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5-SP25/2-PRODUCTION/2-STYLE-FILE/CUTTING DOCKET/RELEASED/"/>
    </mc:Choice>
  </mc:AlternateContent>
  <xr:revisionPtr revIDLastSave="1244" documentId="13_ncr:1_{E45FA2A1-F35B-4BD4-B797-D9730D63B863}" xr6:coauthVersionLast="47" xr6:coauthVersionMax="47" xr10:uidLastSave="{45B12A5D-D905-4684-BC6D-82E4B90D7085}"/>
  <bookViews>
    <workbookView xWindow="-110" yWindow="-110" windowWidth="19420" windowHeight="10300" tabRatio="896" activeTab="1" xr2:uid="{00000000-000D-0000-FFFF-FFFF00000000}"/>
  </bookViews>
  <sheets>
    <sheet name="1. CUTTING DOCKET" sheetId="12" r:id="rId1"/>
    <sheet name="1. CUTTING DOCKET (GIẢM ĐM)" sheetId="19" r:id="rId2"/>
    <sheet name="2. TRIM CARD" sheetId="5" r:id="rId3"/>
    <sheet name="UPC (2)" sheetId="17" r:id="rId4"/>
    <sheet name="COMMENTS" sheetId="14" r:id="rId5"/>
    <sheet name="PPS" sheetId="15" r:id="rId6"/>
    <sheet name="GRADING" sheetId="16" r:id="rId7"/>
    <sheet name="PP MEETING (2)" sheetId="18" r:id="rId8"/>
    <sheet name="UPC" sheetId="9" state="hidden" r:id="rId9"/>
    <sheet name="PP MEETING" sheetId="11" state="hidden" r:id="rId10"/>
    <sheet name="ỦI" sheetId="13" state="hidden" r:id="rId11"/>
    <sheet name="4. THÔNG SỐ SẢN XUẤT" sheetId="8" state="hidden" r:id="rId12"/>
  </sheets>
  <externalReferences>
    <externalReference r:id="rId13"/>
  </externalReference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9" hidden="1">#REF!</definedName>
    <definedName name="_Fill" localSheetId="7" hidden="1">#REF!</definedName>
    <definedName name="_Fill" localSheetId="3" hidden="1">#REF!</definedName>
    <definedName name="_Fill" hidden="1">#REF!</definedName>
    <definedName name="_xlnm._FilterDatabase" localSheetId="0" hidden="1">'1. CUTTING DOCKET'!$A$66:$W$147</definedName>
    <definedName name="_xlnm._FilterDatabase" localSheetId="1" hidden="1">'1. CUTTING DOCKET (GIẢM ĐM)'!$A$66:$W$147</definedName>
    <definedName name="_xlnm._FilterDatabase" localSheetId="3" hidden="1">'UPC (2)'!$A$1:$G$130</definedName>
    <definedName name="CLCODE" localSheetId="3">#REF!</definedName>
    <definedName name="CLCODE">#REF!</definedName>
    <definedName name="COLOR" localSheetId="3">#REF!</definedName>
    <definedName name="COLOR">#REF!</definedName>
    <definedName name="_xlnm.Print_Area" localSheetId="0">'1. CUTTING DOCKET'!$A$1:$Q$190</definedName>
    <definedName name="_xlnm.Print_Area" localSheetId="1">'1. CUTTING DOCKET (GIẢM ĐM)'!$A$1:$Q$190</definedName>
    <definedName name="_xlnm.Print_Area" localSheetId="2">'2. TRIM CARD'!$A$1:$E$43</definedName>
    <definedName name="_xlnm.Print_Area" localSheetId="4">COMMENTS!$A$1:$L$43</definedName>
    <definedName name="_xlnm.Print_Area" localSheetId="6">GRADING!$A$1:$K$29</definedName>
    <definedName name="_xlnm.Print_Area" localSheetId="9">'PP MEETING'!$A$1:$H$23</definedName>
    <definedName name="_xlnm.Print_Area" localSheetId="7">'PP MEETING (2)'!$A$1:$H$23</definedName>
    <definedName name="_xlnm.Print_Area" localSheetId="5">PPS!$A$1:$H$38</definedName>
    <definedName name="_xlnm.Print_Titles" localSheetId="0">'1. CUTTING DOCKET'!$1:$14</definedName>
    <definedName name="_xlnm.Print_Titles" localSheetId="1">'1. CUTTING DOCKET (GIẢM ĐM)'!$1:$14</definedName>
    <definedName name="_xlnm.Print_Titles" localSheetId="2">'2. TRIM CARD'!$1:$5</definedName>
    <definedName name="_xlnm.Print_Titles" localSheetId="3">'UPC (2)'!$1:$1</definedName>
    <definedName name="STYLE" localSheetId="3">#REF!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9" l="1"/>
  <c r="H29" i="19" s="1"/>
  <c r="I26" i="19"/>
  <c r="J26" i="19"/>
  <c r="K26" i="19"/>
  <c r="G26" i="19"/>
  <c r="G29" i="19" s="1"/>
  <c r="B172" i="19"/>
  <c r="B171" i="19"/>
  <c r="B170" i="19"/>
  <c r="B163" i="19"/>
  <c r="B161" i="19"/>
  <c r="B154" i="19"/>
  <c r="B153" i="19"/>
  <c r="B152" i="19"/>
  <c r="B151" i="19"/>
  <c r="N145" i="19"/>
  <c r="P145" i="19" s="1"/>
  <c r="N144" i="19"/>
  <c r="P144" i="19" s="1"/>
  <c r="M143" i="19"/>
  <c r="N143" i="19" s="1"/>
  <c r="P143" i="19" s="1"/>
  <c r="M141" i="19"/>
  <c r="N141" i="19" s="1"/>
  <c r="P141" i="19" s="1"/>
  <c r="M140" i="19"/>
  <c r="N140" i="19" s="1"/>
  <c r="H138" i="19"/>
  <c r="I135" i="19"/>
  <c r="H135" i="19"/>
  <c r="H134" i="19"/>
  <c r="I131" i="19"/>
  <c r="H131" i="19"/>
  <c r="M130" i="19"/>
  <c r="H130" i="19"/>
  <c r="H129" i="19"/>
  <c r="M127" i="19"/>
  <c r="I127" i="19"/>
  <c r="H127" i="19"/>
  <c r="M126" i="19"/>
  <c r="H126" i="19"/>
  <c r="M124" i="19"/>
  <c r="I123" i="19"/>
  <c r="H123" i="19"/>
  <c r="M122" i="19"/>
  <c r="H122" i="19"/>
  <c r="M121" i="19"/>
  <c r="M129" i="19" s="1"/>
  <c r="M120" i="19"/>
  <c r="M128" i="19" s="1"/>
  <c r="M119" i="19"/>
  <c r="M139" i="19" s="1"/>
  <c r="N139" i="19" s="1"/>
  <c r="P139" i="19" s="1"/>
  <c r="I119" i="19"/>
  <c r="H119" i="19"/>
  <c r="H117" i="19"/>
  <c r="I114" i="19"/>
  <c r="H114" i="19"/>
  <c r="H113" i="19"/>
  <c r="H112" i="19"/>
  <c r="I110" i="19"/>
  <c r="H110" i="19"/>
  <c r="M109" i="19"/>
  <c r="H109" i="19"/>
  <c r="H108" i="19"/>
  <c r="M107" i="19"/>
  <c r="M106" i="19"/>
  <c r="I106" i="19"/>
  <c r="H106" i="19"/>
  <c r="H105" i="19"/>
  <c r="I102" i="19"/>
  <c r="H102" i="19"/>
  <c r="H99" i="19"/>
  <c r="I96" i="19"/>
  <c r="H96" i="19"/>
  <c r="H95" i="19"/>
  <c r="H94" i="19"/>
  <c r="I92" i="19"/>
  <c r="H92" i="19"/>
  <c r="H91" i="19"/>
  <c r="H90" i="19"/>
  <c r="I88" i="19"/>
  <c r="H88" i="19"/>
  <c r="H86" i="19"/>
  <c r="H85" i="19"/>
  <c r="I83" i="19"/>
  <c r="H83" i="19"/>
  <c r="H82" i="19"/>
  <c r="H81" i="19"/>
  <c r="I79" i="19"/>
  <c r="H79" i="19"/>
  <c r="M78" i="19"/>
  <c r="H78" i="19"/>
  <c r="F78" i="19"/>
  <c r="M77" i="19"/>
  <c r="M76" i="19"/>
  <c r="I75" i="19"/>
  <c r="H75" i="19"/>
  <c r="F75" i="19" s="1"/>
  <c r="M74" i="19"/>
  <c r="H74" i="19"/>
  <c r="M73" i="19"/>
  <c r="M72" i="19"/>
  <c r="M71" i="19"/>
  <c r="I71" i="19"/>
  <c r="H71" i="19"/>
  <c r="M70" i="19"/>
  <c r="H70" i="19"/>
  <c r="M69" i="19"/>
  <c r="H69" i="19"/>
  <c r="M68" i="19"/>
  <c r="M67" i="19"/>
  <c r="I67" i="19"/>
  <c r="H67" i="19"/>
  <c r="E64" i="19"/>
  <c r="E63" i="19"/>
  <c r="I62" i="19"/>
  <c r="J62" i="19" s="1"/>
  <c r="M62" i="19" s="1"/>
  <c r="B62" i="19"/>
  <c r="A61" i="19"/>
  <c r="B164" i="19" s="1"/>
  <c r="B173" i="19" s="1"/>
  <c r="E60" i="19"/>
  <c r="E59" i="19"/>
  <c r="B58" i="19"/>
  <c r="A57" i="19"/>
  <c r="E54" i="19"/>
  <c r="E55" i="19" s="1"/>
  <c r="B53" i="19"/>
  <c r="I50" i="19"/>
  <c r="J50" i="19" s="1"/>
  <c r="M50" i="19" s="1"/>
  <c r="E50" i="19"/>
  <c r="E51" i="19" s="1"/>
  <c r="B49" i="19"/>
  <c r="A48" i="19"/>
  <c r="K43" i="19"/>
  <c r="J43" i="19"/>
  <c r="I43" i="19"/>
  <c r="H43" i="19"/>
  <c r="G43" i="19"/>
  <c r="D43" i="19"/>
  <c r="Q42" i="19"/>
  <c r="Q41" i="19"/>
  <c r="Q40" i="19"/>
  <c r="Q39" i="19"/>
  <c r="Q43" i="19" s="1"/>
  <c r="K36" i="19"/>
  <c r="J36" i="19"/>
  <c r="J45" i="19" s="1"/>
  <c r="F181" i="19" s="1"/>
  <c r="I36" i="19"/>
  <c r="H36" i="19"/>
  <c r="G36" i="19"/>
  <c r="D36" i="19"/>
  <c r="H121" i="19" s="1"/>
  <c r="Q35" i="19"/>
  <c r="Q34" i="19"/>
  <c r="Q36" i="19" s="1"/>
  <c r="G58" i="19" s="1"/>
  <c r="D34" i="19"/>
  <c r="D35" i="19" s="1"/>
  <c r="Q33" i="19"/>
  <c r="D33" i="19"/>
  <c r="Q32" i="19"/>
  <c r="J29" i="19"/>
  <c r="I29" i="19"/>
  <c r="I45" i="19" s="1"/>
  <c r="E181" i="19" s="1"/>
  <c r="Q28" i="19"/>
  <c r="Q27" i="19"/>
  <c r="D27" i="19"/>
  <c r="D28" i="19" s="1"/>
  <c r="K29" i="19"/>
  <c r="D26" i="19"/>
  <c r="D29" i="19" s="1"/>
  <c r="H115" i="19" s="1"/>
  <c r="Q25" i="19"/>
  <c r="K22" i="19"/>
  <c r="J22" i="19"/>
  <c r="I22" i="19"/>
  <c r="G22" i="19"/>
  <c r="D22" i="19"/>
  <c r="H21" i="19"/>
  <c r="Q21" i="19" s="1"/>
  <c r="Q20" i="19"/>
  <c r="Q22" i="19" s="1"/>
  <c r="H20" i="19"/>
  <c r="Q19" i="19"/>
  <c r="Q18" i="19"/>
  <c r="C11" i="5"/>
  <c r="C9" i="5"/>
  <c r="C6" i="5"/>
  <c r="C13" i="5"/>
  <c r="A13" i="5"/>
  <c r="E13" i="5"/>
  <c r="D13" i="5"/>
  <c r="B13" i="5"/>
  <c r="M56" i="12"/>
  <c r="I56" i="12"/>
  <c r="G56" i="12"/>
  <c r="G8" i="18"/>
  <c r="G6" i="18"/>
  <c r="Q26" i="19" l="1"/>
  <c r="Q29" i="19" s="1"/>
  <c r="K106" i="19"/>
  <c r="N106" i="19" s="1"/>
  <c r="P106" i="19" s="1"/>
  <c r="K67" i="19"/>
  <c r="N67" i="19" s="1"/>
  <c r="P67" i="19" s="1"/>
  <c r="K75" i="19"/>
  <c r="N75" i="19" s="1"/>
  <c r="P75" i="19" s="1"/>
  <c r="K79" i="19"/>
  <c r="N79" i="19" s="1"/>
  <c r="P79" i="19" s="1"/>
  <c r="K135" i="19"/>
  <c r="N135" i="19" s="1"/>
  <c r="P135" i="19" s="1"/>
  <c r="K119" i="19"/>
  <c r="N119" i="19" s="1"/>
  <c r="P119" i="19" s="1"/>
  <c r="K102" i="19"/>
  <c r="N102" i="19" s="1"/>
  <c r="P102" i="19" s="1"/>
  <c r="G49" i="19"/>
  <c r="K131" i="19"/>
  <c r="N131" i="19" s="1"/>
  <c r="P131" i="19" s="1"/>
  <c r="K114" i="19"/>
  <c r="N114" i="19" s="1"/>
  <c r="P114" i="19" s="1"/>
  <c r="K96" i="19"/>
  <c r="N96" i="19" s="1"/>
  <c r="P96" i="19" s="1"/>
  <c r="K88" i="19"/>
  <c r="N88" i="19" s="1"/>
  <c r="P88" i="19" s="1"/>
  <c r="K83" i="19"/>
  <c r="N83" i="19" s="1"/>
  <c r="P83" i="19" s="1"/>
  <c r="K110" i="19"/>
  <c r="N110" i="19" s="1"/>
  <c r="P110" i="19" s="1"/>
  <c r="K92" i="19"/>
  <c r="N92" i="19" s="1"/>
  <c r="P92" i="19" s="1"/>
  <c r="K71" i="19"/>
  <c r="N71" i="19" s="1"/>
  <c r="P71" i="19" s="1"/>
  <c r="K123" i="19"/>
  <c r="K127" i="19"/>
  <c r="N127" i="19" s="1"/>
  <c r="P127" i="19" s="1"/>
  <c r="I58" i="19"/>
  <c r="J58" i="19" s="1"/>
  <c r="M58" i="19" s="1"/>
  <c r="G59" i="19"/>
  <c r="H72" i="19"/>
  <c r="K121" i="19"/>
  <c r="N121" i="19" s="1"/>
  <c r="P121" i="19" s="1"/>
  <c r="K130" i="19"/>
  <c r="N130" i="19" s="1"/>
  <c r="P130" i="19" s="1"/>
  <c r="K91" i="19"/>
  <c r="N91" i="19" s="1"/>
  <c r="P91" i="19" s="1"/>
  <c r="K78" i="19"/>
  <c r="N78" i="19" s="1"/>
  <c r="P78" i="19" s="1"/>
  <c r="K99" i="19"/>
  <c r="N99" i="19" s="1"/>
  <c r="P99" i="19" s="1"/>
  <c r="K109" i="19"/>
  <c r="N109" i="19" s="1"/>
  <c r="P109" i="19" s="1"/>
  <c r="K86" i="19"/>
  <c r="N86" i="19" s="1"/>
  <c r="P86" i="19" s="1"/>
  <c r="K70" i="19"/>
  <c r="N70" i="19" s="1"/>
  <c r="P70" i="19" s="1"/>
  <c r="K105" i="19"/>
  <c r="N105" i="19" s="1"/>
  <c r="P105" i="19" s="1"/>
  <c r="K122" i="19"/>
  <c r="N122" i="19" s="1"/>
  <c r="P122" i="19" s="1"/>
  <c r="K82" i="19"/>
  <c r="N82" i="19" s="1"/>
  <c r="P82" i="19" s="1"/>
  <c r="K74" i="19"/>
  <c r="N74" i="19" s="1"/>
  <c r="P74" i="19" s="1"/>
  <c r="K117" i="19"/>
  <c r="N117" i="19" s="1"/>
  <c r="P117" i="19" s="1"/>
  <c r="G63" i="19"/>
  <c r="K138" i="19"/>
  <c r="N138" i="19" s="1"/>
  <c r="P138" i="19" s="1"/>
  <c r="K126" i="19"/>
  <c r="N126" i="19" s="1"/>
  <c r="P126" i="19" s="1"/>
  <c r="K134" i="19"/>
  <c r="N134" i="19" s="1"/>
  <c r="P134" i="19" s="1"/>
  <c r="G45" i="19"/>
  <c r="C181" i="19" s="1"/>
  <c r="H132" i="19"/>
  <c r="K95" i="19"/>
  <c r="N95" i="19" s="1"/>
  <c r="P95" i="19" s="1"/>
  <c r="K45" i="19"/>
  <c r="G181" i="19" s="1"/>
  <c r="H124" i="19"/>
  <c r="H111" i="19"/>
  <c r="H93" i="19"/>
  <c r="H107" i="19"/>
  <c r="H68" i="19"/>
  <c r="A52" i="19"/>
  <c r="H136" i="19"/>
  <c r="H89" i="19"/>
  <c r="H76" i="19"/>
  <c r="F76" i="19" s="1"/>
  <c r="H84" i="19"/>
  <c r="B162" i="19"/>
  <c r="H128" i="19"/>
  <c r="H80" i="19"/>
  <c r="H120" i="19"/>
  <c r="H103" i="19"/>
  <c r="K69" i="19"/>
  <c r="N69" i="19" s="1"/>
  <c r="P69" i="19" s="1"/>
  <c r="K137" i="19"/>
  <c r="N137" i="19" s="1"/>
  <c r="P137" i="19" s="1"/>
  <c r="K104" i="19"/>
  <c r="N104" i="19" s="1"/>
  <c r="P104" i="19" s="1"/>
  <c r="K73" i="19"/>
  <c r="N73" i="19" s="1"/>
  <c r="P73" i="19" s="1"/>
  <c r="K133" i="19"/>
  <c r="N133" i="19" s="1"/>
  <c r="P133" i="19" s="1"/>
  <c r="K125" i="19"/>
  <c r="N125" i="19" s="1"/>
  <c r="P125" i="19" s="1"/>
  <c r="K116" i="19"/>
  <c r="N116" i="19" s="1"/>
  <c r="P116" i="19" s="1"/>
  <c r="K98" i="19"/>
  <c r="N98" i="19" s="1"/>
  <c r="P98" i="19" s="1"/>
  <c r="K77" i="19"/>
  <c r="N77" i="19" s="1"/>
  <c r="P77" i="19" s="1"/>
  <c r="K129" i="19"/>
  <c r="N129" i="19" s="1"/>
  <c r="P129" i="19" s="1"/>
  <c r="K85" i="19"/>
  <c r="N85" i="19" s="1"/>
  <c r="P85" i="19" s="1"/>
  <c r="K81" i="19"/>
  <c r="N81" i="19" s="1"/>
  <c r="P81" i="19" s="1"/>
  <c r="K112" i="19"/>
  <c r="N112" i="19" s="1"/>
  <c r="P112" i="19" s="1"/>
  <c r="K94" i="19"/>
  <c r="N94" i="19" s="1"/>
  <c r="P94" i="19" s="1"/>
  <c r="K90" i="19"/>
  <c r="N90" i="19" s="1"/>
  <c r="P90" i="19" s="1"/>
  <c r="K108" i="19"/>
  <c r="K113" i="19"/>
  <c r="N113" i="19" s="1"/>
  <c r="P113" i="19" s="1"/>
  <c r="H22" i="19"/>
  <c r="H45" i="19" s="1"/>
  <c r="D181" i="19" s="1"/>
  <c r="H97" i="19"/>
  <c r="M108" i="19"/>
  <c r="H77" i="19"/>
  <c r="F77" i="19" s="1"/>
  <c r="H98" i="19"/>
  <c r="H116" i="19"/>
  <c r="M123" i="19"/>
  <c r="H125" i="19"/>
  <c r="H133" i="19"/>
  <c r="H73" i="19"/>
  <c r="H104" i="19"/>
  <c r="H137" i="19"/>
  <c r="M142" i="19"/>
  <c r="N142" i="19" s="1"/>
  <c r="P142" i="19" s="1"/>
  <c r="M125" i="19"/>
  <c r="J29" i="16"/>
  <c r="I29" i="16"/>
  <c r="H29" i="16"/>
  <c r="F29" i="16"/>
  <c r="I28" i="16"/>
  <c r="H28" i="16"/>
  <c r="J28" i="16" s="1"/>
  <c r="F28" i="16"/>
  <c r="J27" i="16"/>
  <c r="I27" i="16"/>
  <c r="H27" i="16"/>
  <c r="F27" i="16"/>
  <c r="J26" i="16"/>
  <c r="I26" i="16"/>
  <c r="H26" i="16"/>
  <c r="F26" i="16"/>
  <c r="J25" i="16"/>
  <c r="I25" i="16"/>
  <c r="H25" i="16"/>
  <c r="F25" i="16"/>
  <c r="J24" i="16"/>
  <c r="I24" i="16"/>
  <c r="H24" i="16"/>
  <c r="F24" i="16"/>
  <c r="J23" i="16"/>
  <c r="I23" i="16"/>
  <c r="H23" i="16"/>
  <c r="F23" i="16"/>
  <c r="J22" i="16"/>
  <c r="I22" i="16"/>
  <c r="H22" i="16"/>
  <c r="F22" i="16"/>
  <c r="J21" i="16"/>
  <c r="I21" i="16"/>
  <c r="H21" i="16"/>
  <c r="F21" i="16"/>
  <c r="J20" i="16"/>
  <c r="I20" i="16"/>
  <c r="H20" i="16"/>
  <c r="F20" i="16"/>
  <c r="J19" i="16"/>
  <c r="I19" i="16"/>
  <c r="H19" i="16"/>
  <c r="F19" i="16"/>
  <c r="J18" i="16"/>
  <c r="I18" i="16"/>
  <c r="H18" i="16"/>
  <c r="F18" i="16"/>
  <c r="J17" i="16"/>
  <c r="I17" i="16"/>
  <c r="H17" i="16"/>
  <c r="F17" i="16"/>
  <c r="J16" i="16"/>
  <c r="I16" i="16"/>
  <c r="H16" i="16"/>
  <c r="F16" i="16"/>
  <c r="J15" i="16"/>
  <c r="I15" i="16"/>
  <c r="H15" i="16"/>
  <c r="F15" i="16"/>
  <c r="J14" i="16"/>
  <c r="I14" i="16"/>
  <c r="H14" i="16"/>
  <c r="F14" i="16"/>
  <c r="J13" i="16"/>
  <c r="I13" i="16"/>
  <c r="H13" i="16"/>
  <c r="F13" i="16"/>
  <c r="J12" i="16"/>
  <c r="I12" i="16"/>
  <c r="H12" i="16"/>
  <c r="F12" i="16"/>
  <c r="J11" i="16"/>
  <c r="I11" i="16"/>
  <c r="H11" i="16"/>
  <c r="F11" i="16"/>
  <c r="J10" i="16"/>
  <c r="I10" i="16"/>
  <c r="H10" i="16"/>
  <c r="F10" i="16"/>
  <c r="J9" i="16"/>
  <c r="I9" i="16"/>
  <c r="H9" i="16"/>
  <c r="F9" i="16"/>
  <c r="C6" i="16"/>
  <c r="C5" i="16"/>
  <c r="F4" i="16"/>
  <c r="C4" i="16"/>
  <c r="C3" i="16"/>
  <c r="C2" i="16"/>
  <c r="C1" i="16"/>
  <c r="E4" i="15"/>
  <c r="C3" i="15"/>
  <c r="C2" i="15"/>
  <c r="C1" i="15"/>
  <c r="J29" i="14"/>
  <c r="H29" i="14"/>
  <c r="J28" i="14"/>
  <c r="H28" i="14"/>
  <c r="J27" i="14"/>
  <c r="H27" i="14"/>
  <c r="J26" i="14"/>
  <c r="H26" i="14"/>
  <c r="J25" i="14"/>
  <c r="H25" i="14"/>
  <c r="J24" i="14"/>
  <c r="H24" i="14"/>
  <c r="J23" i="14"/>
  <c r="H23" i="14"/>
  <c r="J22" i="14"/>
  <c r="H22" i="14"/>
  <c r="J21" i="14"/>
  <c r="H21" i="14"/>
  <c r="J20" i="14"/>
  <c r="H20" i="14"/>
  <c r="J19" i="14"/>
  <c r="H19" i="14"/>
  <c r="J18" i="14"/>
  <c r="H18" i="14"/>
  <c r="J17" i="14"/>
  <c r="H17" i="14"/>
  <c r="J16" i="14"/>
  <c r="H16" i="14"/>
  <c r="J15" i="14"/>
  <c r="H15" i="14"/>
  <c r="J14" i="14"/>
  <c r="H14" i="14"/>
  <c r="J13" i="14"/>
  <c r="H13" i="14"/>
  <c r="J12" i="14"/>
  <c r="H12" i="14"/>
  <c r="J11" i="14"/>
  <c r="H11" i="14"/>
  <c r="J10" i="14"/>
  <c r="H10" i="14"/>
  <c r="J9" i="14"/>
  <c r="H9" i="14"/>
  <c r="K120" i="19" l="1"/>
  <c r="N120" i="19" s="1"/>
  <c r="P120" i="19" s="1"/>
  <c r="G53" i="19"/>
  <c r="Q45" i="19"/>
  <c r="K132" i="19"/>
  <c r="N132" i="19" s="1"/>
  <c r="P132" i="19" s="1"/>
  <c r="K136" i="19"/>
  <c r="N136" i="19" s="1"/>
  <c r="P136" i="19" s="1"/>
  <c r="K111" i="19"/>
  <c r="N111" i="19" s="1"/>
  <c r="P111" i="19" s="1"/>
  <c r="K115" i="19"/>
  <c r="N115" i="19" s="1"/>
  <c r="P115" i="19" s="1"/>
  <c r="K107" i="19"/>
  <c r="N107" i="19" s="1"/>
  <c r="P107" i="19" s="1"/>
  <c r="K80" i="19"/>
  <c r="N80" i="19" s="1"/>
  <c r="P80" i="19" s="1"/>
  <c r="K84" i="19"/>
  <c r="N84" i="19" s="1"/>
  <c r="P84" i="19" s="1"/>
  <c r="K68" i="19"/>
  <c r="N68" i="19" s="1"/>
  <c r="P68" i="19" s="1"/>
  <c r="K97" i="19"/>
  <c r="N97" i="19" s="1"/>
  <c r="P97" i="19" s="1"/>
  <c r="K103" i="19"/>
  <c r="N103" i="19" s="1"/>
  <c r="P103" i="19" s="1"/>
  <c r="K72" i="19"/>
  <c r="N72" i="19" s="1"/>
  <c r="P72" i="19" s="1"/>
  <c r="K89" i="19"/>
  <c r="N89" i="19" s="1"/>
  <c r="P89" i="19" s="1"/>
  <c r="K128" i="19"/>
  <c r="N128" i="19" s="1"/>
  <c r="P128" i="19" s="1"/>
  <c r="K93" i="19"/>
  <c r="N93" i="19" s="1"/>
  <c r="P93" i="19" s="1"/>
  <c r="K76" i="19"/>
  <c r="N76" i="19" s="1"/>
  <c r="P76" i="19" s="1"/>
  <c r="K124" i="19"/>
  <c r="N124" i="19" s="1"/>
  <c r="P124" i="19" s="1"/>
  <c r="I59" i="19"/>
  <c r="J59" i="19" s="1"/>
  <c r="M59" i="19" s="1"/>
  <c r="G60" i="19"/>
  <c r="I60" i="19" s="1"/>
  <c r="J60" i="19" s="1"/>
  <c r="M60" i="19" s="1"/>
  <c r="G64" i="19"/>
  <c r="I64" i="19" s="1"/>
  <c r="J64" i="19" s="1"/>
  <c r="M64" i="19" s="1"/>
  <c r="I63" i="19"/>
  <c r="J63" i="19" s="1"/>
  <c r="M63" i="19" s="1"/>
  <c r="G51" i="19"/>
  <c r="I51" i="19" s="1"/>
  <c r="J51" i="19" s="1"/>
  <c r="M51" i="19" s="1"/>
  <c r="I49" i="19"/>
  <c r="J49" i="19" s="1"/>
  <c r="M49" i="19" s="1"/>
  <c r="N108" i="19"/>
  <c r="P108" i="19" s="1"/>
  <c r="I53" i="19"/>
  <c r="J53" i="19" s="1"/>
  <c r="M53" i="19" s="1"/>
  <c r="G54" i="19"/>
  <c r="H181" i="19"/>
  <c r="N123" i="19"/>
  <c r="P123" i="19" s="1"/>
  <c r="N145" i="12"/>
  <c r="P145" i="12" s="1"/>
  <c r="G55" i="19" l="1"/>
  <c r="I54" i="19"/>
  <c r="J54" i="19" s="1"/>
  <c r="M54" i="19" s="1"/>
  <c r="H26" i="12"/>
  <c r="I26" i="12"/>
  <c r="J26" i="12"/>
  <c r="K26" i="12"/>
  <c r="G26" i="12"/>
  <c r="G56" i="19" l="1"/>
  <c r="I56" i="19" s="1"/>
  <c r="M56" i="19" s="1"/>
  <c r="I55" i="19"/>
  <c r="J55" i="19" s="1"/>
  <c r="M55" i="19" s="1"/>
  <c r="A57" i="12"/>
  <c r="B58" i="12"/>
  <c r="E59" i="12"/>
  <c r="E60" i="12" s="1"/>
  <c r="A61" i="12"/>
  <c r="B62" i="12"/>
  <c r="I62" i="12"/>
  <c r="J62" i="12" s="1"/>
  <c r="M62" i="12" s="1"/>
  <c r="E63" i="12"/>
  <c r="E64" i="12" s="1"/>
  <c r="H20" i="12"/>
  <c r="H21" i="12" s="1"/>
  <c r="B171" i="12"/>
  <c r="M119" i="12"/>
  <c r="M106" i="12" s="1"/>
  <c r="M120" i="12"/>
  <c r="M140" i="12" s="1"/>
  <c r="N140" i="12" s="1"/>
  <c r="M121" i="12"/>
  <c r="M122" i="12"/>
  <c r="M143" i="12" s="1"/>
  <c r="H99" i="12"/>
  <c r="I96" i="12"/>
  <c r="H96" i="12"/>
  <c r="Q41" i="12" l="1"/>
  <c r="Q42" i="12"/>
  <c r="H43" i="12"/>
  <c r="G43" i="12"/>
  <c r="M77" i="12" l="1"/>
  <c r="M78" i="12"/>
  <c r="M76" i="12"/>
  <c r="M71" i="12"/>
  <c r="M70" i="12" l="1"/>
  <c r="M69" i="12"/>
  <c r="M68" i="12"/>
  <c r="M67" i="12"/>
  <c r="I43" i="12" l="1"/>
  <c r="J43" i="12"/>
  <c r="K43" i="12"/>
  <c r="G36" i="12"/>
  <c r="Q34" i="12"/>
  <c r="Q35" i="12"/>
  <c r="H36" i="12"/>
  <c r="I36" i="12"/>
  <c r="J36" i="12"/>
  <c r="K36" i="12"/>
  <c r="Q26" i="12"/>
  <c r="Q27" i="12"/>
  <c r="Q28" i="12"/>
  <c r="H29" i="12"/>
  <c r="I29" i="12"/>
  <c r="J29" i="12"/>
  <c r="K29" i="12"/>
  <c r="G29" i="12"/>
  <c r="H22" i="12"/>
  <c r="I22" i="12"/>
  <c r="J22" i="12"/>
  <c r="K22" i="12"/>
  <c r="Q20" i="12"/>
  <c r="Q21" i="12"/>
  <c r="K45" i="12" l="1"/>
  <c r="J45" i="12"/>
  <c r="H45" i="12"/>
  <c r="I45" i="12"/>
  <c r="Q19" i="12"/>
  <c r="G22" i="12"/>
  <c r="G45" i="12" s="1"/>
  <c r="E6" i="5" l="1"/>
  <c r="D6" i="5"/>
  <c r="E9" i="5"/>
  <c r="D9" i="5"/>
  <c r="E11" i="5"/>
  <c r="D11" i="5"/>
  <c r="E15" i="5"/>
  <c r="D15" i="5"/>
  <c r="C15" i="5"/>
  <c r="E16" i="5"/>
  <c r="D16" i="5"/>
  <c r="C16" i="5"/>
  <c r="A48" i="12" l="1"/>
  <c r="B163" i="12" l="1"/>
  <c r="B172" i="12" s="1"/>
  <c r="B161" i="12"/>
  <c r="C11" i="11" l="1"/>
  <c r="C19" i="11"/>
  <c r="C18" i="11"/>
  <c r="C17" i="11"/>
  <c r="D18" i="5" l="1"/>
  <c r="E18" i="5"/>
  <c r="C18" i="5"/>
  <c r="B18" i="5"/>
  <c r="A11" i="5" l="1"/>
  <c r="A12" i="5"/>
  <c r="E5" i="5"/>
  <c r="D5" i="5"/>
  <c r="E54" i="12" l="1"/>
  <c r="E55" i="12" s="1"/>
  <c r="E50" i="12"/>
  <c r="B170" i="12"/>
  <c r="B154" i="12"/>
  <c r="B153" i="12"/>
  <c r="B151" i="12"/>
  <c r="A38" i="5"/>
  <c r="B36" i="5"/>
  <c r="B34" i="5"/>
  <c r="A34" i="5"/>
  <c r="B32" i="5"/>
  <c r="A32" i="5"/>
  <c r="B30" i="5"/>
  <c r="A30" i="5"/>
  <c r="A28" i="5"/>
  <c r="B26" i="5"/>
  <c r="A26" i="5"/>
  <c r="B23" i="5"/>
  <c r="A23" i="5"/>
  <c r="B21" i="5"/>
  <c r="A21" i="5"/>
  <c r="B19" i="5"/>
  <c r="A19" i="5"/>
  <c r="B16" i="5"/>
  <c r="A18" i="5"/>
  <c r="A17" i="5"/>
  <c r="A16" i="5"/>
  <c r="B15" i="5"/>
  <c r="A10" i="5"/>
  <c r="B6" i="5"/>
  <c r="B5" i="5"/>
  <c r="B3" i="5"/>
  <c r="B4" i="5"/>
  <c r="B2" i="5"/>
  <c r="A4" i="5"/>
  <c r="A3" i="5"/>
  <c r="A2" i="5"/>
  <c r="H106" i="12"/>
  <c r="I106" i="12"/>
  <c r="H109" i="12"/>
  <c r="H110" i="12"/>
  <c r="I110" i="12"/>
  <c r="H113" i="12"/>
  <c r="H114" i="12"/>
  <c r="I114" i="12"/>
  <c r="H117" i="12"/>
  <c r="H119" i="12"/>
  <c r="I119" i="12"/>
  <c r="H122" i="12"/>
  <c r="H123" i="12"/>
  <c r="I123" i="12"/>
  <c r="H126" i="12"/>
  <c r="H127" i="12"/>
  <c r="I127" i="12"/>
  <c r="H130" i="12"/>
  <c r="H131" i="12"/>
  <c r="I131" i="12"/>
  <c r="H134" i="12"/>
  <c r="H135" i="12"/>
  <c r="I135" i="12"/>
  <c r="H138" i="12"/>
  <c r="B9" i="5" l="1"/>
  <c r="E51" i="12"/>
  <c r="B11" i="5" s="1"/>
  <c r="H71" i="12" l="1"/>
  <c r="I71" i="12"/>
  <c r="H74" i="12"/>
  <c r="H75" i="12"/>
  <c r="I75" i="12"/>
  <c r="H78" i="12"/>
  <c r="H79" i="12"/>
  <c r="I79" i="12"/>
  <c r="H82" i="12"/>
  <c r="H83" i="12"/>
  <c r="I83" i="12"/>
  <c r="H86" i="12"/>
  <c r="H88" i="12"/>
  <c r="I88" i="12"/>
  <c r="H91" i="12"/>
  <c r="H92" i="12"/>
  <c r="I92" i="12"/>
  <c r="H95" i="12"/>
  <c r="G8" i="11" l="1"/>
  <c r="G6" i="11"/>
  <c r="D8" i="11"/>
  <c r="H105" i="12" l="1"/>
  <c r="M126" i="12"/>
  <c r="F78" i="12"/>
  <c r="H70" i="12"/>
  <c r="M74" i="12"/>
  <c r="B164" i="12"/>
  <c r="B173" i="12" s="1"/>
  <c r="M109" i="12" l="1"/>
  <c r="M130" i="12"/>
  <c r="M108" i="12"/>
  <c r="M128" i="12"/>
  <c r="M127" i="12"/>
  <c r="I102" i="12"/>
  <c r="H102" i="12"/>
  <c r="F75" i="12"/>
  <c r="M73" i="12"/>
  <c r="M72" i="12"/>
  <c r="I67" i="12"/>
  <c r="H67" i="12"/>
  <c r="B53" i="12"/>
  <c r="B49" i="12"/>
  <c r="B7" i="5" s="1"/>
  <c r="Q40" i="12"/>
  <c r="D43" i="12"/>
  <c r="Q39" i="12"/>
  <c r="Q33" i="12"/>
  <c r="D33" i="12"/>
  <c r="Q32" i="12"/>
  <c r="D26" i="12"/>
  <c r="Q25" i="12"/>
  <c r="Q29" i="12" s="1"/>
  <c r="Q18" i="12"/>
  <c r="Q22" i="12" s="1"/>
  <c r="Q36" i="12" l="1"/>
  <c r="Q43" i="12"/>
  <c r="D36" i="12"/>
  <c r="H98" i="12" s="1"/>
  <c r="D34" i="12"/>
  <c r="D35" i="12" s="1"/>
  <c r="D29" i="12"/>
  <c r="A52" i="12" s="1"/>
  <c r="D27" i="12"/>
  <c r="D28" i="12" s="1"/>
  <c r="D22" i="12"/>
  <c r="K97" i="12"/>
  <c r="N97" i="12" s="1"/>
  <c r="P97" i="12" s="1"/>
  <c r="E181" i="12"/>
  <c r="F181" i="12"/>
  <c r="G181" i="12"/>
  <c r="D181" i="12"/>
  <c r="H112" i="12"/>
  <c r="H129" i="12"/>
  <c r="H125" i="12"/>
  <c r="H133" i="12"/>
  <c r="H81" i="12"/>
  <c r="H90" i="12"/>
  <c r="H77" i="12"/>
  <c r="F77" i="12" s="1"/>
  <c r="H94" i="12"/>
  <c r="H85" i="12"/>
  <c r="M141" i="12"/>
  <c r="N141" i="12" s="1"/>
  <c r="P141" i="12" s="1"/>
  <c r="M107" i="12"/>
  <c r="H104" i="12"/>
  <c r="H69" i="12"/>
  <c r="M125" i="12"/>
  <c r="M129" i="12"/>
  <c r="M124" i="12"/>
  <c r="M142" i="12"/>
  <c r="N142" i="12" s="1"/>
  <c r="P142" i="12" s="1"/>
  <c r="M139" i="12"/>
  <c r="N139" i="12" s="1"/>
  <c r="P139" i="12" s="1"/>
  <c r="M123" i="12"/>
  <c r="H137" i="12" l="1"/>
  <c r="H121" i="12"/>
  <c r="H108" i="12"/>
  <c r="H73" i="12"/>
  <c r="H116" i="12"/>
  <c r="K99" i="12"/>
  <c r="N99" i="12" s="1"/>
  <c r="P99" i="12" s="1"/>
  <c r="G63" i="12"/>
  <c r="K98" i="12"/>
  <c r="N98" i="12" s="1"/>
  <c r="P98" i="12" s="1"/>
  <c r="G58" i="12"/>
  <c r="Q45" i="12"/>
  <c r="H120" i="12"/>
  <c r="H97" i="12"/>
  <c r="H89" i="12"/>
  <c r="H84" i="12"/>
  <c r="H111" i="12"/>
  <c r="H107" i="12"/>
  <c r="H72" i="12"/>
  <c r="B152" i="12"/>
  <c r="B162" i="12"/>
  <c r="H68" i="12"/>
  <c r="H76" i="12"/>
  <c r="F76" i="12" s="1"/>
  <c r="H132" i="12"/>
  <c r="C5" i="5"/>
  <c r="H103" i="12"/>
  <c r="H80" i="12"/>
  <c r="H115" i="12"/>
  <c r="H128" i="12"/>
  <c r="H93" i="12"/>
  <c r="H136" i="12"/>
  <c r="H124" i="12"/>
  <c r="K120" i="12"/>
  <c r="N120" i="12" s="1"/>
  <c r="P120" i="12" s="1"/>
  <c r="K107" i="12"/>
  <c r="N107" i="12" s="1"/>
  <c r="P107" i="12" s="1"/>
  <c r="K128" i="12"/>
  <c r="N128" i="12" s="1"/>
  <c r="P128" i="12" s="1"/>
  <c r="K115" i="12"/>
  <c r="N115" i="12" s="1"/>
  <c r="P115" i="12" s="1"/>
  <c r="K132" i="12"/>
  <c r="N132" i="12" s="1"/>
  <c r="P132" i="12" s="1"/>
  <c r="K136" i="12"/>
  <c r="N136" i="12" s="1"/>
  <c r="P136" i="12" s="1"/>
  <c r="K124" i="12"/>
  <c r="N124" i="12" s="1"/>
  <c r="P124" i="12" s="1"/>
  <c r="K111" i="12"/>
  <c r="N111" i="12" s="1"/>
  <c r="P111" i="12" s="1"/>
  <c r="K133" i="12"/>
  <c r="N133" i="12" s="1"/>
  <c r="P133" i="12" s="1"/>
  <c r="K121" i="12"/>
  <c r="N121" i="12" s="1"/>
  <c r="P121" i="12" s="1"/>
  <c r="K108" i="12"/>
  <c r="N108" i="12" s="1"/>
  <c r="P108" i="12" s="1"/>
  <c r="K129" i="12"/>
  <c r="N129" i="12" s="1"/>
  <c r="P129" i="12" s="1"/>
  <c r="K112" i="12"/>
  <c r="N112" i="12" s="1"/>
  <c r="P112" i="12" s="1"/>
  <c r="K116" i="12"/>
  <c r="N116" i="12" s="1"/>
  <c r="P116" i="12" s="1"/>
  <c r="K137" i="12"/>
  <c r="N137" i="12" s="1"/>
  <c r="P137" i="12" s="1"/>
  <c r="K125" i="12"/>
  <c r="N125" i="12" s="1"/>
  <c r="P125" i="12" s="1"/>
  <c r="K113" i="12"/>
  <c r="N113" i="12" s="1"/>
  <c r="P113" i="12" s="1"/>
  <c r="K134" i="12"/>
  <c r="N134" i="12" s="1"/>
  <c r="P134" i="12" s="1"/>
  <c r="K122" i="12"/>
  <c r="N122" i="12" s="1"/>
  <c r="P122" i="12" s="1"/>
  <c r="K109" i="12"/>
  <c r="N109" i="12" s="1"/>
  <c r="P109" i="12" s="1"/>
  <c r="K130" i="12"/>
  <c r="N130" i="12" s="1"/>
  <c r="P130" i="12" s="1"/>
  <c r="K126" i="12"/>
  <c r="N126" i="12" s="1"/>
  <c r="P126" i="12" s="1"/>
  <c r="K117" i="12"/>
  <c r="N117" i="12" s="1"/>
  <c r="P117" i="12" s="1"/>
  <c r="K138" i="12"/>
  <c r="N138" i="12" s="1"/>
  <c r="P138" i="12" s="1"/>
  <c r="K80" i="12"/>
  <c r="N80" i="12" s="1"/>
  <c r="P80" i="12" s="1"/>
  <c r="K72" i="12"/>
  <c r="N72" i="12" s="1"/>
  <c r="P72" i="12" s="1"/>
  <c r="K76" i="12"/>
  <c r="K84" i="12"/>
  <c r="N84" i="12" s="1"/>
  <c r="P84" i="12" s="1"/>
  <c r="K93" i="12"/>
  <c r="N93" i="12" s="1"/>
  <c r="P93" i="12" s="1"/>
  <c r="K89" i="12"/>
  <c r="N89" i="12" s="1"/>
  <c r="P89" i="12" s="1"/>
  <c r="K69" i="12"/>
  <c r="N69" i="12" s="1"/>
  <c r="P69" i="12" s="1"/>
  <c r="K90" i="12"/>
  <c r="N90" i="12" s="1"/>
  <c r="P90" i="12" s="1"/>
  <c r="K81" i="12"/>
  <c r="N81" i="12" s="1"/>
  <c r="P81" i="12" s="1"/>
  <c r="K73" i="12"/>
  <c r="N73" i="12" s="1"/>
  <c r="P73" i="12" s="1"/>
  <c r="K77" i="12"/>
  <c r="K85" i="12"/>
  <c r="N85" i="12" s="1"/>
  <c r="P85" i="12" s="1"/>
  <c r="K94" i="12"/>
  <c r="N94" i="12" s="1"/>
  <c r="P94" i="12" s="1"/>
  <c r="K91" i="12"/>
  <c r="N91" i="12" s="1"/>
  <c r="P91" i="12" s="1"/>
  <c r="K74" i="12"/>
  <c r="N74" i="12" s="1"/>
  <c r="P74" i="12" s="1"/>
  <c r="K95" i="12"/>
  <c r="N95" i="12" s="1"/>
  <c r="P95" i="12" s="1"/>
  <c r="K82" i="12"/>
  <c r="N82" i="12" s="1"/>
  <c r="P82" i="12" s="1"/>
  <c r="K78" i="12"/>
  <c r="K86" i="12"/>
  <c r="N86" i="12" s="1"/>
  <c r="P86" i="12" s="1"/>
  <c r="K104" i="12"/>
  <c r="N104" i="12" s="1"/>
  <c r="P104" i="12" s="1"/>
  <c r="K105" i="12"/>
  <c r="N105" i="12" s="1"/>
  <c r="P105" i="12" s="1"/>
  <c r="K70" i="12"/>
  <c r="N70" i="12" s="1"/>
  <c r="P70" i="12" s="1"/>
  <c r="N143" i="12"/>
  <c r="P143" i="12" s="1"/>
  <c r="N144" i="12"/>
  <c r="P144" i="12" s="1"/>
  <c r="K68" i="12"/>
  <c r="N68" i="12" s="1"/>
  <c r="P68" i="12" s="1"/>
  <c r="G53" i="12"/>
  <c r="I53" i="12" s="1"/>
  <c r="J53" i="12" s="1"/>
  <c r="M53" i="12" s="1"/>
  <c r="K103" i="12"/>
  <c r="N103" i="12" s="1"/>
  <c r="P103" i="12" s="1"/>
  <c r="I58" i="12" l="1"/>
  <c r="J58" i="12" s="1"/>
  <c r="M58" i="12" s="1"/>
  <c r="G59" i="12"/>
  <c r="I63" i="12"/>
  <c r="J63" i="12" s="1"/>
  <c r="M63" i="12" s="1"/>
  <c r="G64" i="12"/>
  <c r="I64" i="12" s="1"/>
  <c r="J64" i="12" s="1"/>
  <c r="M64" i="12" s="1"/>
  <c r="N78" i="12"/>
  <c r="P78" i="12" s="1"/>
  <c r="N77" i="12"/>
  <c r="P77" i="12" s="1"/>
  <c r="N76" i="12"/>
  <c r="P76" i="12" s="1"/>
  <c r="G54" i="12"/>
  <c r="I59" i="12" l="1"/>
  <c r="J59" i="12" s="1"/>
  <c r="M59" i="12" s="1"/>
  <c r="G60" i="12"/>
  <c r="I60" i="12" s="1"/>
  <c r="J60" i="12" s="1"/>
  <c r="M60" i="12" s="1"/>
  <c r="I54" i="12"/>
  <c r="J54" i="12" s="1"/>
  <c r="M54" i="12" s="1"/>
  <c r="G55" i="12"/>
  <c r="I55" i="12" s="1"/>
  <c r="E28" i="5"/>
  <c r="J55" i="12" l="1"/>
  <c r="M55" i="12" s="1"/>
  <c r="E36" i="5"/>
  <c r="E34" i="5"/>
  <c r="E32" i="5"/>
  <c r="E30" i="5"/>
  <c r="E26" i="5"/>
  <c r="E23" i="5"/>
  <c r="K135" i="12" l="1"/>
  <c r="N135" i="12" s="1"/>
  <c r="P135" i="12" s="1"/>
  <c r="G49" i="12"/>
  <c r="C181" i="12"/>
  <c r="H181" i="12" s="1"/>
  <c r="K88" i="12"/>
  <c r="N88" i="12" s="1"/>
  <c r="P88" i="12" s="1"/>
  <c r="K119" i="12"/>
  <c r="K71" i="12"/>
  <c r="N71" i="12" s="1"/>
  <c r="P71" i="12" s="1"/>
  <c r="K102" i="12"/>
  <c r="N102" i="12" s="1"/>
  <c r="P102" i="12" s="1"/>
  <c r="K123" i="12"/>
  <c r="N123" i="12" s="1"/>
  <c r="P123" i="12" s="1"/>
  <c r="K110" i="12"/>
  <c r="N110" i="12" s="1"/>
  <c r="P110" i="12" s="1"/>
  <c r="K67" i="12"/>
  <c r="K79" i="12"/>
  <c r="N79" i="12" s="1"/>
  <c r="P79" i="12" s="1"/>
  <c r="K83" i="12"/>
  <c r="N83" i="12" s="1"/>
  <c r="P83" i="12" s="1"/>
  <c r="K114" i="12"/>
  <c r="N114" i="12" s="1"/>
  <c r="P114" i="12" s="1"/>
  <c r="K131" i="12"/>
  <c r="N131" i="12" s="1"/>
  <c r="P131" i="12" s="1"/>
  <c r="K127" i="12"/>
  <c r="N127" i="12" s="1"/>
  <c r="P127" i="12" s="1"/>
  <c r="K106" i="12"/>
  <c r="N106" i="12" s="1"/>
  <c r="P106" i="12" s="1"/>
  <c r="K75" i="12"/>
  <c r="N75" i="12" s="1"/>
  <c r="P75" i="12" s="1"/>
  <c r="K96" i="12"/>
  <c r="N96" i="12" s="1"/>
  <c r="P96" i="12" s="1"/>
  <c r="K92" i="12"/>
  <c r="N92" i="12" s="1"/>
  <c r="P92" i="12" s="1"/>
  <c r="N119" i="12" l="1"/>
  <c r="P119" i="12" s="1"/>
  <c r="I49" i="12"/>
  <c r="J49" i="12" s="1"/>
  <c r="M49" i="12" s="1"/>
  <c r="G51" i="12"/>
  <c r="N67" i="12"/>
  <c r="P67" i="12" s="1"/>
  <c r="I50" i="12" l="1"/>
  <c r="J50" i="12" s="1"/>
  <c r="M50" i="12" s="1"/>
  <c r="I51" i="12"/>
  <c r="J51" i="12" s="1"/>
  <c r="M51" i="1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<sst xmlns="http://schemas.openxmlformats.org/spreadsheetml/2006/main" count="2522" uniqueCount="573">
  <si>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</si>
  <si>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</si>
  <si>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</si>
  <si>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</si>
  <si>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</si>
  <si>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</si>
  <si>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</si>
  <si>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</si>
  <si>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</si>
  <si>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</si>
  <si>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</si>
  <si>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</si>
  <si>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</si>
  <si>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</si>
  <si>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</si>
  <si>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</si>
  <si>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</si>
  <si>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</si>
  <si>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</si>
  <si>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</si>
  <si>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</si>
  <si>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</si>
  <si>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</si>
  <si>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</si>
  <si>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</si>
  <si>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</si>
  <si>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</si>
  <si>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</si>
  <si>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</si>
  <si>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</si>
  <si>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</si>
  <si>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</si>
  <si>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</si>
  <si>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</si>
  <si>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</si>
  <si>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</si>
  <si>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</si>
  <si>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</si>
  <si>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</si>
  <si>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</si>
  <si>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</si>
  <si>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</si>
  <si>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</si>
  <si>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</si>
  <si>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</si>
  <si>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</si>
  <si>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</si>
  <si>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</si>
  <si>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</si>
  <si>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</si>
  <si>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</si>
  <si>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</si>
  <si>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</si>
  <si>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</si>
  <si>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</si>
  <si>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</si>
  <si>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</si>
  <si>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</si>
  <si>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</si>
  <si>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</si>
  <si>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</si>
  <si>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</si>
  <si>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</si>
  <si>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</si>
  <si>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</si>
  <si>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</si>
  <si>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</si>
  <si>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</si>
  <si>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</si>
  <si>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</si>
  <si>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</si>
  <si>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</si>
  <si>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</si>
  <si>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</si>
  <si>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</si>
  <si>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</si>
  <si>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</si>
  <si>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</si>
  <si>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</si>
  <si>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</si>
  <si>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</si>
  <si>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</si>
  <si>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</si>
  <si>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</si>
  <si>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</si>
  <si>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</si>
  <si>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</si>
  <si>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</si>
  <si>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</si>
  <si>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</si>
  <si>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</si>
  <si>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</si>
  <si>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</si>
  <si>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</si>
  <si>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</si>
  <si>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</si>
  <si>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</si>
  <si>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</si>
  <si>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</si>
  <si>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</si>
  <si>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</si>
  <si>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</si>
  <si>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</si>
  <si>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</si>
  <si>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</si>
  <si>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</si>
  <si>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</si>
  <si>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</si>
  <si>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</si>
  <si>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</si>
  <si>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</si>
  <si>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</si>
  <si>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</si>
  <si>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</si>
  <si>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</si>
  <si>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STUSSY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</si>
  <si>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</si>
  <si>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</si>
  <si>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</si>
  <si>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</si>
  <si>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</si>
  <si>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</si>
  <si>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</si>
  <si>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</si>
  <si>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</si>
  <si>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</si>
  <si>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</si>
  <si>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</si>
  <si>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</si>
  <si>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BỎ VÀO ÁO KHI GẤP XẾP</t>
  </si>
  <si>
    <t>VẢI CHÍNH</t>
  </si>
  <si>
    <t>RIB</t>
  </si>
  <si>
    <t>CHỈ 40/2 MAY NHÃN CHÍNH</t>
  </si>
  <si>
    <t>GẮN BÊN DƯỚI, GIỮA NHÃN  CHÍNH, GẤP ĐÔI KHI MAY</t>
  </si>
  <si>
    <t>DUYỆT HÌNH IN THEO</t>
  </si>
  <si>
    <t>THÔNG TIN ĐỊNH VỊ HÌNH IN</t>
  </si>
  <si>
    <t xml:space="preserve">   HÌNH ẢNH CHỈ MANG TÍNH CHẤT MINH HỌA
CHI TIẾT THAM KHẢO THEO SHEET ĐÍNH KÈM </t>
  </si>
  <si>
    <t xml:space="preserve">GẮN LUỒN QUA NHÃN SIZE </t>
  </si>
  <si>
    <t>SMST</t>
  </si>
  <si>
    <t>CHỈ SỬA HÀNG</t>
  </si>
  <si>
    <t>BLACK 1500</t>
  </si>
  <si>
    <t>THÙNG, TẤM LÓT THÙNG, BAO 100X120</t>
  </si>
  <si>
    <t>THÙNG 60X40X30CM CÓ IN LOGO</t>
  </si>
  <si>
    <t>STICKER DÁN THẺ BÀI + BAO- SMST</t>
  </si>
  <si>
    <t>STICKER DÁN THÙNG - SMST</t>
  </si>
  <si>
    <t>COLOR STICKER DÁN THÙNG</t>
  </si>
  <si>
    <t>YELLOW/
RED/
ORANGE/
WHITE</t>
  </si>
  <si>
    <t xml:space="preserve">PCS </t>
  </si>
  <si>
    <t>03</t>
  </si>
  <si>
    <t>04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</si>
  <si>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</si>
  <si>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</si>
  <si>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</si>
  <si>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</si>
  <si>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</si>
  <si>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</si>
  <si>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</si>
  <si>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</si>
  <si>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</si>
  <si>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</si>
  <si>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</si>
  <si>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</si>
  <si>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</si>
  <si>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</si>
  <si>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</si>
  <si>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</si>
  <si>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</si>
  <si>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</si>
  <si>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</si>
  <si>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</si>
  <si>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</si>
  <si>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</si>
  <si>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</si>
  <si>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</si>
  <si>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t>RED</t>
  </si>
  <si>
    <t>YELLOW</t>
  </si>
  <si>
    <t>ORANGE</t>
  </si>
  <si>
    <t>GREEN</t>
  </si>
  <si>
    <t>NCC: THUẬN TIẾN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</si>
  <si>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</si>
  <si>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</si>
  <si>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</si>
  <si>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</si>
  <si>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</si>
  <si>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</si>
  <si>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</si>
  <si>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</si>
  <si>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</si>
  <si>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LOẠI 1</t>
  </si>
  <si>
    <t>GẮN BÊN DƯỚI THẺ BÀI + BÊN NGOÀI POLY BAG VÀ THÙNG
38MMX29MM</t>
  </si>
  <si>
    <t>BLACK/ WHITE</t>
  </si>
  <si>
    <t>GREY /WHITE</t>
  </si>
  <si>
    <t>MAIN LINE</t>
  </si>
  <si>
    <t>66% COTTON 34% POLY 490GSM (CAMBER “LOFTY” FLEECE)</t>
  </si>
  <si>
    <t>66% COTTON 34% POLYESTER</t>
  </si>
  <si>
    <t>CREW NECK</t>
  </si>
  <si>
    <t>WASHED BLACK</t>
  </si>
  <si>
    <t>RIB 1X1 - 100%COTTON - 430GSM</t>
  </si>
  <si>
    <r>
      <t xml:space="preserve">NHÃN CHÍNH - </t>
    </r>
    <r>
      <rPr>
        <b/>
        <sz val="22"/>
        <rFont val="Muli"/>
      </rPr>
      <t>ZWVNL06</t>
    </r>
  </si>
  <si>
    <t>ZWVNL06</t>
  </si>
  <si>
    <t>DÂY BÁNH PHỞ</t>
  </si>
  <si>
    <t>MET</t>
  </si>
  <si>
    <t>BAO NYLON 25" x 20" + 2"</t>
  </si>
  <si>
    <t>AW</t>
  </si>
  <si>
    <t>MÀU SẮC</t>
  </si>
  <si>
    <t>11-0507 TPX OFF WHITE</t>
  </si>
  <si>
    <t>19-0303 TPX BLACK</t>
  </si>
  <si>
    <r>
      <t>ĐỊNH VỊ HÌNH IN THÂN TRƯỚC:</t>
    </r>
    <r>
      <rPr>
        <b/>
        <sz val="22"/>
        <rFont val="Muli"/>
      </rPr>
      <t xml:space="preserve"> 'TỪ ĐƯỜNG TRA CỔ TẠI GIỮA XUỐNG (INCH)</t>
    </r>
    <r>
      <rPr>
        <sz val="22"/>
        <rFont val="Muli"/>
      </rPr>
      <t>, CANH ĐỀU 2 BÊN THEO ĐƯỜNG GẠCH NÉT</t>
    </r>
  </si>
  <si>
    <t>VIỀN CỔ</t>
  </si>
  <si>
    <t>GẮN TẠI GIƯA CỔ SAU, TỪ ĐƯỜNG VIỀN CỔ XUỐNG 1 /2", MAY 4 CẠNH</t>
  </si>
  <si>
    <t>MAY TẠI 2 VAI</t>
  </si>
  <si>
    <t>KÍCH THƯỚC</t>
  </si>
  <si>
    <t xml:space="preserve"> - ỦI: CHÚ Ý CẦN ỦI LÊN VỊ TRÍ ĐƯỜNG MAY NHƯNG KHÔNG CÓ ĐƯỜNG DIỄU TRÊN MẶT VẢI, ĐỂ ĐƯỜNG MAY KHÔNG BỊ LƯỢN SÓNG NHƯ HÌNH</t>
  </si>
  <si>
    <t>SỐ LƯỢNG CẦN CẤP CHO OUTSOURCE</t>
  </si>
  <si>
    <t>BOTTOMS - QUẦN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</si>
  <si>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</si>
  <si>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</si>
  <si>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</si>
  <si>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</si>
  <si>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</si>
  <si>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</si>
  <si>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</si>
  <si>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</si>
  <si>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</si>
  <si>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170/88A</t>
  </si>
  <si>
    <t>175/92A</t>
  </si>
  <si>
    <t>G</t>
  </si>
  <si>
    <t>180/96A</t>
  </si>
  <si>
    <t>TG</t>
  </si>
  <si>
    <t>185/100A</t>
  </si>
  <si>
    <t>TTG</t>
  </si>
  <si>
    <t>190/104A</t>
  </si>
  <si>
    <r>
      <t>THÊU :</t>
    </r>
    <r>
      <rPr>
        <b/>
        <sz val="26"/>
        <rFont val="Muli"/>
      </rPr>
      <t xml:space="preserve"> </t>
    </r>
  </si>
  <si>
    <r>
      <t>IN :</t>
    </r>
    <r>
      <rPr>
        <b/>
        <sz val="26"/>
        <rFont val="Muli"/>
      </rPr>
      <t xml:space="preserve"> </t>
    </r>
  </si>
  <si>
    <t>CHÚ Ý: TÊN SIZE TRÊN NHÃN THÀNH PHẦN NHƯ BÊN DƯỚI (NHÃN THÀNH PHẦN GỒM 2 LÁ, 4 MẶT, 4 THỨ TIẾNG</t>
  </si>
  <si>
    <t>TOPS - ÁO</t>
  </si>
  <si>
    <t>170/92A</t>
  </si>
  <si>
    <t>175/96A</t>
  </si>
  <si>
    <t>175/100A</t>
  </si>
  <si>
    <t>180/104A</t>
  </si>
  <si>
    <t>180/106A</t>
  </si>
  <si>
    <t>13.5” W X 9.5” H</t>
  </si>
  <si>
    <t xml:space="preserve">LÁ 1: 
</t>
  </si>
  <si>
    <t xml:space="preserve">LÁ 2: </t>
  </si>
  <si>
    <t>NHÃN THÀNH PHẦN 2 LÁ 66% COTTON 34% POLYESTER</t>
  </si>
  <si>
    <t xml:space="preserve">-MAY THEO MẪU PP ĐÃ DUYỆT 
 -MAY NHÃN TRANG TRÍ VÀ NHÃN THÀNH PHẦN SAU KHI NHUỘM
 </t>
  </si>
  <si>
    <t>ỦI: CHÚ Ý CẦN ỦI LÊN VỊ TRÍ ĐƯỜNG MAY NHƯNG KHÔNG CÓ ĐƯỜNG DIỄU TRÊN MẶT VẢI, ĐỂ ĐƯỜNG MAY KHÔNG BỊ LƯỢN SÓNG, XEM HÌNH ĐÍNH KÈM</t>
  </si>
  <si>
    <t>SINGLE JERSEY 200GSM</t>
  </si>
  <si>
    <t>155CM</t>
  </si>
  <si>
    <t>TESTING</t>
  </si>
  <si>
    <t>DUYỆT HÌNH IN NHƯ S/O BURGUNDY ĐÃ GỬI PHÒNG IN 28.AUG</t>
  </si>
  <si>
    <t>DUYỆT CHẤT LƯỢNG, MỰC IN, HANDFEEL, ĐỘ NỨT, MÀU SẮC HÌNH IN THEO S/O MÀU BURGUNDY 28/8</t>
  </si>
  <si>
    <t>DUYỆT CHẤT LƯỢNG, MỰC IN, HANDFEEL, ĐỘ NỨT HÌNH IN THEO S/O MÀU BURGUNDY 28/8
MÀU SẮC DUYỆT THEO MÀU IN TRÊN MẪU PPS ĐÍNH KÈM TN NGÀY 1/9</t>
  </si>
  <si>
    <t>ST118577</t>
  </si>
  <si>
    <t>STU APPLIQUE CREW</t>
  </si>
  <si>
    <t>BLUE</t>
  </si>
  <si>
    <t>KHÔNG IN</t>
  </si>
  <si>
    <t>THEO TP</t>
  </si>
  <si>
    <t>7.7” H x 12.5 W”</t>
  </si>
  <si>
    <t>NGỌC TRẦN/ LÂM NGUYỄN: 205</t>
  </si>
  <si>
    <t>S20  SP25  G2703</t>
  </si>
  <si>
    <t>SP25 PRODUCTION</t>
  </si>
  <si>
    <t>WASHED BLACK 19-4008 TCX</t>
  </si>
  <si>
    <t>ASH HEATHER</t>
  </si>
  <si>
    <t>BLUE 19-3926 TCX</t>
  </si>
  <si>
    <t>ORANGE 15-1247 TCX</t>
  </si>
  <si>
    <t>BK2616</t>
  </si>
  <si>
    <t>GY6640B</t>
  </si>
  <si>
    <t>K7405</t>
  </si>
  <si>
    <t>OR3113</t>
  </si>
  <si>
    <t>KHÔNG CÓ</t>
  </si>
  <si>
    <t>S20-1896</t>
  </si>
  <si>
    <t>S20-1898</t>
  </si>
  <si>
    <t>S20-1901</t>
  </si>
  <si>
    <t>S20-1900</t>
  </si>
  <si>
    <t>S20-1907</t>
  </si>
  <si>
    <t>THẺ BÀI 1 LÁ -ZHGT08</t>
  </si>
  <si>
    <t>ZHGT08</t>
  </si>
  <si>
    <t>S20-1909</t>
  </si>
  <si>
    <t>THÔNG TIN ĐỊNH VỊ HÌNH THÊU</t>
  </si>
  <si>
    <t>DUYỆT HIỆU ỨNG, HANDFEEL NHƯ MẪU TIÊU CHUẨN MER ĐÃ CHUYỂN WASHING TEAM</t>
  </si>
  <si>
    <t>THÁO SƯỜN BUNG LAI, THÁO TỪ NÁCH XUỐNG 30CM</t>
  </si>
  <si>
    <t>THÊU THÀNH PHẨM THÂN TRƯỚC SAU NHUỘM</t>
  </si>
  <si>
    <t>POTASSIUM WASH + PP SRAY</t>
  </si>
  <si>
    <t>PAUL'S SAMPLE</t>
  </si>
  <si>
    <t>SHIPPING SAMPLE</t>
  </si>
  <si>
    <t>SẼ CẤP BÙ SAU</t>
  </si>
  <si>
    <t>EXTRA 9%</t>
  </si>
  <si>
    <t>S20-1958</t>
  </si>
  <si>
    <t>DUYỆT QUALITY THEO MẪU ST118578 MÀU BLUE SẼ CHUYỂN IN NGÀY 05/10/24</t>
  </si>
  <si>
    <t>DUYỆT QUALITY THEO MẪU ST118578 MÀU ORANGE SẼ CHUYỂN IN NGÀY 05/10/24</t>
  </si>
  <si>
    <r>
      <t>WASH:</t>
    </r>
    <r>
      <rPr>
        <sz val="36"/>
        <rFont val="Muli"/>
      </rPr>
      <t xml:space="preserve"> </t>
    </r>
  </si>
  <si>
    <t>KHÔNG WASH</t>
  </si>
  <si>
    <t>CHƯA XUỐNG TÁC NGHIỆP</t>
  </si>
  <si>
    <t>STSP25P1893005T00K:
LOT 7191/7ÁNH A+B: CẤP HẾT 64M
LOT 7208/8ÁNH A+B: CẤP HẾT 65M
LOT 7198/7ÁNH A+B: CẤP HẾT 62M
LOT 7206/8ÁNH A+B: CẤP HẾT 60M
LOT 7197/7ÁNH A+B: CẤP ĐỦ 61M</t>
  </si>
  <si>
    <t>STSP25P1893004T00K:
LÓT T7191/7- ÁNH A- CẤP HẾT 554M
LÓT T7197/7- ÁNH A- CẤP HẾT 587M
LÓT T3079/8- ÁNH A- CẤP HẾT 659M
LÓT T7203/8- ÁNH B- CẤP HẾT 595M
LÓT T7205/8- ÁNH B- CẤP ĐỦ 267M</t>
  </si>
  <si>
    <t>STSP25P1893006T00K:
LOT 7198/8: DÙNG CHUNG CHO CÁC ÁNH- CẤP ĐỦ 34M</t>
  </si>
  <si>
    <t>OLIVE</t>
  </si>
  <si>
    <t>DUYỆT QUALITY THEO MẪU ST118577 MÀU ASH HEATHER DỰ KIẾN CHUYỂN NGÀY 10/10/24</t>
  </si>
  <si>
    <t>DUYỆT QUALITY THEO MẪU ST118577 MÀU BLACK DỰ KIẾN SẼ CHUYỂN IN NGÀY 05/10/24</t>
  </si>
  <si>
    <t>DUYỆT HIỆU ỨNG, HANDFEEL, AREA PP SPRAY NHƯ MẪU PP MER ĐÃ CHUYỂN WASHING TEAM NGÀY 24/09/24</t>
  </si>
  <si>
    <t>STYLE#:</t>
  </si>
  <si>
    <t>DESCRIPTION:</t>
  </si>
  <si>
    <t xml:space="preserve">FACTORY: </t>
  </si>
  <si>
    <t>UNAVALABLE</t>
  </si>
  <si>
    <t>SP25</t>
  </si>
  <si>
    <t>DATE: 9/17/2024</t>
  </si>
  <si>
    <t xml:space="preserve">FABRIC: </t>
  </si>
  <si>
    <t>Original Garment</t>
  </si>
  <si>
    <t xml:space="preserve"> TARGET</t>
  </si>
  <si>
    <t>SMS</t>
  </si>
  <si>
    <t>PPS</t>
  </si>
  <si>
    <t>REVISED POMS</t>
  </si>
  <si>
    <t>Line #</t>
  </si>
  <si>
    <t>FINISHED MEASUREMENTS</t>
  </si>
  <si>
    <t>TOL +/-</t>
  </si>
  <si>
    <t>DIFF.</t>
  </si>
  <si>
    <t>COMMENTS: PROCEED TO BULK WITH CHANGES</t>
  </si>
  <si>
    <t xml:space="preserve"> Neck Width Basic  (AT HPS - SEAM TO SEAM)</t>
  </si>
  <si>
    <t>RỘNG CỔ ( TẠI ĐỈNH VAI - GIỮA 2 ĐƯỜNG MAY )</t>
  </si>
  <si>
    <t>Across Shoulder</t>
  </si>
  <si>
    <t>***BRING BACK TO SPECS</t>
  </si>
  <si>
    <t>Chest @1" (blw AH) FLAT</t>
  </si>
  <si>
    <t>NGANG NGỰC DƯỚI NÁCH 1 INCH</t>
  </si>
  <si>
    <t xml:space="preserve">Sweep FLAT </t>
  </si>
  <si>
    <t>NGANG LAI ĐO THẲNG</t>
  </si>
  <si>
    <t>Body Length from HPS</t>
  </si>
  <si>
    <t xml:space="preserve">Armhole (STRAIGHT SHOULDER TO ARM SEAM) </t>
  </si>
  <si>
    <t>NÁCH ĐO THẲNG TỪ VAI VỚI ĐƯỜNG MAY</t>
  </si>
  <si>
    <t>BICEP 1" below armhole FLAT</t>
  </si>
  <si>
    <t>BẮP TAY DƯỚI NÁCH 1 INCH</t>
  </si>
  <si>
    <t>Sleeve Length FROM SHOULDER SEAM TO EDGE</t>
  </si>
  <si>
    <t>DÀI TAY TỪ ĐƯƠNG MAY VAI ĐẾN MÉP LAI</t>
  </si>
  <si>
    <t>***REVISED POM***FOLLOW NEW MEASUREMENT</t>
  </si>
  <si>
    <t>Sleeve INSEAM FROM ARMHOLE TO CUFF EDGE</t>
  </si>
  <si>
    <t>DÀI SƯỜN TRONG TỪ TRONG CÁNH TAY TỪ NÁCH ĐẾN MÉP BO</t>
  </si>
  <si>
    <t>SLEEVE OPENING AT EDGE</t>
  </si>
  <si>
    <t>CỬA TAY TẠI MÉP</t>
  </si>
  <si>
    <t>SLEEVE HEM Depth</t>
  </si>
  <si>
    <t>CAO BO</t>
  </si>
  <si>
    <t>HEM DEPTH</t>
  </si>
  <si>
    <t>CAO LAI</t>
  </si>
  <si>
    <t>NECK RIB/TRIM DEPTH</t>
  </si>
  <si>
    <t>CAO BO CỔ</t>
  </si>
  <si>
    <t>Front Neck Drop ( HPS TO NECK SEAM)</t>
  </si>
  <si>
    <t>HẠ CỔ TRƯỚC (TỪ ĐỈNH VAI TỚI ĐƯỜNG MAY CỔ)</t>
  </si>
  <si>
    <t>Back Neck Drop (HPS TO NECK SEAM)</t>
  </si>
  <si>
    <t>HẠ CỔ SAU (TỪ ĐỈNH VAI TỚI ĐƯỜNG MAY CỔ)</t>
  </si>
  <si>
    <t xml:space="preserve">ELBOW 8" below armhole </t>
  </si>
  <si>
    <t>KHUỶU TAI DƯỚI NÁCH 8 INCH</t>
  </si>
  <si>
    <t>FOREARM 4" ABOVE CUFF SEAM</t>
  </si>
  <si>
    <t>CẲNG TAY - TRÊN ĐƯỜNG TRA BO 4 INCH</t>
  </si>
  <si>
    <t>SLEEVE OPENING AT CUFF SEAM</t>
  </si>
  <si>
    <t>CỬA TAY TẠI ĐƯỜN TRA BO</t>
  </si>
  <si>
    <t>Sweep at RIB SEAM EXTENDED</t>
  </si>
  <si>
    <t>RỘNG LAI KÉO CĂNG - TẠI ĐƯỜN TRA RIB</t>
  </si>
  <si>
    <t>EMB PLACEMENT FROM HPS</t>
  </si>
  <si>
    <t>APPLIQUE PLACEMENT FROM NECK SEAM &amp; CENTERED</t>
  </si>
  <si>
    <t>ĐỊNH VỊ HÌNH THÊU TỪ ĐƯỜNG TRA BO CỔ VÀ CANH GIỮA</t>
  </si>
  <si>
    <t>COMMENTS 6/18/2024:</t>
  </si>
  <si>
    <t>BRING BACK TO SPECS ALL THE HIGHLIGHTED POMS</t>
  </si>
  <si>
    <t xml:space="preserve">MUST FOLLOW TECHPACK FOR POCKET DIMENSIONS, PLACEMENT, STITCHES, TRIM AND LABELS </t>
  </si>
  <si>
    <t>PROCCED TO PPS WITH CHANGES</t>
  </si>
  <si>
    <t>COMMENTS 9/17/2024 :</t>
  </si>
  <si>
    <t>BRING BACK TO SPECS ALL THE HIGHLIGHTED POMS.</t>
  </si>
  <si>
    <t>FOLLOW REVISED POM ON COLUMN "K"</t>
  </si>
  <si>
    <t>MUST FOLLOW TECHPACK FOR LABELS, TRIMS &amp; COLOR WAY.</t>
  </si>
  <si>
    <t>PROCEED TO BULK WITH CHANGES.</t>
  </si>
  <si>
    <t>ĐIỀU CHỈNH ĐÚNG THÔNG SỐ NẰM TRONG TOLORANCE</t>
  </si>
  <si>
    <t>ĐIỀU CHỈNH ĐÚNG THÔNG SỐ CỦA NHỮNG THÔNG SỐ ĐƯỢC TÔ VÀNG CỘT REVISED POMS 17/09/24</t>
  </si>
  <si>
    <t>CẦN THAM KHẢO TECH PACK CHO ĐƯỜNG DIỄU, PHỤ LIỆU VÀ NHÃN</t>
  </si>
  <si>
    <t>TIẾP TỤC THỰC HIỆN SỐ LƯỢNG LỚN VỚI THAY ĐỔI</t>
  </si>
  <si>
    <t>STYLE#</t>
  </si>
  <si>
    <t xml:space="preserve">DESCRIPTION </t>
  </si>
  <si>
    <t xml:space="preserve">SIZE </t>
  </si>
  <si>
    <t>PICTURES FRONT</t>
  </si>
  <si>
    <t>TARGET</t>
  </si>
  <si>
    <t>FINISHED GRADE MEASUREMENTS</t>
  </si>
  <si>
    <t>ACROSS SHOULDERS</t>
  </si>
  <si>
    <t>CHEST 1" BELOW ARMHOLE- FLAT</t>
  </si>
  <si>
    <t>BOTTOM SWEEP STRAIGHT - FLAT</t>
  </si>
  <si>
    <t>FRONT LENGTH FROM HPS</t>
  </si>
  <si>
    <t>SLEEVE BICEP 1" BELOW ARMHOLE - FLAT</t>
  </si>
  <si>
    <t>SLEEVE LENGTH FROM SHOULDER SEAM TO EDGE</t>
  </si>
  <si>
    <t>DÀI TAY TỪ ĐƯỜNG MAY VAI ĐẾN MÉP LAI</t>
  </si>
  <si>
    <t>SLEEVE INSEAM FROM ARMHOLE TO CUFF EDGE</t>
  </si>
  <si>
    <t>CUFF HEIGHT</t>
  </si>
  <si>
    <t>HEM HEIGHT</t>
  </si>
  <si>
    <t>NECK RIB / TRIM DEPTH</t>
  </si>
  <si>
    <t>FRONT NECK DROP (HPS TO NECK SEAM)</t>
  </si>
  <si>
    <t>BACK NECK DROP (HPS TO NECK SEAM)</t>
  </si>
  <si>
    <t>SLEEVE  OPENING  AT CUFF SEAM</t>
  </si>
  <si>
    <t>SWEEP AT RIB SEAM EXTENDED</t>
  </si>
  <si>
    <t>APPLIQUE PLACEMENT FROM NECK SEAM</t>
  </si>
  <si>
    <r>
      <t xml:space="preserve">NHÃN GỒM 2 LÁ - GẮN BÊN TRONG SƯỜN TRÁI NGƯỜI MẶC CÁCH ĐƯỜNG TRA LAI LÊN 6.5CM- </t>
    </r>
    <r>
      <rPr>
        <b/>
        <sz val="36"/>
        <rFont val="Muli"/>
      </rPr>
      <t>MAY SAU WASH</t>
    </r>
  </si>
  <si>
    <r>
      <t xml:space="preserve">GẮN BÊN DƯỚI NHÃN THÀNH PHẦN CHÍNH
MÉP NHÃN TRANG TRÍ = MÉP TRÊN NHÃN THÀNH PHẦN
GẤP ĐÔI KHI MAY, </t>
    </r>
    <r>
      <rPr>
        <b/>
        <sz val="28"/>
        <rFont val="Muli"/>
      </rPr>
      <t xml:space="preserve">MAY SAU WASH </t>
    </r>
  </si>
  <si>
    <t xml:space="preserve">- MAY THEO ÁO MẪU PP ST118577- MÀU WASHED BLACK CHUYỂN CÙNG TÁC NGHIỆP
</t>
  </si>
  <si>
    <t>-CÁCH GẮN NHÃN PHẢI NHƯ TÀI LIỆU YÊU CẦU, NHÃN THÀNH PHẦN VÀ NHÃN TRANG TRÍ GẮN SAU WASH</t>
  </si>
  <si>
    <t>XEM THÔNG SỐ TRANG COMMENT KHÁCH CÓ THAY ĐỔI THÔNG SỐ SAU MẪU PP</t>
  </si>
  <si>
    <t>TRIỂN KHAI SẢN XUẤT: MẪU PP SAMPLE SP25 MÃ ST118577 MÀU WASHED BLACK CHUYỂN CÙNG TÁC NGHIỆP NGÀY 24/09/24</t>
  </si>
  <si>
    <t>UA STYLE</t>
  </si>
  <si>
    <t>1140283</t>
  </si>
  <si>
    <t>ST1140283A15</t>
  </si>
  <si>
    <t>LAZY SS TEE</t>
  </si>
  <si>
    <t>BONE</t>
  </si>
  <si>
    <t>195292349606</t>
  </si>
  <si>
    <t>195292349590</t>
  </si>
  <si>
    <t>195292349583</t>
  </si>
  <si>
    <t>195292349613</t>
  </si>
  <si>
    <t>XS</t>
  </si>
  <si>
    <t>195292442710</t>
  </si>
  <si>
    <t>195292349620</t>
  </si>
  <si>
    <t>FADED BLACK</t>
  </si>
  <si>
    <t>FBLA</t>
  </si>
  <si>
    <t>195292201133</t>
  </si>
  <si>
    <t>195292201126</t>
  </si>
  <si>
    <t>195292201119</t>
  </si>
  <si>
    <t>195292201140</t>
  </si>
  <si>
    <t>195292442758</t>
  </si>
  <si>
    <t>195292201157</t>
  </si>
  <si>
    <t>PINE</t>
  </si>
  <si>
    <t>195292652775</t>
  </si>
  <si>
    <t>195292652768</t>
  </si>
  <si>
    <t>195292652751</t>
  </si>
  <si>
    <t>195292652782</t>
  </si>
  <si>
    <t>195292652744</t>
  </si>
  <si>
    <t>195292652799</t>
  </si>
  <si>
    <t>UMBER</t>
  </si>
  <si>
    <t>UMBE</t>
  </si>
  <si>
    <t>195292652836</t>
  </si>
  <si>
    <t>195292652829</t>
  </si>
  <si>
    <t>195292652812</t>
  </si>
  <si>
    <t>195292652843</t>
  </si>
  <si>
    <t>195292652805</t>
  </si>
  <si>
    <t>195292652850</t>
  </si>
  <si>
    <t>118570</t>
  </si>
  <si>
    <t>ST118570A2</t>
  </si>
  <si>
    <t>FLEECE RAGLAN CREW</t>
  </si>
  <si>
    <t>GREY HEATHER</t>
  </si>
  <si>
    <t>GHEA</t>
  </si>
  <si>
    <t>195292634108</t>
  </si>
  <si>
    <t>195292634092</t>
  </si>
  <si>
    <t>195292634085</t>
  </si>
  <si>
    <t>195292634115</t>
  </si>
  <si>
    <t>KHAKI</t>
  </si>
  <si>
    <t>KHAK</t>
  </si>
  <si>
    <t>195292654403</t>
  </si>
  <si>
    <t>195292654397</t>
  </si>
  <si>
    <t>195292654380</t>
  </si>
  <si>
    <t>195292654410</t>
  </si>
  <si>
    <t>195292654427</t>
  </si>
  <si>
    <t>118571</t>
  </si>
  <si>
    <t>ST118571A2</t>
  </si>
  <si>
    <t>RAGLAN ZIP HOOD</t>
  </si>
  <si>
    <t>195292634306</t>
  </si>
  <si>
    <t>195292634290</t>
  </si>
  <si>
    <t>195292634283</t>
  </si>
  <si>
    <t>195292634313</t>
  </si>
  <si>
    <t>195292634320</t>
  </si>
  <si>
    <t>195292654557</t>
  </si>
  <si>
    <t>195292654540</t>
  </si>
  <si>
    <t>195292654533</t>
  </si>
  <si>
    <t>195292654564</t>
  </si>
  <si>
    <t>195292654571</t>
  </si>
  <si>
    <t>NAVY</t>
  </si>
  <si>
    <t>195292634351</t>
  </si>
  <si>
    <t>195292634344</t>
  </si>
  <si>
    <t>195292634337</t>
  </si>
  <si>
    <t>195292634368</t>
  </si>
  <si>
    <t>195292634375</t>
  </si>
  <si>
    <t>WABL</t>
  </si>
  <si>
    <t>195292634450</t>
  </si>
  <si>
    <t>195292634443</t>
  </si>
  <si>
    <t>195292634436</t>
  </si>
  <si>
    <t>195292634467</t>
  </si>
  <si>
    <t>195292634474</t>
  </si>
  <si>
    <t>118572</t>
  </si>
  <si>
    <t>ST118572A2</t>
  </si>
  <si>
    <t>FLEECE RAGLAN HOOD</t>
  </si>
  <si>
    <t>195292636140</t>
  </si>
  <si>
    <t>195292636133</t>
  </si>
  <si>
    <t>195292636126</t>
  </si>
  <si>
    <t>195292636157</t>
  </si>
  <si>
    <t>195292636164</t>
  </si>
  <si>
    <t>195292654700</t>
  </si>
  <si>
    <t>195292654694</t>
  </si>
  <si>
    <t>195292654687</t>
  </si>
  <si>
    <t>195292654717</t>
  </si>
  <si>
    <t>195292654724</t>
  </si>
  <si>
    <t>195292636294</t>
  </si>
  <si>
    <t>195292636287</t>
  </si>
  <si>
    <t>195292636270</t>
  </si>
  <si>
    <t>195292636300</t>
  </si>
  <si>
    <t>195292636317</t>
  </si>
  <si>
    <t>118573</t>
  </si>
  <si>
    <t>ST118573</t>
  </si>
  <si>
    <t>FLEECE RAGLAN ZIP MOCK</t>
  </si>
  <si>
    <t>195292662385</t>
  </si>
  <si>
    <t>195292662378</t>
  </si>
  <si>
    <t>195292662361</t>
  </si>
  <si>
    <t>195292662392</t>
  </si>
  <si>
    <t>195292662408</t>
  </si>
  <si>
    <t>195292662439</t>
  </si>
  <si>
    <t>195292662422</t>
  </si>
  <si>
    <t>195292662415</t>
  </si>
  <si>
    <t>195292662446</t>
  </si>
  <si>
    <t>195292662453</t>
  </si>
  <si>
    <t>195292662484</t>
  </si>
  <si>
    <t>195292662477</t>
  </si>
  <si>
    <t>195292662460</t>
  </si>
  <si>
    <t>195292662491</t>
  </si>
  <si>
    <t>195292662507</t>
  </si>
  <si>
    <t>195292662583</t>
  </si>
  <si>
    <t>195292662576</t>
  </si>
  <si>
    <t>195292662569</t>
  </si>
  <si>
    <t>195292662590</t>
  </si>
  <si>
    <t>195292662606</t>
  </si>
  <si>
    <t>118577</t>
  </si>
  <si>
    <t>ASHH</t>
  </si>
  <si>
    <t>195292672841</t>
  </si>
  <si>
    <t>195292672834</t>
  </si>
  <si>
    <t>195292672827</t>
  </si>
  <si>
    <t>195292672858</t>
  </si>
  <si>
    <t>195292672865</t>
  </si>
  <si>
    <t>BLAC</t>
  </si>
  <si>
    <t>195292658708</t>
  </si>
  <si>
    <t>195292658692</t>
  </si>
  <si>
    <t>195292658685</t>
  </si>
  <si>
    <t>195292658715</t>
  </si>
  <si>
    <t>195292658722</t>
  </si>
  <si>
    <t>195292658753</t>
  </si>
  <si>
    <t>195292658746</t>
  </si>
  <si>
    <t>195292658739</t>
  </si>
  <si>
    <t>195292658760</t>
  </si>
  <si>
    <t>195292658777</t>
  </si>
  <si>
    <t>ORAN</t>
  </si>
  <si>
    <t>195292658807</t>
  </si>
  <si>
    <t>195292658791</t>
  </si>
  <si>
    <t>195292658784</t>
  </si>
  <si>
    <t>195292658814</t>
  </si>
  <si>
    <t>195292658821</t>
  </si>
  <si>
    <t>118578</t>
  </si>
  <si>
    <t>ST118578</t>
  </si>
  <si>
    <t>STU APPLIQUE HOOD</t>
  </si>
  <si>
    <t>195292672896</t>
  </si>
  <si>
    <t>195292672889</t>
  </si>
  <si>
    <t>195292672872</t>
  </si>
  <si>
    <t>195292672902</t>
  </si>
  <si>
    <t>195292672919</t>
  </si>
  <si>
    <t>195292658852</t>
  </si>
  <si>
    <t>195292658845</t>
  </si>
  <si>
    <t>195292658838</t>
  </si>
  <si>
    <t>195292658869</t>
  </si>
  <si>
    <t>195292658876</t>
  </si>
  <si>
    <t>195292658906</t>
  </si>
  <si>
    <t>195292658890</t>
  </si>
  <si>
    <t>195292658883</t>
  </si>
  <si>
    <t>195292658913</t>
  </si>
  <si>
    <t>195292658920</t>
  </si>
  <si>
    <t>195292658951</t>
  </si>
  <si>
    <t>195292658944</t>
  </si>
  <si>
    <t>195292658937</t>
  </si>
  <si>
    <t>195292658968</t>
  </si>
  <si>
    <t>195292658975</t>
  </si>
  <si>
    <t>-MAY THEO MẪU PP ĐÃ DUYỆT + THÔNG SỐ
- GẮN NHÃN CHÍNH VÀ NHÃN SIZE SAU NHUỘM</t>
  </si>
  <si>
    <t>DUYỆT HIỆU ỨNG, HANDFEEL, AREA PP SPRAY NHƯ MẪU PP MÀU WASHED BLACK MER CHUYỂN WASHING TEAM NGÀY 24/09/24</t>
  </si>
  <si>
    <t>POLY TWILL</t>
  </si>
  <si>
    <t>CON GIỐNG</t>
  </si>
  <si>
    <t>BLACK 19-3907 TCX</t>
  </si>
  <si>
    <t>SẼ CẤP PHIẾU RIÊNG</t>
  </si>
  <si>
    <t>VẢI CON GIỐNG</t>
  </si>
  <si>
    <t>THÊU CON GIỐNG SAU GARMENT WASH</t>
  </si>
  <si>
    <t>STSP25P1893004T00K:
LÓT T7191/7- ÁNH A- CẤP HẾT 553M
LÓT T7197/7- ÁNH A- CẤP HẾT 586M
LÓT T3079/8- ÁNH A- CẤP HẾT 659M
LÓT T7203/8- ÁNH B- CẤP HẾT 595M
LÓT T7205/8- ÁNH B- CẤP ĐỦ 147M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</si>
</sst>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0000"/>
    <numFmt numFmtId="175" formatCode="0.0000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sz val="11"/>
      <color rgb="FF000000"/>
      <name val="Calibri"/>
      <family val="2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name val="Muli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9" tint="-0.249977111117893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28"/>
      <color theme="1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72"/>
      <name val="Muli"/>
    </font>
    <font>
      <b/>
      <sz val="28"/>
      <color theme="1"/>
      <name val="Calibri"/>
      <family val="2"/>
      <scheme val="minor"/>
    </font>
    <font>
      <b/>
      <sz val="48"/>
      <color theme="1"/>
      <name val="Muli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b/>
      <sz val="48"/>
      <color indexed="48"/>
      <name val="Muli"/>
    </font>
    <font>
      <sz val="48"/>
      <name val="Muli"/>
    </font>
    <font>
      <b/>
      <sz val="25"/>
      <color theme="1"/>
      <name val="Muli"/>
    </font>
    <font>
      <b/>
      <sz val="30"/>
      <color theme="1"/>
      <name val="Muli"/>
    </font>
    <font>
      <b/>
      <sz val="35"/>
      <name val="Muli"/>
    </font>
    <font>
      <sz val="11"/>
      <color rgb="FF000000"/>
      <name val="Calibri"/>
      <family val="2"/>
      <scheme val="minor"/>
    </font>
    <font>
      <b/>
      <sz val="50"/>
      <name val="Muli"/>
    </font>
    <font>
      <sz val="40"/>
      <name val="Muli"/>
    </font>
    <font>
      <b/>
      <sz val="48"/>
      <color theme="9" tint="-0.249977111117893"/>
      <name val="Muli"/>
    </font>
    <font>
      <b/>
      <u/>
      <sz val="36"/>
      <name val="Muli"/>
    </font>
    <font>
      <b/>
      <sz val="60"/>
      <name val="Muli"/>
    </font>
    <font>
      <b/>
      <sz val="24"/>
      <color theme="1"/>
      <name val="Muli"/>
    </font>
    <font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3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  <font>
      <sz val="14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58" fillId="0" borderId="0"/>
    <xf numFmtId="0" fontId="58" fillId="0" borderId="0"/>
    <xf numFmtId="0" fontId="16" fillId="0" borderId="0"/>
    <xf numFmtId="0" fontId="1" fillId="0" borderId="0"/>
    <xf numFmtId="0" fontId="13" fillId="0" borderId="0"/>
    <xf numFmtId="0" fontId="66" fillId="0" borderId="0" applyNumberFormat="0" applyFill="0" applyBorder="0" applyAlignment="0" applyProtection="0"/>
    <xf numFmtId="0" fontId="67" fillId="0" borderId="68" applyNumberFormat="0" applyFill="0" applyAlignment="0" applyProtection="0"/>
    <xf numFmtId="0" fontId="68" fillId="0" borderId="69" applyNumberFormat="0" applyFill="0" applyAlignment="0" applyProtection="0"/>
    <xf numFmtId="0" fontId="69" fillId="0" borderId="70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71" applyNumberFormat="0" applyAlignment="0" applyProtection="0"/>
    <xf numFmtId="0" fontId="74" fillId="20" borderId="72" applyNumberFormat="0" applyAlignment="0" applyProtection="0"/>
    <xf numFmtId="0" fontId="75" fillId="20" borderId="71" applyNumberFormat="0" applyAlignment="0" applyProtection="0"/>
    <xf numFmtId="0" fontId="76" fillId="0" borderId="73" applyNumberFormat="0" applyFill="0" applyAlignment="0" applyProtection="0"/>
    <xf numFmtId="0" fontId="77" fillId="21" borderId="74" applyNumberFormat="0" applyAlignment="0" applyProtection="0"/>
    <xf numFmtId="0" fontId="78" fillId="0" borderId="0" applyNumberFormat="0" applyFill="0" applyBorder="0" applyAlignment="0" applyProtection="0"/>
    <xf numFmtId="0" fontId="1" fillId="22" borderId="75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76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01" fillId="0" borderId="0"/>
  </cellStyleXfs>
  <cellXfs count="63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7" fillId="2" borderId="0" xfId="0" applyFont="1" applyFill="1" applyAlignment="1">
      <alignment vertical="center" wrapText="1"/>
    </xf>
    <xf numFmtId="0" fontId="37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vertical="center"/>
    </xf>
    <xf numFmtId="0" fontId="37" fillId="2" borderId="4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9" fillId="2" borderId="0" xfId="0" applyFont="1" applyFill="1" applyAlignment="1">
      <alignment horizontal="center" vertical="center"/>
    </xf>
    <xf numFmtId="0" fontId="36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1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2" fillId="0" borderId="35" xfId="0" applyFont="1" applyBorder="1"/>
    <xf numFmtId="0" fontId="43" fillId="0" borderId="36" xfId="0" applyFont="1" applyBorder="1"/>
    <xf numFmtId="0" fontId="42" fillId="0" borderId="36" xfId="0" applyFont="1" applyBorder="1" applyAlignment="1">
      <alignment horizontal="center"/>
    </xf>
    <xf numFmtId="0" fontId="42" fillId="0" borderId="37" xfId="0" applyFont="1" applyBorder="1" applyAlignment="1">
      <alignment horizontal="center"/>
    </xf>
    <xf numFmtId="0" fontId="23" fillId="0" borderId="0" xfId="0" applyFont="1"/>
    <xf numFmtId="0" fontId="44" fillId="0" borderId="0" xfId="0" applyFont="1"/>
    <xf numFmtId="0" fontId="36" fillId="0" borderId="38" xfId="0" applyFont="1" applyBorder="1"/>
    <xf numFmtId="0" fontId="36" fillId="0" borderId="39" xfId="0" applyFont="1" applyBorder="1"/>
    <xf numFmtId="0" fontId="36" fillId="0" borderId="39" xfId="0" applyFont="1" applyBorder="1" applyAlignment="1">
      <alignment horizontal="center"/>
    </xf>
    <xf numFmtId="165" fontId="36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5" fillId="0" borderId="0" xfId="0" applyFont="1"/>
    <xf numFmtId="165" fontId="36" fillId="0" borderId="41" xfId="0" applyNumberFormat="1" applyFont="1" applyBorder="1" applyAlignment="1">
      <alignment horizontal="center"/>
    </xf>
    <xf numFmtId="165" fontId="36" fillId="0" borderId="42" xfId="0" applyNumberFormat="1" applyFont="1" applyBorder="1" applyAlignment="1">
      <alignment horizontal="center" wrapText="1"/>
    </xf>
    <xf numFmtId="165" fontId="36" fillId="0" borderId="42" xfId="0" applyNumberFormat="1" applyFont="1" applyBorder="1" applyAlignment="1">
      <alignment horizontal="center"/>
    </xf>
    <xf numFmtId="165" fontId="36" fillId="0" borderId="40" xfId="0" applyNumberFormat="1" applyFont="1" applyBorder="1" applyAlignment="1">
      <alignment horizontal="center"/>
    </xf>
    <xf numFmtId="0" fontId="36" fillId="0" borderId="43" xfId="0" applyFont="1" applyBorder="1"/>
    <xf numFmtId="165" fontId="36" fillId="0" borderId="43" xfId="0" applyNumberFormat="1" applyFont="1" applyBorder="1" applyAlignment="1">
      <alignment horizontal="center"/>
    </xf>
    <xf numFmtId="165" fontId="36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6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7" fillId="0" borderId="0" xfId="2" applyFont="1" applyAlignment="1">
      <alignment horizontal="left" vertical="center"/>
    </xf>
    <xf numFmtId="0" fontId="47" fillId="0" borderId="0" xfId="2" applyFont="1" applyAlignment="1">
      <alignment horizontal="center" vertical="center"/>
    </xf>
    <xf numFmtId="0" fontId="49" fillId="5" borderId="14" xfId="2" applyFont="1" applyFill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49" fillId="5" borderId="14" xfId="2" applyFont="1" applyFill="1" applyBorder="1" applyAlignment="1">
      <alignment horizontal="center" vertical="center"/>
    </xf>
    <xf numFmtId="0" fontId="50" fillId="0" borderId="14" xfId="2" applyFont="1" applyBorder="1" applyAlignment="1">
      <alignment horizontal="center" vertical="center" wrapText="1"/>
    </xf>
    <xf numFmtId="0" fontId="50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vertical="center"/>
    </xf>
    <xf numFmtId="0" fontId="5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vertical="center"/>
    </xf>
    <xf numFmtId="0" fontId="54" fillId="2" borderId="0" xfId="0" applyFont="1" applyFill="1" applyAlignment="1">
      <alignment vertical="center" wrapText="1"/>
    </xf>
    <xf numFmtId="0" fontId="52" fillId="13" borderId="14" xfId="2" applyFont="1" applyFill="1" applyBorder="1" applyAlignment="1">
      <alignment horizontal="center" vertical="center" wrapText="1"/>
    </xf>
    <xf numFmtId="0" fontId="55" fillId="3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6" fillId="0" borderId="14" xfId="1" applyNumberFormat="1" applyFont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2" fillId="0" borderId="11" xfId="0" quotePrefix="1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vertical="center" wrapText="1"/>
    </xf>
    <xf numFmtId="0" fontId="50" fillId="0" borderId="0" xfId="2" applyFont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52" fillId="0" borderId="47" xfId="2" quotePrefix="1" applyFont="1" applyBorder="1" applyAlignment="1">
      <alignment horizontal="center" vertical="center" wrapText="1"/>
    </xf>
    <xf numFmtId="0" fontId="59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1" fontId="31" fillId="2" borderId="15" xfId="0" applyNumberFormat="1" applyFont="1" applyFill="1" applyBorder="1" applyAlignment="1">
      <alignment vertical="center" wrapText="1"/>
    </xf>
    <xf numFmtId="12" fontId="32" fillId="0" borderId="15" xfId="0" quotePrefix="1" applyNumberFormat="1" applyFont="1" applyBorder="1" applyAlignment="1">
      <alignment vertical="center" wrapText="1"/>
    </xf>
    <xf numFmtId="0" fontId="61" fillId="2" borderId="0" xfId="0" applyFont="1" applyFill="1" applyAlignment="1">
      <alignment horizontal="left" vertical="center"/>
    </xf>
    <xf numFmtId="0" fontId="25" fillId="2" borderId="49" xfId="0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1" fontId="49" fillId="0" borderId="14" xfId="2" applyNumberFormat="1" applyFont="1" applyBorder="1" applyAlignment="1">
      <alignment horizontal="center" vertical="center" wrapText="1"/>
    </xf>
    <xf numFmtId="0" fontId="62" fillId="15" borderId="14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36" fillId="0" borderId="0" xfId="59" applyFont="1" applyAlignment="1">
      <alignment vertical="center"/>
    </xf>
    <xf numFmtId="0" fontId="64" fillId="0" borderId="0" xfId="59" applyFont="1" applyAlignment="1">
      <alignment vertical="center"/>
    </xf>
    <xf numFmtId="0" fontId="36" fillId="0" borderId="0" xfId="59" applyFont="1"/>
    <xf numFmtId="0" fontId="64" fillId="5" borderId="51" xfId="59" applyFont="1" applyFill="1" applyBorder="1" applyAlignment="1">
      <alignment horizontal="left" vertical="center"/>
    </xf>
    <xf numFmtId="0" fontId="64" fillId="0" borderId="0" xfId="59" applyFont="1" applyAlignment="1">
      <alignment horizontal="left" vertical="center"/>
    </xf>
    <xf numFmtId="0" fontId="64" fillId="0" borderId="0" xfId="59" applyFont="1" applyAlignment="1">
      <alignment horizontal="left" vertical="center" wrapText="1"/>
    </xf>
    <xf numFmtId="0" fontId="36" fillId="0" borderId="24" xfId="59" applyFont="1" applyBorder="1"/>
    <xf numFmtId="0" fontId="64" fillId="0" borderId="0" xfId="59" applyFont="1" applyAlignment="1">
      <alignment horizontal="center" vertical="center"/>
    </xf>
    <xf numFmtId="0" fontId="64" fillId="0" borderId="52" xfId="59" applyFont="1" applyBorder="1" applyAlignment="1">
      <alignment horizontal="center" vertical="center"/>
    </xf>
    <xf numFmtId="0" fontId="64" fillId="0" borderId="52" xfId="59" applyFont="1" applyBorder="1" applyAlignment="1">
      <alignment horizontal="center" vertical="center" wrapText="1"/>
    </xf>
    <xf numFmtId="0" fontId="64" fillId="0" borderId="56" xfId="59" applyFont="1" applyBorder="1" applyAlignment="1">
      <alignment horizontal="center" vertical="center"/>
    </xf>
    <xf numFmtId="0" fontId="64" fillId="0" borderId="57" xfId="59" applyFont="1" applyBorder="1" applyAlignment="1">
      <alignment horizontal="center" vertical="center" wrapText="1"/>
    </xf>
    <xf numFmtId="0" fontId="64" fillId="0" borderId="64" xfId="59" applyFont="1" applyBorder="1" applyAlignment="1">
      <alignment horizontal="center" vertical="center"/>
    </xf>
    <xf numFmtId="0" fontId="64" fillId="0" borderId="65" xfId="59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49" fillId="0" borderId="15" xfId="2" applyFont="1" applyBorder="1" applyAlignment="1">
      <alignment horizontal="center"/>
    </xf>
    <xf numFmtId="0" fontId="49" fillId="0" borderId="12" xfId="2" applyFont="1" applyBorder="1" applyAlignment="1">
      <alignment horizontal="center"/>
    </xf>
    <xf numFmtId="0" fontId="82" fillId="3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2" fillId="3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right" vertical="center"/>
    </xf>
    <xf numFmtId="174" fontId="31" fillId="2" borderId="14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64" fillId="0" borderId="6" xfId="59" applyFont="1" applyBorder="1" applyAlignment="1">
      <alignment horizontal="center" vertical="center"/>
    </xf>
    <xf numFmtId="0" fontId="83" fillId="2" borderId="3" xfId="0" applyFont="1" applyFill="1" applyBorder="1" applyAlignment="1">
      <alignment horizontal="center" vertical="center"/>
    </xf>
    <xf numFmtId="3" fontId="83" fillId="2" borderId="3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/>
    </xf>
    <xf numFmtId="1" fontId="32" fillId="0" borderId="10" xfId="1" applyNumberFormat="1" applyFont="1" applyBorder="1" applyAlignment="1">
      <alignment vertical="center" wrapText="1"/>
    </xf>
    <xf numFmtId="1" fontId="56" fillId="0" borderId="11" xfId="1" applyNumberFormat="1" applyFont="1" applyBorder="1" applyAlignment="1">
      <alignment vertical="center" wrapText="1"/>
    </xf>
    <xf numFmtId="1" fontId="56" fillId="0" borderId="14" xfId="1" applyNumberFormat="1" applyFont="1" applyBorder="1" applyAlignment="1">
      <alignment vertical="center" wrapText="1"/>
    </xf>
    <xf numFmtId="1" fontId="32" fillId="0" borderId="14" xfId="1" applyNumberFormat="1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50" fillId="2" borderId="14" xfId="0" applyFont="1" applyFill="1" applyBorder="1" applyAlignment="1">
      <alignment horizontal="center" vertical="center" wrapText="1"/>
    </xf>
    <xf numFmtId="1" fontId="50" fillId="0" borderId="14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/>
    </xf>
    <xf numFmtId="165" fontId="50" fillId="0" borderId="14" xfId="0" applyNumberFormat="1" applyFont="1" applyBorder="1" applyAlignment="1">
      <alignment horizontal="center" vertical="center"/>
    </xf>
    <xf numFmtId="165" fontId="50" fillId="2" borderId="14" xfId="0" applyNumberFormat="1" applyFont="1" applyFill="1" applyBorder="1" applyAlignment="1">
      <alignment horizontal="center" vertical="center"/>
    </xf>
    <xf numFmtId="1" fontId="50" fillId="2" borderId="14" xfId="0" applyNumberFormat="1" applyFont="1" applyFill="1" applyBorder="1" applyAlignment="1">
      <alignment horizontal="center" vertical="center"/>
    </xf>
    <xf numFmtId="0" fontId="50" fillId="2" borderId="14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 wrapText="1"/>
    </xf>
    <xf numFmtId="0" fontId="87" fillId="11" borderId="14" xfId="0" applyFont="1" applyFill="1" applyBorder="1" applyAlignment="1">
      <alignment vertical="center"/>
    </xf>
    <xf numFmtId="0" fontId="40" fillId="0" borderId="14" xfId="0" applyFont="1" applyBorder="1" applyAlignment="1">
      <alignment horizontal="center"/>
    </xf>
    <xf numFmtId="0" fontId="40" fillId="0" borderId="14" xfId="0" quotePrefix="1" applyFont="1" applyBorder="1" applyAlignment="1">
      <alignment horizontal="center"/>
    </xf>
    <xf numFmtId="16" fontId="40" fillId="0" borderId="14" xfId="0" quotePrefix="1" applyNumberFormat="1" applyFont="1" applyBorder="1" applyAlignment="1">
      <alignment horizontal="center"/>
    </xf>
    <xf numFmtId="14" fontId="64" fillId="47" borderId="51" xfId="59" applyNumberFormat="1" applyFont="1" applyFill="1" applyBorder="1" applyAlignment="1">
      <alignment horizontal="center" vertical="center"/>
    </xf>
    <xf numFmtId="0" fontId="64" fillId="47" borderId="51" xfId="59" applyFont="1" applyFill="1" applyBorder="1" applyAlignment="1">
      <alignment horizontal="center" vertical="center"/>
    </xf>
    <xf numFmtId="0" fontId="64" fillId="47" borderId="51" xfId="59" applyFont="1" applyFill="1" applyBorder="1" applyAlignment="1">
      <alignment horizontal="left" vertical="center"/>
    </xf>
    <xf numFmtId="0" fontId="0" fillId="0" borderId="26" xfId="0" applyBorder="1"/>
    <xf numFmtId="0" fontId="36" fillId="0" borderId="28" xfId="59" applyFont="1" applyBorder="1"/>
    <xf numFmtId="0" fontId="37" fillId="5" borderId="51" xfId="59" applyFont="1" applyFill="1" applyBorder="1" applyAlignment="1">
      <alignment horizontal="center" vertical="center"/>
    </xf>
    <xf numFmtId="0" fontId="37" fillId="5" borderId="5" xfId="59" applyFont="1" applyFill="1" applyBorder="1" applyAlignment="1">
      <alignment horizontal="center" vertical="center"/>
    </xf>
    <xf numFmtId="0" fontId="37" fillId="5" borderId="51" xfId="59" applyFont="1" applyFill="1" applyBorder="1" applyAlignment="1">
      <alignment horizontal="center" vertical="center" wrapText="1"/>
    </xf>
    <xf numFmtId="0" fontId="37" fillId="5" borderId="7" xfId="59" applyFont="1" applyFill="1" applyBorder="1" applyAlignment="1">
      <alignment horizontal="center" vertical="center" wrapText="1"/>
    </xf>
    <xf numFmtId="0" fontId="64" fillId="0" borderId="61" xfId="59" applyFont="1" applyBorder="1" applyAlignment="1">
      <alignment horizontal="center" vertical="center"/>
    </xf>
    <xf numFmtId="0" fontId="64" fillId="0" borderId="65" xfId="59" applyFont="1" applyBorder="1" applyAlignment="1">
      <alignment horizontal="center" vertical="center" wrapText="1"/>
    </xf>
    <xf numFmtId="0" fontId="64" fillId="0" borderId="0" xfId="59" applyFont="1" applyAlignment="1">
      <alignment horizontal="center" vertical="top"/>
    </xf>
    <xf numFmtId="0" fontId="83" fillId="2" borderId="0" xfId="0" applyFont="1" applyFill="1" applyAlignment="1">
      <alignment horizontal="right" vertical="center" wrapText="1"/>
    </xf>
    <xf numFmtId="0" fontId="83" fillId="2" borderId="0" xfId="0" applyFont="1" applyFill="1" applyAlignment="1">
      <alignment horizontal="right" vertical="center"/>
    </xf>
    <xf numFmtId="0" fontId="83" fillId="0" borderId="2" xfId="0" applyFont="1" applyBorder="1" applyAlignment="1">
      <alignment horizontal="right" vertical="center"/>
    </xf>
    <xf numFmtId="0" fontId="84" fillId="2" borderId="2" xfId="0" applyFont="1" applyFill="1" applyBorder="1" applyAlignment="1">
      <alignment horizontal="right" vertical="center"/>
    </xf>
    <xf numFmtId="0" fontId="83" fillId="2" borderId="2" xfId="0" applyFont="1" applyFill="1" applyBorder="1" applyAlignment="1">
      <alignment horizontal="right" vertical="center"/>
    </xf>
    <xf numFmtId="0" fontId="32" fillId="0" borderId="14" xfId="0" applyFont="1" applyBorder="1" applyAlignment="1">
      <alignment vertical="center"/>
    </xf>
    <xf numFmtId="0" fontId="52" fillId="0" borderId="13" xfId="2" quotePrefix="1" applyFont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vertical="center" wrapText="1"/>
    </xf>
    <xf numFmtId="0" fontId="83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left" vertical="center"/>
    </xf>
    <xf numFmtId="0" fontId="93" fillId="0" borderId="14" xfId="0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95" fillId="0" borderId="14" xfId="0" applyFont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97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right" vertical="center" wrapText="1"/>
    </xf>
    <xf numFmtId="1" fontId="32" fillId="0" borderId="11" xfId="1" applyNumberFormat="1" applyFont="1" applyBorder="1" applyAlignment="1">
      <alignment horizontal="left" vertical="center" wrapText="1"/>
    </xf>
    <xf numFmtId="1" fontId="32" fillId="0" borderId="14" xfId="1" applyNumberFormat="1" applyFont="1" applyBorder="1" applyAlignment="1">
      <alignment horizontal="left" vertical="center" wrapText="1"/>
    </xf>
    <xf numFmtId="0" fontId="0" fillId="0" borderId="14" xfId="0" applyBorder="1"/>
    <xf numFmtId="175" fontId="31" fillId="2" borderId="14" xfId="0" applyNumberFormat="1" applyFont="1" applyFill="1" applyBorder="1" applyAlignment="1">
      <alignment horizontal="center" vertical="center"/>
    </xf>
    <xf numFmtId="12" fontId="100" fillId="3" borderId="14" xfId="0" quotePrefix="1" applyNumberFormat="1" applyFont="1" applyFill="1" applyBorder="1" applyAlignment="1">
      <alignment horizontal="center" vertical="center" wrapText="1"/>
    </xf>
    <xf numFmtId="1" fontId="56" fillId="0" borderId="11" xfId="1" applyNumberFormat="1" applyFont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vertical="center" wrapText="1"/>
    </xf>
    <xf numFmtId="0" fontId="92" fillId="0" borderId="0" xfId="0" applyFont="1" applyAlignment="1">
      <alignment vertical="center"/>
    </xf>
    <xf numFmtId="0" fontId="51" fillId="0" borderId="14" xfId="2" applyFont="1" applyBorder="1" applyAlignment="1">
      <alignment vertical="top" wrapText="1"/>
    </xf>
    <xf numFmtId="0" fontId="51" fillId="0" borderId="14" xfId="2" applyFont="1" applyBorder="1" applyAlignment="1">
      <alignment vertical="center" wrapText="1"/>
    </xf>
    <xf numFmtId="1" fontId="49" fillId="5" borderId="14" xfId="2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103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84" fillId="2" borderId="2" xfId="0" applyFont="1" applyFill="1" applyBorder="1" applyAlignment="1">
      <alignment horizontal="left" vertical="center"/>
    </xf>
    <xf numFmtId="0" fontId="83" fillId="2" borderId="3" xfId="0" applyFont="1" applyFill="1" applyBorder="1" applyAlignment="1">
      <alignment vertical="center"/>
    </xf>
    <xf numFmtId="0" fontId="97" fillId="2" borderId="0" xfId="0" applyFont="1" applyFill="1" applyAlignment="1">
      <alignment vertical="center"/>
    </xf>
    <xf numFmtId="0" fontId="61" fillId="2" borderId="3" xfId="0" applyFont="1" applyFill="1" applyBorder="1" applyAlignment="1">
      <alignment horizontal="left" vertical="center"/>
    </xf>
    <xf numFmtId="0" fontId="61" fillId="2" borderId="3" xfId="0" applyFont="1" applyFill="1" applyBorder="1" applyAlignment="1">
      <alignment vertical="center"/>
    </xf>
    <xf numFmtId="0" fontId="61" fillId="14" borderId="3" xfId="0" applyFont="1" applyFill="1" applyBorder="1" applyAlignment="1">
      <alignment horizontal="center" vertical="center"/>
    </xf>
    <xf numFmtId="0" fontId="61" fillId="5" borderId="3" xfId="0" applyFont="1" applyFill="1" applyBorder="1" applyAlignment="1">
      <alignment vertical="center"/>
    </xf>
    <xf numFmtId="1" fontId="61" fillId="14" borderId="3" xfId="0" applyNumberFormat="1" applyFont="1" applyFill="1" applyBorder="1" applyAlignment="1">
      <alignment vertical="center"/>
    </xf>
    <xf numFmtId="1" fontId="61" fillId="14" borderId="3" xfId="0" applyNumberFormat="1" applyFont="1" applyFill="1" applyBorder="1" applyAlignment="1">
      <alignment horizontal="center" vertical="center"/>
    </xf>
    <xf numFmtId="0" fontId="96" fillId="2" borderId="2" xfId="0" applyFont="1" applyFill="1" applyBorder="1" applyAlignment="1">
      <alignment horizontal="center" vertical="center"/>
    </xf>
    <xf numFmtId="0" fontId="104" fillId="3" borderId="0" xfId="0" applyFont="1" applyFill="1" applyAlignment="1">
      <alignment vertical="center"/>
    </xf>
    <xf numFmtId="0" fontId="61" fillId="4" borderId="2" xfId="0" quotePrefix="1" applyFont="1" applyFill="1" applyBorder="1" applyAlignment="1">
      <alignment horizontal="center" vertical="center"/>
    </xf>
    <xf numFmtId="0" fontId="61" fillId="4" borderId="0" xfId="0" quotePrefix="1" applyFont="1" applyFill="1" applyAlignment="1">
      <alignment horizontal="center" vertical="center"/>
    </xf>
    <xf numFmtId="0" fontId="104" fillId="2" borderId="2" xfId="0" applyFont="1" applyFill="1" applyBorder="1" applyAlignment="1">
      <alignment horizontal="center" vertical="center"/>
    </xf>
    <xf numFmtId="0" fontId="27" fillId="5" borderId="81" xfId="0" applyFont="1" applyFill="1" applyBorder="1" applyAlignment="1">
      <alignment horizontal="center" vertical="center" wrapText="1"/>
    </xf>
    <xf numFmtId="12" fontId="61" fillId="3" borderId="14" xfId="0" quotePrefix="1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2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/>
    </xf>
    <xf numFmtId="0" fontId="61" fillId="2" borderId="0" xfId="0" applyFont="1" applyFill="1" applyAlignment="1">
      <alignment horizontal="left" vertical="top" wrapText="1"/>
    </xf>
    <xf numFmtId="0" fontId="106" fillId="2" borderId="0" xfId="0" applyFont="1" applyFill="1" applyAlignment="1">
      <alignment vertical="center"/>
    </xf>
    <xf numFmtId="0" fontId="106" fillId="12" borderId="0" xfId="0" applyFont="1" applyFill="1" applyAlignment="1">
      <alignment horizontal="left" vertical="center"/>
    </xf>
    <xf numFmtId="0" fontId="106" fillId="12" borderId="0" xfId="0" applyFont="1" applyFill="1" applyAlignment="1">
      <alignment horizontal="center" vertical="center"/>
    </xf>
    <xf numFmtId="1" fontId="106" fillId="12" borderId="0" xfId="0" applyNumberFormat="1" applyFont="1" applyFill="1" applyAlignment="1">
      <alignment horizontal="right" vertical="center"/>
    </xf>
    <xf numFmtId="1" fontId="106" fillId="12" borderId="0" xfId="0" applyNumberFormat="1" applyFont="1" applyFill="1" applyAlignment="1">
      <alignment horizontal="center" vertical="center"/>
    </xf>
    <xf numFmtId="1" fontId="31" fillId="2" borderId="0" xfId="0" applyNumberFormat="1" applyFont="1" applyFill="1" applyAlignment="1">
      <alignment horizontal="center" vertical="center"/>
    </xf>
    <xf numFmtId="1" fontId="32" fillId="49" borderId="14" xfId="1" applyNumberFormat="1" applyFont="1" applyFill="1" applyBorder="1" applyAlignment="1">
      <alignment horizontal="center" vertical="center" wrapText="1"/>
    </xf>
    <xf numFmtId="1" fontId="32" fillId="49" borderId="14" xfId="0" applyNumberFormat="1" applyFont="1" applyFill="1" applyBorder="1" applyAlignment="1">
      <alignment horizontal="center" vertical="center"/>
    </xf>
    <xf numFmtId="0" fontId="108" fillId="0" borderId="86" xfId="60" applyFont="1" applyBorder="1"/>
    <xf numFmtId="0" fontId="109" fillId="0" borderId="86" xfId="60" applyFont="1" applyBorder="1" applyAlignment="1">
      <alignment horizontal="left"/>
    </xf>
    <xf numFmtId="0" fontId="109" fillId="0" borderId="0" xfId="60" applyFont="1" applyAlignment="1">
      <alignment horizontal="left"/>
    </xf>
    <xf numFmtId="12" fontId="58" fillId="0" borderId="0" xfId="60" applyNumberFormat="1"/>
    <xf numFmtId="0" fontId="110" fillId="0" borderId="0" xfId="60" applyFont="1" applyAlignment="1">
      <alignment horizontal="center"/>
    </xf>
    <xf numFmtId="0" fontId="58" fillId="0" borderId="23" xfId="60" applyBorder="1" applyAlignment="1">
      <alignment horizontal="center"/>
    </xf>
    <xf numFmtId="0" fontId="58" fillId="0" borderId="0" xfId="60"/>
    <xf numFmtId="0" fontId="111" fillId="0" borderId="86" xfId="60" applyFont="1" applyBorder="1" applyAlignment="1">
      <alignment vertical="center"/>
    </xf>
    <xf numFmtId="0" fontId="111" fillId="0" borderId="0" xfId="60" applyFont="1" applyAlignment="1">
      <alignment vertical="center"/>
    </xf>
    <xf numFmtId="0" fontId="58" fillId="0" borderId="26" xfId="60" applyBorder="1" applyAlignment="1">
      <alignment horizontal="center"/>
    </xf>
    <xf numFmtId="0" fontId="108" fillId="0" borderId="86" xfId="60" applyFont="1" applyBorder="1" applyAlignment="1">
      <alignment vertical="center"/>
    </xf>
    <xf numFmtId="0" fontId="108" fillId="0" borderId="0" xfId="60" applyFont="1" applyAlignment="1">
      <alignment vertical="center"/>
    </xf>
    <xf numFmtId="0" fontId="112" fillId="0" borderId="0" xfId="60" applyFont="1" applyAlignment="1">
      <alignment horizontal="center"/>
    </xf>
    <xf numFmtId="0" fontId="111" fillId="0" borderId="86" xfId="60" applyFont="1" applyBorder="1"/>
    <xf numFmtId="0" fontId="111" fillId="0" borderId="0" xfId="60" applyFont="1"/>
    <xf numFmtId="14" fontId="113" fillId="0" borderId="0" xfId="60" applyNumberFormat="1" applyFont="1" applyAlignment="1">
      <alignment horizontal="left"/>
    </xf>
    <xf numFmtId="12" fontId="114" fillId="0" borderId="0" xfId="60" applyNumberFormat="1" applyFont="1"/>
    <xf numFmtId="12" fontId="114" fillId="3" borderId="0" xfId="60" applyNumberFormat="1" applyFont="1" applyFill="1"/>
    <xf numFmtId="0" fontId="108" fillId="0" borderId="89" xfId="60" applyFont="1" applyBorder="1"/>
    <xf numFmtId="0" fontId="108" fillId="0" borderId="0" xfId="60" applyFont="1"/>
    <xf numFmtId="12" fontId="113" fillId="0" borderId="0" xfId="60" applyNumberFormat="1" applyFont="1"/>
    <xf numFmtId="0" fontId="108" fillId="0" borderId="89" xfId="60" applyFont="1" applyBorder="1" applyAlignment="1">
      <alignment vertical="center"/>
    </xf>
    <xf numFmtId="0" fontId="115" fillId="50" borderId="92" xfId="60" applyFont="1" applyFill="1" applyBorder="1" applyAlignment="1">
      <alignment horizontal="center" vertical="center"/>
    </xf>
    <xf numFmtId="0" fontId="114" fillId="0" borderId="24" xfId="60" applyFont="1" applyBorder="1"/>
    <xf numFmtId="12" fontId="117" fillId="51" borderId="5" xfId="60" applyNumberFormat="1" applyFont="1" applyFill="1" applyBorder="1"/>
    <xf numFmtId="12" fontId="2" fillId="51" borderId="51" xfId="60" applyNumberFormat="1" applyFont="1" applyFill="1" applyBorder="1" applyAlignment="1">
      <alignment horizontal="center" vertical="center" wrapText="1"/>
    </xf>
    <xf numFmtId="12" fontId="2" fillId="51" borderId="6" xfId="60" applyNumberFormat="1" applyFont="1" applyFill="1" applyBorder="1" applyAlignment="1">
      <alignment horizontal="center" vertical="center" wrapText="1"/>
    </xf>
    <xf numFmtId="12" fontId="118" fillId="51" borderId="51" xfId="60" applyNumberFormat="1" applyFont="1" applyFill="1" applyBorder="1" applyAlignment="1">
      <alignment horizontal="center" vertical="center"/>
    </xf>
    <xf numFmtId="12" fontId="2" fillId="52" borderId="6" xfId="60" applyNumberFormat="1" applyFont="1" applyFill="1" applyBorder="1" applyAlignment="1">
      <alignment horizontal="center" vertical="center" wrapText="1"/>
    </xf>
    <xf numFmtId="12" fontId="118" fillId="52" borderId="51" xfId="60" applyNumberFormat="1" applyFont="1" applyFill="1" applyBorder="1" applyAlignment="1">
      <alignment horizontal="center" vertical="center"/>
    </xf>
    <xf numFmtId="12" fontId="2" fillId="15" borderId="51" xfId="60" applyNumberFormat="1" applyFont="1" applyFill="1" applyBorder="1" applyAlignment="1">
      <alignment horizontal="center" vertical="center" wrapText="1"/>
    </xf>
    <xf numFmtId="0" fontId="111" fillId="3" borderId="94" xfId="60" applyFont="1" applyFill="1" applyBorder="1" applyAlignment="1">
      <alignment horizontal="left" wrapText="1"/>
    </xf>
    <xf numFmtId="0" fontId="119" fillId="53" borderId="0" xfId="60" applyFont="1" applyFill="1" applyAlignment="1">
      <alignment horizontal="center" vertical="center"/>
    </xf>
    <xf numFmtId="0" fontId="115" fillId="0" borderId="0" xfId="60" applyFont="1" applyAlignment="1">
      <alignment horizontal="center" vertical="center"/>
    </xf>
    <xf numFmtId="0" fontId="115" fillId="0" borderId="95" xfId="60" applyFont="1" applyBorder="1" applyAlignment="1">
      <alignment horizontal="center" vertical="center"/>
    </xf>
    <xf numFmtId="0" fontId="114" fillId="0" borderId="28" xfId="60" applyFont="1" applyBorder="1"/>
    <xf numFmtId="12" fontId="121" fillId="51" borderId="31" xfId="60" applyNumberFormat="1" applyFont="1" applyFill="1" applyBorder="1" applyAlignment="1">
      <alignment horizontal="center" vertical="center"/>
    </xf>
    <xf numFmtId="14" fontId="120" fillId="51" borderId="96" xfId="60" applyNumberFormat="1" applyFont="1" applyFill="1" applyBorder="1" applyAlignment="1">
      <alignment horizontal="center" vertical="center"/>
    </xf>
    <xf numFmtId="14" fontId="120" fillId="51" borderId="28" xfId="60" applyNumberFormat="1" applyFont="1" applyFill="1" applyBorder="1" applyAlignment="1">
      <alignment horizontal="center" vertical="center"/>
    </xf>
    <xf numFmtId="12" fontId="122" fillId="51" borderId="96" xfId="60" applyNumberFormat="1" applyFont="1" applyFill="1" applyBorder="1" applyAlignment="1">
      <alignment horizontal="center" vertical="center"/>
    </xf>
    <xf numFmtId="14" fontId="120" fillId="52" borderId="28" xfId="60" applyNumberFormat="1" applyFont="1" applyFill="1" applyBorder="1" applyAlignment="1">
      <alignment horizontal="center" vertical="center"/>
    </xf>
    <xf numFmtId="12" fontId="122" fillId="52" borderId="96" xfId="60" applyNumberFormat="1" applyFont="1" applyFill="1" applyBorder="1" applyAlignment="1">
      <alignment horizontal="center" vertical="center"/>
    </xf>
    <xf numFmtId="14" fontId="120" fillId="15" borderId="96" xfId="60" applyNumberFormat="1" applyFont="1" applyFill="1" applyBorder="1" applyAlignment="1">
      <alignment horizontal="center" vertical="center"/>
    </xf>
    <xf numFmtId="0" fontId="111" fillId="54" borderId="97" xfId="60" applyFont="1" applyFill="1" applyBorder="1" applyAlignment="1">
      <alignment horizontal="left" wrapText="1"/>
    </xf>
    <xf numFmtId="0" fontId="123" fillId="3" borderId="10" xfId="60" applyFont="1" applyFill="1" applyBorder="1" applyAlignment="1">
      <alignment horizontal="center" vertical="center"/>
    </xf>
    <xf numFmtId="0" fontId="123" fillId="3" borderId="10" xfId="60" applyFont="1" applyFill="1" applyBorder="1" applyAlignment="1">
      <alignment wrapText="1"/>
    </xf>
    <xf numFmtId="12" fontId="121" fillId="3" borderId="10" xfId="60" applyNumberFormat="1" applyFont="1" applyFill="1" applyBorder="1" applyAlignment="1">
      <alignment horizontal="center" vertical="center"/>
    </xf>
    <xf numFmtId="12" fontId="120" fillId="51" borderId="10" xfId="60" applyNumberFormat="1" applyFont="1" applyFill="1" applyBorder="1" applyAlignment="1">
      <alignment horizontal="center" vertical="center"/>
    </xf>
    <xf numFmtId="12" fontId="123" fillId="3" borderId="10" xfId="60" applyNumberFormat="1" applyFont="1" applyFill="1" applyBorder="1" applyAlignment="1">
      <alignment horizontal="center" vertical="center"/>
    </xf>
    <xf numFmtId="12" fontId="124" fillId="3" borderId="10" xfId="60" applyNumberFormat="1" applyFont="1" applyFill="1" applyBorder="1" applyAlignment="1">
      <alignment horizontal="center" vertical="center"/>
    </xf>
    <xf numFmtId="12" fontId="123" fillId="52" borderId="10" xfId="60" applyNumberFormat="1" applyFont="1" applyFill="1" applyBorder="1" applyAlignment="1">
      <alignment horizontal="center" vertical="center"/>
    </xf>
    <xf numFmtId="12" fontId="125" fillId="15" borderId="10" xfId="60" applyNumberFormat="1" applyFont="1" applyFill="1" applyBorder="1" applyAlignment="1">
      <alignment horizontal="center" vertical="center"/>
    </xf>
    <xf numFmtId="0" fontId="111" fillId="3" borderId="10" xfId="60" applyFont="1" applyFill="1" applyBorder="1"/>
    <xf numFmtId="0" fontId="123" fillId="53" borderId="0" xfId="60" applyFont="1" applyFill="1" applyAlignment="1">
      <alignment horizontal="center" vertical="center"/>
    </xf>
    <xf numFmtId="0" fontId="123" fillId="0" borderId="0" xfId="60" applyFont="1" applyAlignment="1">
      <alignment horizontal="center" vertical="center"/>
    </xf>
    <xf numFmtId="0" fontId="123" fillId="55" borderId="14" xfId="60" applyFont="1" applyFill="1" applyBorder="1" applyAlignment="1">
      <alignment horizontal="center" vertical="center"/>
    </xf>
    <xf numFmtId="0" fontId="123" fillId="55" borderId="14" xfId="60" applyFont="1" applyFill="1" applyBorder="1" applyAlignment="1">
      <alignment vertical="center"/>
    </xf>
    <xf numFmtId="0" fontId="123" fillId="55" borderId="14" xfId="60" applyFont="1" applyFill="1" applyBorder="1" applyAlignment="1">
      <alignment wrapText="1"/>
    </xf>
    <xf numFmtId="12" fontId="121" fillId="55" borderId="14" xfId="60" applyNumberFormat="1" applyFont="1" applyFill="1" applyBorder="1" applyAlignment="1">
      <alignment horizontal="center" vertical="center"/>
    </xf>
    <xf numFmtId="12" fontId="120" fillId="55" borderId="14" xfId="60" applyNumberFormat="1" applyFont="1" applyFill="1" applyBorder="1" applyAlignment="1">
      <alignment horizontal="center" vertical="center"/>
    </xf>
    <xf numFmtId="12" fontId="123" fillId="55" borderId="14" xfId="60" applyNumberFormat="1" applyFont="1" applyFill="1" applyBorder="1" applyAlignment="1">
      <alignment horizontal="center" vertical="center"/>
    </xf>
    <xf numFmtId="12" fontId="124" fillId="55" borderId="14" xfId="60" applyNumberFormat="1" applyFont="1" applyFill="1" applyBorder="1" applyAlignment="1">
      <alignment horizontal="center" vertical="center"/>
    </xf>
    <xf numFmtId="12" fontId="125" fillId="55" borderId="14" xfId="60" applyNumberFormat="1" applyFont="1" applyFill="1" applyBorder="1" applyAlignment="1">
      <alignment horizontal="center" vertical="center"/>
    </xf>
    <xf numFmtId="0" fontId="125" fillId="55" borderId="14" xfId="60" applyFont="1" applyFill="1" applyBorder="1" applyAlignment="1">
      <alignment vertical="center"/>
    </xf>
    <xf numFmtId="0" fontId="108" fillId="55" borderId="13" xfId="60" applyFont="1" applyFill="1" applyBorder="1" applyAlignment="1">
      <alignment vertical="center" wrapText="1"/>
    </xf>
    <xf numFmtId="0" fontId="123" fillId="55" borderId="10" xfId="60" applyFont="1" applyFill="1" applyBorder="1" applyAlignment="1">
      <alignment vertical="center" wrapText="1"/>
    </xf>
    <xf numFmtId="12" fontId="121" fillId="55" borderId="10" xfId="60" applyNumberFormat="1" applyFont="1" applyFill="1" applyBorder="1" applyAlignment="1">
      <alignment horizontal="center" vertical="center"/>
    </xf>
    <xf numFmtId="12" fontId="120" fillId="55" borderId="10" xfId="60" applyNumberFormat="1" applyFont="1" applyFill="1" applyBorder="1" applyAlignment="1">
      <alignment horizontal="center" vertical="center"/>
    </xf>
    <xf numFmtId="0" fontId="123" fillId="55" borderId="14" xfId="60" applyFont="1" applyFill="1" applyBorder="1" applyAlignment="1">
      <alignment vertical="center" wrapText="1"/>
    </xf>
    <xf numFmtId="0" fontId="123" fillId="55" borderId="14" xfId="60" applyFont="1" applyFill="1" applyBorder="1" applyAlignment="1">
      <alignment horizontal="left" vertical="center" wrapText="1"/>
    </xf>
    <xf numFmtId="0" fontId="123" fillId="3" borderId="14" xfId="60" applyFont="1" applyFill="1" applyBorder="1" applyAlignment="1">
      <alignment horizontal="center" vertical="center"/>
    </xf>
    <xf numFmtId="0" fontId="123" fillId="3" borderId="14" xfId="60" applyFont="1" applyFill="1" applyBorder="1" applyAlignment="1">
      <alignment vertical="center"/>
    </xf>
    <xf numFmtId="0" fontId="123" fillId="3" borderId="14" xfId="60" applyFont="1" applyFill="1" applyBorder="1" applyAlignment="1">
      <alignment vertical="center" wrapText="1"/>
    </xf>
    <xf numFmtId="12" fontId="121" fillId="3" borderId="14" xfId="60" applyNumberFormat="1" applyFont="1" applyFill="1" applyBorder="1" applyAlignment="1">
      <alignment horizontal="center" vertical="center"/>
    </xf>
    <xf numFmtId="12" fontId="120" fillId="51" borderId="14" xfId="60" applyNumberFormat="1" applyFont="1" applyFill="1" applyBorder="1" applyAlignment="1">
      <alignment horizontal="center" vertical="center"/>
    </xf>
    <xf numFmtId="12" fontId="123" fillId="3" borderId="14" xfId="60" applyNumberFormat="1" applyFont="1" applyFill="1" applyBorder="1" applyAlignment="1">
      <alignment horizontal="center" vertical="center"/>
    </xf>
    <xf numFmtId="12" fontId="124" fillId="3" borderId="14" xfId="60" applyNumberFormat="1" applyFont="1" applyFill="1" applyBorder="1" applyAlignment="1">
      <alignment horizontal="center" vertical="center"/>
    </xf>
    <xf numFmtId="12" fontId="123" fillId="52" borderId="14" xfId="60" applyNumberFormat="1" applyFont="1" applyFill="1" applyBorder="1" applyAlignment="1">
      <alignment horizontal="center" vertical="center"/>
    </xf>
    <xf numFmtId="12" fontId="125" fillId="15" borderId="14" xfId="60" applyNumberFormat="1" applyFont="1" applyFill="1" applyBorder="1" applyAlignment="1">
      <alignment horizontal="center" vertical="center"/>
    </xf>
    <xf numFmtId="0" fontId="125" fillId="3" borderId="14" xfId="60" applyFont="1" applyFill="1" applyBorder="1" applyAlignment="1">
      <alignment vertical="center"/>
    </xf>
    <xf numFmtId="0" fontId="123" fillId="3" borderId="14" xfId="60" applyFont="1" applyFill="1" applyBorder="1" applyAlignment="1">
      <alignment horizontal="left" wrapText="1"/>
    </xf>
    <xf numFmtId="0" fontId="123" fillId="3" borderId="10" xfId="60" applyFont="1" applyFill="1" applyBorder="1" applyAlignment="1">
      <alignment horizontal="left" vertical="center" wrapText="1"/>
    </xf>
    <xf numFmtId="0" fontId="125" fillId="3" borderId="14" xfId="60" applyFont="1" applyFill="1" applyBorder="1" applyAlignment="1">
      <alignment horizontal="left" vertical="center"/>
    </xf>
    <xf numFmtId="0" fontId="123" fillId="3" borderId="14" xfId="60" applyFont="1" applyFill="1" applyBorder="1" applyAlignment="1">
      <alignment wrapText="1"/>
    </xf>
    <xf numFmtId="0" fontId="111" fillId="3" borderId="14" xfId="60" applyFont="1" applyFill="1" applyBorder="1"/>
    <xf numFmtId="12" fontId="122" fillId="55" borderId="14" xfId="60" applyNumberFormat="1" applyFont="1" applyFill="1" applyBorder="1" applyAlignment="1">
      <alignment horizontal="center" vertical="center"/>
    </xf>
    <xf numFmtId="0" fontId="111" fillId="55" borderId="14" xfId="60" applyFont="1" applyFill="1" applyBorder="1"/>
    <xf numFmtId="0" fontId="121" fillId="0" borderId="0" xfId="60" applyFont="1" applyAlignment="1">
      <alignment horizontal="left" vertical="center"/>
    </xf>
    <xf numFmtId="12" fontId="115" fillId="0" borderId="0" xfId="60" applyNumberFormat="1" applyFont="1" applyAlignment="1">
      <alignment horizontal="center" vertical="center"/>
    </xf>
    <xf numFmtId="0" fontId="120" fillId="0" borderId="0" xfId="60" applyFont="1" applyAlignment="1">
      <alignment horizontal="center" vertical="center"/>
    </xf>
    <xf numFmtId="0" fontId="123" fillId="0" borderId="0" xfId="60" applyFont="1" applyAlignment="1">
      <alignment horizontal="left" vertical="center"/>
    </xf>
    <xf numFmtId="12" fontId="120" fillId="0" borderId="0" xfId="60" applyNumberFormat="1" applyFont="1" applyAlignment="1">
      <alignment horizontal="center" vertical="center"/>
    </xf>
    <xf numFmtId="0" fontId="123" fillId="3" borderId="0" xfId="60" applyFont="1" applyFill="1" applyAlignment="1">
      <alignment horizontal="left" vertical="center"/>
    </xf>
    <xf numFmtId="0" fontId="122" fillId="0" borderId="0" xfId="60" applyFont="1" applyAlignment="1">
      <alignment horizontal="left" vertical="center"/>
    </xf>
    <xf numFmtId="0" fontId="115" fillId="3" borderId="0" xfId="60" applyFont="1" applyFill="1" applyAlignment="1">
      <alignment horizontal="left" vertical="center"/>
    </xf>
    <xf numFmtId="12" fontId="123" fillId="0" borderId="0" xfId="60" applyNumberFormat="1" applyFont="1" applyAlignment="1">
      <alignment horizontal="center" vertical="center"/>
    </xf>
    <xf numFmtId="12" fontId="125" fillId="0" borderId="0" xfId="60" applyNumberFormat="1" applyFont="1" applyAlignment="1">
      <alignment horizontal="center" vertical="center"/>
    </xf>
    <xf numFmtId="12" fontId="125" fillId="3" borderId="0" xfId="60" applyNumberFormat="1" applyFont="1" applyFill="1" applyAlignment="1">
      <alignment horizontal="center" vertical="center"/>
    </xf>
    <xf numFmtId="0" fontId="122" fillId="3" borderId="0" xfId="60" applyFont="1" applyFill="1" applyAlignment="1">
      <alignment horizontal="left" vertical="center"/>
    </xf>
    <xf numFmtId="0" fontId="115" fillId="0" borderId="0" xfId="60" applyFont="1" applyAlignment="1">
      <alignment horizontal="left" vertical="center"/>
    </xf>
    <xf numFmtId="0" fontId="111" fillId="0" borderId="86" xfId="60" applyFont="1" applyBorder="1" applyAlignment="1">
      <alignment horizontal="left"/>
    </xf>
    <xf numFmtId="0" fontId="58" fillId="0" borderId="23" xfId="60" applyBorder="1"/>
    <xf numFmtId="0" fontId="58" fillId="0" borderId="26" xfId="60" applyBorder="1"/>
    <xf numFmtId="12" fontId="117" fillId="0" borderId="0" xfId="60" applyNumberFormat="1" applyFont="1"/>
    <xf numFmtId="0" fontId="111" fillId="0" borderId="0" xfId="60" applyFont="1" applyAlignment="1">
      <alignment horizontal="left"/>
    </xf>
    <xf numFmtId="0" fontId="108" fillId="0" borderId="87" xfId="60" applyFont="1" applyBorder="1"/>
    <xf numFmtId="0" fontId="108" fillId="0" borderId="98" xfId="60" applyFont="1" applyBorder="1"/>
    <xf numFmtId="0" fontId="115" fillId="50" borderId="89" xfId="60" applyFont="1" applyFill="1" applyBorder="1" applyAlignment="1">
      <alignment horizontal="center" vertical="center"/>
    </xf>
    <xf numFmtId="12" fontId="117" fillId="0" borderId="90" xfId="60" applyNumberFormat="1" applyFont="1" applyBorder="1"/>
    <xf numFmtId="12" fontId="41" fillId="0" borderId="89" xfId="60" applyNumberFormat="1" applyFont="1" applyBorder="1" applyAlignment="1">
      <alignment horizontal="center" vertical="center"/>
    </xf>
    <xf numFmtId="12" fontId="2" fillId="0" borderId="99" xfId="60" applyNumberFormat="1" applyFont="1" applyBorder="1" applyAlignment="1">
      <alignment horizontal="center" vertical="center" wrapText="1"/>
    </xf>
    <xf numFmtId="12" fontId="2" fillId="0" borderId="100" xfId="60" applyNumberFormat="1" applyFont="1" applyBorder="1" applyAlignment="1">
      <alignment horizontal="center" vertical="center"/>
    </xf>
    <xf numFmtId="0" fontId="126" fillId="0" borderId="26" xfId="60" applyFont="1" applyBorder="1"/>
    <xf numFmtId="0" fontId="127" fillId="0" borderId="0" xfId="60" applyFont="1" applyAlignment="1">
      <alignment horizontal="left"/>
    </xf>
    <xf numFmtId="12" fontId="117" fillId="0" borderId="24" xfId="60" applyNumberFormat="1" applyFont="1" applyBorder="1"/>
    <xf numFmtId="12" fontId="58" fillId="0" borderId="24" xfId="60" applyNumberFormat="1" applyBorder="1"/>
    <xf numFmtId="14" fontId="128" fillId="0" borderId="0" xfId="60" applyNumberFormat="1" applyFont="1"/>
    <xf numFmtId="14" fontId="117" fillId="0" borderId="0" xfId="60" applyNumberFormat="1" applyFont="1"/>
    <xf numFmtId="12" fontId="129" fillId="0" borderId="0" xfId="60" applyNumberFormat="1" applyFont="1"/>
    <xf numFmtId="12" fontId="129" fillId="3" borderId="0" xfId="60" applyNumberFormat="1" applyFont="1" applyFill="1"/>
    <xf numFmtId="0" fontId="115" fillId="50" borderId="101" xfId="60" applyFont="1" applyFill="1" applyBorder="1" applyAlignment="1">
      <alignment horizontal="center" vertical="center"/>
    </xf>
    <xf numFmtId="0" fontId="115" fillId="0" borderId="0" xfId="60" applyFont="1"/>
    <xf numFmtId="12" fontId="122" fillId="51" borderId="5" xfId="60" applyNumberFormat="1" applyFont="1" applyFill="1" applyBorder="1" applyAlignment="1">
      <alignment horizontal="center" vertical="center"/>
    </xf>
    <xf numFmtId="12" fontId="41" fillId="51" borderId="51" xfId="60" applyNumberFormat="1" applyFont="1" applyFill="1" applyBorder="1" applyAlignment="1">
      <alignment horizontal="center" vertical="center"/>
    </xf>
    <xf numFmtId="12" fontId="2" fillId="51" borderId="102" xfId="60" applyNumberFormat="1" applyFont="1" applyFill="1" applyBorder="1" applyAlignment="1">
      <alignment horizontal="center" vertical="center" wrapText="1"/>
    </xf>
    <xf numFmtId="12" fontId="130" fillId="51" borderId="5" xfId="60" applyNumberFormat="1" applyFont="1" applyFill="1" applyBorder="1" applyAlignment="1">
      <alignment horizontal="center" vertical="center"/>
    </xf>
    <xf numFmtId="0" fontId="119" fillId="56" borderId="51" xfId="60" applyFont="1" applyFill="1" applyBorder="1" applyAlignment="1">
      <alignment horizontal="center" vertical="center"/>
    </xf>
    <xf numFmtId="0" fontId="115" fillId="0" borderId="51" xfId="60" applyFont="1" applyBorder="1" applyAlignment="1">
      <alignment horizontal="center" vertical="center"/>
    </xf>
    <xf numFmtId="0" fontId="115" fillId="0" borderId="25" xfId="60" applyFont="1" applyBorder="1"/>
    <xf numFmtId="12" fontId="121" fillId="51" borderId="51" xfId="60" applyNumberFormat="1" applyFont="1" applyFill="1" applyBorder="1" applyAlignment="1">
      <alignment horizontal="center" vertical="center"/>
    </xf>
    <xf numFmtId="12" fontId="120" fillId="51" borderId="51" xfId="60" applyNumberFormat="1" applyFont="1" applyFill="1" applyBorder="1" applyAlignment="1">
      <alignment horizontal="center" vertical="center" wrapText="1"/>
    </xf>
    <xf numFmtId="12" fontId="120" fillId="51" borderId="6" xfId="60" applyNumberFormat="1" applyFont="1" applyFill="1" applyBorder="1" applyAlignment="1">
      <alignment horizontal="center" vertical="center" wrapText="1"/>
    </xf>
    <xf numFmtId="14" fontId="120" fillId="51" borderId="51" xfId="60" applyNumberFormat="1" applyFont="1" applyFill="1" applyBorder="1" applyAlignment="1">
      <alignment horizontal="center" vertical="center"/>
    </xf>
    <xf numFmtId="12" fontId="120" fillId="51" borderId="51" xfId="60" applyNumberFormat="1" applyFont="1" applyFill="1" applyBorder="1" applyAlignment="1">
      <alignment horizontal="center" vertical="center"/>
    </xf>
    <xf numFmtId="0" fontId="115" fillId="0" borderId="103" xfId="60" applyFont="1" applyBorder="1" applyAlignment="1">
      <alignment horizontal="center" vertical="center"/>
    </xf>
    <xf numFmtId="0" fontId="115" fillId="0" borderId="14" xfId="60" applyFont="1" applyBorder="1" applyAlignment="1">
      <alignment horizontal="left" vertical="center" wrapText="1"/>
    </xf>
    <xf numFmtId="12" fontId="121" fillId="0" borderId="10" xfId="60" applyNumberFormat="1" applyFont="1" applyBorder="1" applyAlignment="1">
      <alignment horizontal="center" vertical="center"/>
    </xf>
    <xf numFmtId="12" fontId="115" fillId="0" borderId="10" xfId="60" applyNumberFormat="1" applyFont="1" applyBorder="1" applyAlignment="1">
      <alignment horizontal="center" vertical="center"/>
    </xf>
    <xf numFmtId="12" fontId="115" fillId="0" borderId="81" xfId="60" applyNumberFormat="1" applyFont="1" applyBorder="1" applyAlignment="1">
      <alignment horizontal="center" vertical="center"/>
    </xf>
    <xf numFmtId="12" fontId="115" fillId="0" borderId="104" xfId="60" applyNumberFormat="1" applyFont="1" applyBorder="1" applyAlignment="1">
      <alignment horizontal="center" vertical="center"/>
    </xf>
    <xf numFmtId="0" fontId="115" fillId="0" borderId="47" xfId="60" applyFont="1" applyBorder="1" applyAlignment="1">
      <alignment horizontal="center" vertical="center"/>
    </xf>
    <xf numFmtId="0" fontId="115" fillId="0" borderId="12" xfId="60" applyFont="1" applyBorder="1" applyAlignment="1">
      <alignment horizontal="left" vertical="center"/>
    </xf>
    <xf numFmtId="12" fontId="121" fillId="0" borderId="14" xfId="60" applyNumberFormat="1" applyFont="1" applyBorder="1" applyAlignment="1">
      <alignment horizontal="center" vertical="center"/>
    </xf>
    <xf numFmtId="12" fontId="115" fillId="0" borderId="14" xfId="60" applyNumberFormat="1" applyFont="1" applyBorder="1" applyAlignment="1">
      <alignment horizontal="center" vertical="center"/>
    </xf>
    <xf numFmtId="12" fontId="115" fillId="0" borderId="15" xfId="60" applyNumberFormat="1" applyFont="1" applyBorder="1" applyAlignment="1">
      <alignment horizontal="center" vertical="center"/>
    </xf>
    <xf numFmtId="12" fontId="115" fillId="0" borderId="105" xfId="60" applyNumberFormat="1" applyFont="1" applyBorder="1" applyAlignment="1">
      <alignment horizontal="center" vertical="center"/>
    </xf>
    <xf numFmtId="0" fontId="115" fillId="0" borderId="15" xfId="60" applyFont="1" applyBorder="1" applyAlignment="1">
      <alignment horizontal="left" vertical="center"/>
    </xf>
    <xf numFmtId="0" fontId="115" fillId="3" borderId="14" xfId="60" applyFont="1" applyFill="1" applyBorder="1" applyAlignment="1">
      <alignment horizontal="left" vertical="center" wrapText="1"/>
    </xf>
    <xf numFmtId="0" fontId="123" fillId="0" borderId="47" xfId="60" applyFont="1" applyBorder="1" applyAlignment="1">
      <alignment horizontal="center" vertical="center"/>
    </xf>
    <xf numFmtId="12" fontId="122" fillId="0" borderId="14" xfId="60" applyNumberFormat="1" applyFont="1" applyBorder="1" applyAlignment="1">
      <alignment horizontal="center" vertical="center"/>
    </xf>
    <xf numFmtId="12" fontId="123" fillId="0" borderId="14" xfId="60" applyNumberFormat="1" applyFont="1" applyBorder="1" applyAlignment="1">
      <alignment horizontal="center" vertical="center"/>
    </xf>
    <xf numFmtId="12" fontId="125" fillId="51" borderId="14" xfId="60" applyNumberFormat="1" applyFont="1" applyFill="1" applyBorder="1" applyAlignment="1">
      <alignment horizontal="center" vertical="center"/>
    </xf>
    <xf numFmtId="12" fontId="123" fillId="0" borderId="15" xfId="60" applyNumberFormat="1" applyFont="1" applyBorder="1" applyAlignment="1">
      <alignment horizontal="center" vertical="center"/>
    </xf>
    <xf numFmtId="12" fontId="123" fillId="0" borderId="105" xfId="60" applyNumberFormat="1" applyFont="1" applyBorder="1" applyAlignment="1">
      <alignment horizontal="center" vertical="center"/>
    </xf>
    <xf numFmtId="12" fontId="131" fillId="0" borderId="0" xfId="60" applyNumberFormat="1" applyFont="1" applyAlignment="1">
      <alignment horizontal="center" vertical="center"/>
    </xf>
    <xf numFmtId="0" fontId="132" fillId="0" borderId="0" xfId="60" applyFont="1"/>
    <xf numFmtId="0" fontId="50" fillId="57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/>
    </xf>
    <xf numFmtId="1" fontId="31" fillId="2" borderId="13" xfId="0" applyNumberFormat="1" applyFont="1" applyFill="1" applyBorder="1" applyAlignment="1">
      <alignment horizontal="center" vertical="center"/>
    </xf>
    <xf numFmtId="0" fontId="51" fillId="2" borderId="15" xfId="0" quotePrefix="1" applyFont="1" applyFill="1" applyBorder="1" applyAlignment="1">
      <alignment horizontal="center" vertical="center" wrapText="1"/>
    </xf>
    <xf numFmtId="0" fontId="51" fillId="2" borderId="12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left" vertical="center" wrapText="1"/>
    </xf>
    <xf numFmtId="0" fontId="31" fillId="2" borderId="12" xfId="0" quotePrefix="1" applyFont="1" applyFill="1" applyBorder="1" applyAlignment="1">
      <alignment horizontal="left" vertical="center" wrapText="1"/>
    </xf>
    <xf numFmtId="0" fontId="31" fillId="2" borderId="13" xfId="0" quotePrefix="1" applyFont="1" applyFill="1" applyBorder="1" applyAlignment="1">
      <alignment horizontal="left" vertical="center" wrapText="1"/>
    </xf>
    <xf numFmtId="0" fontId="50" fillId="2" borderId="15" xfId="0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78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79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81" xfId="0" quotePrefix="1" applyFont="1" applyFill="1" applyBorder="1" applyAlignment="1">
      <alignment horizontal="center" vertical="center" wrapText="1"/>
    </xf>
    <xf numFmtId="0" fontId="31" fillId="2" borderId="82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29" fillId="2" borderId="11" xfId="0" quotePrefix="1" applyFont="1" applyFill="1" applyBorder="1" applyAlignment="1">
      <alignment horizontal="center" vertical="center" wrapText="1"/>
    </xf>
    <xf numFmtId="0" fontId="29" fillId="2" borderId="48" xfId="0" quotePrefix="1" applyFont="1" applyFill="1" applyBorder="1" applyAlignment="1">
      <alignment horizontal="center" vertical="center" wrapText="1"/>
    </xf>
    <xf numFmtId="0" fontId="29" fillId="2" borderId="10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92" fillId="0" borderId="0" xfId="0" applyFont="1" applyAlignment="1">
      <alignment horizontal="left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80" xfId="0" quotePrefix="1" applyFont="1" applyFill="1" applyBorder="1" applyAlignment="1">
      <alignment horizontal="center" vertical="center" wrapText="1"/>
    </xf>
    <xf numFmtId="0" fontId="31" fillId="2" borderId="77" xfId="0" quotePrefix="1" applyFont="1" applyFill="1" applyBorder="1" applyAlignment="1">
      <alignment horizontal="center" vertical="center" wrapText="1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61" fillId="10" borderId="16" xfId="0" applyFont="1" applyFill="1" applyBorder="1" applyAlignment="1">
      <alignment horizontal="center" vertical="center" wrapText="1"/>
    </xf>
    <xf numFmtId="0" fontId="61" fillId="10" borderId="19" xfId="0" applyFont="1" applyFill="1" applyBorder="1" applyAlignment="1">
      <alignment horizontal="center" vertical="center" wrapText="1"/>
    </xf>
    <xf numFmtId="0" fontId="61" fillId="10" borderId="1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86" fillId="0" borderId="15" xfId="0" applyNumberFormat="1" applyFont="1" applyBorder="1" applyAlignment="1">
      <alignment horizontal="center" vertical="center" wrapText="1"/>
    </xf>
    <xf numFmtId="1" fontId="86" fillId="0" borderId="12" xfId="0" applyNumberFormat="1" applyFont="1" applyBorder="1" applyAlignment="1">
      <alignment horizontal="center" vertical="center" wrapText="1"/>
    </xf>
    <xf numFmtId="1" fontId="86" fillId="0" borderId="13" xfId="0" applyNumberFormat="1" applyFont="1" applyBorder="1" applyAlignment="1">
      <alignment horizontal="center" vertical="center" wrapText="1"/>
    </xf>
    <xf numFmtId="1" fontId="98" fillId="0" borderId="83" xfId="0" applyNumberFormat="1" applyFont="1" applyBorder="1" applyAlignment="1">
      <alignment horizontal="center" vertical="center" wrapText="1"/>
    </xf>
    <xf numFmtId="1" fontId="98" fillId="0" borderId="84" xfId="0" applyNumberFormat="1" applyFont="1" applyBorder="1" applyAlignment="1">
      <alignment horizontal="center" vertical="center" wrapText="1"/>
    </xf>
    <xf numFmtId="1" fontId="98" fillId="0" borderId="85" xfId="0" applyNumberFormat="1" applyFont="1" applyBorder="1" applyAlignment="1">
      <alignment horizontal="center" vertical="center" wrapText="1"/>
    </xf>
    <xf numFmtId="1" fontId="98" fillId="0" borderId="15" xfId="0" applyNumberFormat="1" applyFont="1" applyBorder="1" applyAlignment="1">
      <alignment horizontal="center" vertical="center" wrapText="1"/>
    </xf>
    <xf numFmtId="1" fontId="98" fillId="0" borderId="12" xfId="0" applyNumberFormat="1" applyFont="1" applyBorder="1" applyAlignment="1">
      <alignment horizontal="center" vertical="center" wrapText="1"/>
    </xf>
    <xf numFmtId="1" fontId="98" fillId="0" borderId="13" xfId="0" applyNumberFormat="1" applyFont="1" applyBorder="1" applyAlignment="1">
      <alignment horizontal="center" vertical="center" wrapText="1"/>
    </xf>
    <xf numFmtId="1" fontId="98" fillId="0" borderId="14" xfId="0" applyNumberFormat="1" applyFont="1" applyBorder="1" applyAlignment="1">
      <alignment horizontal="center" vertical="center" wrapText="1"/>
    </xf>
    <xf numFmtId="0" fontId="98" fillId="0" borderId="14" xfId="0" applyFont="1" applyBorder="1" applyAlignment="1">
      <alignment horizontal="center" vertical="center" wrapText="1"/>
    </xf>
    <xf numFmtId="1" fontId="98" fillId="0" borderId="14" xfId="0" applyNumberFormat="1" applyFont="1" applyBorder="1" applyAlignment="1">
      <alignment horizontal="left" vertical="center" wrapText="1"/>
    </xf>
    <xf numFmtId="0" fontId="98" fillId="0" borderId="14" xfId="0" applyFont="1" applyBorder="1" applyAlignment="1">
      <alignment horizontal="left" vertical="center" wrapText="1"/>
    </xf>
    <xf numFmtId="0" fontId="50" fillId="2" borderId="83" xfId="0" applyFont="1" applyFill="1" applyBorder="1" applyAlignment="1">
      <alignment horizontal="center" vertical="center" wrapText="1"/>
    </xf>
    <xf numFmtId="0" fontId="50" fillId="2" borderId="85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left" vertical="center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50" fillId="2" borderId="14" xfId="0" applyFont="1" applyFill="1" applyBorder="1" applyAlignment="1">
      <alignment horizontal="center" vertical="center" wrapText="1"/>
    </xf>
    <xf numFmtId="1" fontId="107" fillId="0" borderId="14" xfId="0" applyNumberFormat="1" applyFont="1" applyBorder="1" applyAlignment="1">
      <alignment horizontal="left" vertical="center" wrapText="1"/>
    </xf>
    <xf numFmtId="0" fontId="107" fillId="0" borderId="14" xfId="0" applyFont="1" applyBorder="1" applyAlignment="1">
      <alignment horizontal="left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102" fillId="48" borderId="0" xfId="0" quotePrefix="1" applyFont="1" applyFill="1" applyAlignment="1">
      <alignment horizontal="center" vertical="center" wrapText="1"/>
    </xf>
    <xf numFmtId="0" fontId="61" fillId="2" borderId="28" xfId="0" applyFont="1" applyFill="1" applyBorder="1" applyAlignment="1">
      <alignment horizontal="left" vertical="center"/>
    </xf>
    <xf numFmtId="0" fontId="85" fillId="2" borderId="3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83" fillId="0" borderId="23" xfId="0" applyFont="1" applyBorder="1" applyAlignment="1">
      <alignment horizontal="center" vertical="center" wrapText="1"/>
    </xf>
    <xf numFmtId="0" fontId="83" fillId="0" borderId="24" xfId="0" applyFont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0" fontId="83" fillId="0" borderId="26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27" xfId="0" applyFont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28" xfId="0" applyFont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1" fontId="99" fillId="0" borderId="15" xfId="0" applyNumberFormat="1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" fontId="99" fillId="0" borderId="13" xfId="0" applyNumberFormat="1" applyFont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left" vertical="center" wrapText="1"/>
    </xf>
    <xf numFmtId="0" fontId="61" fillId="2" borderId="0" xfId="0" quotePrefix="1" applyFont="1" applyFill="1" applyAlignment="1">
      <alignment horizontal="left" vertical="top" wrapText="1"/>
    </xf>
    <xf numFmtId="0" fontId="61" fillId="2" borderId="0" xfId="0" applyFont="1" applyFill="1" applyAlignment="1">
      <alignment horizontal="left" vertical="top" wrapText="1"/>
    </xf>
    <xf numFmtId="0" fontId="52" fillId="2" borderId="12" xfId="0" applyFont="1" applyFill="1" applyBorder="1" applyAlignment="1">
      <alignment horizontal="left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1" fontId="32" fillId="0" borderId="48" xfId="1" applyNumberFormat="1" applyFont="1" applyBorder="1" applyAlignment="1">
      <alignment horizontal="center" vertical="center" wrapText="1"/>
    </xf>
    <xf numFmtId="1" fontId="56" fillId="0" borderId="11" xfId="1" applyNumberFormat="1" applyFont="1" applyBorder="1" applyAlignment="1">
      <alignment horizontal="center" vertical="center" wrapText="1"/>
    </xf>
    <xf numFmtId="1" fontId="56" fillId="0" borderId="48" xfId="1" applyNumberFormat="1" applyFont="1" applyBorder="1" applyAlignment="1">
      <alignment wrapText="1"/>
    </xf>
    <xf numFmtId="1" fontId="56" fillId="0" borderId="48" xfId="1" applyNumberFormat="1" applyFont="1" applyBorder="1" applyAlignment="1">
      <alignment horizontal="center" vertical="center" wrapText="1"/>
    </xf>
    <xf numFmtId="0" fontId="93" fillId="0" borderId="14" xfId="0" applyFont="1" applyBorder="1" applyAlignment="1">
      <alignment horizontal="center" vertical="center"/>
    </xf>
    <xf numFmtId="1" fontId="26" fillId="2" borderId="78" xfId="0" applyNumberFormat="1" applyFont="1" applyFill="1" applyBorder="1" applyAlignment="1">
      <alignment horizontal="center" vertical="center"/>
    </xf>
    <xf numFmtId="1" fontId="26" fillId="2" borderId="79" xfId="0" applyNumberFormat="1" applyFont="1" applyFill="1" applyBorder="1" applyAlignment="1">
      <alignment horizontal="center" vertical="center"/>
    </xf>
    <xf numFmtId="1" fontId="86" fillId="0" borderId="14" xfId="0" applyNumberFormat="1" applyFont="1" applyBorder="1" applyAlignment="1">
      <alignment horizontal="left" vertical="center" wrapText="1"/>
    </xf>
    <xf numFmtId="0" fontId="86" fillId="0" borderId="14" xfId="0" applyFont="1" applyBorder="1" applyAlignment="1">
      <alignment horizontal="left" vertical="center" wrapText="1"/>
    </xf>
    <xf numFmtId="0" fontId="51" fillId="0" borderId="11" xfId="2" quotePrefix="1" applyFont="1" applyBorder="1" applyAlignment="1">
      <alignment horizontal="center" vertical="center" wrapText="1"/>
    </xf>
    <xf numFmtId="0" fontId="51" fillId="0" borderId="10" xfId="2" quotePrefix="1" applyFont="1" applyBorder="1" applyAlignment="1">
      <alignment horizontal="center" vertical="center" wrapText="1"/>
    </xf>
    <xf numFmtId="0" fontId="49" fillId="5" borderId="15" xfId="2" applyFont="1" applyFill="1" applyBorder="1" applyAlignment="1">
      <alignment horizontal="center" vertical="center" wrapText="1"/>
    </xf>
    <xf numFmtId="0" fontId="49" fillId="5" borderId="12" xfId="2" applyFont="1" applyFill="1" applyBorder="1" applyAlignment="1">
      <alignment horizontal="center" vertical="center" wrapText="1"/>
    </xf>
    <xf numFmtId="1" fontId="49" fillId="0" borderId="15" xfId="2" applyNumberFormat="1" applyFont="1" applyBorder="1" applyAlignment="1">
      <alignment horizontal="center" vertical="center" wrapText="1"/>
    </xf>
    <xf numFmtId="1" fontId="49" fillId="0" borderId="12" xfId="2" applyNumberFormat="1" applyFont="1" applyBorder="1" applyAlignment="1">
      <alignment horizontal="center" vertical="center" wrapText="1"/>
    </xf>
    <xf numFmtId="1" fontId="49" fillId="5" borderId="15" xfId="2" applyNumberFormat="1" applyFont="1" applyFill="1" applyBorder="1" applyAlignment="1">
      <alignment horizontal="center" vertical="center" wrapText="1"/>
    </xf>
    <xf numFmtId="1" fontId="49" fillId="5" borderId="12" xfId="2" applyNumberFormat="1" applyFont="1" applyFill="1" applyBorder="1" applyAlignment="1">
      <alignment horizontal="center" vertical="center" wrapText="1"/>
    </xf>
    <xf numFmtId="0" fontId="90" fillId="0" borderId="15" xfId="2" applyFont="1" applyBorder="1" applyAlignment="1">
      <alignment horizontal="center"/>
    </xf>
    <xf numFmtId="0" fontId="90" fillId="0" borderId="12" xfId="2" applyFont="1" applyBorder="1" applyAlignment="1">
      <alignment horizontal="center"/>
    </xf>
    <xf numFmtId="0" fontId="61" fillId="0" borderId="15" xfId="2" applyFont="1" applyBorder="1" applyAlignment="1">
      <alignment horizontal="center"/>
    </xf>
    <xf numFmtId="0" fontId="61" fillId="0" borderId="12" xfId="2" applyFont="1" applyBorder="1" applyAlignment="1">
      <alignment horizontal="center"/>
    </xf>
    <xf numFmtId="1" fontId="61" fillId="0" borderId="15" xfId="2" applyNumberFormat="1" applyFont="1" applyBorder="1" applyAlignment="1">
      <alignment horizontal="left" vertical="center" wrapText="1"/>
    </xf>
    <xf numFmtId="1" fontId="61" fillId="0" borderId="12" xfId="2" applyNumberFormat="1" applyFont="1" applyBorder="1" applyAlignment="1">
      <alignment horizontal="left" vertical="center" wrapText="1"/>
    </xf>
    <xf numFmtId="1" fontId="50" fillId="0" borderId="15" xfId="2" applyNumberFormat="1" applyFont="1" applyBorder="1" applyAlignment="1">
      <alignment horizontal="left" vertical="center" wrapText="1" indent="1"/>
    </xf>
    <xf numFmtId="1" fontId="50" fillId="0" borderId="12" xfId="2" applyNumberFormat="1" applyFont="1" applyBorder="1" applyAlignment="1">
      <alignment horizontal="left" vertical="center" wrapText="1" indent="1"/>
    </xf>
    <xf numFmtId="0" fontId="49" fillId="0" borderId="15" xfId="2" applyFont="1" applyBorder="1" applyAlignment="1">
      <alignment horizontal="center"/>
    </xf>
    <xf numFmtId="0" fontId="49" fillId="0" borderId="12" xfId="2" applyFont="1" applyBorder="1" applyAlignment="1">
      <alignment horizontal="center"/>
    </xf>
    <xf numFmtId="1" fontId="49" fillId="5" borderId="15" xfId="2" applyNumberFormat="1" applyFont="1" applyFill="1" applyBorder="1" applyAlignment="1">
      <alignment horizontal="center" vertical="center"/>
    </xf>
    <xf numFmtId="1" fontId="49" fillId="5" borderId="12" xfId="2" applyNumberFormat="1" applyFont="1" applyFill="1" applyBorder="1" applyAlignment="1">
      <alignment horizontal="center" vertical="center"/>
    </xf>
    <xf numFmtId="0" fontId="123" fillId="55" borderId="14" xfId="60" applyFont="1" applyFill="1" applyBorder="1" applyAlignment="1">
      <alignment vertical="center"/>
    </xf>
    <xf numFmtId="0" fontId="123" fillId="55" borderId="14" xfId="60" applyFont="1" applyFill="1" applyBorder="1"/>
    <xf numFmtId="0" fontId="108" fillId="0" borderId="86" xfId="60" applyFont="1" applyBorder="1"/>
    <xf numFmtId="0" fontId="110" fillId="0" borderId="29" xfId="60" applyFont="1" applyBorder="1" applyAlignment="1">
      <alignment horizontal="center"/>
    </xf>
    <xf numFmtId="0" fontId="110" fillId="0" borderId="82" xfId="60" applyFont="1" applyBorder="1" applyAlignment="1">
      <alignment horizontal="center"/>
    </xf>
    <xf numFmtId="0" fontId="108" fillId="0" borderId="87" xfId="60" applyFont="1" applyBorder="1" applyAlignment="1">
      <alignment horizontal="left" vertical="center"/>
    </xf>
    <xf numFmtId="0" fontId="108" fillId="0" borderId="88" xfId="60" applyFont="1" applyBorder="1" applyAlignment="1">
      <alignment horizontal="left" vertical="center"/>
    </xf>
    <xf numFmtId="0" fontId="108" fillId="0" borderId="89" xfId="60" applyFont="1" applyBorder="1"/>
    <xf numFmtId="0" fontId="108" fillId="0" borderId="90" xfId="60" applyFont="1" applyBorder="1" applyAlignment="1">
      <alignment horizontal="left" vertical="center"/>
    </xf>
    <xf numFmtId="0" fontId="108" fillId="0" borderId="91" xfId="60" applyFont="1" applyBorder="1" applyAlignment="1">
      <alignment horizontal="left" vertical="center"/>
    </xf>
    <xf numFmtId="0" fontId="116" fillId="50" borderId="93" xfId="60" applyFont="1" applyFill="1" applyBorder="1" applyAlignment="1">
      <alignment horizontal="center" vertical="center"/>
    </xf>
    <xf numFmtId="0" fontId="114" fillId="0" borderId="24" xfId="60" applyFont="1" applyBorder="1"/>
    <xf numFmtId="0" fontId="120" fillId="0" borderId="28" xfId="60" applyFont="1" applyBorder="1" applyAlignment="1">
      <alignment horizontal="center" vertical="center"/>
    </xf>
    <xf numFmtId="0" fontId="114" fillId="0" borderId="28" xfId="60" applyFont="1" applyBorder="1"/>
    <xf numFmtId="0" fontId="123" fillId="3" borderId="10" xfId="60" applyFont="1" applyFill="1" applyBorder="1" applyAlignment="1">
      <alignment vertical="center"/>
    </xf>
    <xf numFmtId="0" fontId="123" fillId="3" borderId="10" xfId="60" applyFont="1" applyFill="1" applyBorder="1"/>
    <xf numFmtId="0" fontId="123" fillId="55" borderId="15" xfId="60" applyFont="1" applyFill="1" applyBorder="1" applyAlignment="1">
      <alignment vertical="center" wrapText="1"/>
    </xf>
    <xf numFmtId="0" fontId="58" fillId="55" borderId="13" xfId="60" applyFill="1" applyBorder="1" applyAlignment="1">
      <alignment vertical="center" wrapText="1"/>
    </xf>
    <xf numFmtId="0" fontId="123" fillId="55" borderId="14" xfId="60" applyFont="1" applyFill="1" applyBorder="1" applyAlignment="1">
      <alignment horizontal="left" vertical="center"/>
    </xf>
    <xf numFmtId="0" fontId="123" fillId="3" borderId="14" xfId="60" applyFont="1" applyFill="1" applyBorder="1" applyAlignment="1">
      <alignment horizontal="left"/>
    </xf>
    <xf numFmtId="0" fontId="123" fillId="3" borderId="14" xfId="60" applyFont="1" applyFill="1" applyBorder="1" applyAlignment="1">
      <alignment horizontal="left" vertical="center"/>
    </xf>
    <xf numFmtId="0" fontId="123" fillId="3" borderId="14" xfId="60" applyFont="1" applyFill="1" applyBorder="1" applyAlignment="1">
      <alignment vertical="center"/>
    </xf>
    <xf numFmtId="0" fontId="123" fillId="3" borderId="14" xfId="60" applyFont="1" applyFill="1" applyBorder="1"/>
    <xf numFmtId="12" fontId="120" fillId="0" borderId="23" xfId="60" applyNumberFormat="1" applyFont="1" applyBorder="1" applyAlignment="1">
      <alignment horizontal="center" vertical="center"/>
    </xf>
    <xf numFmtId="12" fontId="120" fillId="0" borderId="24" xfId="60" applyNumberFormat="1" applyFont="1" applyBorder="1" applyAlignment="1">
      <alignment horizontal="center" vertical="center"/>
    </xf>
    <xf numFmtId="12" fontId="120" fillId="0" borderId="25" xfId="60" applyNumberFormat="1" applyFont="1" applyBorder="1" applyAlignment="1">
      <alignment horizontal="center" vertical="center"/>
    </xf>
    <xf numFmtId="12" fontId="120" fillId="0" borderId="26" xfId="60" applyNumberFormat="1" applyFont="1" applyBorder="1" applyAlignment="1">
      <alignment horizontal="center" vertical="center"/>
    </xf>
    <xf numFmtId="12" fontId="120" fillId="0" borderId="0" xfId="60" applyNumberFormat="1" applyFont="1" applyAlignment="1">
      <alignment horizontal="center" vertical="center"/>
    </xf>
    <xf numFmtId="12" fontId="120" fillId="0" borderId="27" xfId="60" applyNumberFormat="1" applyFont="1" applyBorder="1" applyAlignment="1">
      <alignment horizontal="center" vertical="center"/>
    </xf>
    <xf numFmtId="12" fontId="120" fillId="0" borderId="31" xfId="60" applyNumberFormat="1" applyFont="1" applyBorder="1" applyAlignment="1">
      <alignment horizontal="center" vertical="center"/>
    </xf>
    <xf numFmtId="12" fontId="120" fillId="0" borderId="28" xfId="60" applyNumberFormat="1" applyFont="1" applyBorder="1" applyAlignment="1">
      <alignment horizontal="center" vertical="center"/>
    </xf>
    <xf numFmtId="12" fontId="120" fillId="0" borderId="32" xfId="60" applyNumberFormat="1" applyFont="1" applyBorder="1" applyAlignment="1">
      <alignment horizontal="center" vertical="center"/>
    </xf>
    <xf numFmtId="0" fontId="110" fillId="0" borderId="78" xfId="60" applyFont="1" applyBorder="1" applyAlignment="1">
      <alignment horizontal="center"/>
    </xf>
    <xf numFmtId="0" fontId="110" fillId="0" borderId="81" xfId="60" applyFont="1" applyBorder="1" applyAlignment="1">
      <alignment horizontal="center"/>
    </xf>
    <xf numFmtId="0" fontId="116" fillId="50" borderId="90" xfId="60" applyFont="1" applyFill="1" applyBorder="1" applyAlignment="1">
      <alignment horizontal="center" vertical="center"/>
    </xf>
    <xf numFmtId="0" fontId="114" fillId="0" borderId="91" xfId="60" applyFont="1" applyBorder="1"/>
    <xf numFmtId="0" fontId="115" fillId="0" borderId="15" xfId="60" applyFont="1" applyBorder="1" applyAlignment="1">
      <alignment horizontal="left" vertical="center"/>
    </xf>
    <xf numFmtId="0" fontId="115" fillId="0" borderId="12" xfId="60" applyFont="1" applyBorder="1" applyAlignment="1">
      <alignment horizontal="left" vertical="center"/>
    </xf>
    <xf numFmtId="0" fontId="114" fillId="0" borderId="102" xfId="60" applyFont="1" applyBorder="1"/>
    <xf numFmtId="0" fontId="120" fillId="0" borderId="5" xfId="60" applyFont="1" applyBorder="1" applyAlignment="1">
      <alignment horizontal="center" vertical="center"/>
    </xf>
    <xf numFmtId="0" fontId="114" fillId="0" borderId="7" xfId="60" applyFont="1" applyBorder="1"/>
    <xf numFmtId="0" fontId="115" fillId="0" borderId="81" xfId="60" applyFont="1" applyBorder="1" applyAlignment="1">
      <alignment horizontal="left" vertical="center"/>
    </xf>
    <xf numFmtId="0" fontId="115" fillId="0" borderId="82" xfId="60" applyFont="1" applyBorder="1" applyAlignment="1">
      <alignment horizontal="left" vertical="center"/>
    </xf>
    <xf numFmtId="0" fontId="123" fillId="0" borderId="15" xfId="60" applyFont="1" applyBorder="1" applyAlignment="1">
      <alignment horizontal="left" vertical="center"/>
    </xf>
    <xf numFmtId="0" fontId="123" fillId="0" borderId="12" xfId="60" applyFont="1" applyBorder="1" applyAlignment="1">
      <alignment horizontal="left" vertical="center"/>
    </xf>
    <xf numFmtId="0" fontId="115" fillId="3" borderId="81" xfId="60" applyFont="1" applyFill="1" applyBorder="1" applyAlignment="1">
      <alignment horizontal="left" vertical="center"/>
    </xf>
    <xf numFmtId="0" fontId="115" fillId="3" borderId="82" xfId="60" applyFont="1" applyFill="1" applyBorder="1" applyAlignment="1">
      <alignment horizontal="left" vertical="center"/>
    </xf>
    <xf numFmtId="0" fontId="123" fillId="3" borderId="15" xfId="60" applyFont="1" applyFill="1" applyBorder="1" applyAlignment="1">
      <alignment horizontal="left" vertical="center"/>
    </xf>
    <xf numFmtId="0" fontId="37" fillId="5" borderId="5" xfId="59" applyFont="1" applyFill="1" applyBorder="1" applyAlignment="1">
      <alignment horizontal="center" vertical="center"/>
    </xf>
    <xf numFmtId="0" fontId="37" fillId="5" borderId="6" xfId="59" applyFont="1" applyFill="1" applyBorder="1" applyAlignment="1">
      <alignment horizontal="center" vertical="center"/>
    </xf>
    <xf numFmtId="0" fontId="64" fillId="5" borderId="51" xfId="59" applyFont="1" applyFill="1" applyBorder="1" applyAlignment="1">
      <alignment horizontal="left" vertical="center"/>
    </xf>
    <xf numFmtId="0" fontId="64" fillId="0" borderId="6" xfId="59" applyFont="1" applyBorder="1" applyAlignment="1">
      <alignment vertical="center"/>
    </xf>
    <xf numFmtId="0" fontId="64" fillId="0" borderId="6" xfId="59" applyFont="1" applyBorder="1" applyAlignment="1">
      <alignment horizontal="left" vertical="center"/>
    </xf>
    <xf numFmtId="0" fontId="64" fillId="0" borderId="0" xfId="59" applyFont="1" applyAlignment="1">
      <alignment horizontal="left" vertical="center" wrapText="1"/>
    </xf>
    <xf numFmtId="16" fontId="64" fillId="0" borderId="53" xfId="59" applyNumberFormat="1" applyFont="1" applyBorder="1" applyAlignment="1">
      <alignment vertical="center" wrapText="1"/>
    </xf>
    <xf numFmtId="0" fontId="64" fillId="0" borderId="54" xfId="59" applyFont="1" applyBorder="1" applyAlignment="1">
      <alignment vertical="center" wrapText="1"/>
    </xf>
    <xf numFmtId="0" fontId="64" fillId="0" borderId="55" xfId="59" applyFont="1" applyBorder="1" applyAlignment="1">
      <alignment vertical="center" wrapText="1"/>
    </xf>
    <xf numFmtId="0" fontId="64" fillId="0" borderId="58" xfId="59" applyFont="1" applyBorder="1" applyAlignment="1">
      <alignment horizontal="left" vertical="top" wrapText="1"/>
    </xf>
    <xf numFmtId="0" fontId="64" fillId="0" borderId="59" xfId="59" applyFont="1" applyBorder="1" applyAlignment="1">
      <alignment horizontal="left" vertical="top" wrapText="1"/>
    </xf>
    <xf numFmtId="0" fontId="64" fillId="0" borderId="60" xfId="59" applyFont="1" applyBorder="1" applyAlignment="1">
      <alignment horizontal="left" vertical="top" wrapText="1"/>
    </xf>
    <xf numFmtId="0" fontId="64" fillId="0" borderId="58" xfId="59" quotePrefix="1" applyFont="1" applyBorder="1" applyAlignment="1">
      <alignment horizontal="left" vertical="top" wrapText="1"/>
    </xf>
    <xf numFmtId="0" fontId="65" fillId="0" borderId="58" xfId="64" quotePrefix="1" applyFont="1" applyBorder="1" applyAlignment="1">
      <alignment horizontal="left" vertical="center" wrapText="1"/>
    </xf>
    <xf numFmtId="0" fontId="65" fillId="0" borderId="59" xfId="64" applyFont="1" applyBorder="1" applyAlignment="1">
      <alignment horizontal="left" vertical="center" wrapText="1"/>
    </xf>
    <xf numFmtId="0" fontId="65" fillId="0" borderId="60" xfId="64" applyFont="1" applyBorder="1" applyAlignment="1">
      <alignment horizontal="left" vertical="center" wrapText="1"/>
    </xf>
    <xf numFmtId="0" fontId="65" fillId="0" borderId="58" xfId="64" applyFont="1" applyBorder="1" applyAlignment="1">
      <alignment horizontal="left" vertical="center" wrapText="1"/>
    </xf>
    <xf numFmtId="0" fontId="64" fillId="0" borderId="64" xfId="59" applyFont="1" applyBorder="1" applyAlignment="1">
      <alignment horizontal="left" vertical="top" wrapText="1"/>
    </xf>
    <xf numFmtId="0" fontId="64" fillId="0" borderId="66" xfId="59" applyFont="1" applyBorder="1" applyAlignment="1">
      <alignment horizontal="left" vertical="top" wrapText="1"/>
    </xf>
    <xf numFmtId="0" fontId="64" fillId="0" borderId="67" xfId="59" applyFont="1" applyBorder="1" applyAlignment="1">
      <alignment horizontal="left" vertical="top" wrapText="1"/>
    </xf>
    <xf numFmtId="0" fontId="64" fillId="0" borderId="56" xfId="59" applyFont="1" applyBorder="1" applyAlignment="1">
      <alignment horizontal="left" vertical="center" wrapText="1"/>
    </xf>
    <xf numFmtId="0" fontId="64" fillId="0" borderId="62" xfId="59" applyFont="1" applyBorder="1" applyAlignment="1">
      <alignment horizontal="left" vertical="center" wrapText="1"/>
    </xf>
    <xf numFmtId="0" fontId="64" fillId="0" borderId="63" xfId="59" applyFont="1" applyBorder="1" applyAlignment="1">
      <alignment horizontal="left" vertical="center" wrapText="1"/>
    </xf>
    <xf numFmtId="0" fontId="91" fillId="0" borderId="23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0" fontId="91" fillId="0" borderId="25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 wrapText="1"/>
    </xf>
    <xf numFmtId="0" fontId="91" fillId="0" borderId="3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1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5E27FC7B-88F8-4CF9-A273-2396D8DA5436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G"/><Relationship Id="rId2" Type="http://schemas.openxmlformats.org/officeDocument/2006/relationships/image" Target="../media/image19.JPG"/><Relationship Id="rId1" Type="http://schemas.openxmlformats.org/officeDocument/2006/relationships/image" Target="../media/image18.jpg"/><Relationship Id="rId4" Type="http://schemas.openxmlformats.org/officeDocument/2006/relationships/image" Target="../media/image2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870856</xdr:colOff>
      <xdr:row>3</xdr:row>
      <xdr:rowOff>101082</xdr:rowOff>
    </xdr:from>
    <xdr:to>
      <xdr:col>16</xdr:col>
      <xdr:colOff>1314192</xdr:colOff>
      <xdr:row>8</xdr:row>
      <xdr:rowOff>254000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09EF2BD-D83F-4424-832C-C8E06A4C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34285" y="1352939"/>
          <a:ext cx="3781621" cy="2856204"/>
        </a:xfrm>
        <a:prstGeom prst="rect">
          <a:avLst/>
        </a:prstGeom>
      </xdr:spPr>
    </xdr:pic>
    <xdr:clientData/>
  </xdr:twoCellAnchor>
  <xdr:twoCellAnchor>
    <xdr:from>
      <xdr:col>11</xdr:col>
      <xdr:colOff>580575</xdr:colOff>
      <xdr:row>145</xdr:row>
      <xdr:rowOff>341102</xdr:rowOff>
    </xdr:from>
    <xdr:to>
      <xdr:col>16</xdr:col>
      <xdr:colOff>211745</xdr:colOff>
      <xdr:row>164</xdr:row>
      <xdr:rowOff>72570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1B6B62-61B1-49DA-B5AB-9BD99A146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4289" y="57817673"/>
          <a:ext cx="6362170" cy="4775183"/>
        </a:xfrm>
        <a:prstGeom prst="rect">
          <a:avLst/>
        </a:prstGeom>
      </xdr:spPr>
    </xdr:pic>
    <xdr:clientData/>
  </xdr:twoCellAnchor>
  <xdr:twoCellAnchor editAs="oneCell">
    <xdr:from>
      <xdr:col>9</xdr:col>
      <xdr:colOff>1016000</xdr:colOff>
      <xdr:row>161</xdr:row>
      <xdr:rowOff>2032000</xdr:rowOff>
    </xdr:from>
    <xdr:to>
      <xdr:col>12</xdr:col>
      <xdr:colOff>855730</xdr:colOff>
      <xdr:row>166</xdr:row>
      <xdr:rowOff>2612572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544D6B-0F6C-8A2C-F369-531C375D6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80000" y="62175571"/>
          <a:ext cx="5445873" cy="3791858"/>
        </a:xfrm>
        <a:prstGeom prst="rect">
          <a:avLst/>
        </a:prstGeom>
      </xdr:spPr>
    </xdr:pic>
    <xdr:clientData/>
  </xdr:twoCellAnchor>
  <xdr:twoCellAnchor editAs="oneCell">
    <xdr:from>
      <xdr:col>18</xdr:col>
      <xdr:colOff>344713</xdr:colOff>
      <xdr:row>127</xdr:row>
      <xdr:rowOff>381001</xdr:rowOff>
    </xdr:from>
    <xdr:to>
      <xdr:col>22</xdr:col>
      <xdr:colOff>573858</xdr:colOff>
      <xdr:row>140</xdr:row>
      <xdr:rowOff>471716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B3A260-AED2-4CA9-A137-628D0BB0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33570" y="52414715"/>
          <a:ext cx="2932431" cy="2812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870856</xdr:colOff>
      <xdr:row>3</xdr:row>
      <xdr:rowOff>101082</xdr:rowOff>
    </xdr:from>
    <xdr:to>
      <xdr:col>16</xdr:col>
      <xdr:colOff>1314192</xdr:colOff>
      <xdr:row>8</xdr:row>
      <xdr:rowOff>254000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770CD5-4927-425B-9984-E9E11E09E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43656" y="1358382"/>
          <a:ext cx="3777086" cy="2953268"/>
        </a:xfrm>
        <a:prstGeom prst="rect">
          <a:avLst/>
        </a:prstGeom>
      </xdr:spPr>
    </xdr:pic>
    <xdr:clientData/>
  </xdr:twoCellAnchor>
  <xdr:twoCellAnchor>
    <xdr:from>
      <xdr:col>11</xdr:col>
      <xdr:colOff>580575</xdr:colOff>
      <xdr:row>145</xdr:row>
      <xdr:rowOff>341102</xdr:rowOff>
    </xdr:from>
    <xdr:to>
      <xdr:col>16</xdr:col>
      <xdr:colOff>211745</xdr:colOff>
      <xdr:row>164</xdr:row>
      <xdr:rowOff>72570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F90F8B-F281-485B-A67D-FBC4830F1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6125" y="58945252"/>
          <a:ext cx="6362170" cy="4747968"/>
        </a:xfrm>
        <a:prstGeom prst="rect">
          <a:avLst/>
        </a:prstGeom>
      </xdr:spPr>
    </xdr:pic>
    <xdr:clientData/>
  </xdr:twoCellAnchor>
  <xdr:twoCellAnchor editAs="oneCell">
    <xdr:from>
      <xdr:col>9</xdr:col>
      <xdr:colOff>1016000</xdr:colOff>
      <xdr:row>161</xdr:row>
      <xdr:rowOff>2032000</xdr:rowOff>
    </xdr:from>
    <xdr:to>
      <xdr:col>12</xdr:col>
      <xdr:colOff>855730</xdr:colOff>
      <xdr:row>166</xdr:row>
      <xdr:rowOff>2612572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4F2F12-FD7B-4E1B-BCEC-05ACB0694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73650" y="63284100"/>
          <a:ext cx="5440430" cy="3774622"/>
        </a:xfrm>
        <a:prstGeom prst="rect">
          <a:avLst/>
        </a:prstGeom>
      </xdr:spPr>
    </xdr:pic>
    <xdr:clientData/>
  </xdr:twoCellAnchor>
  <xdr:twoCellAnchor editAs="oneCell">
    <xdr:from>
      <xdr:col>18</xdr:col>
      <xdr:colOff>344713</xdr:colOff>
      <xdr:row>127</xdr:row>
      <xdr:rowOff>381001</xdr:rowOff>
    </xdr:from>
    <xdr:to>
      <xdr:col>22</xdr:col>
      <xdr:colOff>573858</xdr:colOff>
      <xdr:row>140</xdr:row>
      <xdr:rowOff>471716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D4EE70-F73C-4886-8DA0-00C72BD13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19963" y="53587651"/>
          <a:ext cx="2959645" cy="2789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3598332</xdr:colOff>
      <xdr:row>26</xdr:row>
      <xdr:rowOff>76128</xdr:rowOff>
    </xdr:from>
    <xdr:to>
      <xdr:col>2</xdr:col>
      <xdr:colOff>11028914</xdr:colOff>
      <xdr:row>26</xdr:row>
      <xdr:rowOff>3667241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0925" y="49347424"/>
          <a:ext cx="7430582" cy="3591113"/>
        </a:xfrm>
        <a:prstGeom prst="rect">
          <a:avLst/>
        </a:prstGeom>
      </xdr:spPr>
    </xdr:pic>
    <xdr:clientData/>
  </xdr:twoCellAnchor>
  <xdr:twoCellAnchor editAs="oneCell">
    <xdr:from>
      <xdr:col>2</xdr:col>
      <xdr:colOff>9877779</xdr:colOff>
      <xdr:row>30</xdr:row>
      <xdr:rowOff>237747</xdr:rowOff>
    </xdr:from>
    <xdr:to>
      <xdr:col>2</xdr:col>
      <xdr:colOff>12817593</xdr:colOff>
      <xdr:row>30</xdr:row>
      <xdr:rowOff>2763047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10372" y="63196821"/>
          <a:ext cx="2939814" cy="2525300"/>
        </a:xfrm>
        <a:prstGeom prst="rect">
          <a:avLst/>
        </a:prstGeom>
      </xdr:spPr>
    </xdr:pic>
    <xdr:clientData/>
  </xdr:twoCellAnchor>
  <xdr:twoCellAnchor editAs="oneCell">
    <xdr:from>
      <xdr:col>2</xdr:col>
      <xdr:colOff>4750741</xdr:colOff>
      <xdr:row>34</xdr:row>
      <xdr:rowOff>15758</xdr:rowOff>
    </xdr:from>
    <xdr:to>
      <xdr:col>2</xdr:col>
      <xdr:colOff>8307736</xdr:colOff>
      <xdr:row>34</xdr:row>
      <xdr:rowOff>2111258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34" y="63821499"/>
          <a:ext cx="355699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3058</xdr:colOff>
      <xdr:row>0</xdr:row>
      <xdr:rowOff>258704</xdr:rowOff>
    </xdr:from>
    <xdr:to>
      <xdr:col>3</xdr:col>
      <xdr:colOff>3058</xdr:colOff>
      <xdr:row>3</xdr:row>
      <xdr:rowOff>170359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B188F6-28A6-41EA-A672-28BEB9ED8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33984" y="258704"/>
          <a:ext cx="0" cy="2545729"/>
        </a:xfrm>
        <a:prstGeom prst="rect">
          <a:avLst/>
        </a:prstGeom>
      </xdr:spPr>
    </xdr:pic>
    <xdr:clientData/>
  </xdr:twoCellAnchor>
  <xdr:twoCellAnchor editAs="oneCell">
    <xdr:from>
      <xdr:col>2</xdr:col>
      <xdr:colOff>2516482</xdr:colOff>
      <xdr:row>23</xdr:row>
      <xdr:rowOff>211677</xdr:rowOff>
    </xdr:from>
    <xdr:to>
      <xdr:col>2</xdr:col>
      <xdr:colOff>13540935</xdr:colOff>
      <xdr:row>23</xdr:row>
      <xdr:rowOff>4727227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D8AC4E-EBD7-42BA-8EC6-B3F26FAB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1603527" y="34704447"/>
          <a:ext cx="4515550" cy="11024453"/>
        </a:xfrm>
        <a:prstGeom prst="rect">
          <a:avLst/>
        </a:prstGeom>
      </xdr:spPr>
    </xdr:pic>
    <xdr:clientData/>
  </xdr:twoCellAnchor>
  <xdr:twoCellAnchor editAs="oneCell">
    <xdr:from>
      <xdr:col>2</xdr:col>
      <xdr:colOff>2140185</xdr:colOff>
      <xdr:row>24</xdr:row>
      <xdr:rowOff>214844</xdr:rowOff>
    </xdr:from>
    <xdr:to>
      <xdr:col>2</xdr:col>
      <xdr:colOff>13865187</xdr:colOff>
      <xdr:row>24</xdr:row>
      <xdr:rowOff>4948274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5FC5EB-1387-4BDE-BD09-0D0E65BB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1468564" y="39640354"/>
          <a:ext cx="4733430" cy="11725002"/>
        </a:xfrm>
        <a:prstGeom prst="rect">
          <a:avLst/>
        </a:prstGeom>
      </xdr:spPr>
    </xdr:pic>
    <xdr:clientData/>
  </xdr:twoCellAnchor>
  <xdr:twoCellAnchor>
    <xdr:from>
      <xdr:col>2</xdr:col>
      <xdr:colOff>11288889</xdr:colOff>
      <xdr:row>0</xdr:row>
      <xdr:rowOff>635001</xdr:rowOff>
    </xdr:from>
    <xdr:to>
      <xdr:col>2</xdr:col>
      <xdr:colOff>14440371</xdr:colOff>
      <xdr:row>3</xdr:row>
      <xdr:rowOff>212551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CCA2F7-385A-47A3-8D3E-25208382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21482" y="635001"/>
          <a:ext cx="3151482" cy="2211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846915</xdr:colOff>
      <xdr:row>0</xdr:row>
      <xdr:rowOff>0</xdr:rowOff>
    </xdr:from>
    <xdr:to>
      <xdr:col>6</xdr:col>
      <xdr:colOff>657679</xdr:colOff>
      <xdr:row>2</xdr:row>
      <xdr:rowOff>272218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9B7F3CA-458D-4AC7-B4F1-0D1098AA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21065" y="0"/>
          <a:ext cx="1893564" cy="9897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1D64281-6309-42EE-A196-59B5BFBD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491858</xdr:rowOff>
    </xdr:from>
    <xdr:to>
      <xdr:col>2</xdr:col>
      <xdr:colOff>743491</xdr:colOff>
      <xdr:row>18</xdr:row>
      <xdr:rowOff>70786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240538-7A6F-4557-AC0A-BFDCB1AF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66658"/>
          <a:ext cx="2921541" cy="3611178"/>
        </a:xfrm>
        <a:prstGeom prst="rect">
          <a:avLst/>
        </a:prstGeom>
      </xdr:spPr>
    </xdr:pic>
    <xdr:clientData/>
  </xdr:twoCellAnchor>
  <xdr:twoCellAnchor editAs="oneCell">
    <xdr:from>
      <xdr:col>2</xdr:col>
      <xdr:colOff>703520</xdr:colOff>
      <xdr:row>5</xdr:row>
      <xdr:rowOff>474014</xdr:rowOff>
    </xdr:from>
    <xdr:to>
      <xdr:col>2</xdr:col>
      <xdr:colOff>2579021</xdr:colOff>
      <xdr:row>18</xdr:row>
      <xdr:rowOff>35281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A56DA-AF6E-4784-A0CE-4BA42BB8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81570" y="2048814"/>
          <a:ext cx="1875501" cy="3593517"/>
        </a:xfrm>
        <a:prstGeom prst="rect">
          <a:avLst/>
        </a:prstGeom>
      </xdr:spPr>
    </xdr:pic>
    <xdr:clientData/>
  </xdr:twoCellAnchor>
  <xdr:twoCellAnchor editAs="oneCell">
    <xdr:from>
      <xdr:col>2</xdr:col>
      <xdr:colOff>2553667</xdr:colOff>
      <xdr:row>5</xdr:row>
      <xdr:rowOff>456126</xdr:rowOff>
    </xdr:from>
    <xdr:to>
      <xdr:col>4</xdr:col>
      <xdr:colOff>503512</xdr:colOff>
      <xdr:row>18</xdr:row>
      <xdr:rowOff>46588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6AF2299-D588-493B-BDEB-2AAA8C41A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31717" y="2030926"/>
          <a:ext cx="2756795" cy="36227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843DEB-AAF8-4EC7-81C1-14ECC6A7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6790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225138</xdr:colOff>
      <xdr:row>0</xdr:row>
      <xdr:rowOff>1</xdr:rowOff>
    </xdr:from>
    <xdr:to>
      <xdr:col>6</xdr:col>
      <xdr:colOff>3965864</xdr:colOff>
      <xdr:row>29</xdr:row>
      <xdr:rowOff>143495</xdr:rowOff>
    </xdr:to>
    <xdr:pic>
      <xdr:nvPicPr>
        <xdr:cNvPr id="2" name="34090920-5E31-45A6-B739-38BA908B41FE">
          <a:extLst>
            <a:ext uri="{FF2B5EF4-FFF2-40B4-BE49-F238E27FC236}">
              <a16:creationId xmlns:a16="http://schemas.microsoft.com/office/drawing/2014/main" id="{37C48EC7-6BFC-5655-5A0C-8D1A6215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77391" y="-846116"/>
          <a:ext cx="5685312" cy="737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5-SP25/2-PRODUCTION/2-STYLE-FILE/CUTTING%20DOCKET/ST1140283A15-%20LAZY%20SS%20TEE%20-%20SP25-%20DROP%201.XLSX" TargetMode="External"/><Relationship Id="rId1" Type="http://schemas.openxmlformats.org/officeDocument/2006/relationships/externalLinkPath" Target="RELEASED/ST1140283A15-%20LAZY%20SS%20TEE%20-%20SP25-%20DRO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GRADING"/>
      <sheetName val="4. THÔNG SỐ SẢN XUẤT"/>
    </sheetNames>
    <sheetDataSet>
      <sheetData sheetId="0">
        <row r="7">
          <cell r="D7" t="str">
            <v>ST1140283A15</v>
          </cell>
        </row>
        <row r="9">
          <cell r="D9" t="str">
            <v>SP25 PRODUCTION</v>
          </cell>
        </row>
        <row r="10">
          <cell r="D10" t="str">
            <v>SS TEE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W202"/>
  <sheetViews>
    <sheetView view="pageBreakPreview" topLeftCell="A47" zoomScale="35" zoomScaleNormal="55" zoomScaleSheetLayoutView="35" zoomScalePageLayoutView="40" workbookViewId="0">
      <selection activeCell="T55" sqref="T55"/>
    </sheetView>
  </sheetViews>
  <sheetFormatPr defaultColWidth="9.1796875" defaultRowHeight="16.5"/>
  <cols>
    <col min="1" max="1" width="8.453125" style="51" customWidth="1"/>
    <col min="2" max="2" width="24.54296875" style="51" customWidth="1"/>
    <col min="3" max="3" width="27.26953125" style="51" customWidth="1"/>
    <col min="4" max="4" width="25.54296875" style="51" customWidth="1"/>
    <col min="5" max="5" width="37" style="51" customWidth="1"/>
    <col min="6" max="6" width="28.81640625" style="51" customWidth="1"/>
    <col min="7" max="7" width="37.90625" style="52" customWidth="1"/>
    <col min="8" max="11" width="25.1796875" style="51" customWidth="1"/>
    <col min="12" max="12" width="29.81640625" style="51" customWidth="1"/>
    <col min="13" max="13" width="18.81640625" style="51" customWidth="1"/>
    <col min="14" max="14" width="20.81640625" style="51" bestFit="1" customWidth="1"/>
    <col min="15" max="16" width="13.453125" style="51" customWidth="1"/>
    <col min="17" max="17" width="36.26953125" style="51" customWidth="1"/>
    <col min="18" max="18" width="14.81640625" style="51" bestFit="1" customWidth="1"/>
    <col min="19" max="19" width="11.54296875" style="51" bestFit="1" customWidth="1"/>
    <col min="20" max="16384" width="9.1796875" style="51"/>
  </cols>
  <sheetData>
    <row r="1" spans="1:17" s="4" customFormat="1" ht="33" customHeight="1">
      <c r="A1" s="81"/>
      <c r="B1" s="81"/>
      <c r="C1" s="81"/>
      <c r="D1" s="82"/>
      <c r="E1" s="81"/>
      <c r="F1" s="81"/>
      <c r="G1" s="81"/>
      <c r="H1" s="81"/>
      <c r="I1" s="81"/>
      <c r="J1" s="81"/>
      <c r="K1" s="81"/>
      <c r="L1" s="83"/>
      <c r="M1" s="83"/>
      <c r="N1" s="499" t="s">
        <v>108</v>
      </c>
      <c r="O1" s="499" t="s">
        <v>108</v>
      </c>
      <c r="P1" s="500" t="s">
        <v>109</v>
      </c>
      <c r="Q1" s="500"/>
    </row>
    <row r="2" spans="1:17" s="4" customFormat="1" ht="33" customHeight="1" thickBot="1">
      <c r="A2" s="81"/>
      <c r="B2" s="81"/>
      <c r="C2" s="81"/>
      <c r="D2" s="81"/>
      <c r="E2" s="81"/>
      <c r="F2" s="81"/>
      <c r="G2" s="129"/>
      <c r="H2" s="129"/>
      <c r="I2" s="129"/>
      <c r="J2" s="129"/>
      <c r="K2" s="129"/>
      <c r="L2" s="130"/>
      <c r="M2" s="130"/>
      <c r="N2" s="499" t="s">
        <v>110</v>
      </c>
      <c r="O2" s="499" t="s">
        <v>110</v>
      </c>
      <c r="P2" s="501" t="s">
        <v>111</v>
      </c>
      <c r="Q2" s="501"/>
    </row>
    <row r="3" spans="1:17" s="4" customFormat="1" ht="33" customHeight="1">
      <c r="A3" s="81"/>
      <c r="B3" s="81"/>
      <c r="C3" s="81"/>
      <c r="D3" s="81"/>
      <c r="E3" s="81"/>
      <c r="F3" s="83"/>
      <c r="G3" s="502" t="s">
        <v>399</v>
      </c>
      <c r="H3" s="503"/>
      <c r="I3" s="503"/>
      <c r="J3" s="503"/>
      <c r="K3" s="503"/>
      <c r="L3" s="503"/>
      <c r="M3" s="504"/>
      <c r="N3" s="511" t="s">
        <v>112</v>
      </c>
      <c r="O3" s="499" t="s">
        <v>112</v>
      </c>
      <c r="P3" s="512" t="s">
        <v>114</v>
      </c>
      <c r="Q3" s="500"/>
    </row>
    <row r="4" spans="1:17" s="5" customFormat="1" ht="33" customHeight="1">
      <c r="B4" s="6" t="s">
        <v>259</v>
      </c>
      <c r="G4" s="505"/>
      <c r="H4" s="506"/>
      <c r="I4" s="506"/>
      <c r="J4" s="506"/>
      <c r="K4" s="506"/>
      <c r="L4" s="506"/>
      <c r="M4" s="507"/>
    </row>
    <row r="5" spans="1:17" s="5" customFormat="1" ht="33" customHeight="1">
      <c r="B5" s="7" t="s">
        <v>0</v>
      </c>
      <c r="C5" s="7"/>
      <c r="D5" s="6"/>
      <c r="F5" s="8"/>
      <c r="G5" s="505"/>
      <c r="H5" s="506"/>
      <c r="I5" s="506"/>
      <c r="J5" s="506"/>
      <c r="K5" s="506"/>
      <c r="L5" s="506"/>
      <c r="M5" s="507"/>
    </row>
    <row r="6" spans="1:17" s="9" customFormat="1" ht="33" customHeight="1">
      <c r="B6" s="10" t="s">
        <v>43</v>
      </c>
      <c r="C6" s="10"/>
      <c r="D6" s="11" t="s">
        <v>260</v>
      </c>
      <c r="E6" s="13"/>
      <c r="F6" s="10"/>
      <c r="G6" s="505"/>
      <c r="H6" s="506"/>
      <c r="I6" s="506"/>
      <c r="J6" s="506"/>
      <c r="K6" s="506"/>
      <c r="L6" s="506"/>
      <c r="M6" s="507"/>
      <c r="N6" s="12"/>
      <c r="O6" s="12"/>
      <c r="P6" s="12"/>
      <c r="Q6" s="12"/>
    </row>
    <row r="7" spans="1:17" s="9" customFormat="1" ht="40" customHeight="1">
      <c r="B7" s="10" t="s">
        <v>44</v>
      </c>
      <c r="C7" s="10"/>
      <c r="D7" s="11" t="s">
        <v>253</v>
      </c>
      <c r="E7" s="11"/>
      <c r="F7" s="10"/>
      <c r="G7" s="505"/>
      <c r="H7" s="506"/>
      <c r="I7" s="506"/>
      <c r="J7" s="506"/>
      <c r="K7" s="506"/>
      <c r="L7" s="506"/>
      <c r="M7" s="507"/>
      <c r="N7" s="12"/>
      <c r="O7" s="12"/>
      <c r="P7" s="12"/>
      <c r="Q7" s="12"/>
    </row>
    <row r="8" spans="1:17" s="9" customFormat="1" ht="81.75" customHeight="1" thickBot="1">
      <c r="B8" s="10" t="s">
        <v>45</v>
      </c>
      <c r="C8" s="10"/>
      <c r="D8" s="521" t="s">
        <v>254</v>
      </c>
      <c r="E8" s="521"/>
      <c r="F8" s="521"/>
      <c r="G8" s="508"/>
      <c r="H8" s="509"/>
      <c r="I8" s="509"/>
      <c r="J8" s="509"/>
      <c r="K8" s="509"/>
      <c r="L8" s="509"/>
      <c r="M8" s="510"/>
      <c r="N8" s="12"/>
      <c r="O8" s="12"/>
      <c r="P8" s="12"/>
      <c r="Q8" s="12"/>
    </row>
    <row r="9" spans="1:17" s="14" customFormat="1" ht="32.5">
      <c r="B9" s="15" t="s">
        <v>1</v>
      </c>
      <c r="C9" s="15"/>
      <c r="D9" s="107" t="s">
        <v>261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4" customFormat="1" ht="32.5">
      <c r="B10" s="19" t="s">
        <v>2</v>
      </c>
      <c r="C10" s="19"/>
      <c r="D10" s="20" t="s">
        <v>195</v>
      </c>
      <c r="E10" s="20"/>
      <c r="F10" s="20"/>
      <c r="G10" s="21"/>
      <c r="H10" s="20"/>
      <c r="I10" s="22"/>
      <c r="J10" s="22" t="s">
        <v>46</v>
      </c>
      <c r="K10" s="22"/>
      <c r="L10" s="22"/>
      <c r="M10" s="22" t="s">
        <v>192</v>
      </c>
      <c r="N10" s="23"/>
      <c r="O10" s="23"/>
      <c r="P10" s="23"/>
      <c r="Q10" s="23"/>
    </row>
    <row r="11" spans="1:17" s="14" customFormat="1" ht="57" customHeight="1">
      <c r="B11" s="22" t="s">
        <v>3</v>
      </c>
      <c r="C11" s="22"/>
      <c r="D11" s="488">
        <v>45555</v>
      </c>
      <c r="E11" s="489"/>
      <c r="F11" s="489"/>
      <c r="G11" s="24"/>
      <c r="H11" s="25"/>
      <c r="I11" s="22"/>
      <c r="J11" s="22" t="s">
        <v>4</v>
      </c>
      <c r="K11" s="22"/>
      <c r="L11" s="22"/>
      <c r="M11" s="490" t="s">
        <v>193</v>
      </c>
      <c r="N11" s="490"/>
      <c r="O11" s="490"/>
      <c r="P11" s="490"/>
      <c r="Q11" s="490"/>
    </row>
    <row r="12" spans="1:17" s="14" customFormat="1" ht="32.5">
      <c r="B12" s="22" t="s">
        <v>5</v>
      </c>
      <c r="C12" s="22"/>
      <c r="D12" s="26"/>
      <c r="E12" s="22"/>
      <c r="F12" s="22"/>
      <c r="G12" s="27"/>
      <c r="H12" s="28"/>
      <c r="I12" s="22"/>
      <c r="J12" s="22" t="s">
        <v>40</v>
      </c>
      <c r="M12" s="22" t="s">
        <v>194</v>
      </c>
      <c r="N12" s="22"/>
      <c r="O12" s="28"/>
      <c r="P12" s="28"/>
      <c r="Q12" s="23"/>
    </row>
    <row r="13" spans="1:17" s="14" customFormat="1" ht="32.5">
      <c r="B13" s="491"/>
      <c r="C13" s="491"/>
      <c r="D13" s="491"/>
      <c r="E13" s="491"/>
      <c r="F13" s="491"/>
      <c r="G13" s="27"/>
      <c r="H13" s="28"/>
      <c r="I13" s="22"/>
      <c r="J13" s="22" t="s">
        <v>6</v>
      </c>
      <c r="K13" s="22"/>
      <c r="L13" s="22"/>
      <c r="M13" s="22" t="s">
        <v>248</v>
      </c>
      <c r="N13" s="28"/>
      <c r="O13" s="23"/>
      <c r="P13" s="23"/>
      <c r="Q13" s="28"/>
    </row>
    <row r="14" spans="1:17" s="14" customFormat="1" ht="32.5">
      <c r="B14" s="22" t="s">
        <v>50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2"/>
      <c r="M14" s="23" t="s">
        <v>115</v>
      </c>
      <c r="N14" s="23"/>
      <c r="O14" s="23"/>
      <c r="P14" s="23"/>
      <c r="Q14" s="23"/>
    </row>
    <row r="15" spans="1:17" s="14" customFormat="1" ht="21" customHeight="1">
      <c r="B15" s="30" t="s">
        <v>63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2" customFormat="1" ht="24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17" s="229" customFormat="1" ht="104.5" customHeight="1">
      <c r="B17" s="236"/>
      <c r="C17" s="237" t="s">
        <v>107</v>
      </c>
      <c r="D17" s="237" t="s">
        <v>9</v>
      </c>
      <c r="E17" s="238" t="s">
        <v>55</v>
      </c>
      <c r="F17" s="238"/>
      <c r="G17" s="238" t="s">
        <v>59</v>
      </c>
      <c r="H17" s="238" t="s">
        <v>10</v>
      </c>
      <c r="I17" s="238" t="s">
        <v>56</v>
      </c>
      <c r="J17" s="238" t="s">
        <v>57</v>
      </c>
      <c r="K17" s="238" t="s">
        <v>58</v>
      </c>
      <c r="L17" s="239"/>
      <c r="M17" s="239"/>
      <c r="N17" s="239"/>
      <c r="O17" s="239"/>
      <c r="P17" s="239"/>
      <c r="Q17" s="240" t="s">
        <v>11</v>
      </c>
    </row>
    <row r="18" spans="2:17" s="225" customFormat="1" ht="71">
      <c r="B18" s="226" t="s">
        <v>12</v>
      </c>
      <c r="C18" s="227"/>
      <c r="D18" s="230" t="s">
        <v>263</v>
      </c>
      <c r="E18" s="228"/>
      <c r="F18" s="159"/>
      <c r="G18" s="159"/>
      <c r="H18" s="159" t="s">
        <v>293</v>
      </c>
      <c r="I18" s="159"/>
      <c r="J18" s="159"/>
      <c r="K18" s="159"/>
      <c r="L18" s="200"/>
      <c r="M18" s="200"/>
      <c r="N18" s="200"/>
      <c r="O18" s="200"/>
      <c r="P18" s="200"/>
      <c r="Q18" s="160">
        <f>SUM(E18:P18)</f>
        <v>0</v>
      </c>
    </row>
    <row r="19" spans="2:17" s="225" customFormat="1" ht="71" hidden="1">
      <c r="B19" s="226" t="s">
        <v>62</v>
      </c>
      <c r="C19" s="227"/>
      <c r="D19" s="230" t="s">
        <v>263</v>
      </c>
      <c r="E19" s="228"/>
      <c r="F19" s="159"/>
      <c r="G19" s="159"/>
      <c r="H19" s="159"/>
      <c r="I19" s="159"/>
      <c r="J19" s="159"/>
      <c r="K19" s="159"/>
      <c r="L19" s="200"/>
      <c r="M19" s="200" t="s">
        <v>287</v>
      </c>
      <c r="N19" s="200"/>
      <c r="O19" s="200"/>
      <c r="P19" s="200"/>
      <c r="Q19" s="160">
        <f t="shared" ref="Q19:Q21" si="0">SUM(E19:P19)</f>
        <v>0</v>
      </c>
    </row>
    <row r="20" spans="2:17" s="225" customFormat="1" ht="114" hidden="1" customHeight="1">
      <c r="B20" s="498" t="s">
        <v>284</v>
      </c>
      <c r="C20" s="498"/>
      <c r="D20" s="230" t="s">
        <v>263</v>
      </c>
      <c r="E20" s="228"/>
      <c r="F20" s="159"/>
      <c r="G20" s="159"/>
      <c r="H20" s="159">
        <f t="shared" ref="H20:H21" si="1">ROUNDUP(H19*9%,0)</f>
        <v>0</v>
      </c>
      <c r="I20" s="159"/>
      <c r="J20" s="159"/>
      <c r="K20" s="159"/>
      <c r="L20" s="200"/>
      <c r="M20" s="200"/>
      <c r="N20" s="200"/>
      <c r="O20" s="200"/>
      <c r="P20" s="200"/>
      <c r="Q20" s="160">
        <f t="shared" si="0"/>
        <v>0</v>
      </c>
    </row>
    <row r="21" spans="2:17" s="225" customFormat="1" ht="114" hidden="1" customHeight="1">
      <c r="B21" s="498" t="s">
        <v>285</v>
      </c>
      <c r="C21" s="498"/>
      <c r="D21" s="230" t="s">
        <v>263</v>
      </c>
      <c r="E21" s="228"/>
      <c r="F21" s="159"/>
      <c r="G21" s="159"/>
      <c r="H21" s="159">
        <f t="shared" si="1"/>
        <v>0</v>
      </c>
      <c r="I21" s="159"/>
      <c r="J21" s="159"/>
      <c r="K21" s="159"/>
      <c r="L21" s="200"/>
      <c r="M21" s="200"/>
      <c r="N21" s="200"/>
      <c r="O21" s="200"/>
      <c r="P21" s="200"/>
      <c r="Q21" s="160">
        <f t="shared" si="0"/>
        <v>0</v>
      </c>
    </row>
    <row r="22" spans="2:17" s="208" customFormat="1" ht="71" hidden="1">
      <c r="B22" s="232" t="s">
        <v>13</v>
      </c>
      <c r="C22" s="232"/>
      <c r="D22" s="233" t="str">
        <f>+D19</f>
        <v>ASH HEATHER</v>
      </c>
      <c r="E22" s="234"/>
      <c r="F22" s="235"/>
      <c r="G22" s="235">
        <f>SUM(G18:G21)</f>
        <v>0</v>
      </c>
      <c r="H22" s="235">
        <f t="shared" ref="H22:Q22" si="2">SUM(H18:H21)</f>
        <v>0</v>
      </c>
      <c r="I22" s="235">
        <f t="shared" si="2"/>
        <v>0</v>
      </c>
      <c r="J22" s="235">
        <f t="shared" si="2"/>
        <v>0</v>
      </c>
      <c r="K22" s="235">
        <f t="shared" si="2"/>
        <v>0</v>
      </c>
      <c r="L22" s="235"/>
      <c r="M22" s="235"/>
      <c r="N22" s="235"/>
      <c r="O22" s="235"/>
      <c r="P22" s="235"/>
      <c r="Q22" s="235">
        <f t="shared" si="2"/>
        <v>0</v>
      </c>
    </row>
    <row r="23" spans="2:17" s="152" customFormat="1" ht="58.5">
      <c r="B23" s="154"/>
      <c r="C23" s="154"/>
      <c r="D23" s="154"/>
      <c r="E23" s="155"/>
      <c r="F23" s="155"/>
      <c r="G23" s="192"/>
      <c r="H23" s="193"/>
      <c r="I23" s="193"/>
      <c r="J23" s="193"/>
      <c r="K23" s="193"/>
      <c r="L23" s="193"/>
      <c r="M23" s="193"/>
      <c r="N23" s="194"/>
      <c r="O23" s="195"/>
      <c r="P23" s="195"/>
      <c r="Q23" s="196"/>
    </row>
    <row r="24" spans="2:17" s="229" customFormat="1" ht="71">
      <c r="B24" s="236"/>
      <c r="C24" s="151" t="s">
        <v>107</v>
      </c>
      <c r="D24" s="151" t="s">
        <v>9</v>
      </c>
      <c r="E24" s="238" t="s">
        <v>55</v>
      </c>
      <c r="F24" s="238"/>
      <c r="G24" s="238" t="s">
        <v>59</v>
      </c>
      <c r="H24" s="238" t="s">
        <v>10</v>
      </c>
      <c r="I24" s="238" t="s">
        <v>56</v>
      </c>
      <c r="J24" s="238" t="s">
        <v>57</v>
      </c>
      <c r="K24" s="238" t="s">
        <v>58</v>
      </c>
      <c r="L24" s="239"/>
      <c r="M24" s="239"/>
      <c r="N24" s="239"/>
      <c r="O24" s="239"/>
      <c r="P24" s="239"/>
      <c r="Q24" s="240" t="s">
        <v>11</v>
      </c>
    </row>
    <row r="25" spans="2:17" s="225" customFormat="1" ht="77.5" customHeight="1">
      <c r="B25" s="226" t="s">
        <v>12</v>
      </c>
      <c r="C25" s="227"/>
      <c r="D25" s="230" t="s">
        <v>39</v>
      </c>
      <c r="E25" s="231"/>
      <c r="F25" s="159"/>
      <c r="G25" s="159">
        <v>383</v>
      </c>
      <c r="H25" s="159">
        <v>617</v>
      </c>
      <c r="I25" s="159">
        <v>515</v>
      </c>
      <c r="J25" s="159">
        <v>264</v>
      </c>
      <c r="K25" s="159">
        <v>39</v>
      </c>
      <c r="L25" s="200"/>
      <c r="M25" s="200"/>
      <c r="N25" s="200"/>
      <c r="O25" s="200"/>
      <c r="P25" s="200"/>
      <c r="Q25" s="160">
        <f>SUM(E25:P25)</f>
        <v>1818</v>
      </c>
    </row>
    <row r="26" spans="2:17" s="225" customFormat="1" ht="77.5" customHeight="1">
      <c r="B26" s="226" t="s">
        <v>62</v>
      </c>
      <c r="C26" s="227"/>
      <c r="D26" s="231" t="str">
        <f>+D25</f>
        <v>BLACK</v>
      </c>
      <c r="E26" s="231"/>
      <c r="F26" s="159"/>
      <c r="G26" s="159">
        <f>ROUNDUP(G25*5%,0)</f>
        <v>20</v>
      </c>
      <c r="H26" s="159">
        <f t="shared" ref="H26:K26" si="3">ROUNDUP(H25*5%,0)</f>
        <v>31</v>
      </c>
      <c r="I26" s="159">
        <f t="shared" si="3"/>
        <v>26</v>
      </c>
      <c r="J26" s="159">
        <f t="shared" si="3"/>
        <v>14</v>
      </c>
      <c r="K26" s="159">
        <f t="shared" si="3"/>
        <v>2</v>
      </c>
      <c r="L26" s="200"/>
      <c r="M26" s="200"/>
      <c r="N26" s="200"/>
      <c r="O26" s="200"/>
      <c r="P26" s="200"/>
      <c r="Q26" s="160">
        <f t="shared" ref="Q26:Q28" si="4">SUM(E26:P26)</f>
        <v>93</v>
      </c>
    </row>
    <row r="27" spans="2:17" s="225" customFormat="1" ht="104.5" customHeight="1">
      <c r="B27" s="498" t="s">
        <v>284</v>
      </c>
      <c r="C27" s="498"/>
      <c r="D27" s="231" t="str">
        <f t="shared" ref="D27:D28" si="5">+D26</f>
        <v>BLACK</v>
      </c>
      <c r="E27" s="231"/>
      <c r="F27" s="159"/>
      <c r="G27" s="159">
        <v>2</v>
      </c>
      <c r="H27" s="159">
        <v>2</v>
      </c>
      <c r="I27" s="159">
        <v>1</v>
      </c>
      <c r="J27" s="159">
        <v>1</v>
      </c>
      <c r="K27" s="159">
        <v>1</v>
      </c>
      <c r="L27" s="200"/>
      <c r="M27" s="200"/>
      <c r="N27" s="200"/>
      <c r="O27" s="200"/>
      <c r="P27" s="200"/>
      <c r="Q27" s="160">
        <f t="shared" si="4"/>
        <v>7</v>
      </c>
    </row>
    <row r="28" spans="2:17" s="225" customFormat="1" ht="104.5" customHeight="1">
      <c r="B28" s="498" t="s">
        <v>285</v>
      </c>
      <c r="C28" s="498"/>
      <c r="D28" s="231" t="str">
        <f t="shared" si="5"/>
        <v>BLACK</v>
      </c>
      <c r="E28" s="231"/>
      <c r="F28" s="159"/>
      <c r="G28" s="159"/>
      <c r="H28" s="159">
        <v>1</v>
      </c>
      <c r="I28" s="159"/>
      <c r="J28" s="159"/>
      <c r="K28" s="159"/>
      <c r="L28" s="200"/>
      <c r="M28" s="200"/>
      <c r="N28" s="200"/>
      <c r="O28" s="200"/>
      <c r="P28" s="200"/>
      <c r="Q28" s="160">
        <f t="shared" si="4"/>
        <v>1</v>
      </c>
    </row>
    <row r="29" spans="2:17" s="208" customFormat="1" ht="71">
      <c r="B29" s="232" t="s">
        <v>13</v>
      </c>
      <c r="C29" s="232"/>
      <c r="D29" s="233" t="str">
        <f>+D26</f>
        <v>BLACK</v>
      </c>
      <c r="E29" s="234"/>
      <c r="F29" s="235"/>
      <c r="G29" s="235">
        <f>SUM(G25:G28)</f>
        <v>405</v>
      </c>
      <c r="H29" s="235">
        <f t="shared" ref="H29:Q29" si="6">SUM(H25:H28)</f>
        <v>651</v>
      </c>
      <c r="I29" s="235">
        <f t="shared" si="6"/>
        <v>542</v>
      </c>
      <c r="J29" s="235">
        <f t="shared" si="6"/>
        <v>279</v>
      </c>
      <c r="K29" s="235">
        <f t="shared" si="6"/>
        <v>42</v>
      </c>
      <c r="L29" s="235"/>
      <c r="M29" s="235"/>
      <c r="N29" s="235"/>
      <c r="O29" s="235"/>
      <c r="P29" s="235"/>
      <c r="Q29" s="235">
        <f t="shared" si="6"/>
        <v>1919</v>
      </c>
    </row>
    <row r="30" spans="2:17" s="152" customFormat="1" ht="58.5">
      <c r="B30" s="154"/>
      <c r="C30" s="154"/>
      <c r="D30" s="154"/>
      <c r="E30" s="155"/>
      <c r="F30" s="155"/>
      <c r="G30" s="192"/>
      <c r="H30" s="193"/>
      <c r="I30" s="193"/>
      <c r="J30" s="193"/>
      <c r="K30" s="193"/>
      <c r="L30" s="193"/>
      <c r="M30" s="193"/>
      <c r="N30" s="194"/>
      <c r="O30" s="195"/>
      <c r="P30" s="195"/>
      <c r="Q30" s="196"/>
    </row>
    <row r="31" spans="2:17" s="229" customFormat="1" ht="71">
      <c r="B31" s="236"/>
      <c r="C31" s="151" t="s">
        <v>107</v>
      </c>
      <c r="D31" s="151" t="s">
        <v>9</v>
      </c>
      <c r="E31" s="238" t="s">
        <v>55</v>
      </c>
      <c r="F31" s="238"/>
      <c r="G31" s="238" t="s">
        <v>59</v>
      </c>
      <c r="H31" s="238" t="s">
        <v>10</v>
      </c>
      <c r="I31" s="238" t="s">
        <v>56</v>
      </c>
      <c r="J31" s="238" t="s">
        <v>57</v>
      </c>
      <c r="K31" s="238" t="s">
        <v>58</v>
      </c>
      <c r="L31" s="239"/>
      <c r="M31" s="239"/>
      <c r="N31" s="239"/>
      <c r="O31" s="239"/>
      <c r="P31" s="239"/>
      <c r="Q31" s="240" t="s">
        <v>11</v>
      </c>
    </row>
    <row r="32" spans="2:17" s="225" customFormat="1" ht="77.5" customHeight="1">
      <c r="B32" s="226" t="s">
        <v>12</v>
      </c>
      <c r="C32" s="227"/>
      <c r="D32" s="230" t="s">
        <v>255</v>
      </c>
      <c r="E32" s="228"/>
      <c r="F32" s="159"/>
      <c r="G32" s="159"/>
      <c r="H32" s="159" t="s">
        <v>293</v>
      </c>
      <c r="I32" s="159"/>
      <c r="J32" s="159"/>
      <c r="K32" s="159"/>
      <c r="L32" s="200"/>
      <c r="M32" s="200"/>
      <c r="N32" s="200"/>
      <c r="O32" s="200"/>
      <c r="P32" s="200"/>
      <c r="Q32" s="160">
        <f>SUM(E32:P32)</f>
        <v>0</v>
      </c>
    </row>
    <row r="33" spans="1:17" s="225" customFormat="1" ht="77.5" hidden="1" customHeight="1">
      <c r="B33" s="226" t="s">
        <v>62</v>
      </c>
      <c r="C33" s="227"/>
      <c r="D33" s="231" t="str">
        <f>+D32</f>
        <v>BLUE</v>
      </c>
      <c r="E33" s="228"/>
      <c r="F33" s="159"/>
      <c r="G33" s="159"/>
      <c r="H33" s="159"/>
      <c r="I33" s="159"/>
      <c r="J33" s="159"/>
      <c r="K33" s="159"/>
      <c r="L33" s="200"/>
      <c r="M33" s="200" t="s">
        <v>287</v>
      </c>
      <c r="N33" s="200"/>
      <c r="O33" s="200"/>
      <c r="P33" s="200"/>
      <c r="Q33" s="160">
        <f>SUM(E33:P33)</f>
        <v>0</v>
      </c>
    </row>
    <row r="34" spans="1:17" s="225" customFormat="1" ht="104.5" hidden="1" customHeight="1">
      <c r="B34" s="498" t="s">
        <v>284</v>
      </c>
      <c r="C34" s="498"/>
      <c r="D34" s="231" t="str">
        <f t="shared" ref="D34:D35" si="7">+D33</f>
        <v>BLUE</v>
      </c>
      <c r="E34" s="228"/>
      <c r="F34" s="159"/>
      <c r="G34" s="159"/>
      <c r="H34" s="159"/>
      <c r="I34" s="159"/>
      <c r="J34" s="159"/>
      <c r="K34" s="159"/>
      <c r="L34" s="200"/>
      <c r="M34" s="200"/>
      <c r="N34" s="200"/>
      <c r="O34" s="200"/>
      <c r="P34" s="200"/>
      <c r="Q34" s="160">
        <f t="shared" ref="Q34:Q35" si="8">SUM(E34:P34)</f>
        <v>0</v>
      </c>
    </row>
    <row r="35" spans="1:17" s="225" customFormat="1" ht="104.5" hidden="1" customHeight="1">
      <c r="B35" s="498" t="s">
        <v>285</v>
      </c>
      <c r="C35" s="498"/>
      <c r="D35" s="231" t="str">
        <f t="shared" si="7"/>
        <v>BLUE</v>
      </c>
      <c r="E35" s="228"/>
      <c r="F35" s="159"/>
      <c r="G35" s="159"/>
      <c r="H35" s="159"/>
      <c r="I35" s="159"/>
      <c r="J35" s="159"/>
      <c r="K35" s="159"/>
      <c r="L35" s="200"/>
      <c r="M35" s="200"/>
      <c r="N35" s="200"/>
      <c r="O35" s="200"/>
      <c r="P35" s="200"/>
      <c r="Q35" s="160">
        <f t="shared" si="8"/>
        <v>0</v>
      </c>
    </row>
    <row r="36" spans="1:17" s="208" customFormat="1" ht="71" hidden="1">
      <c r="B36" s="232" t="s">
        <v>13</v>
      </c>
      <c r="C36" s="232"/>
      <c r="D36" s="233" t="str">
        <f>+D33</f>
        <v>BLUE</v>
      </c>
      <c r="E36" s="234"/>
      <c r="F36" s="235"/>
      <c r="G36" s="235">
        <f>SUM(G32:G35)</f>
        <v>0</v>
      </c>
      <c r="H36" s="235">
        <f t="shared" ref="H36:Q36" si="9">SUM(H32:H35)</f>
        <v>0</v>
      </c>
      <c r="I36" s="235">
        <f t="shared" si="9"/>
        <v>0</v>
      </c>
      <c r="J36" s="235">
        <f t="shared" si="9"/>
        <v>0</v>
      </c>
      <c r="K36" s="235">
        <f t="shared" si="9"/>
        <v>0</v>
      </c>
      <c r="L36" s="235"/>
      <c r="M36" s="235"/>
      <c r="N36" s="235"/>
      <c r="O36" s="235"/>
      <c r="P36" s="235"/>
      <c r="Q36" s="235">
        <f t="shared" si="9"/>
        <v>0</v>
      </c>
    </row>
    <row r="37" spans="1:17" s="152" customFormat="1" ht="73.5">
      <c r="A37" s="496"/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</row>
    <row r="38" spans="1:17" s="229" customFormat="1" ht="71">
      <c r="B38" s="236"/>
      <c r="C38" s="151" t="s">
        <v>107</v>
      </c>
      <c r="D38" s="151" t="s">
        <v>9</v>
      </c>
      <c r="E38" s="238" t="s">
        <v>55</v>
      </c>
      <c r="F38" s="238"/>
      <c r="G38" s="238" t="s">
        <v>59</v>
      </c>
      <c r="H38" s="238" t="s">
        <v>10</v>
      </c>
      <c r="I38" s="238" t="s">
        <v>56</v>
      </c>
      <c r="J38" s="238" t="s">
        <v>57</v>
      </c>
      <c r="K38" s="238" t="s">
        <v>58</v>
      </c>
      <c r="L38" s="239"/>
      <c r="M38" s="239"/>
      <c r="N38" s="239"/>
      <c r="O38" s="239"/>
      <c r="P38" s="239"/>
      <c r="Q38" s="240" t="s">
        <v>11</v>
      </c>
    </row>
    <row r="39" spans="1:17" s="225" customFormat="1" ht="77.5" customHeight="1">
      <c r="B39" s="226" t="s">
        <v>12</v>
      </c>
      <c r="C39" s="227"/>
      <c r="D39" s="230" t="s">
        <v>176</v>
      </c>
      <c r="E39" s="228"/>
      <c r="F39" s="159"/>
      <c r="G39" s="159"/>
      <c r="H39" s="159" t="s">
        <v>293</v>
      </c>
      <c r="I39" s="159"/>
      <c r="J39" s="159"/>
      <c r="K39" s="159"/>
      <c r="L39" s="200"/>
      <c r="M39" s="200"/>
      <c r="N39" s="200"/>
      <c r="O39" s="200"/>
      <c r="P39" s="200"/>
      <c r="Q39" s="160">
        <f>SUM(E39:P39)</f>
        <v>0</v>
      </c>
    </row>
    <row r="40" spans="1:17" s="225" customFormat="1" ht="77.5" hidden="1" customHeight="1">
      <c r="B40" s="226" t="s">
        <v>62</v>
      </c>
      <c r="C40" s="227"/>
      <c r="D40" s="230" t="s">
        <v>176</v>
      </c>
      <c r="E40" s="228"/>
      <c r="F40" s="159"/>
      <c r="G40" s="159"/>
      <c r="H40" s="159"/>
      <c r="I40" s="159"/>
      <c r="J40" s="159"/>
      <c r="K40" s="159"/>
      <c r="L40" s="200"/>
      <c r="M40" s="200"/>
      <c r="N40" s="200"/>
      <c r="O40" s="200"/>
      <c r="P40" s="200"/>
      <c r="Q40" s="160">
        <f>SUM(E40:P40)</f>
        <v>0</v>
      </c>
    </row>
    <row r="41" spans="1:17" s="225" customFormat="1" ht="104.5" hidden="1" customHeight="1">
      <c r="B41" s="498" t="s">
        <v>284</v>
      </c>
      <c r="C41" s="498"/>
      <c r="D41" s="230" t="s">
        <v>176</v>
      </c>
      <c r="E41" s="228"/>
      <c r="F41" s="159"/>
      <c r="G41" s="159"/>
      <c r="H41" s="159"/>
      <c r="I41" s="159"/>
      <c r="J41" s="159"/>
      <c r="K41" s="159"/>
      <c r="L41" s="200"/>
      <c r="M41" s="200"/>
      <c r="N41" s="200"/>
      <c r="O41" s="200"/>
      <c r="P41" s="200"/>
      <c r="Q41" s="160">
        <f t="shared" ref="Q41:Q42" si="10">SUM(E41:P41)</f>
        <v>0</v>
      </c>
    </row>
    <row r="42" spans="1:17" s="225" customFormat="1" ht="104.5" hidden="1" customHeight="1">
      <c r="B42" s="498" t="s">
        <v>285</v>
      </c>
      <c r="C42" s="498"/>
      <c r="D42" s="230" t="s">
        <v>176</v>
      </c>
      <c r="E42" s="228"/>
      <c r="F42" s="159"/>
      <c r="G42" s="159"/>
      <c r="H42" s="159"/>
      <c r="I42" s="159"/>
      <c r="J42" s="159"/>
      <c r="K42" s="159"/>
      <c r="L42" s="200"/>
      <c r="M42" s="200"/>
      <c r="N42" s="200"/>
      <c r="O42" s="200"/>
      <c r="P42" s="200"/>
      <c r="Q42" s="160">
        <f t="shared" si="10"/>
        <v>0</v>
      </c>
    </row>
    <row r="43" spans="1:17" s="208" customFormat="1" ht="71" hidden="1">
      <c r="B43" s="232" t="s">
        <v>13</v>
      </c>
      <c r="C43" s="232"/>
      <c r="D43" s="233" t="str">
        <f>+D40</f>
        <v>ORANGE</v>
      </c>
      <c r="E43" s="234"/>
      <c r="F43" s="235"/>
      <c r="G43" s="235">
        <f>SUM(G39:G42)</f>
        <v>0</v>
      </c>
      <c r="H43" s="235">
        <f>SUM(H39:H42)</f>
        <v>0</v>
      </c>
      <c r="I43" s="235">
        <f t="shared" ref="I43:K43" si="11">SUM(I39:I42)</f>
        <v>0</v>
      </c>
      <c r="J43" s="235">
        <f t="shared" si="11"/>
        <v>0</v>
      </c>
      <c r="K43" s="235">
        <f t="shared" si="11"/>
        <v>0</v>
      </c>
      <c r="L43" s="235"/>
      <c r="M43" s="235"/>
      <c r="N43" s="235"/>
      <c r="O43" s="235"/>
      <c r="P43" s="235"/>
      <c r="Q43" s="235">
        <f t="shared" ref="Q43" si="12">SUM(Q39:Q42)</f>
        <v>0</v>
      </c>
    </row>
    <row r="44" spans="1:17" s="152" customFormat="1" ht="58.5">
      <c r="B44" s="154"/>
      <c r="C44" s="154"/>
      <c r="D44" s="154"/>
      <c r="E44" s="155"/>
      <c r="F44" s="155"/>
      <c r="G44" s="192"/>
      <c r="H44" s="193"/>
      <c r="I44" s="193"/>
      <c r="J44" s="193"/>
      <c r="K44" s="193"/>
      <c r="L44" s="193"/>
      <c r="M44" s="193"/>
      <c r="N44" s="194"/>
      <c r="O44" s="195"/>
      <c r="P44" s="195"/>
      <c r="Q44" s="196"/>
    </row>
    <row r="45" spans="1:17" s="249" customFormat="1" ht="92.5" customHeight="1">
      <c r="B45" s="250" t="s">
        <v>14</v>
      </c>
      <c r="C45" s="251"/>
      <c r="D45" s="250"/>
      <c r="E45" s="252"/>
      <c r="F45" s="253"/>
      <c r="G45" s="253">
        <f>G22+G29+G36+G43</f>
        <v>405</v>
      </c>
      <c r="H45" s="253">
        <f t="shared" ref="H45:Q45" si="13">H22+H29+H36+H43</f>
        <v>651</v>
      </c>
      <c r="I45" s="253">
        <f t="shared" si="13"/>
        <v>542</v>
      </c>
      <c r="J45" s="253">
        <f t="shared" si="13"/>
        <v>279</v>
      </c>
      <c r="K45" s="253">
        <f t="shared" si="13"/>
        <v>42</v>
      </c>
      <c r="L45" s="253"/>
      <c r="M45" s="253"/>
      <c r="N45" s="253"/>
      <c r="O45" s="253"/>
      <c r="P45" s="253"/>
      <c r="Q45" s="253">
        <f t="shared" si="13"/>
        <v>1919</v>
      </c>
    </row>
    <row r="46" spans="1:17" s="4" customFormat="1" ht="71.5" thickBot="1">
      <c r="B46" s="102" t="s">
        <v>15</v>
      </c>
      <c r="C46" s="34"/>
      <c r="D46" s="208" t="s">
        <v>178</v>
      </c>
      <c r="E46" s="209"/>
      <c r="F46" s="210"/>
      <c r="G46" s="211"/>
      <c r="H46" s="497"/>
      <c r="I46" s="497"/>
      <c r="J46" s="497"/>
      <c r="K46" s="497"/>
      <c r="L46" s="497"/>
      <c r="M46" s="497"/>
      <c r="N46" s="497"/>
      <c r="O46" s="497"/>
      <c r="P46" s="497"/>
      <c r="Q46" s="497"/>
    </row>
    <row r="47" spans="1:17" s="35" customFormat="1" ht="120.5" thickBot="1">
      <c r="A47" s="516" t="s">
        <v>16</v>
      </c>
      <c r="B47" s="517"/>
      <c r="C47" s="517"/>
      <c r="D47" s="96" t="s">
        <v>17</v>
      </c>
      <c r="E47" s="97" t="s">
        <v>18</v>
      </c>
      <c r="F47" s="96" t="s">
        <v>19</v>
      </c>
      <c r="G47" s="98" t="s">
        <v>20</v>
      </c>
      <c r="H47" s="98" t="s">
        <v>21</v>
      </c>
      <c r="I47" s="98" t="s">
        <v>34</v>
      </c>
      <c r="J47" s="98" t="s">
        <v>35</v>
      </c>
      <c r="K47" s="98" t="s">
        <v>37</v>
      </c>
      <c r="L47" s="98" t="s">
        <v>213</v>
      </c>
      <c r="M47" s="98" t="s">
        <v>36</v>
      </c>
      <c r="N47" s="518" t="s">
        <v>51</v>
      </c>
      <c r="O47" s="519"/>
      <c r="P47" s="519"/>
      <c r="Q47" s="520"/>
    </row>
    <row r="48" spans="1:17" s="45" customFormat="1" ht="71" hidden="1">
      <c r="A48" s="460" t="str">
        <f>D18</f>
        <v>ASH HEATHER</v>
      </c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2"/>
    </row>
    <row r="49" spans="1:23" s="14" customFormat="1" ht="172" hidden="1" customHeight="1">
      <c r="A49" s="174">
        <v>1</v>
      </c>
      <c r="B49" s="495" t="str">
        <f>$M$11</f>
        <v>66% COTTON 34% POLY 490GSM (CAMBER “LOFTY” FLEECE)</v>
      </c>
      <c r="C49" s="495"/>
      <c r="D49" s="168" t="s">
        <v>130</v>
      </c>
      <c r="E49" s="218" t="s">
        <v>262</v>
      </c>
      <c r="F49" s="170" t="s">
        <v>10</v>
      </c>
      <c r="G49" s="169">
        <f>Q22</f>
        <v>0</v>
      </c>
      <c r="H49" s="170">
        <v>1.32</v>
      </c>
      <c r="I49" s="171">
        <f>G49*H49</f>
        <v>0</v>
      </c>
      <c r="J49" s="171">
        <f>I49*6.5%+(I49/50)*0.5</f>
        <v>0</v>
      </c>
      <c r="K49" s="172"/>
      <c r="L49" s="172"/>
      <c r="M49" s="173">
        <f>ROUNDUP(+K49+J49+I49,0)+11</f>
        <v>11</v>
      </c>
      <c r="N49" s="474"/>
      <c r="O49" s="475"/>
      <c r="P49" s="475"/>
      <c r="Q49" s="475"/>
    </row>
    <row r="50" spans="1:23" s="14" customFormat="1" ht="120.5" hidden="1" customHeight="1">
      <c r="A50" s="174">
        <v>2</v>
      </c>
      <c r="B50" s="422" t="s">
        <v>197</v>
      </c>
      <c r="C50" s="423"/>
      <c r="D50" s="175" t="s">
        <v>131</v>
      </c>
      <c r="E50" s="218" t="str">
        <f>E49</f>
        <v>WASHED BLACK 19-4008 TCX</v>
      </c>
      <c r="F50" s="170" t="s">
        <v>10</v>
      </c>
      <c r="G50" s="169">
        <v>235</v>
      </c>
      <c r="H50" s="170">
        <v>0.15</v>
      </c>
      <c r="I50" s="171">
        <f>G50*H50</f>
        <v>35.25</v>
      </c>
      <c r="J50" s="171">
        <f>I50*2.6%+(I50/50)*0.5+1</f>
        <v>2.2690000000000001</v>
      </c>
      <c r="K50" s="172"/>
      <c r="L50" s="172"/>
      <c r="M50" s="173">
        <f>ROUNDUP(+K50+J50+I50,0)</f>
        <v>38</v>
      </c>
      <c r="N50" s="474"/>
      <c r="O50" s="475"/>
      <c r="P50" s="475"/>
      <c r="Q50" s="475"/>
    </row>
    <row r="51" spans="1:23" s="14" customFormat="1" ht="105.5" hidden="1" thickBot="1">
      <c r="A51" s="174">
        <v>3</v>
      </c>
      <c r="B51" s="422" t="s">
        <v>247</v>
      </c>
      <c r="C51" s="423"/>
      <c r="D51" s="175" t="s">
        <v>208</v>
      </c>
      <c r="E51" s="218" t="str">
        <f>E50</f>
        <v>WASHED BLACK 19-4008 TCX</v>
      </c>
      <c r="F51" s="170" t="s">
        <v>10</v>
      </c>
      <c r="G51" s="169">
        <f>G49</f>
        <v>0</v>
      </c>
      <c r="H51" s="170">
        <v>1.7000000000000001E-2</v>
      </c>
      <c r="I51" s="171">
        <f>G51*H51</f>
        <v>0</v>
      </c>
      <c r="J51" s="171">
        <f>I51*7.6%+(I51/50)*0.5+1</f>
        <v>1</v>
      </c>
      <c r="K51" s="172"/>
      <c r="L51" s="172"/>
      <c r="M51" s="173">
        <f>ROUNDUP(+K51+J51+I51,0)-2</f>
        <v>-1</v>
      </c>
      <c r="N51" s="474"/>
      <c r="O51" s="475"/>
      <c r="P51" s="475"/>
      <c r="Q51" s="475"/>
    </row>
    <row r="52" spans="1:23" s="45" customFormat="1" ht="71">
      <c r="A52" s="460" t="str">
        <f>$D$29</f>
        <v>BLACK</v>
      </c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2"/>
      <c r="S52" s="254"/>
    </row>
    <row r="53" spans="1:23" s="14" customFormat="1" ht="251" customHeight="1">
      <c r="A53" s="174">
        <v>1</v>
      </c>
      <c r="B53" s="492" t="str">
        <f>$M$11</f>
        <v>66% COTTON 34% POLY 490GSM (CAMBER “LOFTY” FLEECE)</v>
      </c>
      <c r="C53" s="492"/>
      <c r="D53" s="168" t="s">
        <v>130</v>
      </c>
      <c r="E53" s="168" t="s">
        <v>262</v>
      </c>
      <c r="F53" s="170" t="s">
        <v>10</v>
      </c>
      <c r="G53" s="169">
        <f>Q29</f>
        <v>1919</v>
      </c>
      <c r="H53" s="170">
        <v>1.32</v>
      </c>
      <c r="I53" s="171">
        <f>G53*H53</f>
        <v>2533.08</v>
      </c>
      <c r="J53" s="171">
        <f>I53*3.6%+(I53/50)*0.5</f>
        <v>116.52168</v>
      </c>
      <c r="K53" s="172"/>
      <c r="L53" s="172"/>
      <c r="M53" s="173">
        <f>ROUNDUP(+K53+J53+I53+L53,0)+8</f>
        <v>2658</v>
      </c>
      <c r="N53" s="493" t="s">
        <v>295</v>
      </c>
      <c r="O53" s="494"/>
      <c r="P53" s="494"/>
      <c r="Q53" s="494"/>
    </row>
    <row r="54" spans="1:23" s="14" customFormat="1" ht="273" customHeight="1">
      <c r="A54" s="174">
        <v>2</v>
      </c>
      <c r="B54" s="422" t="s">
        <v>197</v>
      </c>
      <c r="C54" s="423"/>
      <c r="D54" s="175" t="s">
        <v>131</v>
      </c>
      <c r="E54" s="168" t="str">
        <f>E53</f>
        <v>WASHED BLACK 19-4008 TCX</v>
      </c>
      <c r="F54" s="170" t="s">
        <v>10</v>
      </c>
      <c r="G54" s="169">
        <f>G53</f>
        <v>1919</v>
      </c>
      <c r="H54" s="170">
        <v>0.15</v>
      </c>
      <c r="I54" s="171">
        <f t="shared" ref="I54" si="14">G54*H54</f>
        <v>287.84999999999997</v>
      </c>
      <c r="J54" s="171">
        <f>I54*6.6%+(I54/50)*0.5</f>
        <v>21.876599999999996</v>
      </c>
      <c r="K54" s="172"/>
      <c r="L54" s="172"/>
      <c r="M54" s="173">
        <f>ROUNDUP(+K54+J54+I54,0)+2</f>
        <v>312</v>
      </c>
      <c r="N54" s="476" t="s">
        <v>294</v>
      </c>
      <c r="O54" s="477"/>
      <c r="P54" s="477"/>
      <c r="Q54" s="477"/>
    </row>
    <row r="55" spans="1:23" s="14" customFormat="1" ht="124.5">
      <c r="A55" s="174">
        <v>3</v>
      </c>
      <c r="B55" s="422" t="s">
        <v>247</v>
      </c>
      <c r="C55" s="423"/>
      <c r="D55" s="175" t="s">
        <v>208</v>
      </c>
      <c r="E55" s="168" t="str">
        <f>E54</f>
        <v>WASHED BLACK 19-4008 TCX</v>
      </c>
      <c r="F55" s="170" t="s">
        <v>10</v>
      </c>
      <c r="G55" s="169">
        <f>G54</f>
        <v>1919</v>
      </c>
      <c r="H55" s="170">
        <v>1.7000000000000001E-2</v>
      </c>
      <c r="I55" s="171">
        <f t="shared" ref="I55:I56" si="15">G55*H55</f>
        <v>32.623000000000005</v>
      </c>
      <c r="J55" s="171">
        <f>I55*2.9%+(I55/50)*0.5</f>
        <v>1.272297</v>
      </c>
      <c r="K55" s="172"/>
      <c r="L55" s="172"/>
      <c r="M55" s="173">
        <f>ROUNDUP(+K55+J55+I55,0)</f>
        <v>34</v>
      </c>
      <c r="N55" s="476" t="s">
        <v>296</v>
      </c>
      <c r="O55" s="477"/>
      <c r="P55" s="477"/>
      <c r="Q55" s="477"/>
    </row>
    <row r="56" spans="1:23" s="14" customFormat="1" ht="121.5" customHeight="1">
      <c r="A56" s="174">
        <v>4</v>
      </c>
      <c r="B56" s="422" t="s">
        <v>566</v>
      </c>
      <c r="C56" s="423"/>
      <c r="D56" s="175" t="s">
        <v>567</v>
      </c>
      <c r="E56" s="168" t="s">
        <v>568</v>
      </c>
      <c r="F56" s="170" t="s">
        <v>10</v>
      </c>
      <c r="G56" s="169">
        <f>G55</f>
        <v>1919</v>
      </c>
      <c r="H56" s="170">
        <v>0.09</v>
      </c>
      <c r="I56" s="171">
        <f t="shared" si="15"/>
        <v>172.70999999999998</v>
      </c>
      <c r="J56" s="171"/>
      <c r="K56" s="172"/>
      <c r="L56" s="172"/>
      <c r="M56" s="173">
        <f>ROUNDUP(+K56+J56+I56,0)</f>
        <v>173</v>
      </c>
      <c r="N56" s="533" t="s">
        <v>569</v>
      </c>
      <c r="O56" s="534"/>
      <c r="P56" s="534"/>
      <c r="Q56" s="534"/>
    </row>
    <row r="57" spans="1:23" s="45" customFormat="1" ht="71" hidden="1">
      <c r="A57" s="460" t="str">
        <f>D32</f>
        <v>BLUE</v>
      </c>
      <c r="B57" s="461"/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2"/>
    </row>
    <row r="58" spans="1:23" s="14" customFormat="1" ht="83" hidden="1">
      <c r="A58" s="174">
        <v>1</v>
      </c>
      <c r="B58" s="422" t="str">
        <f>$M$11</f>
        <v>66% COTTON 34% POLY 490GSM (CAMBER “LOFTY” FLEECE)</v>
      </c>
      <c r="C58" s="423"/>
      <c r="D58" s="168" t="s">
        <v>130</v>
      </c>
      <c r="E58" s="168" t="s">
        <v>264</v>
      </c>
      <c r="F58" s="170" t="s">
        <v>10</v>
      </c>
      <c r="G58" s="169">
        <f>Q36</f>
        <v>0</v>
      </c>
      <c r="H58" s="170">
        <v>1.32</v>
      </c>
      <c r="I58" s="171">
        <f>G58*H58</f>
        <v>0</v>
      </c>
      <c r="J58" s="171">
        <f>I58*5.5%+(I58/50)*0.5</f>
        <v>0</v>
      </c>
      <c r="K58" s="172"/>
      <c r="L58" s="172"/>
      <c r="M58" s="173">
        <f>ROUNDUP(+K58+J58+I58,0)+5</f>
        <v>5</v>
      </c>
      <c r="N58" s="471"/>
      <c r="O58" s="472"/>
      <c r="P58" s="472"/>
      <c r="Q58" s="473"/>
    </row>
    <row r="59" spans="1:23" s="14" customFormat="1" ht="83" hidden="1">
      <c r="A59" s="174">
        <v>2</v>
      </c>
      <c r="B59" s="422" t="s">
        <v>197</v>
      </c>
      <c r="C59" s="423"/>
      <c r="D59" s="175" t="s">
        <v>131</v>
      </c>
      <c r="E59" s="168" t="str">
        <f>E58</f>
        <v>BLUE 19-3926 TCX</v>
      </c>
      <c r="F59" s="170" t="s">
        <v>10</v>
      </c>
      <c r="G59" s="169">
        <f>G58</f>
        <v>0</v>
      </c>
      <c r="H59" s="170">
        <v>0.15</v>
      </c>
      <c r="I59" s="171">
        <f t="shared" ref="I59" si="16">G59*H59</f>
        <v>0</v>
      </c>
      <c r="J59" s="171">
        <f>I59*4.9%+(I59/50)*0.5+1</f>
        <v>1</v>
      </c>
      <c r="K59" s="172"/>
      <c r="L59" s="172"/>
      <c r="M59" s="173">
        <f>ROUNDUP(+K59+J59+I59,0)-1</f>
        <v>0</v>
      </c>
      <c r="N59" s="471"/>
      <c r="O59" s="472"/>
      <c r="P59" s="472"/>
      <c r="Q59" s="473"/>
    </row>
    <row r="60" spans="1:23" s="14" customFormat="1" ht="83.5" hidden="1" thickBot="1">
      <c r="A60" s="174">
        <v>3</v>
      </c>
      <c r="B60" s="478" t="s">
        <v>247</v>
      </c>
      <c r="C60" s="479"/>
      <c r="D60" s="175" t="s">
        <v>208</v>
      </c>
      <c r="E60" s="168" t="str">
        <f>E59</f>
        <v>BLUE 19-3926 TCX</v>
      </c>
      <c r="F60" s="170" t="s">
        <v>10</v>
      </c>
      <c r="G60" s="169">
        <f>G59</f>
        <v>0</v>
      </c>
      <c r="H60" s="170">
        <v>1.7000000000000001E-2</v>
      </c>
      <c r="I60" s="171">
        <f t="shared" ref="I60" si="17">G60*H60</f>
        <v>0</v>
      </c>
      <c r="J60" s="171">
        <f>I60*7.6%+(I60/50)*0.5+1</f>
        <v>1</v>
      </c>
      <c r="K60" s="172"/>
      <c r="L60" s="172"/>
      <c r="M60" s="173">
        <f>ROUNDUP(+K60+J60+I60,0)-2</f>
        <v>-1</v>
      </c>
      <c r="N60" s="468"/>
      <c r="O60" s="469"/>
      <c r="P60" s="469"/>
      <c r="Q60" s="470"/>
    </row>
    <row r="61" spans="1:23" s="45" customFormat="1" ht="71" hidden="1">
      <c r="A61" s="460" t="str">
        <f>D39</f>
        <v>ORANGE</v>
      </c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2"/>
    </row>
    <row r="62" spans="1:23" s="14" customFormat="1" ht="83" hidden="1">
      <c r="A62" s="174">
        <v>1</v>
      </c>
      <c r="B62" s="422" t="str">
        <f>$M$11</f>
        <v>66% COTTON 34% POLY 490GSM (CAMBER “LOFTY” FLEECE)</v>
      </c>
      <c r="C62" s="423"/>
      <c r="D62" s="168" t="s">
        <v>130</v>
      </c>
      <c r="E62" s="168" t="s">
        <v>265</v>
      </c>
      <c r="F62" s="170" t="s">
        <v>10</v>
      </c>
      <c r="G62" s="169">
        <v>231</v>
      </c>
      <c r="H62" s="170">
        <v>1.32</v>
      </c>
      <c r="I62" s="171">
        <f>G62*H62</f>
        <v>304.92</v>
      </c>
      <c r="J62" s="171">
        <f>I62*8.5%+(I62/50)*0.5</f>
        <v>28.967400000000001</v>
      </c>
      <c r="K62" s="172"/>
      <c r="L62" s="172"/>
      <c r="M62" s="173">
        <f>ROUNDUP(+K62+J62+I62,0)-1</f>
        <v>333</v>
      </c>
      <c r="N62" s="513"/>
      <c r="O62" s="514"/>
      <c r="P62" s="514"/>
      <c r="Q62" s="515"/>
      <c r="W62" s="14">
        <v>295</v>
      </c>
    </row>
    <row r="63" spans="1:23" s="14" customFormat="1" ht="83" hidden="1">
      <c r="A63" s="174">
        <v>2</v>
      </c>
      <c r="B63" s="422" t="s">
        <v>197</v>
      </c>
      <c r="C63" s="423"/>
      <c r="D63" s="175" t="s">
        <v>131</v>
      </c>
      <c r="E63" s="168" t="str">
        <f>E62</f>
        <v>ORANGE 15-1247 TCX</v>
      </c>
      <c r="F63" s="170" t="s">
        <v>10</v>
      </c>
      <c r="G63" s="169">
        <f>Q43</f>
        <v>0</v>
      </c>
      <c r="H63" s="170">
        <v>0.15</v>
      </c>
      <c r="I63" s="171">
        <f t="shared" ref="I63" si="18">G63*H63</f>
        <v>0</v>
      </c>
      <c r="J63" s="171">
        <f>I63*3.8%+(I63/50)*0.5+1</f>
        <v>1</v>
      </c>
      <c r="K63" s="172"/>
      <c r="L63" s="172"/>
      <c r="M63" s="173">
        <f>ROUNDUP(+K63+J63+I63,0)+2</f>
        <v>3</v>
      </c>
      <c r="N63" s="465"/>
      <c r="O63" s="466"/>
      <c r="P63" s="466"/>
      <c r="Q63" s="467"/>
    </row>
    <row r="64" spans="1:23" s="14" customFormat="1" ht="83" hidden="1">
      <c r="A64" s="174">
        <v>3</v>
      </c>
      <c r="B64" s="422" t="s">
        <v>247</v>
      </c>
      <c r="C64" s="423"/>
      <c r="D64" s="175" t="s">
        <v>208</v>
      </c>
      <c r="E64" s="168" t="str">
        <f>E63</f>
        <v>ORANGE 15-1247 TCX</v>
      </c>
      <c r="F64" s="170" t="s">
        <v>10</v>
      </c>
      <c r="G64" s="169">
        <f>G63</f>
        <v>0</v>
      </c>
      <c r="H64" s="170">
        <v>1.7000000000000001E-2</v>
      </c>
      <c r="I64" s="171">
        <f t="shared" ref="I64" si="19">G64*H64</f>
        <v>0</v>
      </c>
      <c r="J64" s="171">
        <f>I64*5.9%+(I64/50)*0.5+1</f>
        <v>1</v>
      </c>
      <c r="K64" s="172"/>
      <c r="L64" s="172"/>
      <c r="M64" s="173">
        <f>ROUNDUP(+K64+J64+I64,0)-3</f>
        <v>-2</v>
      </c>
      <c r="N64" s="465"/>
      <c r="O64" s="466"/>
      <c r="P64" s="466"/>
      <c r="Q64" s="467"/>
    </row>
    <row r="65" spans="1:17" s="36" customFormat="1" ht="33" thickBot="1">
      <c r="B65" s="102" t="s">
        <v>22</v>
      </c>
      <c r="C65" s="37"/>
      <c r="D65" s="37"/>
      <c r="E65" s="37"/>
      <c r="G65" s="38"/>
      <c r="Q65" s="39"/>
    </row>
    <row r="66" spans="1:17" s="53" customFormat="1" ht="72">
      <c r="A66" s="480" t="s">
        <v>23</v>
      </c>
      <c r="B66" s="481"/>
      <c r="C66" s="481"/>
      <c r="D66" s="481"/>
      <c r="E66" s="482"/>
      <c r="F66" s="99" t="s">
        <v>47</v>
      </c>
      <c r="G66" s="99" t="s">
        <v>24</v>
      </c>
      <c r="H66" s="463" t="s">
        <v>42</v>
      </c>
      <c r="I66" s="464"/>
      <c r="J66" s="100" t="s">
        <v>19</v>
      </c>
      <c r="K66" s="463" t="s">
        <v>48</v>
      </c>
      <c r="L66" s="464"/>
      <c r="M66" s="99" t="s">
        <v>25</v>
      </c>
      <c r="N66" s="101" t="s">
        <v>26</v>
      </c>
      <c r="O66" s="101" t="s">
        <v>27</v>
      </c>
      <c r="P66" s="101" t="s">
        <v>28</v>
      </c>
      <c r="Q66" s="101" t="s">
        <v>29</v>
      </c>
    </row>
    <row r="67" spans="1:17" s="14" customFormat="1" ht="78" hidden="1" customHeight="1">
      <c r="A67" s="109">
        <v>1</v>
      </c>
      <c r="B67" s="426" t="s">
        <v>41</v>
      </c>
      <c r="C67" s="426"/>
      <c r="D67" s="426"/>
      <c r="E67" s="426"/>
      <c r="F67" s="110" t="s">
        <v>263</v>
      </c>
      <c r="G67" s="157" t="s">
        <v>267</v>
      </c>
      <c r="H67" s="424" t="str">
        <f>$D$18</f>
        <v>ASH HEATHER</v>
      </c>
      <c r="I67" s="425" t="str">
        <f>$E$49</f>
        <v>WASHED BLACK 19-4008 TCX</v>
      </c>
      <c r="J67" s="112" t="s">
        <v>30</v>
      </c>
      <c r="K67" s="414">
        <f>$Q$22</f>
        <v>0</v>
      </c>
      <c r="L67" s="415"/>
      <c r="M67" s="121">
        <f>290/4500</f>
        <v>6.4444444444444443E-2</v>
      </c>
      <c r="N67" s="114">
        <f>K67*M67</f>
        <v>0</v>
      </c>
      <c r="O67" s="114"/>
      <c r="P67" s="40">
        <f t="shared" ref="P67:P96" si="20">ROUNDUP(O67+N67,0)</f>
        <v>0</v>
      </c>
      <c r="Q67" s="40" t="s">
        <v>271</v>
      </c>
    </row>
    <row r="68" spans="1:17" s="14" customFormat="1" ht="65">
      <c r="A68" s="109">
        <v>1</v>
      </c>
      <c r="B68" s="426" t="s">
        <v>41</v>
      </c>
      <c r="C68" s="426"/>
      <c r="D68" s="426"/>
      <c r="E68" s="426"/>
      <c r="F68" s="110" t="s">
        <v>196</v>
      </c>
      <c r="G68" s="157" t="s">
        <v>266</v>
      </c>
      <c r="H68" s="424" t="str">
        <f>$D$29</f>
        <v>BLACK</v>
      </c>
      <c r="I68" s="425"/>
      <c r="J68" s="112" t="s">
        <v>30</v>
      </c>
      <c r="K68" s="414">
        <f>$Q$29</f>
        <v>1919</v>
      </c>
      <c r="L68" s="415"/>
      <c r="M68" s="121">
        <f>190/4500</f>
        <v>4.2222222222222223E-2</v>
      </c>
      <c r="N68" s="114">
        <f t="shared" ref="N68:N98" si="21">K68*M68</f>
        <v>81.024444444444441</v>
      </c>
      <c r="O68" s="114"/>
      <c r="P68" s="40">
        <f t="shared" si="20"/>
        <v>82</v>
      </c>
      <c r="Q68" s="224" t="s">
        <v>271</v>
      </c>
    </row>
    <row r="69" spans="1:17" s="14" customFormat="1" ht="59.5" hidden="1" customHeight="1">
      <c r="A69" s="109">
        <v>1</v>
      </c>
      <c r="B69" s="426" t="s">
        <v>41</v>
      </c>
      <c r="C69" s="426"/>
      <c r="D69" s="426"/>
      <c r="E69" s="426"/>
      <c r="F69" s="110" t="s">
        <v>255</v>
      </c>
      <c r="G69" s="157" t="s">
        <v>268</v>
      </c>
      <c r="H69" s="424" t="str">
        <f>$D$36</f>
        <v>BLUE</v>
      </c>
      <c r="I69" s="425"/>
      <c r="J69" s="112" t="s">
        <v>30</v>
      </c>
      <c r="K69" s="414">
        <f>$Q$36</f>
        <v>0</v>
      </c>
      <c r="L69" s="415"/>
      <c r="M69" s="121">
        <f>190/4500</f>
        <v>4.2222222222222223E-2</v>
      </c>
      <c r="N69" s="114">
        <f t="shared" si="21"/>
        <v>0</v>
      </c>
      <c r="O69" s="114"/>
      <c r="P69" s="40">
        <f t="shared" si="20"/>
        <v>0</v>
      </c>
      <c r="Q69" s="40" t="s">
        <v>271</v>
      </c>
    </row>
    <row r="70" spans="1:17" s="14" customFormat="1" ht="59.5" hidden="1" customHeight="1">
      <c r="A70" s="109">
        <v>1</v>
      </c>
      <c r="B70" s="426" t="s">
        <v>41</v>
      </c>
      <c r="C70" s="426"/>
      <c r="D70" s="426"/>
      <c r="E70" s="426"/>
      <c r="F70" s="110" t="s">
        <v>176</v>
      </c>
      <c r="G70" s="157" t="s">
        <v>269</v>
      </c>
      <c r="H70" s="424" t="str">
        <f>$D$39</f>
        <v>ORANGE</v>
      </c>
      <c r="I70" s="425"/>
      <c r="J70" s="112" t="s">
        <v>30</v>
      </c>
      <c r="K70" s="414">
        <f>$Q$43</f>
        <v>0</v>
      </c>
      <c r="L70" s="415"/>
      <c r="M70" s="121">
        <f>190/4500</f>
        <v>4.2222222222222223E-2</v>
      </c>
      <c r="N70" s="114">
        <f t="shared" ref="N70" si="22">K70*M70</f>
        <v>0</v>
      </c>
      <c r="O70" s="114"/>
      <c r="P70" s="40">
        <f t="shared" ref="P70" si="23">ROUNDUP(O70+N70,0)</f>
        <v>0</v>
      </c>
      <c r="Q70" s="40" t="s">
        <v>272</v>
      </c>
    </row>
    <row r="71" spans="1:17" s="14" customFormat="1" ht="51" hidden="1" customHeight="1">
      <c r="A71" s="109">
        <v>2</v>
      </c>
      <c r="B71" s="426" t="s">
        <v>132</v>
      </c>
      <c r="C71" s="426"/>
      <c r="D71" s="426"/>
      <c r="E71" s="426"/>
      <c r="F71" s="110" t="s">
        <v>39</v>
      </c>
      <c r="G71" s="111" t="s">
        <v>140</v>
      </c>
      <c r="H71" s="424" t="str">
        <f t="shared" ref="H71" si="24">$D$18</f>
        <v>ASH HEATHER</v>
      </c>
      <c r="I71" s="425" t="str">
        <f t="shared" ref="I71" si="25">$E$49</f>
        <v>WASHED BLACK 19-4008 TCX</v>
      </c>
      <c r="J71" s="112" t="s">
        <v>121</v>
      </c>
      <c r="K71" s="414">
        <f t="shared" ref="K71" si="26">$Q$22</f>
        <v>0</v>
      </c>
      <c r="L71" s="415"/>
      <c r="M71" s="215">
        <f t="shared" ref="M71:M74" si="27">2/4500</f>
        <v>4.4444444444444447E-4</v>
      </c>
      <c r="N71" s="114">
        <f>K71*M71</f>
        <v>0</v>
      </c>
      <c r="O71" s="114"/>
      <c r="P71" s="40">
        <f>ROUNDUP(O71+N71,0)</f>
        <v>0</v>
      </c>
      <c r="Q71" s="40" t="s">
        <v>271</v>
      </c>
    </row>
    <row r="72" spans="1:17" s="14" customFormat="1" ht="51" customHeight="1">
      <c r="A72" s="109">
        <v>2</v>
      </c>
      <c r="B72" s="426" t="s">
        <v>132</v>
      </c>
      <c r="C72" s="426"/>
      <c r="D72" s="426"/>
      <c r="E72" s="426"/>
      <c r="F72" s="110" t="s">
        <v>39</v>
      </c>
      <c r="G72" s="111" t="s">
        <v>140</v>
      </c>
      <c r="H72" s="424" t="str">
        <f t="shared" ref="H72" si="28">$D$29</f>
        <v>BLACK</v>
      </c>
      <c r="I72" s="425"/>
      <c r="J72" s="112" t="s">
        <v>121</v>
      </c>
      <c r="K72" s="414">
        <f t="shared" ref="K72" si="29">$Q$29</f>
        <v>1919</v>
      </c>
      <c r="L72" s="415"/>
      <c r="M72" s="215">
        <f t="shared" si="27"/>
        <v>4.4444444444444447E-4</v>
      </c>
      <c r="N72" s="114">
        <f t="shared" si="21"/>
        <v>0.85288888888888892</v>
      </c>
      <c r="O72" s="114"/>
      <c r="P72" s="40">
        <f t="shared" si="20"/>
        <v>1</v>
      </c>
      <c r="Q72" s="40" t="s">
        <v>271</v>
      </c>
    </row>
    <row r="73" spans="1:17" s="14" customFormat="1" ht="51" hidden="1" customHeight="1">
      <c r="A73" s="109">
        <v>2</v>
      </c>
      <c r="B73" s="426" t="s">
        <v>132</v>
      </c>
      <c r="C73" s="426"/>
      <c r="D73" s="426"/>
      <c r="E73" s="426"/>
      <c r="F73" s="110" t="s">
        <v>39</v>
      </c>
      <c r="G73" s="111" t="s">
        <v>140</v>
      </c>
      <c r="H73" s="424" t="str">
        <f t="shared" ref="H73" si="30">$D$36</f>
        <v>BLUE</v>
      </c>
      <c r="I73" s="425"/>
      <c r="J73" s="112" t="s">
        <v>121</v>
      </c>
      <c r="K73" s="414">
        <f t="shared" ref="K73" si="31">$Q$36</f>
        <v>0</v>
      </c>
      <c r="L73" s="415"/>
      <c r="M73" s="215">
        <f t="shared" si="27"/>
        <v>4.4444444444444447E-4</v>
      </c>
      <c r="N73" s="114">
        <f t="shared" si="21"/>
        <v>0</v>
      </c>
      <c r="O73" s="114"/>
      <c r="P73" s="40">
        <f t="shared" si="20"/>
        <v>0</v>
      </c>
      <c r="Q73" s="40" t="s">
        <v>271</v>
      </c>
    </row>
    <row r="74" spans="1:17" s="14" customFormat="1" ht="51" hidden="1" customHeight="1">
      <c r="A74" s="109">
        <v>2</v>
      </c>
      <c r="B74" s="426" t="s">
        <v>132</v>
      </c>
      <c r="C74" s="426"/>
      <c r="D74" s="426"/>
      <c r="E74" s="426"/>
      <c r="F74" s="110" t="s">
        <v>39</v>
      </c>
      <c r="G74" s="111" t="s">
        <v>140</v>
      </c>
      <c r="H74" s="424" t="str">
        <f t="shared" ref="H74" si="32">$D$39</f>
        <v>ORANGE</v>
      </c>
      <c r="I74" s="425"/>
      <c r="J74" s="112" t="s">
        <v>121</v>
      </c>
      <c r="K74" s="414">
        <f t="shared" ref="K74" si="33">$Q$43</f>
        <v>0</v>
      </c>
      <c r="L74" s="415"/>
      <c r="M74" s="215">
        <f t="shared" si="27"/>
        <v>4.4444444444444447E-4</v>
      </c>
      <c r="N74" s="114">
        <f t="shared" ref="N74" si="34">K74*M74</f>
        <v>0</v>
      </c>
      <c r="O74" s="114"/>
      <c r="P74" s="40">
        <f t="shared" ref="P74" si="35">ROUNDUP(O74+N74,0)</f>
        <v>0</v>
      </c>
      <c r="Q74" s="40" t="s">
        <v>271</v>
      </c>
    </row>
    <row r="75" spans="1:17" s="14" customFormat="1" ht="62" hidden="1" customHeight="1">
      <c r="A75" s="109">
        <v>3</v>
      </c>
      <c r="B75" s="426" t="s">
        <v>139</v>
      </c>
      <c r="C75" s="426"/>
      <c r="D75" s="426"/>
      <c r="E75" s="426"/>
      <c r="F75" s="110" t="str">
        <f>H75</f>
        <v>ASH HEATHER</v>
      </c>
      <c r="G75" s="111" t="s">
        <v>270</v>
      </c>
      <c r="H75" s="424" t="str">
        <f t="shared" ref="H75" si="36">$D$18</f>
        <v>ASH HEATHER</v>
      </c>
      <c r="I75" s="425" t="str">
        <f t="shared" ref="I75" si="37">$E$49</f>
        <v>WASHED BLACK 19-4008 TCX</v>
      </c>
      <c r="J75" s="112" t="s">
        <v>121</v>
      </c>
      <c r="K75" s="414">
        <f t="shared" ref="K75" si="38">$Q$22</f>
        <v>0</v>
      </c>
      <c r="L75" s="415"/>
      <c r="M75" s="156"/>
      <c r="N75" s="114">
        <f t="shared" si="21"/>
        <v>0</v>
      </c>
      <c r="O75" s="114"/>
      <c r="P75" s="40">
        <f t="shared" si="20"/>
        <v>0</v>
      </c>
      <c r="Q75" s="162"/>
    </row>
    <row r="76" spans="1:17" s="14" customFormat="1" ht="62" customHeight="1">
      <c r="A76" s="109">
        <v>3</v>
      </c>
      <c r="B76" s="426" t="s">
        <v>139</v>
      </c>
      <c r="C76" s="426"/>
      <c r="D76" s="426"/>
      <c r="E76" s="426"/>
      <c r="F76" s="110" t="str">
        <f t="shared" ref="F76:F77" si="39">H76</f>
        <v>BLACK</v>
      </c>
      <c r="G76" s="255" t="s">
        <v>249</v>
      </c>
      <c r="H76" s="424" t="str">
        <f t="shared" ref="H76" si="40">$D$29</f>
        <v>BLACK</v>
      </c>
      <c r="I76" s="425"/>
      <c r="J76" s="112" t="s">
        <v>121</v>
      </c>
      <c r="K76" s="414">
        <f t="shared" ref="K76" si="41">$Q$29</f>
        <v>1919</v>
      </c>
      <c r="L76" s="415"/>
      <c r="M76" s="156">
        <f>100/4500</f>
        <v>2.2222222222222223E-2</v>
      </c>
      <c r="N76" s="114">
        <f>K76*M76</f>
        <v>42.644444444444446</v>
      </c>
      <c r="O76" s="114"/>
      <c r="P76" s="40">
        <f t="shared" si="20"/>
        <v>43</v>
      </c>
      <c r="Q76" s="256" t="s">
        <v>286</v>
      </c>
    </row>
    <row r="77" spans="1:17" s="14" customFormat="1" ht="62" hidden="1" customHeight="1">
      <c r="A77" s="109">
        <v>3</v>
      </c>
      <c r="B77" s="426" t="s">
        <v>139</v>
      </c>
      <c r="C77" s="426"/>
      <c r="D77" s="426"/>
      <c r="E77" s="426"/>
      <c r="F77" s="110" t="str">
        <f t="shared" si="39"/>
        <v>BLUE</v>
      </c>
      <c r="G77" s="111" t="s">
        <v>249</v>
      </c>
      <c r="H77" s="424" t="str">
        <f t="shared" ref="H77" si="42">$D$36</f>
        <v>BLUE</v>
      </c>
      <c r="I77" s="425"/>
      <c r="J77" s="112" t="s">
        <v>121</v>
      </c>
      <c r="K77" s="414">
        <f t="shared" ref="K77" si="43">$Q$36</f>
        <v>0</v>
      </c>
      <c r="L77" s="415"/>
      <c r="M77" s="156">
        <f t="shared" ref="M77:M78" si="44">100/4500</f>
        <v>2.2222222222222223E-2</v>
      </c>
      <c r="N77" s="114">
        <f t="shared" ref="N77:N78" si="45">K77*M77</f>
        <v>0</v>
      </c>
      <c r="O77" s="114"/>
      <c r="P77" s="40">
        <f t="shared" si="20"/>
        <v>0</v>
      </c>
      <c r="Q77" s="162" t="s">
        <v>286</v>
      </c>
    </row>
    <row r="78" spans="1:17" s="14" customFormat="1" ht="62" hidden="1" customHeight="1">
      <c r="A78" s="109">
        <v>3</v>
      </c>
      <c r="B78" s="426" t="s">
        <v>139</v>
      </c>
      <c r="C78" s="426"/>
      <c r="D78" s="426"/>
      <c r="E78" s="426"/>
      <c r="F78" s="110" t="str">
        <f t="shared" ref="F78" si="46">H78</f>
        <v>ORANGE</v>
      </c>
      <c r="G78" s="111" t="s">
        <v>249</v>
      </c>
      <c r="H78" s="424" t="str">
        <f t="shared" ref="H78" si="47">$D$39</f>
        <v>ORANGE</v>
      </c>
      <c r="I78" s="425"/>
      <c r="J78" s="112" t="s">
        <v>121</v>
      </c>
      <c r="K78" s="414">
        <f t="shared" ref="K78" si="48">$Q$43</f>
        <v>0</v>
      </c>
      <c r="L78" s="415"/>
      <c r="M78" s="156">
        <f t="shared" si="44"/>
        <v>2.2222222222222223E-2</v>
      </c>
      <c r="N78" s="114">
        <f t="shared" si="45"/>
        <v>0</v>
      </c>
      <c r="O78" s="114"/>
      <c r="P78" s="40">
        <f t="shared" ref="P78" si="49">ROUNDUP(O78+N78,0)</f>
        <v>0</v>
      </c>
      <c r="Q78" s="162" t="s">
        <v>286</v>
      </c>
    </row>
    <row r="79" spans="1:17" s="14" customFormat="1" ht="65" hidden="1">
      <c r="A79" s="109">
        <v>4</v>
      </c>
      <c r="B79" s="426" t="s">
        <v>198</v>
      </c>
      <c r="C79" s="426"/>
      <c r="D79" s="426"/>
      <c r="E79" s="426"/>
      <c r="F79" s="217" t="s">
        <v>190</v>
      </c>
      <c r="G79" s="157" t="s">
        <v>199</v>
      </c>
      <c r="H79" s="424" t="str">
        <f t="shared" ref="H79" si="50">$D$18</f>
        <v>ASH HEATHER</v>
      </c>
      <c r="I79" s="425" t="str">
        <f t="shared" ref="I79" si="51">$E$49</f>
        <v>WASHED BLACK 19-4008 TCX</v>
      </c>
      <c r="J79" s="112" t="s">
        <v>121</v>
      </c>
      <c r="K79" s="414">
        <f>$Q$22</f>
        <v>0</v>
      </c>
      <c r="L79" s="415"/>
      <c r="M79" s="112">
        <v>1</v>
      </c>
      <c r="N79" s="114">
        <f t="shared" si="21"/>
        <v>0</v>
      </c>
      <c r="O79" s="114"/>
      <c r="P79" s="40">
        <f t="shared" si="20"/>
        <v>0</v>
      </c>
      <c r="Q79" s="40" t="s">
        <v>273</v>
      </c>
    </row>
    <row r="80" spans="1:17" s="14" customFormat="1" ht="65">
      <c r="A80" s="109">
        <v>4</v>
      </c>
      <c r="B80" s="428" t="s">
        <v>198</v>
      </c>
      <c r="C80" s="428"/>
      <c r="D80" s="428"/>
      <c r="E80" s="428"/>
      <c r="F80" s="217" t="s">
        <v>190</v>
      </c>
      <c r="G80" s="157" t="s">
        <v>199</v>
      </c>
      <c r="H80" s="424" t="str">
        <f t="shared" ref="H80" si="52">$D$29</f>
        <v>BLACK</v>
      </c>
      <c r="I80" s="425"/>
      <c r="J80" s="112" t="s">
        <v>121</v>
      </c>
      <c r="K80" s="414">
        <f>$Q$29</f>
        <v>1919</v>
      </c>
      <c r="L80" s="415"/>
      <c r="M80" s="112">
        <v>1</v>
      </c>
      <c r="N80" s="114">
        <f t="shared" si="21"/>
        <v>1919</v>
      </c>
      <c r="O80" s="114"/>
      <c r="P80" s="40">
        <f t="shared" si="20"/>
        <v>1919</v>
      </c>
      <c r="Q80" s="40" t="s">
        <v>273</v>
      </c>
    </row>
    <row r="81" spans="1:17" s="14" customFormat="1" ht="65" hidden="1">
      <c r="A81" s="109">
        <v>4</v>
      </c>
      <c r="B81" s="428" t="s">
        <v>198</v>
      </c>
      <c r="C81" s="428"/>
      <c r="D81" s="428"/>
      <c r="E81" s="428"/>
      <c r="F81" s="164" t="s">
        <v>190</v>
      </c>
      <c r="G81" s="157" t="s">
        <v>199</v>
      </c>
      <c r="H81" s="424" t="str">
        <f t="shared" ref="H81" si="53">$D$36</f>
        <v>BLUE</v>
      </c>
      <c r="I81" s="425"/>
      <c r="J81" s="112" t="s">
        <v>121</v>
      </c>
      <c r="K81" s="414">
        <f>$Q$36</f>
        <v>0</v>
      </c>
      <c r="L81" s="415"/>
      <c r="M81" s="112">
        <v>1</v>
      </c>
      <c r="N81" s="114">
        <f t="shared" si="21"/>
        <v>0</v>
      </c>
      <c r="O81" s="114"/>
      <c r="P81" s="40">
        <f t="shared" si="20"/>
        <v>0</v>
      </c>
      <c r="Q81" s="40" t="s">
        <v>273</v>
      </c>
    </row>
    <row r="82" spans="1:17" s="14" customFormat="1" ht="65" hidden="1">
      <c r="A82" s="109">
        <v>4</v>
      </c>
      <c r="B82" s="428" t="s">
        <v>198</v>
      </c>
      <c r="C82" s="428"/>
      <c r="D82" s="428"/>
      <c r="E82" s="428"/>
      <c r="F82" s="164" t="s">
        <v>190</v>
      </c>
      <c r="G82" s="157" t="s">
        <v>199</v>
      </c>
      <c r="H82" s="424" t="str">
        <f t="shared" ref="H82" si="54">$D$39</f>
        <v>ORANGE</v>
      </c>
      <c r="I82" s="425"/>
      <c r="J82" s="112" t="s">
        <v>121</v>
      </c>
      <c r="K82" s="414">
        <f>$Q$43</f>
        <v>0</v>
      </c>
      <c r="L82" s="415"/>
      <c r="M82" s="112">
        <v>1</v>
      </c>
      <c r="N82" s="114">
        <f t="shared" ref="N82" si="55">K82*M82</f>
        <v>0</v>
      </c>
      <c r="O82" s="114"/>
      <c r="P82" s="40">
        <f t="shared" ref="P82" si="56">ROUNDUP(O82+N82,0)</f>
        <v>0</v>
      </c>
      <c r="Q82" s="40" t="s">
        <v>273</v>
      </c>
    </row>
    <row r="83" spans="1:17" s="14" customFormat="1" ht="65" hidden="1">
      <c r="A83" s="109">
        <v>5</v>
      </c>
      <c r="B83" s="428" t="s">
        <v>116</v>
      </c>
      <c r="C83" s="428"/>
      <c r="D83" s="428"/>
      <c r="E83" s="428"/>
      <c r="F83" s="217" t="s">
        <v>190</v>
      </c>
      <c r="G83" s="157" t="s">
        <v>117</v>
      </c>
      <c r="H83" s="424" t="str">
        <f t="shared" ref="H83" si="57">$D$18</f>
        <v>ASH HEATHER</v>
      </c>
      <c r="I83" s="425" t="str">
        <f t="shared" ref="I83" si="58">$E$49</f>
        <v>WASHED BLACK 19-4008 TCX</v>
      </c>
      <c r="J83" s="112" t="s">
        <v>121</v>
      </c>
      <c r="K83" s="414">
        <f>$Q$22</f>
        <v>0</v>
      </c>
      <c r="L83" s="415"/>
      <c r="M83" s="112">
        <v>1</v>
      </c>
      <c r="N83" s="114">
        <f t="shared" si="21"/>
        <v>0</v>
      </c>
      <c r="O83" s="114"/>
      <c r="P83" s="40">
        <f t="shared" si="20"/>
        <v>0</v>
      </c>
      <c r="Q83" s="40" t="s">
        <v>273</v>
      </c>
    </row>
    <row r="84" spans="1:17" s="14" customFormat="1" ht="65.5" thickBot="1">
      <c r="A84" s="109">
        <v>5</v>
      </c>
      <c r="B84" s="428" t="s">
        <v>116</v>
      </c>
      <c r="C84" s="428"/>
      <c r="D84" s="428"/>
      <c r="E84" s="428"/>
      <c r="F84" s="217" t="s">
        <v>190</v>
      </c>
      <c r="G84" s="157" t="s">
        <v>117</v>
      </c>
      <c r="H84" s="424" t="str">
        <f t="shared" ref="H84" si="59">$D$29</f>
        <v>BLACK</v>
      </c>
      <c r="I84" s="425"/>
      <c r="J84" s="112" t="s">
        <v>121</v>
      </c>
      <c r="K84" s="414">
        <f>$Q$29</f>
        <v>1919</v>
      </c>
      <c r="L84" s="415"/>
      <c r="M84" s="112">
        <v>1</v>
      </c>
      <c r="N84" s="114">
        <f t="shared" si="21"/>
        <v>1919</v>
      </c>
      <c r="O84" s="114"/>
      <c r="P84" s="40">
        <f t="shared" si="20"/>
        <v>1919</v>
      </c>
      <c r="Q84" s="40" t="s">
        <v>273</v>
      </c>
    </row>
    <row r="85" spans="1:17" s="14" customFormat="1" ht="65.5" hidden="1" thickBot="1">
      <c r="A85" s="109">
        <v>5</v>
      </c>
      <c r="B85" s="428" t="s">
        <v>116</v>
      </c>
      <c r="C85" s="428"/>
      <c r="D85" s="428"/>
      <c r="E85" s="428"/>
      <c r="F85" s="164" t="s">
        <v>190</v>
      </c>
      <c r="G85" s="157" t="s">
        <v>117</v>
      </c>
      <c r="H85" s="424" t="str">
        <f t="shared" ref="H85" si="60">$D$36</f>
        <v>BLUE</v>
      </c>
      <c r="I85" s="425"/>
      <c r="J85" s="112" t="s">
        <v>121</v>
      </c>
      <c r="K85" s="414">
        <f>$Q$36</f>
        <v>0</v>
      </c>
      <c r="L85" s="415"/>
      <c r="M85" s="112">
        <v>1</v>
      </c>
      <c r="N85" s="114">
        <f t="shared" si="21"/>
        <v>0</v>
      </c>
      <c r="O85" s="114"/>
      <c r="P85" s="40">
        <f t="shared" si="20"/>
        <v>0</v>
      </c>
      <c r="Q85" s="40" t="s">
        <v>273</v>
      </c>
    </row>
    <row r="86" spans="1:17" s="14" customFormat="1" ht="65.5" hidden="1" thickBot="1">
      <c r="A86" s="109">
        <v>5</v>
      </c>
      <c r="B86" s="428" t="s">
        <v>116</v>
      </c>
      <c r="C86" s="428"/>
      <c r="D86" s="428"/>
      <c r="E86" s="428"/>
      <c r="F86" s="164" t="s">
        <v>190</v>
      </c>
      <c r="G86" s="157" t="s">
        <v>117</v>
      </c>
      <c r="H86" s="424" t="str">
        <f t="shared" ref="H86" si="61">$D$39</f>
        <v>ORANGE</v>
      </c>
      <c r="I86" s="425"/>
      <c r="J86" s="112" t="s">
        <v>121</v>
      </c>
      <c r="K86" s="414">
        <f>$Q$43</f>
        <v>0</v>
      </c>
      <c r="L86" s="415"/>
      <c r="M86" s="112">
        <v>1</v>
      </c>
      <c r="N86" s="114">
        <f t="shared" ref="N86" si="62">K86*M86</f>
        <v>0</v>
      </c>
      <c r="O86" s="114"/>
      <c r="P86" s="40">
        <f t="shared" ref="P86" si="63">ROUNDUP(O86+N86,0)</f>
        <v>0</v>
      </c>
      <c r="Q86" s="40" t="s">
        <v>273</v>
      </c>
    </row>
    <row r="87" spans="1:17" s="53" customFormat="1" ht="72">
      <c r="A87" s="480" t="s">
        <v>23</v>
      </c>
      <c r="B87" s="481"/>
      <c r="C87" s="481"/>
      <c r="D87" s="481"/>
      <c r="E87" s="482"/>
      <c r="F87" s="99" t="s">
        <v>47</v>
      </c>
      <c r="G87" s="99" t="s">
        <v>24</v>
      </c>
      <c r="H87" s="463" t="s">
        <v>42</v>
      </c>
      <c r="I87" s="464"/>
      <c r="J87" s="100" t="s">
        <v>19</v>
      </c>
      <c r="K87" s="463" t="s">
        <v>48</v>
      </c>
      <c r="L87" s="464"/>
      <c r="M87" s="99" t="s">
        <v>25</v>
      </c>
      <c r="N87" s="101" t="s">
        <v>26</v>
      </c>
      <c r="O87" s="101" t="s">
        <v>27</v>
      </c>
      <c r="P87" s="101" t="s">
        <v>28</v>
      </c>
      <c r="Q87" s="241" t="s">
        <v>29</v>
      </c>
    </row>
    <row r="88" spans="1:17" s="14" customFormat="1" ht="80.5" hidden="1" customHeight="1">
      <c r="A88" s="109">
        <v>6</v>
      </c>
      <c r="B88" s="427" t="s">
        <v>244</v>
      </c>
      <c r="C88" s="428"/>
      <c r="D88" s="428"/>
      <c r="E88" s="428"/>
      <c r="F88" s="527" t="s">
        <v>120</v>
      </c>
      <c r="G88" s="525"/>
      <c r="H88" s="424" t="str">
        <f t="shared" ref="H88" si="64">$D$18</f>
        <v>ASH HEATHER</v>
      </c>
      <c r="I88" s="425" t="str">
        <f t="shared" ref="I88" si="65">$E$49</f>
        <v>WASHED BLACK 19-4008 TCX</v>
      </c>
      <c r="J88" s="112" t="s">
        <v>121</v>
      </c>
      <c r="K88" s="414">
        <f>$Q$22</f>
        <v>0</v>
      </c>
      <c r="L88" s="415"/>
      <c r="M88" s="112">
        <v>1</v>
      </c>
      <c r="N88" s="114">
        <f t="shared" si="21"/>
        <v>0</v>
      </c>
      <c r="O88" s="114"/>
      <c r="P88" s="40">
        <f t="shared" si="20"/>
        <v>0</v>
      </c>
      <c r="Q88" s="40" t="s">
        <v>274</v>
      </c>
    </row>
    <row r="89" spans="1:17" s="14" customFormat="1" ht="80.5" customHeight="1">
      <c r="A89" s="109">
        <v>6</v>
      </c>
      <c r="B89" s="427" t="s">
        <v>244</v>
      </c>
      <c r="C89" s="428"/>
      <c r="D89" s="428"/>
      <c r="E89" s="428"/>
      <c r="F89" s="528"/>
      <c r="G89" s="526"/>
      <c r="H89" s="424" t="str">
        <f t="shared" ref="H89" si="66">$D$29</f>
        <v>BLACK</v>
      </c>
      <c r="I89" s="425"/>
      <c r="J89" s="112" t="s">
        <v>121</v>
      </c>
      <c r="K89" s="414">
        <f>$Q$29</f>
        <v>1919</v>
      </c>
      <c r="L89" s="415"/>
      <c r="M89" s="112">
        <v>1</v>
      </c>
      <c r="N89" s="114">
        <f t="shared" si="21"/>
        <v>1919</v>
      </c>
      <c r="O89" s="114"/>
      <c r="P89" s="40">
        <f t="shared" si="20"/>
        <v>1919</v>
      </c>
      <c r="Q89" s="40" t="s">
        <v>274</v>
      </c>
    </row>
    <row r="90" spans="1:17" s="14" customFormat="1" ht="80.5" hidden="1" customHeight="1">
      <c r="A90" s="109">
        <v>6</v>
      </c>
      <c r="B90" s="427" t="s">
        <v>244</v>
      </c>
      <c r="C90" s="428"/>
      <c r="D90" s="428"/>
      <c r="E90" s="428"/>
      <c r="F90" s="529"/>
      <c r="G90" s="526"/>
      <c r="H90" s="424" t="str">
        <f t="shared" ref="H90" si="67">$D$36</f>
        <v>BLUE</v>
      </c>
      <c r="I90" s="425"/>
      <c r="J90" s="112" t="s">
        <v>121</v>
      </c>
      <c r="K90" s="414">
        <f>$Q$36</f>
        <v>0</v>
      </c>
      <c r="L90" s="415"/>
      <c r="M90" s="112">
        <v>1</v>
      </c>
      <c r="N90" s="114">
        <f t="shared" si="21"/>
        <v>0</v>
      </c>
      <c r="O90" s="114"/>
      <c r="P90" s="40">
        <f t="shared" si="20"/>
        <v>0</v>
      </c>
      <c r="Q90" s="40" t="s">
        <v>274</v>
      </c>
    </row>
    <row r="91" spans="1:17" s="14" customFormat="1" ht="80.5" hidden="1" customHeight="1">
      <c r="A91" s="109">
        <v>6</v>
      </c>
      <c r="B91" s="427" t="s">
        <v>244</v>
      </c>
      <c r="C91" s="428"/>
      <c r="D91" s="428"/>
      <c r="E91" s="428"/>
      <c r="F91" s="529"/>
      <c r="G91" s="526"/>
      <c r="H91" s="424" t="str">
        <f t="shared" ref="H91" si="68">$D$39</f>
        <v>ORANGE</v>
      </c>
      <c r="I91" s="425"/>
      <c r="J91" s="112" t="s">
        <v>121</v>
      </c>
      <c r="K91" s="414">
        <f>$Q$43</f>
        <v>0</v>
      </c>
      <c r="L91" s="415"/>
      <c r="M91" s="112">
        <v>1</v>
      </c>
      <c r="N91" s="114">
        <f t="shared" ref="N91" si="69">K91*M91</f>
        <v>0</v>
      </c>
      <c r="O91" s="114"/>
      <c r="P91" s="40">
        <f t="shared" ref="P91" si="70">ROUNDUP(O91+N91,0)</f>
        <v>0</v>
      </c>
      <c r="Q91" s="40" t="s">
        <v>274</v>
      </c>
    </row>
    <row r="92" spans="1:17" s="14" customFormat="1" ht="65" hidden="1" customHeight="1">
      <c r="A92" s="109">
        <v>7</v>
      </c>
      <c r="B92" s="427" t="s">
        <v>118</v>
      </c>
      <c r="C92" s="428"/>
      <c r="D92" s="428"/>
      <c r="E92" s="428"/>
      <c r="F92" s="165" t="s">
        <v>191</v>
      </c>
      <c r="G92" s="213" t="s">
        <v>119</v>
      </c>
      <c r="H92" s="424" t="str">
        <f t="shared" ref="H92" si="71">$D$18</f>
        <v>ASH HEATHER</v>
      </c>
      <c r="I92" s="425" t="str">
        <f t="shared" ref="I92" si="72">$E$49</f>
        <v>WASHED BLACK 19-4008 TCX</v>
      </c>
      <c r="J92" s="112" t="s">
        <v>121</v>
      </c>
      <c r="K92" s="414">
        <f t="shared" ref="K92" si="73">$Q$22</f>
        <v>0</v>
      </c>
      <c r="L92" s="415"/>
      <c r="M92" s="112">
        <v>1</v>
      </c>
      <c r="N92" s="114">
        <f t="shared" si="21"/>
        <v>0</v>
      </c>
      <c r="O92" s="114"/>
      <c r="P92" s="40">
        <f t="shared" si="20"/>
        <v>0</v>
      </c>
      <c r="Q92" s="40" t="s">
        <v>273</v>
      </c>
    </row>
    <row r="93" spans="1:17" s="14" customFormat="1" ht="65" customHeight="1">
      <c r="A93" s="109">
        <v>7</v>
      </c>
      <c r="B93" s="427" t="s">
        <v>118</v>
      </c>
      <c r="C93" s="428"/>
      <c r="D93" s="428"/>
      <c r="E93" s="428"/>
      <c r="F93" s="164" t="s">
        <v>191</v>
      </c>
      <c r="G93" s="157" t="s">
        <v>119</v>
      </c>
      <c r="H93" s="424" t="str">
        <f t="shared" ref="H93" si="74">$D$29</f>
        <v>BLACK</v>
      </c>
      <c r="I93" s="425"/>
      <c r="J93" s="112" t="s">
        <v>121</v>
      </c>
      <c r="K93" s="414">
        <f t="shared" ref="K93" si="75">$Q$29</f>
        <v>1919</v>
      </c>
      <c r="L93" s="415"/>
      <c r="M93" s="112">
        <v>1</v>
      </c>
      <c r="N93" s="114">
        <f t="shared" si="21"/>
        <v>1919</v>
      </c>
      <c r="O93" s="114"/>
      <c r="P93" s="40">
        <f t="shared" si="20"/>
        <v>1919</v>
      </c>
      <c r="Q93" s="40" t="s">
        <v>273</v>
      </c>
    </row>
    <row r="94" spans="1:17" s="14" customFormat="1" ht="65" hidden="1" customHeight="1">
      <c r="A94" s="109">
        <v>7</v>
      </c>
      <c r="B94" s="427" t="s">
        <v>118</v>
      </c>
      <c r="C94" s="428"/>
      <c r="D94" s="428"/>
      <c r="E94" s="428"/>
      <c r="F94" s="164" t="s">
        <v>191</v>
      </c>
      <c r="G94" s="212" t="s">
        <v>119</v>
      </c>
      <c r="H94" s="424" t="str">
        <f t="shared" ref="H94" si="76">$D$36</f>
        <v>BLUE</v>
      </c>
      <c r="I94" s="425"/>
      <c r="J94" s="112" t="s">
        <v>121</v>
      </c>
      <c r="K94" s="414">
        <f t="shared" ref="K94" si="77">$Q$36</f>
        <v>0</v>
      </c>
      <c r="L94" s="415"/>
      <c r="M94" s="112">
        <v>1</v>
      </c>
      <c r="N94" s="114">
        <f t="shared" si="21"/>
        <v>0</v>
      </c>
      <c r="O94" s="114"/>
      <c r="P94" s="40">
        <f t="shared" si="20"/>
        <v>0</v>
      </c>
      <c r="Q94" s="40" t="s">
        <v>273</v>
      </c>
    </row>
    <row r="95" spans="1:17" s="14" customFormat="1" ht="65" hidden="1" customHeight="1">
      <c r="A95" s="109">
        <v>7</v>
      </c>
      <c r="B95" s="427" t="s">
        <v>118</v>
      </c>
      <c r="C95" s="428"/>
      <c r="D95" s="428"/>
      <c r="E95" s="428"/>
      <c r="F95" s="164" t="s">
        <v>191</v>
      </c>
      <c r="G95" s="212" t="s">
        <v>119</v>
      </c>
      <c r="H95" s="424" t="str">
        <f t="shared" ref="H95" si="78">$D$39</f>
        <v>ORANGE</v>
      </c>
      <c r="I95" s="425"/>
      <c r="J95" s="112" t="s">
        <v>121</v>
      </c>
      <c r="K95" s="414">
        <f t="shared" ref="K95" si="79">$Q$43</f>
        <v>0</v>
      </c>
      <c r="L95" s="415"/>
      <c r="M95" s="112">
        <v>1</v>
      </c>
      <c r="N95" s="114">
        <f t="shared" ref="N95" si="80">K95*M95</f>
        <v>0</v>
      </c>
      <c r="O95" s="114"/>
      <c r="P95" s="40">
        <f t="shared" ref="P95" si="81">ROUNDUP(O95+N95,0)</f>
        <v>0</v>
      </c>
      <c r="Q95" s="40" t="s">
        <v>273</v>
      </c>
    </row>
    <row r="96" spans="1:17" s="14" customFormat="1" ht="54" hidden="1" customHeight="1">
      <c r="A96" s="109">
        <v>8</v>
      </c>
      <c r="B96" s="429" t="s">
        <v>200</v>
      </c>
      <c r="C96" s="430"/>
      <c r="D96" s="430"/>
      <c r="E96" s="431"/>
      <c r="F96" s="164" t="s">
        <v>123</v>
      </c>
      <c r="G96" s="161"/>
      <c r="H96" s="424" t="str">
        <f t="shared" ref="H96" si="82">$D$18</f>
        <v>ASH HEATHER</v>
      </c>
      <c r="I96" s="425" t="str">
        <f t="shared" ref="I96" si="83">$E$49</f>
        <v>WASHED BLACK 19-4008 TCX</v>
      </c>
      <c r="J96" s="112" t="s">
        <v>201</v>
      </c>
      <c r="K96" s="414">
        <f t="shared" ref="K96" si="84">$Q$22</f>
        <v>0</v>
      </c>
      <c r="L96" s="415"/>
      <c r="M96" s="114">
        <v>0.6</v>
      </c>
      <c r="N96" s="114">
        <f t="shared" si="21"/>
        <v>0</v>
      </c>
      <c r="O96" s="114"/>
      <c r="P96" s="40">
        <f t="shared" si="20"/>
        <v>0</v>
      </c>
      <c r="Q96" s="40" t="s">
        <v>288</v>
      </c>
    </row>
    <row r="97" spans="1:17" s="14" customFormat="1" ht="54" customHeight="1">
      <c r="A97" s="109">
        <v>8</v>
      </c>
      <c r="B97" s="429" t="s">
        <v>200</v>
      </c>
      <c r="C97" s="430"/>
      <c r="D97" s="430"/>
      <c r="E97" s="431"/>
      <c r="F97" s="217" t="s">
        <v>123</v>
      </c>
      <c r="G97" s="111"/>
      <c r="H97" s="424" t="str">
        <f t="shared" ref="H97" si="85">$D$29</f>
        <v>BLACK</v>
      </c>
      <c r="I97" s="425"/>
      <c r="J97" s="112" t="s">
        <v>201</v>
      </c>
      <c r="K97" s="414">
        <f t="shared" ref="K97" si="86">$Q$29</f>
        <v>1919</v>
      </c>
      <c r="L97" s="415"/>
      <c r="M97" s="114">
        <v>0.6</v>
      </c>
      <c r="N97" s="114">
        <f t="shared" si="21"/>
        <v>1151.3999999999999</v>
      </c>
      <c r="O97" s="114"/>
      <c r="P97" s="40">
        <f>ROUNDUP(O97+N97,0)</f>
        <v>1152</v>
      </c>
      <c r="Q97" s="40" t="s">
        <v>288</v>
      </c>
    </row>
    <row r="98" spans="1:17" s="14" customFormat="1" ht="54" hidden="1" customHeight="1">
      <c r="A98" s="109">
        <v>8</v>
      </c>
      <c r="B98" s="429" t="s">
        <v>200</v>
      </c>
      <c r="C98" s="430"/>
      <c r="D98" s="430"/>
      <c r="E98" s="431"/>
      <c r="F98" s="164" t="s">
        <v>123</v>
      </c>
      <c r="G98" s="163"/>
      <c r="H98" s="424" t="str">
        <f t="shared" ref="H98" si="87">$D$36</f>
        <v>BLUE</v>
      </c>
      <c r="I98" s="425"/>
      <c r="J98" s="112" t="s">
        <v>201</v>
      </c>
      <c r="K98" s="414">
        <f t="shared" ref="K98" si="88">$Q$36</f>
        <v>0</v>
      </c>
      <c r="L98" s="415"/>
      <c r="M98" s="114">
        <v>0.6</v>
      </c>
      <c r="N98" s="114">
        <f t="shared" si="21"/>
        <v>0</v>
      </c>
      <c r="O98" s="114"/>
      <c r="P98" s="40">
        <f>ROUNDUP(O98+N98,0)</f>
        <v>0</v>
      </c>
      <c r="Q98" s="40" t="s">
        <v>288</v>
      </c>
    </row>
    <row r="99" spans="1:17" s="14" customFormat="1" ht="54" hidden="1" customHeight="1">
      <c r="A99" s="109">
        <v>8</v>
      </c>
      <c r="B99" s="429" t="s">
        <v>200</v>
      </c>
      <c r="C99" s="430"/>
      <c r="D99" s="430"/>
      <c r="E99" s="431"/>
      <c r="F99" s="165" t="s">
        <v>123</v>
      </c>
      <c r="G99" s="163"/>
      <c r="H99" s="424" t="str">
        <f t="shared" ref="H99" si="89">$D$39</f>
        <v>ORANGE</v>
      </c>
      <c r="I99" s="425"/>
      <c r="J99" s="112" t="s">
        <v>201</v>
      </c>
      <c r="K99" s="414">
        <f t="shared" ref="K99" si="90">$Q$43</f>
        <v>0</v>
      </c>
      <c r="L99" s="415"/>
      <c r="M99" s="114">
        <v>0.6</v>
      </c>
      <c r="N99" s="114">
        <f t="shared" ref="N99" si="91">K99*M99</f>
        <v>0</v>
      </c>
      <c r="O99" s="114"/>
      <c r="P99" s="40">
        <f t="shared" ref="P99" si="92">ROUNDUP(O99+N99,0)</f>
        <v>0</v>
      </c>
      <c r="Q99" s="40" t="s">
        <v>288</v>
      </c>
    </row>
    <row r="100" spans="1:17" s="36" customFormat="1" ht="33" thickBot="1">
      <c r="B100" s="108" t="s">
        <v>64</v>
      </c>
      <c r="C100" s="37"/>
      <c r="D100" s="37"/>
      <c r="E100" s="37"/>
      <c r="G100" s="42"/>
      <c r="H100" s="41"/>
      <c r="I100" s="41"/>
      <c r="J100" s="41"/>
      <c r="K100" s="41"/>
      <c r="L100" s="41"/>
      <c r="M100" s="41"/>
      <c r="N100" s="41"/>
      <c r="O100" s="41"/>
      <c r="P100" s="41"/>
      <c r="Q100" s="43"/>
    </row>
    <row r="101" spans="1:17" s="53" customFormat="1" ht="72">
      <c r="A101" s="480" t="s">
        <v>23</v>
      </c>
      <c r="B101" s="481"/>
      <c r="C101" s="481"/>
      <c r="D101" s="481"/>
      <c r="E101" s="482"/>
      <c r="F101" s="99" t="s">
        <v>47</v>
      </c>
      <c r="G101" s="99" t="s">
        <v>24</v>
      </c>
      <c r="H101" s="463" t="s">
        <v>42</v>
      </c>
      <c r="I101" s="464"/>
      <c r="J101" s="100" t="s">
        <v>19</v>
      </c>
      <c r="K101" s="463" t="s">
        <v>48</v>
      </c>
      <c r="L101" s="464"/>
      <c r="M101" s="99" t="s">
        <v>25</v>
      </c>
      <c r="N101" s="101" t="s">
        <v>26</v>
      </c>
      <c r="O101" s="101" t="s">
        <v>27</v>
      </c>
      <c r="P101" s="101" t="s">
        <v>28</v>
      </c>
      <c r="Q101" s="101" t="s">
        <v>29</v>
      </c>
    </row>
    <row r="102" spans="1:17" s="45" customFormat="1" ht="65" hidden="1" customHeight="1">
      <c r="A102" s="109">
        <v>1</v>
      </c>
      <c r="B102" s="427" t="s">
        <v>143</v>
      </c>
      <c r="C102" s="428"/>
      <c r="D102" s="428"/>
      <c r="E102" s="428"/>
      <c r="F102" s="110" t="s">
        <v>120</v>
      </c>
      <c r="G102" s="166" t="s">
        <v>138</v>
      </c>
      <c r="H102" s="424" t="str">
        <f t="shared" ref="H102:H135" si="93">$D$18</f>
        <v>ASH HEATHER</v>
      </c>
      <c r="I102" s="425" t="str">
        <f>$E$49</f>
        <v>WASHED BLACK 19-4008 TCX</v>
      </c>
      <c r="J102" s="112" t="s">
        <v>121</v>
      </c>
      <c r="K102" s="414">
        <f t="shared" ref="K102:K135" si="94">$Q$22</f>
        <v>0</v>
      </c>
      <c r="L102" s="415"/>
      <c r="M102" s="112">
        <v>2</v>
      </c>
      <c r="N102" s="112">
        <f t="shared" ref="N102:N129" si="95">K102*M102</f>
        <v>0</v>
      </c>
      <c r="O102" s="114"/>
      <c r="P102" s="40">
        <f t="shared" ref="P102:P144" si="96">ROUNDUP(O102+N102,0)</f>
        <v>0</v>
      </c>
      <c r="Q102" s="40" t="s">
        <v>275</v>
      </c>
    </row>
    <row r="103" spans="1:17" s="45" customFormat="1" ht="65" customHeight="1">
      <c r="A103" s="109">
        <v>1</v>
      </c>
      <c r="B103" s="427" t="s">
        <v>143</v>
      </c>
      <c r="C103" s="428"/>
      <c r="D103" s="428"/>
      <c r="E103" s="428"/>
      <c r="F103" s="110" t="s">
        <v>120</v>
      </c>
      <c r="G103" s="166" t="s">
        <v>138</v>
      </c>
      <c r="H103" s="424" t="str">
        <f t="shared" ref="H103:H136" si="97">$D$29</f>
        <v>BLACK</v>
      </c>
      <c r="I103" s="425"/>
      <c r="J103" s="112" t="s">
        <v>121</v>
      </c>
      <c r="K103" s="414">
        <f t="shared" ref="K103:K136" si="98">$Q$29</f>
        <v>1919</v>
      </c>
      <c r="L103" s="415"/>
      <c r="M103" s="112">
        <v>2</v>
      </c>
      <c r="N103" s="112">
        <f t="shared" si="95"/>
        <v>3838</v>
      </c>
      <c r="O103" s="114"/>
      <c r="P103" s="40">
        <f t="shared" si="96"/>
        <v>3838</v>
      </c>
      <c r="Q103" s="40" t="s">
        <v>275</v>
      </c>
    </row>
    <row r="104" spans="1:17" s="45" customFormat="1" ht="65" hidden="1" customHeight="1">
      <c r="A104" s="109">
        <v>1</v>
      </c>
      <c r="B104" s="427" t="s">
        <v>143</v>
      </c>
      <c r="C104" s="428"/>
      <c r="D104" s="428"/>
      <c r="E104" s="428"/>
      <c r="F104" s="110" t="s">
        <v>120</v>
      </c>
      <c r="G104" s="166" t="s">
        <v>138</v>
      </c>
      <c r="H104" s="424" t="str">
        <f t="shared" ref="H104" si="99">$D$36</f>
        <v>BLUE</v>
      </c>
      <c r="I104" s="425"/>
      <c r="J104" s="112" t="s">
        <v>121</v>
      </c>
      <c r="K104" s="414">
        <f t="shared" ref="K104" si="100">$Q$36</f>
        <v>0</v>
      </c>
      <c r="L104" s="415"/>
      <c r="M104" s="112">
        <v>2</v>
      </c>
      <c r="N104" s="112">
        <f t="shared" si="95"/>
        <v>0</v>
      </c>
      <c r="O104" s="114"/>
      <c r="P104" s="40">
        <f t="shared" si="96"/>
        <v>0</v>
      </c>
      <c r="Q104" s="40" t="s">
        <v>275</v>
      </c>
    </row>
    <row r="105" spans="1:17" s="45" customFormat="1" ht="65" hidden="1" customHeight="1">
      <c r="A105" s="109">
        <v>1</v>
      </c>
      <c r="B105" s="427" t="s">
        <v>143</v>
      </c>
      <c r="C105" s="428"/>
      <c r="D105" s="428"/>
      <c r="E105" s="428"/>
      <c r="F105" s="110" t="s">
        <v>120</v>
      </c>
      <c r="G105" s="166" t="s">
        <v>138</v>
      </c>
      <c r="H105" s="424" t="str">
        <f t="shared" ref="H105" si="101">$D$39</f>
        <v>ORANGE</v>
      </c>
      <c r="I105" s="425"/>
      <c r="J105" s="112" t="s">
        <v>121</v>
      </c>
      <c r="K105" s="414">
        <f t="shared" ref="K105" si="102">$Q$43</f>
        <v>0</v>
      </c>
      <c r="L105" s="415"/>
      <c r="M105" s="112">
        <v>2</v>
      </c>
      <c r="N105" s="112">
        <f t="shared" ref="N105" si="103">K105*M105</f>
        <v>0</v>
      </c>
      <c r="O105" s="114"/>
      <c r="P105" s="40">
        <f t="shared" ref="P105" si="104">ROUNDUP(O105+N105,0)</f>
        <v>0</v>
      </c>
      <c r="Q105" s="40" t="s">
        <v>275</v>
      </c>
    </row>
    <row r="106" spans="1:17" s="45" customFormat="1" ht="65" hidden="1" customHeight="1">
      <c r="A106" s="109">
        <v>2</v>
      </c>
      <c r="B106" s="429" t="s">
        <v>144</v>
      </c>
      <c r="C106" s="430"/>
      <c r="D106" s="430"/>
      <c r="E106" s="431"/>
      <c r="F106" s="110" t="s">
        <v>120</v>
      </c>
      <c r="G106" s="166" t="s">
        <v>138</v>
      </c>
      <c r="H106" s="424" t="str">
        <f t="shared" si="93"/>
        <v>ASH HEATHER</v>
      </c>
      <c r="I106" s="425" t="str">
        <f t="shared" ref="I106" si="105">$E$49</f>
        <v>WASHED BLACK 19-4008 TCX</v>
      </c>
      <c r="J106" s="112" t="s">
        <v>121</v>
      </c>
      <c r="K106" s="414">
        <f t="shared" si="94"/>
        <v>0</v>
      </c>
      <c r="L106" s="415"/>
      <c r="M106" s="113">
        <f>M119*2</f>
        <v>0.18181818181818182</v>
      </c>
      <c r="N106" s="112">
        <f t="shared" si="95"/>
        <v>0</v>
      </c>
      <c r="O106" s="114"/>
      <c r="P106" s="40">
        <f t="shared" si="96"/>
        <v>0</v>
      </c>
      <c r="Q106" s="40" t="s">
        <v>275</v>
      </c>
    </row>
    <row r="107" spans="1:17" s="45" customFormat="1" ht="65" customHeight="1">
      <c r="A107" s="109">
        <v>2</v>
      </c>
      <c r="B107" s="429" t="s">
        <v>144</v>
      </c>
      <c r="C107" s="430"/>
      <c r="D107" s="430"/>
      <c r="E107" s="431"/>
      <c r="F107" s="110" t="s">
        <v>120</v>
      </c>
      <c r="G107" s="166" t="s">
        <v>138</v>
      </c>
      <c r="H107" s="424" t="str">
        <f t="shared" si="97"/>
        <v>BLACK</v>
      </c>
      <c r="I107" s="425"/>
      <c r="J107" s="112" t="s">
        <v>121</v>
      </c>
      <c r="K107" s="414">
        <f t="shared" si="98"/>
        <v>1919</v>
      </c>
      <c r="L107" s="415"/>
      <c r="M107" s="113">
        <f>M120*2</f>
        <v>0.18181818181818182</v>
      </c>
      <c r="N107" s="112">
        <f t="shared" si="95"/>
        <v>348.90909090909093</v>
      </c>
      <c r="O107" s="114"/>
      <c r="P107" s="40">
        <f t="shared" si="96"/>
        <v>349</v>
      </c>
      <c r="Q107" s="40" t="s">
        <v>275</v>
      </c>
    </row>
    <row r="108" spans="1:17" s="45" customFormat="1" ht="65" hidden="1" customHeight="1">
      <c r="A108" s="109">
        <v>2</v>
      </c>
      <c r="B108" s="429" t="s">
        <v>144</v>
      </c>
      <c r="C108" s="430"/>
      <c r="D108" s="430"/>
      <c r="E108" s="431"/>
      <c r="F108" s="110" t="s">
        <v>120</v>
      </c>
      <c r="G108" s="166" t="s">
        <v>138</v>
      </c>
      <c r="H108" s="424" t="str">
        <f t="shared" ref="H108:H137" si="106">$D$36</f>
        <v>BLUE</v>
      </c>
      <c r="I108" s="425"/>
      <c r="J108" s="112" t="s">
        <v>121</v>
      </c>
      <c r="K108" s="414">
        <f t="shared" ref="K108:K137" si="107">$Q$36</f>
        <v>0</v>
      </c>
      <c r="L108" s="415"/>
      <c r="M108" s="113">
        <f>M121*2</f>
        <v>0.18181818181818182</v>
      </c>
      <c r="N108" s="112">
        <f t="shared" si="95"/>
        <v>0</v>
      </c>
      <c r="O108" s="114"/>
      <c r="P108" s="40">
        <f t="shared" si="96"/>
        <v>0</v>
      </c>
      <c r="Q108" s="40" t="s">
        <v>275</v>
      </c>
    </row>
    <row r="109" spans="1:17" s="45" customFormat="1" ht="65" hidden="1" customHeight="1">
      <c r="A109" s="109">
        <v>2</v>
      </c>
      <c r="B109" s="429" t="s">
        <v>144</v>
      </c>
      <c r="C109" s="430"/>
      <c r="D109" s="430"/>
      <c r="E109" s="431"/>
      <c r="F109" s="110" t="s">
        <v>120</v>
      </c>
      <c r="G109" s="166" t="s">
        <v>138</v>
      </c>
      <c r="H109" s="424" t="str">
        <f t="shared" ref="H109:H138" si="108">$D$39</f>
        <v>ORANGE</v>
      </c>
      <c r="I109" s="425"/>
      <c r="J109" s="112" t="s">
        <v>121</v>
      </c>
      <c r="K109" s="414">
        <f t="shared" ref="K109:K138" si="109">$Q$43</f>
        <v>0</v>
      </c>
      <c r="L109" s="415"/>
      <c r="M109" s="113">
        <f>M122*2</f>
        <v>0.18181818181818182</v>
      </c>
      <c r="N109" s="112">
        <f t="shared" ref="N109" si="110">K109*M109</f>
        <v>0</v>
      </c>
      <c r="O109" s="114"/>
      <c r="P109" s="40">
        <f t="shared" ref="P109" si="111">ROUNDUP(O109+N109,0)</f>
        <v>0</v>
      </c>
      <c r="Q109" s="40" t="s">
        <v>275</v>
      </c>
    </row>
    <row r="110" spans="1:17" s="45" customFormat="1" ht="97.5" hidden="1">
      <c r="A110" s="109">
        <v>3</v>
      </c>
      <c r="B110" s="429" t="s">
        <v>276</v>
      </c>
      <c r="C110" s="430"/>
      <c r="D110" s="430"/>
      <c r="E110" s="431"/>
      <c r="F110" s="110" t="s">
        <v>122</v>
      </c>
      <c r="G110" s="166" t="s">
        <v>277</v>
      </c>
      <c r="H110" s="424" t="str">
        <f t="shared" si="93"/>
        <v>ASH HEATHER</v>
      </c>
      <c r="I110" s="425" t="str">
        <f t="shared" ref="I110" si="112">$E$49</f>
        <v>WASHED BLACK 19-4008 TCX</v>
      </c>
      <c r="J110" s="112" t="s">
        <v>121</v>
      </c>
      <c r="K110" s="414">
        <f t="shared" si="94"/>
        <v>0</v>
      </c>
      <c r="L110" s="415"/>
      <c r="M110" s="112">
        <v>1</v>
      </c>
      <c r="N110" s="112">
        <f t="shared" si="95"/>
        <v>0</v>
      </c>
      <c r="O110" s="114"/>
      <c r="P110" s="40">
        <f t="shared" si="96"/>
        <v>0</v>
      </c>
      <c r="Q110" s="40" t="s">
        <v>273</v>
      </c>
    </row>
    <row r="111" spans="1:17" s="45" customFormat="1" ht="97.5">
      <c r="A111" s="109">
        <v>3</v>
      </c>
      <c r="B111" s="429" t="s">
        <v>276</v>
      </c>
      <c r="C111" s="430"/>
      <c r="D111" s="430"/>
      <c r="E111" s="431"/>
      <c r="F111" s="110" t="s">
        <v>122</v>
      </c>
      <c r="G111" s="166" t="s">
        <v>277</v>
      </c>
      <c r="H111" s="424" t="str">
        <f t="shared" si="97"/>
        <v>BLACK</v>
      </c>
      <c r="I111" s="425"/>
      <c r="J111" s="112" t="s">
        <v>121</v>
      </c>
      <c r="K111" s="414">
        <f t="shared" si="98"/>
        <v>1919</v>
      </c>
      <c r="L111" s="415"/>
      <c r="M111" s="112">
        <v>1</v>
      </c>
      <c r="N111" s="112">
        <f t="shared" si="95"/>
        <v>1919</v>
      </c>
      <c r="O111" s="114"/>
      <c r="P111" s="40">
        <f t="shared" si="96"/>
        <v>1919</v>
      </c>
      <c r="Q111" s="40" t="s">
        <v>273</v>
      </c>
    </row>
    <row r="112" spans="1:17" s="45" customFormat="1" ht="97.5" hidden="1">
      <c r="A112" s="109">
        <v>3</v>
      </c>
      <c r="B112" s="429" t="s">
        <v>276</v>
      </c>
      <c r="C112" s="430"/>
      <c r="D112" s="430"/>
      <c r="E112" s="431"/>
      <c r="F112" s="110" t="s">
        <v>122</v>
      </c>
      <c r="G112" s="166" t="s">
        <v>277</v>
      </c>
      <c r="H112" s="424" t="str">
        <f t="shared" si="106"/>
        <v>BLUE</v>
      </c>
      <c r="I112" s="425"/>
      <c r="J112" s="112" t="s">
        <v>121</v>
      </c>
      <c r="K112" s="414">
        <f t="shared" si="107"/>
        <v>0</v>
      </c>
      <c r="L112" s="415"/>
      <c r="M112" s="112">
        <v>1</v>
      </c>
      <c r="N112" s="112">
        <f t="shared" si="95"/>
        <v>0</v>
      </c>
      <c r="O112" s="114"/>
      <c r="P112" s="40">
        <f t="shared" si="96"/>
        <v>0</v>
      </c>
      <c r="Q112" s="40" t="s">
        <v>273</v>
      </c>
    </row>
    <row r="113" spans="1:17" s="45" customFormat="1" ht="97.5" hidden="1">
      <c r="A113" s="109">
        <v>3</v>
      </c>
      <c r="B113" s="429" t="s">
        <v>276</v>
      </c>
      <c r="C113" s="430"/>
      <c r="D113" s="430"/>
      <c r="E113" s="431"/>
      <c r="F113" s="110" t="s">
        <v>122</v>
      </c>
      <c r="G113" s="166" t="s">
        <v>277</v>
      </c>
      <c r="H113" s="424" t="str">
        <f t="shared" si="108"/>
        <v>ORANGE</v>
      </c>
      <c r="I113" s="425"/>
      <c r="J113" s="112" t="s">
        <v>121</v>
      </c>
      <c r="K113" s="414">
        <f t="shared" si="109"/>
        <v>0</v>
      </c>
      <c r="L113" s="415"/>
      <c r="M113" s="112">
        <v>1</v>
      </c>
      <c r="N113" s="112">
        <f t="shared" ref="N113" si="113">K113*M113</f>
        <v>0</v>
      </c>
      <c r="O113" s="114"/>
      <c r="P113" s="40">
        <f t="shared" ref="P113" si="114">ROUNDUP(O113+N113,0)</f>
        <v>0</v>
      </c>
      <c r="Q113" s="40" t="s">
        <v>273</v>
      </c>
    </row>
    <row r="114" spans="1:17" s="45" customFormat="1" ht="58" hidden="1" customHeight="1">
      <c r="A114" s="109">
        <v>4</v>
      </c>
      <c r="B114" s="427" t="s">
        <v>202</v>
      </c>
      <c r="C114" s="428"/>
      <c r="D114" s="428"/>
      <c r="E114" s="428"/>
      <c r="F114" s="110" t="s">
        <v>123</v>
      </c>
      <c r="G114" s="166"/>
      <c r="H114" s="424" t="str">
        <f t="shared" si="93"/>
        <v>ASH HEATHER</v>
      </c>
      <c r="I114" s="425" t="str">
        <f t="shared" ref="I114" si="115">$E$49</f>
        <v>WASHED BLACK 19-4008 TCX</v>
      </c>
      <c r="J114" s="112" t="s">
        <v>121</v>
      </c>
      <c r="K114" s="414">
        <f t="shared" si="94"/>
        <v>0</v>
      </c>
      <c r="L114" s="415"/>
      <c r="M114" s="112">
        <v>1</v>
      </c>
      <c r="N114" s="112">
        <f t="shared" si="95"/>
        <v>0</v>
      </c>
      <c r="O114" s="114"/>
      <c r="P114" s="40">
        <f t="shared" si="96"/>
        <v>0</v>
      </c>
      <c r="Q114" s="40"/>
    </row>
    <row r="115" spans="1:17" s="45" customFormat="1" ht="58" customHeight="1" thickBot="1">
      <c r="A115" s="109">
        <v>4</v>
      </c>
      <c r="B115" s="427" t="s">
        <v>202</v>
      </c>
      <c r="C115" s="428"/>
      <c r="D115" s="428"/>
      <c r="E115" s="428"/>
      <c r="F115" s="110" t="s">
        <v>123</v>
      </c>
      <c r="G115" s="166"/>
      <c r="H115" s="424" t="str">
        <f t="shared" si="97"/>
        <v>BLACK</v>
      </c>
      <c r="I115" s="425"/>
      <c r="J115" s="112" t="s">
        <v>121</v>
      </c>
      <c r="K115" s="414">
        <f t="shared" si="98"/>
        <v>1919</v>
      </c>
      <c r="L115" s="415"/>
      <c r="M115" s="112">
        <v>1</v>
      </c>
      <c r="N115" s="112">
        <f t="shared" si="95"/>
        <v>1919</v>
      </c>
      <c r="O115" s="114"/>
      <c r="P115" s="40">
        <f t="shared" si="96"/>
        <v>1919</v>
      </c>
      <c r="Q115" s="40"/>
    </row>
    <row r="116" spans="1:17" s="45" customFormat="1" ht="58" hidden="1" customHeight="1">
      <c r="A116" s="109">
        <v>4</v>
      </c>
      <c r="B116" s="427" t="s">
        <v>202</v>
      </c>
      <c r="C116" s="428"/>
      <c r="D116" s="428"/>
      <c r="E116" s="428"/>
      <c r="F116" s="110" t="s">
        <v>123</v>
      </c>
      <c r="G116" s="166"/>
      <c r="H116" s="424" t="str">
        <f t="shared" si="106"/>
        <v>BLUE</v>
      </c>
      <c r="I116" s="425"/>
      <c r="J116" s="112" t="s">
        <v>121</v>
      </c>
      <c r="K116" s="414">
        <f t="shared" si="107"/>
        <v>0</v>
      </c>
      <c r="L116" s="415"/>
      <c r="M116" s="112">
        <v>1</v>
      </c>
      <c r="N116" s="112">
        <f t="shared" si="95"/>
        <v>0</v>
      </c>
      <c r="O116" s="114"/>
      <c r="P116" s="40">
        <f t="shared" si="96"/>
        <v>0</v>
      </c>
      <c r="Q116" s="40"/>
    </row>
    <row r="117" spans="1:17" s="45" customFormat="1" ht="58" hidden="1" customHeight="1" thickBot="1">
      <c r="A117" s="109">
        <v>4</v>
      </c>
      <c r="B117" s="427" t="s">
        <v>202</v>
      </c>
      <c r="C117" s="428"/>
      <c r="D117" s="428"/>
      <c r="E117" s="428"/>
      <c r="F117" s="110" t="s">
        <v>123</v>
      </c>
      <c r="G117" s="166"/>
      <c r="H117" s="424" t="str">
        <f t="shared" si="108"/>
        <v>ORANGE</v>
      </c>
      <c r="I117" s="425"/>
      <c r="J117" s="112" t="s">
        <v>121</v>
      </c>
      <c r="K117" s="414">
        <f t="shared" si="109"/>
        <v>0</v>
      </c>
      <c r="L117" s="415"/>
      <c r="M117" s="112">
        <v>1</v>
      </c>
      <c r="N117" s="112">
        <f t="shared" ref="N117" si="116">K117*M117</f>
        <v>0</v>
      </c>
      <c r="O117" s="114"/>
      <c r="P117" s="40">
        <f t="shared" ref="P117" si="117">ROUNDUP(O117+N117,0)</f>
        <v>0</v>
      </c>
      <c r="Q117" s="40"/>
    </row>
    <row r="118" spans="1:17" s="53" customFormat="1" ht="72">
      <c r="A118" s="480" t="s">
        <v>23</v>
      </c>
      <c r="B118" s="481"/>
      <c r="C118" s="481"/>
      <c r="D118" s="481"/>
      <c r="E118" s="482"/>
      <c r="F118" s="99" t="s">
        <v>47</v>
      </c>
      <c r="G118" s="99" t="s">
        <v>24</v>
      </c>
      <c r="H118" s="463" t="s">
        <v>42</v>
      </c>
      <c r="I118" s="464"/>
      <c r="J118" s="100" t="s">
        <v>19</v>
      </c>
      <c r="K118" s="463" t="s">
        <v>48</v>
      </c>
      <c r="L118" s="464"/>
      <c r="M118" s="99" t="s">
        <v>25</v>
      </c>
      <c r="N118" s="101" t="s">
        <v>26</v>
      </c>
      <c r="O118" s="101" t="s">
        <v>27</v>
      </c>
      <c r="P118" s="101" t="s">
        <v>28</v>
      </c>
      <c r="Q118" s="101" t="s">
        <v>29</v>
      </c>
    </row>
    <row r="119" spans="1:17" s="45" customFormat="1" ht="52.5" hidden="1" customHeight="1">
      <c r="A119" s="109">
        <v>5</v>
      </c>
      <c r="B119" s="427" t="s">
        <v>124</v>
      </c>
      <c r="C119" s="428"/>
      <c r="D119" s="428"/>
      <c r="E119" s="428"/>
      <c r="F119" s="110" t="s">
        <v>53</v>
      </c>
      <c r="G119" s="110"/>
      <c r="H119" s="424" t="str">
        <f t="shared" si="93"/>
        <v>ASH HEATHER</v>
      </c>
      <c r="I119" s="425" t="str">
        <f t="shared" ref="I119" si="118">$E$49</f>
        <v>WASHED BLACK 19-4008 TCX</v>
      </c>
      <c r="J119" s="112" t="s">
        <v>121</v>
      </c>
      <c r="K119" s="414">
        <f t="shared" si="94"/>
        <v>0</v>
      </c>
      <c r="L119" s="415"/>
      <c r="M119" s="113">
        <f>1/11</f>
        <v>9.0909090909090912E-2</v>
      </c>
      <c r="N119" s="112">
        <f>K119*M119</f>
        <v>0</v>
      </c>
      <c r="O119" s="114"/>
      <c r="P119" s="40">
        <f t="shared" si="96"/>
        <v>0</v>
      </c>
      <c r="Q119" s="40"/>
    </row>
    <row r="120" spans="1:17" s="45" customFormat="1" ht="52.5" customHeight="1">
      <c r="A120" s="109">
        <v>5</v>
      </c>
      <c r="B120" s="427" t="s">
        <v>124</v>
      </c>
      <c r="C120" s="428"/>
      <c r="D120" s="428"/>
      <c r="E120" s="428"/>
      <c r="F120" s="110" t="s">
        <v>53</v>
      </c>
      <c r="G120" s="110"/>
      <c r="H120" s="424" t="str">
        <f t="shared" si="97"/>
        <v>BLACK</v>
      </c>
      <c r="I120" s="425"/>
      <c r="J120" s="112" t="s">
        <v>121</v>
      </c>
      <c r="K120" s="414">
        <f t="shared" si="98"/>
        <v>1919</v>
      </c>
      <c r="L120" s="415"/>
      <c r="M120" s="113">
        <f t="shared" ref="M120:M122" si="119">1/11</f>
        <v>9.0909090909090912E-2</v>
      </c>
      <c r="N120" s="112">
        <f t="shared" si="95"/>
        <v>174.45454545454547</v>
      </c>
      <c r="O120" s="114"/>
      <c r="P120" s="40">
        <f t="shared" si="96"/>
        <v>175</v>
      </c>
      <c r="Q120" s="40"/>
    </row>
    <row r="121" spans="1:17" s="45" customFormat="1" ht="52.5" hidden="1" customHeight="1">
      <c r="A121" s="109">
        <v>5</v>
      </c>
      <c r="B121" s="429" t="s">
        <v>124</v>
      </c>
      <c r="C121" s="430"/>
      <c r="D121" s="430"/>
      <c r="E121" s="431"/>
      <c r="F121" s="110" t="s">
        <v>53</v>
      </c>
      <c r="G121" s="110"/>
      <c r="H121" s="424" t="str">
        <f t="shared" si="106"/>
        <v>BLUE</v>
      </c>
      <c r="I121" s="425"/>
      <c r="J121" s="112" t="s">
        <v>121</v>
      </c>
      <c r="K121" s="414">
        <f t="shared" si="107"/>
        <v>0</v>
      </c>
      <c r="L121" s="415"/>
      <c r="M121" s="113">
        <f t="shared" si="119"/>
        <v>9.0909090909090912E-2</v>
      </c>
      <c r="N121" s="112">
        <f t="shared" si="95"/>
        <v>0</v>
      </c>
      <c r="O121" s="114"/>
      <c r="P121" s="40">
        <f t="shared" si="96"/>
        <v>0</v>
      </c>
      <c r="Q121" s="40"/>
    </row>
    <row r="122" spans="1:17" s="45" customFormat="1" ht="52.5" hidden="1" customHeight="1">
      <c r="A122" s="109">
        <v>5</v>
      </c>
      <c r="B122" s="429" t="s">
        <v>124</v>
      </c>
      <c r="C122" s="430"/>
      <c r="D122" s="430"/>
      <c r="E122" s="431"/>
      <c r="F122" s="110" t="s">
        <v>53</v>
      </c>
      <c r="G122" s="110"/>
      <c r="H122" s="424" t="str">
        <f t="shared" si="108"/>
        <v>ORANGE</v>
      </c>
      <c r="I122" s="425"/>
      <c r="J122" s="112" t="s">
        <v>121</v>
      </c>
      <c r="K122" s="414">
        <f t="shared" si="109"/>
        <v>0</v>
      </c>
      <c r="L122" s="415"/>
      <c r="M122" s="113">
        <f t="shared" si="119"/>
        <v>9.0909090909090912E-2</v>
      </c>
      <c r="N122" s="112">
        <f t="shared" ref="N122" si="120">K122*M122</f>
        <v>0</v>
      </c>
      <c r="O122" s="114"/>
      <c r="P122" s="40">
        <f t="shared" ref="P122" si="121">ROUNDUP(O122+N122,0)</f>
        <v>0</v>
      </c>
      <c r="Q122" s="40"/>
    </row>
    <row r="123" spans="1:17" s="45" customFormat="1" ht="52.5" hidden="1" customHeight="1">
      <c r="A123" s="109">
        <v>6</v>
      </c>
      <c r="B123" s="427" t="s">
        <v>125</v>
      </c>
      <c r="C123" s="428"/>
      <c r="D123" s="428"/>
      <c r="E123" s="428"/>
      <c r="F123" s="110" t="s">
        <v>53</v>
      </c>
      <c r="G123" s="110"/>
      <c r="H123" s="424" t="str">
        <f t="shared" si="93"/>
        <v>ASH HEATHER</v>
      </c>
      <c r="I123" s="425" t="str">
        <f t="shared" ref="I123" si="122">$E$49</f>
        <v>WASHED BLACK 19-4008 TCX</v>
      </c>
      <c r="J123" s="112" t="s">
        <v>121</v>
      </c>
      <c r="K123" s="414">
        <f t="shared" si="94"/>
        <v>0</v>
      </c>
      <c r="L123" s="415"/>
      <c r="M123" s="113">
        <f>M119*2</f>
        <v>0.18181818181818182</v>
      </c>
      <c r="N123" s="112">
        <f t="shared" si="95"/>
        <v>0</v>
      </c>
      <c r="O123" s="114"/>
      <c r="P123" s="40">
        <f t="shared" si="96"/>
        <v>0</v>
      </c>
      <c r="Q123" s="40"/>
    </row>
    <row r="124" spans="1:17" s="45" customFormat="1" ht="52.5" customHeight="1">
      <c r="A124" s="109">
        <v>6</v>
      </c>
      <c r="B124" s="427" t="s">
        <v>125</v>
      </c>
      <c r="C124" s="428"/>
      <c r="D124" s="428"/>
      <c r="E124" s="428"/>
      <c r="F124" s="110" t="s">
        <v>53</v>
      </c>
      <c r="G124" s="110"/>
      <c r="H124" s="424" t="str">
        <f t="shared" si="97"/>
        <v>BLACK</v>
      </c>
      <c r="I124" s="425"/>
      <c r="J124" s="112" t="s">
        <v>121</v>
      </c>
      <c r="K124" s="414">
        <f t="shared" si="98"/>
        <v>1919</v>
      </c>
      <c r="L124" s="415"/>
      <c r="M124" s="113">
        <f>M120*2</f>
        <v>0.18181818181818182</v>
      </c>
      <c r="N124" s="112">
        <f t="shared" si="95"/>
        <v>348.90909090909093</v>
      </c>
      <c r="O124" s="114"/>
      <c r="P124" s="40">
        <f t="shared" si="96"/>
        <v>349</v>
      </c>
      <c r="Q124" s="40"/>
    </row>
    <row r="125" spans="1:17" s="45" customFormat="1" ht="52.5" hidden="1" customHeight="1">
      <c r="A125" s="109">
        <v>6</v>
      </c>
      <c r="B125" s="427" t="s">
        <v>125</v>
      </c>
      <c r="C125" s="428"/>
      <c r="D125" s="428"/>
      <c r="E125" s="428"/>
      <c r="F125" s="110" t="s">
        <v>53</v>
      </c>
      <c r="G125" s="110"/>
      <c r="H125" s="424" t="str">
        <f t="shared" si="106"/>
        <v>BLUE</v>
      </c>
      <c r="I125" s="425"/>
      <c r="J125" s="112" t="s">
        <v>121</v>
      </c>
      <c r="K125" s="414">
        <f t="shared" si="107"/>
        <v>0</v>
      </c>
      <c r="L125" s="415"/>
      <c r="M125" s="113">
        <f>M121*2</f>
        <v>0.18181818181818182</v>
      </c>
      <c r="N125" s="112">
        <f t="shared" si="95"/>
        <v>0</v>
      </c>
      <c r="O125" s="114"/>
      <c r="P125" s="40">
        <f t="shared" si="96"/>
        <v>0</v>
      </c>
      <c r="Q125" s="40"/>
    </row>
    <row r="126" spans="1:17" s="45" customFormat="1" ht="52.5" hidden="1" customHeight="1">
      <c r="A126" s="109">
        <v>6</v>
      </c>
      <c r="B126" s="427" t="s">
        <v>125</v>
      </c>
      <c r="C126" s="428"/>
      <c r="D126" s="428"/>
      <c r="E126" s="428"/>
      <c r="F126" s="110" t="s">
        <v>53</v>
      </c>
      <c r="G126" s="110"/>
      <c r="H126" s="424" t="str">
        <f t="shared" si="108"/>
        <v>ORANGE</v>
      </c>
      <c r="I126" s="425"/>
      <c r="J126" s="112" t="s">
        <v>121</v>
      </c>
      <c r="K126" s="414">
        <f t="shared" si="109"/>
        <v>0</v>
      </c>
      <c r="L126" s="415"/>
      <c r="M126" s="113">
        <f>M122*2</f>
        <v>0.18181818181818182</v>
      </c>
      <c r="N126" s="112">
        <f t="shared" ref="N126" si="123">K126*M126</f>
        <v>0</v>
      </c>
      <c r="O126" s="114"/>
      <c r="P126" s="40">
        <f t="shared" ref="P126" si="124">ROUNDUP(O126+N126,0)</f>
        <v>0</v>
      </c>
      <c r="Q126" s="40"/>
    </row>
    <row r="127" spans="1:17" s="45" customFormat="1" ht="42.5" hidden="1" customHeight="1">
      <c r="A127" s="109">
        <v>7</v>
      </c>
      <c r="B127" s="427" t="s">
        <v>126</v>
      </c>
      <c r="C127" s="428"/>
      <c r="D127" s="428"/>
      <c r="E127" s="428"/>
      <c r="F127" s="110" t="s">
        <v>123</v>
      </c>
      <c r="G127" s="110"/>
      <c r="H127" s="424" t="str">
        <f t="shared" si="93"/>
        <v>ASH HEATHER</v>
      </c>
      <c r="I127" s="425" t="str">
        <f t="shared" ref="I127" si="125">$E$49</f>
        <v>WASHED BLACK 19-4008 TCX</v>
      </c>
      <c r="J127" s="112" t="s">
        <v>121</v>
      </c>
      <c r="K127" s="414">
        <f t="shared" si="94"/>
        <v>0</v>
      </c>
      <c r="L127" s="415"/>
      <c r="M127" s="113">
        <f>M119</f>
        <v>9.0909090909090912E-2</v>
      </c>
      <c r="N127" s="112">
        <f t="shared" si="95"/>
        <v>0</v>
      </c>
      <c r="O127" s="114"/>
      <c r="P127" s="40">
        <f t="shared" si="96"/>
        <v>0</v>
      </c>
      <c r="Q127" s="40"/>
    </row>
    <row r="128" spans="1:17" s="45" customFormat="1" ht="42.5" customHeight="1">
      <c r="A128" s="109">
        <v>7</v>
      </c>
      <c r="B128" s="427" t="s">
        <v>126</v>
      </c>
      <c r="C128" s="428"/>
      <c r="D128" s="428"/>
      <c r="E128" s="428"/>
      <c r="F128" s="110" t="s">
        <v>123</v>
      </c>
      <c r="G128" s="110"/>
      <c r="H128" s="424" t="str">
        <f t="shared" si="97"/>
        <v>BLACK</v>
      </c>
      <c r="I128" s="425"/>
      <c r="J128" s="112" t="s">
        <v>121</v>
      </c>
      <c r="K128" s="414">
        <f t="shared" si="98"/>
        <v>1919</v>
      </c>
      <c r="L128" s="415"/>
      <c r="M128" s="113">
        <f>M120</f>
        <v>9.0909090909090912E-2</v>
      </c>
      <c r="N128" s="112">
        <f t="shared" si="95"/>
        <v>174.45454545454547</v>
      </c>
      <c r="O128" s="114"/>
      <c r="P128" s="40">
        <f t="shared" si="96"/>
        <v>175</v>
      </c>
      <c r="Q128" s="40"/>
    </row>
    <row r="129" spans="1:17" s="45" customFormat="1" ht="42.5" hidden="1" customHeight="1">
      <c r="A129" s="109">
        <v>7</v>
      </c>
      <c r="B129" s="429" t="s">
        <v>126</v>
      </c>
      <c r="C129" s="430"/>
      <c r="D129" s="430"/>
      <c r="E129" s="431"/>
      <c r="F129" s="110" t="s">
        <v>123</v>
      </c>
      <c r="G129" s="110"/>
      <c r="H129" s="424" t="str">
        <f t="shared" si="106"/>
        <v>BLUE</v>
      </c>
      <c r="I129" s="425"/>
      <c r="J129" s="112" t="s">
        <v>121</v>
      </c>
      <c r="K129" s="414">
        <f t="shared" si="107"/>
        <v>0</v>
      </c>
      <c r="L129" s="415"/>
      <c r="M129" s="113">
        <f>M121</f>
        <v>9.0909090909090912E-2</v>
      </c>
      <c r="N129" s="112">
        <f t="shared" si="95"/>
        <v>0</v>
      </c>
      <c r="O129" s="114"/>
      <c r="P129" s="40">
        <f t="shared" si="96"/>
        <v>0</v>
      </c>
      <c r="Q129" s="40"/>
    </row>
    <row r="130" spans="1:17" s="45" customFormat="1" ht="42.5" hidden="1" customHeight="1">
      <c r="A130" s="109">
        <v>7</v>
      </c>
      <c r="B130" s="429" t="s">
        <v>126</v>
      </c>
      <c r="C130" s="430"/>
      <c r="D130" s="430"/>
      <c r="E130" s="431"/>
      <c r="F130" s="110" t="s">
        <v>123</v>
      </c>
      <c r="G130" s="110"/>
      <c r="H130" s="424" t="str">
        <f t="shared" si="108"/>
        <v>ORANGE</v>
      </c>
      <c r="I130" s="425"/>
      <c r="J130" s="112" t="s">
        <v>121</v>
      </c>
      <c r="K130" s="414">
        <f t="shared" si="109"/>
        <v>0</v>
      </c>
      <c r="L130" s="415"/>
      <c r="M130" s="113">
        <f>M122</f>
        <v>9.0909090909090912E-2</v>
      </c>
      <c r="N130" s="112">
        <f t="shared" ref="N130" si="126">K130*M130</f>
        <v>0</v>
      </c>
      <c r="O130" s="114"/>
      <c r="P130" s="40">
        <f t="shared" ref="P130" si="127">ROUNDUP(O130+N130,0)</f>
        <v>0</v>
      </c>
      <c r="Q130" s="40"/>
    </row>
    <row r="131" spans="1:17" s="45" customFormat="1" ht="42.5" hidden="1" customHeight="1">
      <c r="A131" s="109">
        <v>8</v>
      </c>
      <c r="B131" s="429" t="s">
        <v>127</v>
      </c>
      <c r="C131" s="430"/>
      <c r="D131" s="430"/>
      <c r="E131" s="431"/>
      <c r="F131" s="110" t="s">
        <v>38</v>
      </c>
      <c r="G131" s="110"/>
      <c r="H131" s="424" t="str">
        <f t="shared" si="93"/>
        <v>ASH HEATHER</v>
      </c>
      <c r="I131" s="425" t="str">
        <f t="shared" ref="I131" si="128">$E$49</f>
        <v>WASHED BLACK 19-4008 TCX</v>
      </c>
      <c r="J131" s="112" t="s">
        <v>121</v>
      </c>
      <c r="K131" s="414">
        <f t="shared" si="94"/>
        <v>0</v>
      </c>
      <c r="L131" s="415"/>
      <c r="M131" s="112">
        <v>1</v>
      </c>
      <c r="N131" s="112">
        <f>K131*M131</f>
        <v>0</v>
      </c>
      <c r="O131" s="114"/>
      <c r="P131" s="40">
        <f t="shared" si="96"/>
        <v>0</v>
      </c>
      <c r="Q131" s="484" t="s">
        <v>188</v>
      </c>
    </row>
    <row r="132" spans="1:17" s="45" customFormat="1" ht="42.5" customHeight="1">
      <c r="A132" s="109">
        <v>8</v>
      </c>
      <c r="B132" s="427" t="s">
        <v>127</v>
      </c>
      <c r="C132" s="428"/>
      <c r="D132" s="428"/>
      <c r="E132" s="428"/>
      <c r="F132" s="110" t="s">
        <v>38</v>
      </c>
      <c r="G132" s="110"/>
      <c r="H132" s="424" t="str">
        <f t="shared" si="97"/>
        <v>BLACK</v>
      </c>
      <c r="I132" s="425"/>
      <c r="J132" s="112" t="s">
        <v>121</v>
      </c>
      <c r="K132" s="414">
        <f t="shared" si="98"/>
        <v>1919</v>
      </c>
      <c r="L132" s="415"/>
      <c r="M132" s="112">
        <v>1</v>
      </c>
      <c r="N132" s="112">
        <f t="shared" ref="N132:N137" si="129">K132*M132</f>
        <v>1919</v>
      </c>
      <c r="O132" s="114"/>
      <c r="P132" s="40">
        <f t="shared" si="96"/>
        <v>1919</v>
      </c>
      <c r="Q132" s="485"/>
    </row>
    <row r="133" spans="1:17" s="45" customFormat="1" ht="42.5" hidden="1" customHeight="1">
      <c r="A133" s="109">
        <v>8</v>
      </c>
      <c r="B133" s="427" t="s">
        <v>127</v>
      </c>
      <c r="C133" s="428"/>
      <c r="D133" s="428"/>
      <c r="E133" s="428"/>
      <c r="F133" s="110" t="s">
        <v>38</v>
      </c>
      <c r="G133" s="110"/>
      <c r="H133" s="424" t="str">
        <f t="shared" si="106"/>
        <v>BLUE</v>
      </c>
      <c r="I133" s="425"/>
      <c r="J133" s="112" t="s">
        <v>121</v>
      </c>
      <c r="K133" s="414">
        <f t="shared" si="107"/>
        <v>0</v>
      </c>
      <c r="L133" s="415"/>
      <c r="M133" s="112">
        <v>1</v>
      </c>
      <c r="N133" s="112">
        <f t="shared" si="129"/>
        <v>0</v>
      </c>
      <c r="O133" s="114"/>
      <c r="P133" s="40">
        <f t="shared" si="96"/>
        <v>0</v>
      </c>
      <c r="Q133" s="485"/>
    </row>
    <row r="134" spans="1:17" s="45" customFormat="1" ht="42.5" hidden="1" customHeight="1">
      <c r="A134" s="109">
        <v>8</v>
      </c>
      <c r="B134" s="427" t="s">
        <v>127</v>
      </c>
      <c r="C134" s="428"/>
      <c r="D134" s="428"/>
      <c r="E134" s="428"/>
      <c r="F134" s="110" t="s">
        <v>38</v>
      </c>
      <c r="G134" s="110"/>
      <c r="H134" s="424" t="str">
        <f t="shared" si="108"/>
        <v>ORANGE</v>
      </c>
      <c r="I134" s="425"/>
      <c r="J134" s="112" t="s">
        <v>121</v>
      </c>
      <c r="K134" s="414">
        <f t="shared" si="109"/>
        <v>0</v>
      </c>
      <c r="L134" s="415"/>
      <c r="M134" s="112">
        <v>1</v>
      </c>
      <c r="N134" s="112">
        <f t="shared" ref="N134" si="130">K134*M134</f>
        <v>0</v>
      </c>
      <c r="O134" s="114"/>
      <c r="P134" s="40">
        <f t="shared" ref="P134" si="131">ROUNDUP(O134+N134,0)</f>
        <v>0</v>
      </c>
      <c r="Q134" s="485"/>
    </row>
    <row r="135" spans="1:17" s="45" customFormat="1" ht="42.5" hidden="1" customHeight="1">
      <c r="A135" s="109">
        <v>9</v>
      </c>
      <c r="B135" s="427" t="s">
        <v>128</v>
      </c>
      <c r="C135" s="428"/>
      <c r="D135" s="428"/>
      <c r="E135" s="428"/>
      <c r="F135" s="110" t="s">
        <v>123</v>
      </c>
      <c r="G135" s="110"/>
      <c r="H135" s="424" t="str">
        <f t="shared" si="93"/>
        <v>ASH HEATHER</v>
      </c>
      <c r="I135" s="425" t="str">
        <f t="shared" ref="I135" si="132">$E$49</f>
        <v>WASHED BLACK 19-4008 TCX</v>
      </c>
      <c r="J135" s="112" t="s">
        <v>121</v>
      </c>
      <c r="K135" s="414">
        <f t="shared" si="94"/>
        <v>0</v>
      </c>
      <c r="L135" s="415"/>
      <c r="M135" s="112">
        <v>1</v>
      </c>
      <c r="N135" s="112">
        <f t="shared" si="129"/>
        <v>0</v>
      </c>
      <c r="O135" s="114"/>
      <c r="P135" s="40">
        <f t="shared" si="96"/>
        <v>0</v>
      </c>
      <c r="Q135" s="484" t="s">
        <v>188</v>
      </c>
    </row>
    <row r="136" spans="1:17" s="45" customFormat="1" ht="42.5" customHeight="1">
      <c r="A136" s="109">
        <v>9</v>
      </c>
      <c r="B136" s="429" t="s">
        <v>128</v>
      </c>
      <c r="C136" s="430"/>
      <c r="D136" s="430"/>
      <c r="E136" s="431"/>
      <c r="F136" s="110" t="s">
        <v>123</v>
      </c>
      <c r="G136" s="110"/>
      <c r="H136" s="424" t="str">
        <f t="shared" si="97"/>
        <v>BLACK</v>
      </c>
      <c r="I136" s="425"/>
      <c r="J136" s="112" t="s">
        <v>121</v>
      </c>
      <c r="K136" s="414">
        <f t="shared" si="98"/>
        <v>1919</v>
      </c>
      <c r="L136" s="415"/>
      <c r="M136" s="112">
        <v>1</v>
      </c>
      <c r="N136" s="112">
        <f t="shared" si="129"/>
        <v>1919</v>
      </c>
      <c r="O136" s="114"/>
      <c r="P136" s="40">
        <f t="shared" si="96"/>
        <v>1919</v>
      </c>
      <c r="Q136" s="485"/>
    </row>
    <row r="137" spans="1:17" s="45" customFormat="1" ht="42.5" hidden="1" customHeight="1">
      <c r="A137" s="109">
        <v>9</v>
      </c>
      <c r="B137" s="429" t="s">
        <v>128</v>
      </c>
      <c r="C137" s="430"/>
      <c r="D137" s="430"/>
      <c r="E137" s="431"/>
      <c r="F137" s="110" t="s">
        <v>123</v>
      </c>
      <c r="G137" s="110"/>
      <c r="H137" s="424" t="str">
        <f t="shared" si="106"/>
        <v>BLUE</v>
      </c>
      <c r="I137" s="425"/>
      <c r="J137" s="112" t="s">
        <v>121</v>
      </c>
      <c r="K137" s="414">
        <f t="shared" si="107"/>
        <v>0</v>
      </c>
      <c r="L137" s="415"/>
      <c r="M137" s="112">
        <v>1</v>
      </c>
      <c r="N137" s="112">
        <f t="shared" si="129"/>
        <v>0</v>
      </c>
      <c r="O137" s="114"/>
      <c r="P137" s="40">
        <f t="shared" si="96"/>
        <v>0</v>
      </c>
      <c r="Q137" s="485"/>
    </row>
    <row r="138" spans="1:17" s="45" customFormat="1" ht="42.5" hidden="1" customHeight="1">
      <c r="A138" s="109">
        <v>9</v>
      </c>
      <c r="B138" s="429" t="s">
        <v>128</v>
      </c>
      <c r="C138" s="430"/>
      <c r="D138" s="430"/>
      <c r="E138" s="431"/>
      <c r="F138" s="110" t="s">
        <v>123</v>
      </c>
      <c r="G138" s="110"/>
      <c r="H138" s="424" t="str">
        <f t="shared" si="108"/>
        <v>ORANGE</v>
      </c>
      <c r="I138" s="425"/>
      <c r="J138" s="112" t="s">
        <v>121</v>
      </c>
      <c r="K138" s="414">
        <f t="shared" si="109"/>
        <v>0</v>
      </c>
      <c r="L138" s="415"/>
      <c r="M138" s="112">
        <v>1</v>
      </c>
      <c r="N138" s="112">
        <f t="shared" ref="N138" si="133">K138*M138</f>
        <v>0</v>
      </c>
      <c r="O138" s="114"/>
      <c r="P138" s="40">
        <f t="shared" ref="P138" si="134">ROUNDUP(O138+N138,0)</f>
        <v>0</v>
      </c>
      <c r="Q138" s="485"/>
    </row>
    <row r="139" spans="1:17" s="45" customFormat="1" ht="42.5" customHeight="1">
      <c r="A139" s="109">
        <v>10</v>
      </c>
      <c r="B139" s="429" t="s">
        <v>145</v>
      </c>
      <c r="C139" s="430"/>
      <c r="D139" s="430"/>
      <c r="E139" s="431"/>
      <c r="F139" s="110" t="s">
        <v>174</v>
      </c>
      <c r="G139" s="110"/>
      <c r="H139" s="424" t="s">
        <v>148</v>
      </c>
      <c r="I139" s="425">
        <v>42</v>
      </c>
      <c r="J139" s="112" t="s">
        <v>147</v>
      </c>
      <c r="K139" s="414">
        <v>179</v>
      </c>
      <c r="L139" s="415"/>
      <c r="M139" s="113">
        <f>M119*2</f>
        <v>0.18181818181818182</v>
      </c>
      <c r="N139" s="112">
        <f>K139*M139</f>
        <v>32.545454545454547</v>
      </c>
      <c r="O139" s="114"/>
      <c r="P139" s="40">
        <f t="shared" si="96"/>
        <v>33</v>
      </c>
      <c r="Q139" s="531" t="s">
        <v>278</v>
      </c>
    </row>
    <row r="140" spans="1:17" s="45" customFormat="1" ht="42.5" customHeight="1">
      <c r="A140" s="109">
        <v>10</v>
      </c>
      <c r="B140" s="429" t="s">
        <v>145</v>
      </c>
      <c r="C140" s="430"/>
      <c r="D140" s="430"/>
      <c r="E140" s="431"/>
      <c r="F140" s="110" t="s">
        <v>255</v>
      </c>
      <c r="G140" s="110"/>
      <c r="H140" s="424">
        <v>30</v>
      </c>
      <c r="I140" s="425"/>
      <c r="J140" s="112" t="s">
        <v>147</v>
      </c>
      <c r="K140" s="414">
        <v>180</v>
      </c>
      <c r="L140" s="415"/>
      <c r="M140" s="113">
        <f>M120*2</f>
        <v>0.18181818181818182</v>
      </c>
      <c r="N140" s="112">
        <f>K140*M140</f>
        <v>32.727272727272727</v>
      </c>
      <c r="O140" s="114"/>
      <c r="P140" s="40"/>
      <c r="Q140" s="532"/>
    </row>
    <row r="141" spans="1:17" s="45" customFormat="1" ht="42.5" customHeight="1">
      <c r="A141" s="109">
        <v>10</v>
      </c>
      <c r="B141" s="429" t="s">
        <v>145</v>
      </c>
      <c r="C141" s="430"/>
      <c r="D141" s="430"/>
      <c r="E141" s="431"/>
      <c r="F141" s="110" t="s">
        <v>175</v>
      </c>
      <c r="G141" s="110"/>
      <c r="H141" s="424">
        <v>31</v>
      </c>
      <c r="I141" s="425" t="s">
        <v>148</v>
      </c>
      <c r="J141" s="112" t="s">
        <v>147</v>
      </c>
      <c r="K141" s="414">
        <v>709</v>
      </c>
      <c r="L141" s="415"/>
      <c r="M141" s="113">
        <f>M120*2</f>
        <v>0.18181818181818182</v>
      </c>
      <c r="N141" s="112">
        <f t="shared" ref="N141:N144" si="135">K141*M141</f>
        <v>128.90909090909091</v>
      </c>
      <c r="O141" s="114"/>
      <c r="P141" s="40">
        <f t="shared" si="96"/>
        <v>129</v>
      </c>
      <c r="Q141" s="532"/>
    </row>
    <row r="142" spans="1:17" s="45" customFormat="1" ht="42.5" customHeight="1">
      <c r="A142" s="109">
        <v>10</v>
      </c>
      <c r="B142" s="429" t="s">
        <v>145</v>
      </c>
      <c r="C142" s="430"/>
      <c r="D142" s="430"/>
      <c r="E142" s="431"/>
      <c r="F142" s="110" t="s">
        <v>176</v>
      </c>
      <c r="G142" s="110"/>
      <c r="H142" s="424">
        <v>52</v>
      </c>
      <c r="I142" s="425" t="s">
        <v>149</v>
      </c>
      <c r="J142" s="112" t="s">
        <v>147</v>
      </c>
      <c r="K142" s="414">
        <v>99</v>
      </c>
      <c r="L142" s="415"/>
      <c r="M142" s="113">
        <f>M121*2</f>
        <v>0.18181818181818182</v>
      </c>
      <c r="N142" s="112">
        <f t="shared" si="135"/>
        <v>18</v>
      </c>
      <c r="O142" s="114"/>
      <c r="P142" s="40">
        <f t="shared" si="96"/>
        <v>18</v>
      </c>
      <c r="Q142" s="532"/>
    </row>
    <row r="143" spans="1:17" s="45" customFormat="1" ht="42.5" customHeight="1">
      <c r="A143" s="109">
        <v>10</v>
      </c>
      <c r="B143" s="429" t="s">
        <v>145</v>
      </c>
      <c r="C143" s="430"/>
      <c r="D143" s="430"/>
      <c r="E143" s="431"/>
      <c r="F143" s="110" t="s">
        <v>177</v>
      </c>
      <c r="G143" s="110"/>
      <c r="H143" s="424">
        <v>41</v>
      </c>
      <c r="I143" s="425" t="s">
        <v>149</v>
      </c>
      <c r="J143" s="112" t="s">
        <v>147</v>
      </c>
      <c r="K143" s="414">
        <v>146</v>
      </c>
      <c r="L143" s="415"/>
      <c r="M143" s="113">
        <f t="shared" ref="M143" si="136">M122*2</f>
        <v>0.18181818181818182</v>
      </c>
      <c r="N143" s="112">
        <f t="shared" si="135"/>
        <v>26.545454545454547</v>
      </c>
      <c r="O143" s="114"/>
      <c r="P143" s="40">
        <f t="shared" si="96"/>
        <v>27</v>
      </c>
      <c r="Q143" s="532"/>
    </row>
    <row r="144" spans="1:17" s="45" customFormat="1" ht="42.5" customHeight="1">
      <c r="A144" s="109">
        <v>10</v>
      </c>
      <c r="B144" s="429" t="s">
        <v>145</v>
      </c>
      <c r="C144" s="430"/>
      <c r="D144" s="430"/>
      <c r="E144" s="431"/>
      <c r="F144" s="110" t="s">
        <v>38</v>
      </c>
      <c r="G144" s="110"/>
      <c r="H144" s="424">
        <v>42</v>
      </c>
      <c r="I144" s="425" t="s">
        <v>149</v>
      </c>
      <c r="J144" s="112" t="s">
        <v>147</v>
      </c>
      <c r="K144" s="414">
        <v>134</v>
      </c>
      <c r="L144" s="415"/>
      <c r="M144" s="113">
        <v>0.18181818181818182</v>
      </c>
      <c r="N144" s="112">
        <f t="shared" si="135"/>
        <v>24.363636363636363</v>
      </c>
      <c r="O144" s="114"/>
      <c r="P144" s="40">
        <f t="shared" si="96"/>
        <v>25</v>
      </c>
      <c r="Q144" s="532"/>
    </row>
    <row r="145" spans="1:17" s="45" customFormat="1" ht="42.5" customHeight="1">
      <c r="A145" s="109">
        <v>10</v>
      </c>
      <c r="B145" s="429" t="s">
        <v>145</v>
      </c>
      <c r="C145" s="430"/>
      <c r="D145" s="430"/>
      <c r="E145" s="431"/>
      <c r="F145" s="110" t="s">
        <v>297</v>
      </c>
      <c r="G145" s="110"/>
      <c r="H145" s="424">
        <v>96</v>
      </c>
      <c r="I145" s="425" t="s">
        <v>149</v>
      </c>
      <c r="J145" s="112" t="s">
        <v>147</v>
      </c>
      <c r="K145" s="414">
        <v>12</v>
      </c>
      <c r="L145" s="415"/>
      <c r="M145" s="113">
        <v>0.18181818181818182</v>
      </c>
      <c r="N145" s="112">
        <f t="shared" ref="N145" si="137">K145*M145</f>
        <v>2.1818181818181817</v>
      </c>
      <c r="O145" s="114"/>
      <c r="P145" s="40">
        <f t="shared" ref="P145" si="138">ROUNDUP(O145+N145,0)</f>
        <v>3</v>
      </c>
      <c r="Q145" s="532"/>
    </row>
    <row r="146" spans="1:17" s="14" customFormat="1" ht="33" customHeight="1">
      <c r="B146" s="102" t="s">
        <v>65</v>
      </c>
      <c r="C146" s="103"/>
      <c r="D146" s="104"/>
      <c r="E146" s="104"/>
      <c r="F146" s="104"/>
      <c r="G146" s="105"/>
      <c r="H146" s="104"/>
      <c r="I146" s="104"/>
      <c r="J146" s="483" t="s">
        <v>31</v>
      </c>
      <c r="K146" s="483"/>
      <c r="L146" s="483"/>
      <c r="M146" s="483"/>
      <c r="N146" s="483"/>
      <c r="O146" s="44"/>
      <c r="P146" s="44"/>
      <c r="Q146" s="45"/>
    </row>
    <row r="147" spans="1:17" s="204" customFormat="1" ht="39">
      <c r="A147" s="204">
        <v>1</v>
      </c>
      <c r="B147" s="202" t="s">
        <v>233</v>
      </c>
      <c r="C147" s="6" t="s">
        <v>256</v>
      </c>
      <c r="D147" s="5"/>
      <c r="E147" s="5"/>
      <c r="F147" s="5"/>
      <c r="G147" s="203"/>
      <c r="H147" s="203"/>
      <c r="I147" s="203"/>
      <c r="J147" s="203"/>
      <c r="K147" s="8"/>
      <c r="L147" s="8"/>
      <c r="M147" s="203"/>
      <c r="N147" s="203"/>
      <c r="O147" s="203"/>
      <c r="P147" s="203"/>
      <c r="Q147" s="203"/>
    </row>
    <row r="149" spans="1:17" s="14" customFormat="1" ht="32.5" hidden="1">
      <c r="A149" s="115"/>
      <c r="B149" s="457" t="s">
        <v>49</v>
      </c>
      <c r="C149" s="458"/>
      <c r="D149" s="458"/>
      <c r="E149" s="458"/>
      <c r="F149" s="458"/>
      <c r="G149" s="458"/>
      <c r="H149" s="458"/>
      <c r="I149" s="459"/>
      <c r="J149" s="46"/>
      <c r="K149" s="18"/>
      <c r="L149" s="18"/>
      <c r="M149" s="46"/>
      <c r="N149" s="46"/>
      <c r="O149" s="46"/>
      <c r="P149" s="46"/>
      <c r="Q149" s="46"/>
    </row>
    <row r="150" spans="1:17" s="14" customFormat="1" ht="32.5" hidden="1">
      <c r="A150" s="115"/>
      <c r="B150" s="116" t="s">
        <v>42</v>
      </c>
      <c r="C150" s="428" t="s">
        <v>203</v>
      </c>
      <c r="D150" s="428"/>
      <c r="E150" s="197" t="s">
        <v>204</v>
      </c>
      <c r="F150" s="197" t="s">
        <v>211</v>
      </c>
      <c r="G150" s="454" t="s">
        <v>134</v>
      </c>
      <c r="H150" s="455"/>
      <c r="I150" s="456"/>
      <c r="J150" s="46"/>
      <c r="K150" s="18"/>
      <c r="L150" s="18"/>
      <c r="M150" s="46"/>
      <c r="N150" s="46"/>
      <c r="O150" s="46"/>
      <c r="P150" s="46"/>
      <c r="Q150" s="46"/>
    </row>
    <row r="151" spans="1:17" s="14" customFormat="1" ht="65" hidden="1">
      <c r="A151" s="115"/>
      <c r="B151" s="126" t="str">
        <f>$D$18</f>
        <v>ASH HEATHER</v>
      </c>
      <c r="C151" s="432"/>
      <c r="D151" s="446"/>
      <c r="E151" s="449" t="s">
        <v>205</v>
      </c>
      <c r="F151" s="449" t="s">
        <v>241</v>
      </c>
      <c r="G151" s="442" t="s">
        <v>250</v>
      </c>
      <c r="H151" s="443"/>
      <c r="I151" s="444"/>
      <c r="J151" s="46"/>
      <c r="K151" s="18"/>
      <c r="L151" s="18"/>
      <c r="M151" s="46"/>
      <c r="N151" s="46"/>
      <c r="O151" s="46"/>
      <c r="P151" s="46"/>
      <c r="Q151" s="46"/>
    </row>
    <row r="152" spans="1:17" s="14" customFormat="1" ht="32.5" hidden="1">
      <c r="A152" s="115"/>
      <c r="B152" s="126" t="str">
        <f>$D$29</f>
        <v>BLACK</v>
      </c>
      <c r="C152" s="434"/>
      <c r="D152" s="447"/>
      <c r="E152" s="450"/>
      <c r="F152" s="450"/>
      <c r="G152" s="442" t="s">
        <v>251</v>
      </c>
      <c r="H152" s="443"/>
      <c r="I152" s="444"/>
      <c r="J152" s="46"/>
      <c r="K152" s="18"/>
      <c r="L152" s="18"/>
      <c r="M152" s="46"/>
      <c r="N152" s="46"/>
      <c r="O152" s="46"/>
      <c r="P152" s="46"/>
      <c r="Q152" s="46"/>
    </row>
    <row r="153" spans="1:17" s="14" customFormat="1" ht="32.5" hidden="1">
      <c r="A153" s="115"/>
      <c r="B153" s="126" t="str">
        <f>$D$32</f>
        <v>BLUE</v>
      </c>
      <c r="C153" s="434"/>
      <c r="D153" s="447"/>
      <c r="E153" s="451"/>
      <c r="F153" s="450"/>
      <c r="G153" s="442" t="s">
        <v>252</v>
      </c>
      <c r="H153" s="443"/>
      <c r="I153" s="444"/>
      <c r="J153" s="46"/>
      <c r="K153" s="18"/>
      <c r="L153" s="18"/>
      <c r="M153" s="46"/>
      <c r="N153" s="46"/>
      <c r="O153" s="46"/>
      <c r="P153" s="46"/>
      <c r="Q153" s="46"/>
    </row>
    <row r="154" spans="1:17" s="14" customFormat="1" ht="65" hidden="1">
      <c r="A154" s="115"/>
      <c r="B154" s="126" t="str">
        <f>$D$39</f>
        <v>ORANGE</v>
      </c>
      <c r="C154" s="436"/>
      <c r="D154" s="448"/>
      <c r="E154" s="199" t="s">
        <v>206</v>
      </c>
      <c r="F154" s="451"/>
      <c r="G154" s="442" t="s">
        <v>251</v>
      </c>
      <c r="H154" s="443"/>
      <c r="I154" s="444"/>
      <c r="J154" s="46"/>
      <c r="K154" s="18"/>
      <c r="L154" s="18"/>
      <c r="M154" s="46"/>
      <c r="N154" s="46"/>
      <c r="O154" s="46"/>
      <c r="P154" s="46"/>
      <c r="Q154" s="46"/>
    </row>
    <row r="155" spans="1:17" s="14" customFormat="1" ht="32.5" hidden="1">
      <c r="A155" s="115"/>
      <c r="B155" s="457" t="s">
        <v>135</v>
      </c>
      <c r="C155" s="458"/>
      <c r="D155" s="486"/>
      <c r="E155" s="486"/>
      <c r="F155" s="486"/>
      <c r="G155" s="486"/>
      <c r="H155" s="486"/>
      <c r="I155" s="487"/>
      <c r="J155" s="46"/>
      <c r="K155" s="46"/>
      <c r="L155" s="46"/>
    </row>
    <row r="156" spans="1:17" s="14" customFormat="1" ht="32.5" hidden="1">
      <c r="A156" s="115"/>
      <c r="B156" s="429"/>
      <c r="C156" s="431"/>
      <c r="D156" s="117" t="s">
        <v>55</v>
      </c>
      <c r="E156" s="117" t="s">
        <v>59</v>
      </c>
      <c r="F156" s="117" t="s">
        <v>10</v>
      </c>
      <c r="G156" s="117" t="s">
        <v>56</v>
      </c>
      <c r="H156" s="117" t="s">
        <v>57</v>
      </c>
      <c r="I156" s="117" t="s">
        <v>58</v>
      </c>
    </row>
    <row r="157" spans="1:17" s="14" customFormat="1" ht="51.5" hidden="1">
      <c r="A157" s="115"/>
      <c r="B157" s="452" t="s">
        <v>207</v>
      </c>
      <c r="C157" s="453"/>
      <c r="D157" s="127"/>
      <c r="E157" s="216">
        <v>3.125</v>
      </c>
      <c r="F157" s="216">
        <v>3.24</v>
      </c>
      <c r="G157" s="216">
        <v>3.3650000000000002</v>
      </c>
      <c r="H157" s="216">
        <v>3.49</v>
      </c>
      <c r="I157" s="216">
        <v>3.625</v>
      </c>
    </row>
    <row r="158" spans="1:17" s="204" customFormat="1" ht="55" customHeight="1">
      <c r="A158" s="201">
        <v>2</v>
      </c>
      <c r="B158" s="202" t="s">
        <v>232</v>
      </c>
      <c r="C158" s="524" t="s">
        <v>282</v>
      </c>
      <c r="D158" s="524"/>
      <c r="E158" s="524"/>
      <c r="F158" s="524"/>
      <c r="G158" s="524"/>
      <c r="H158" s="524"/>
      <c r="I158" s="524"/>
      <c r="J158" s="203"/>
      <c r="K158" s="8"/>
      <c r="L158" s="8"/>
      <c r="M158" s="203"/>
      <c r="N158" s="203"/>
      <c r="O158" s="203"/>
      <c r="P158" s="203"/>
      <c r="Q158" s="203"/>
    </row>
    <row r="159" spans="1:17" s="14" customFormat="1" ht="32.5">
      <c r="A159" s="115"/>
      <c r="B159" s="457" t="s">
        <v>49</v>
      </c>
      <c r="C159" s="458"/>
      <c r="D159" s="458"/>
      <c r="E159" s="458"/>
      <c r="F159" s="458"/>
      <c r="G159" s="458"/>
      <c r="H159" s="458"/>
      <c r="I159" s="459"/>
      <c r="J159" s="46"/>
      <c r="K159" s="18"/>
      <c r="L159" s="18"/>
      <c r="M159" s="46"/>
      <c r="N159" s="46"/>
      <c r="O159" s="46"/>
      <c r="P159" s="46"/>
      <c r="Q159" s="46"/>
    </row>
    <row r="160" spans="1:17" s="14" customFormat="1" ht="32.5">
      <c r="A160" s="115"/>
      <c r="B160" s="116" t="s">
        <v>42</v>
      </c>
      <c r="C160" s="428" t="s">
        <v>203</v>
      </c>
      <c r="D160" s="428"/>
      <c r="E160" s="197" t="s">
        <v>204</v>
      </c>
      <c r="F160" s="197" t="s">
        <v>211</v>
      </c>
      <c r="G160" s="454" t="s">
        <v>134</v>
      </c>
      <c r="H160" s="455"/>
      <c r="I160" s="456"/>
      <c r="J160" s="46"/>
      <c r="K160" s="18"/>
      <c r="L160" s="18"/>
      <c r="M160" s="46"/>
      <c r="N160" s="46"/>
      <c r="O160" s="46"/>
      <c r="P160" s="46"/>
      <c r="Q160" s="46"/>
    </row>
    <row r="161" spans="1:17" s="14" customFormat="1" ht="112" hidden="1" customHeight="1">
      <c r="A161" s="115"/>
      <c r="B161" s="126" t="str">
        <f>$D$18</f>
        <v>ASH HEATHER</v>
      </c>
      <c r="C161" s="432" t="e" vm="1">
        <v>#VALUE!</v>
      </c>
      <c r="D161" s="433"/>
      <c r="E161" s="438" t="s">
        <v>257</v>
      </c>
      <c r="F161" s="439" t="s">
        <v>258</v>
      </c>
      <c r="G161" s="442" t="s">
        <v>298</v>
      </c>
      <c r="H161" s="443"/>
      <c r="I161" s="444"/>
      <c r="J161" s="46"/>
      <c r="K161" s="18"/>
      <c r="L161" s="18"/>
      <c r="M161" s="46"/>
      <c r="N161" s="46"/>
      <c r="O161" s="46"/>
      <c r="P161" s="46"/>
      <c r="Q161" s="46"/>
    </row>
    <row r="162" spans="1:17" s="14" customFormat="1" ht="186.5" customHeight="1">
      <c r="A162" s="115"/>
      <c r="B162" s="219" t="str">
        <f>$D$29</f>
        <v>BLACK</v>
      </c>
      <c r="C162" s="434"/>
      <c r="D162" s="435"/>
      <c r="E162" s="438"/>
      <c r="F162" s="440"/>
      <c r="G162" s="442" t="s">
        <v>299</v>
      </c>
      <c r="H162" s="443"/>
      <c r="I162" s="444"/>
      <c r="J162" s="46"/>
      <c r="K162" s="18"/>
      <c r="L162" s="18"/>
      <c r="M162" s="46"/>
      <c r="N162" s="46"/>
      <c r="O162" s="46"/>
      <c r="P162" s="46"/>
      <c r="Q162" s="46"/>
    </row>
    <row r="163" spans="1:17" s="14" customFormat="1" ht="112" hidden="1" customHeight="1">
      <c r="A163" s="115"/>
      <c r="B163" s="219" t="str">
        <f>$D$32</f>
        <v>BLUE</v>
      </c>
      <c r="C163" s="434"/>
      <c r="D163" s="435"/>
      <c r="E163" s="438"/>
      <c r="F163" s="440"/>
      <c r="G163" s="442" t="s">
        <v>289</v>
      </c>
      <c r="H163" s="443"/>
      <c r="I163" s="444"/>
      <c r="J163" s="46"/>
      <c r="K163" s="18"/>
      <c r="L163" s="18"/>
      <c r="M163" s="46"/>
      <c r="N163" s="46"/>
      <c r="O163" s="46"/>
      <c r="P163" s="46"/>
      <c r="Q163" s="46"/>
    </row>
    <row r="164" spans="1:17" s="14" customFormat="1" ht="112" hidden="1" customHeight="1">
      <c r="A164" s="115"/>
      <c r="B164" s="219" t="str">
        <f>$A$61</f>
        <v>ORANGE</v>
      </c>
      <c r="C164" s="436"/>
      <c r="D164" s="437"/>
      <c r="E164" s="438"/>
      <c r="F164" s="441"/>
      <c r="G164" s="442" t="s">
        <v>290</v>
      </c>
      <c r="H164" s="443"/>
      <c r="I164" s="444"/>
      <c r="J164" s="46"/>
      <c r="K164" s="18"/>
      <c r="L164" s="18"/>
      <c r="M164" s="46"/>
      <c r="N164" s="46"/>
      <c r="O164" s="46"/>
      <c r="P164" s="46"/>
      <c r="Q164" s="46"/>
    </row>
    <row r="165" spans="1:17" s="14" customFormat="1" ht="32.5">
      <c r="A165" s="115"/>
      <c r="B165" s="457" t="s">
        <v>279</v>
      </c>
      <c r="C165" s="458"/>
      <c r="D165" s="486"/>
      <c r="E165" s="486"/>
      <c r="F165" s="486"/>
      <c r="G165" s="486"/>
      <c r="H165" s="486"/>
      <c r="I165" s="487"/>
      <c r="J165" s="46"/>
      <c r="K165" s="46"/>
      <c r="L165" s="46"/>
    </row>
    <row r="166" spans="1:17" s="14" customFormat="1" ht="32.5">
      <c r="A166" s="115"/>
      <c r="B166" s="429"/>
      <c r="C166" s="431"/>
      <c r="D166" s="117" t="s">
        <v>55</v>
      </c>
      <c r="E166" s="117" t="s">
        <v>59</v>
      </c>
      <c r="F166" s="117" t="s">
        <v>10</v>
      </c>
      <c r="G166" s="117" t="s">
        <v>56</v>
      </c>
      <c r="H166" s="117" t="s">
        <v>57</v>
      </c>
      <c r="I166" s="117" t="s">
        <v>58</v>
      </c>
    </row>
    <row r="167" spans="1:17" s="14" customFormat="1" ht="213" customHeight="1">
      <c r="A167" s="115"/>
      <c r="B167" s="452" t="s">
        <v>207</v>
      </c>
      <c r="C167" s="453"/>
      <c r="D167" s="127"/>
      <c r="E167" s="242">
        <v>3.125</v>
      </c>
      <c r="F167" s="242">
        <v>3.25</v>
      </c>
      <c r="G167" s="242">
        <v>3.375</v>
      </c>
      <c r="H167" s="242">
        <v>3.5</v>
      </c>
      <c r="I167" s="242">
        <v>3.625</v>
      </c>
    </row>
    <row r="168" spans="1:17" s="247" customFormat="1" ht="82" customHeight="1">
      <c r="A168" s="243">
        <v>3</v>
      </c>
      <c r="B168" s="244" t="s">
        <v>291</v>
      </c>
      <c r="C168" s="153" t="s">
        <v>283</v>
      </c>
      <c r="D168" s="153"/>
      <c r="E168" s="153"/>
      <c r="F168" s="153"/>
      <c r="G168" s="245"/>
      <c r="H168" s="245"/>
      <c r="I168" s="245"/>
      <c r="J168" s="245"/>
      <c r="K168" s="246"/>
      <c r="L168" s="246"/>
      <c r="M168" s="245"/>
      <c r="N168" s="245"/>
      <c r="O168" s="245"/>
      <c r="P168" s="245"/>
      <c r="Q168" s="245"/>
    </row>
    <row r="169" spans="1:17" s="14" customFormat="1" ht="52.5" customHeight="1">
      <c r="A169" s="115"/>
      <c r="B169" s="116" t="s">
        <v>42</v>
      </c>
      <c r="C169" s="454" t="s">
        <v>67</v>
      </c>
      <c r="D169" s="455"/>
      <c r="E169" s="455"/>
      <c r="F169" s="455"/>
      <c r="G169" s="455"/>
      <c r="H169" s="455"/>
      <c r="I169" s="456"/>
      <c r="J169" s="46"/>
      <c r="K169" s="46"/>
      <c r="L169" s="46"/>
      <c r="M169" s="46"/>
      <c r="N169" s="46"/>
      <c r="O169" s="46"/>
      <c r="P169" s="46"/>
      <c r="Q169" s="46"/>
    </row>
    <row r="170" spans="1:17" s="45" customFormat="1" ht="95" hidden="1" customHeight="1">
      <c r="B170" s="126" t="str">
        <f>$D$18</f>
        <v>ASH HEATHER</v>
      </c>
      <c r="C170" s="416" t="s">
        <v>292</v>
      </c>
      <c r="D170" s="417"/>
      <c r="E170" s="417"/>
      <c r="F170" s="417"/>
      <c r="G170" s="417"/>
      <c r="H170" s="417"/>
      <c r="I170" s="418"/>
      <c r="J170" s="122"/>
      <c r="K170" s="122"/>
      <c r="L170" s="122"/>
      <c r="M170" s="122"/>
      <c r="N170" s="122"/>
      <c r="O170" s="122"/>
    </row>
    <row r="171" spans="1:17" s="45" customFormat="1" ht="95" customHeight="1">
      <c r="B171" s="126" t="str">
        <f>D25</f>
        <v>BLACK</v>
      </c>
      <c r="C171" s="416" t="s">
        <v>283</v>
      </c>
      <c r="D171" s="417"/>
      <c r="E171" s="418"/>
      <c r="F171" s="419" t="s">
        <v>300</v>
      </c>
      <c r="G171" s="420"/>
      <c r="H171" s="420"/>
      <c r="I171" s="421"/>
      <c r="J171" s="122"/>
      <c r="K171" s="122"/>
      <c r="L171" s="122"/>
      <c r="M171" s="122"/>
      <c r="N171" s="122"/>
      <c r="O171" s="122"/>
    </row>
    <row r="172" spans="1:17" s="45" customFormat="1" ht="95" hidden="1" customHeight="1">
      <c r="B172" s="126" t="str">
        <f>$B$163</f>
        <v>BLUE</v>
      </c>
      <c r="C172" s="416" t="s">
        <v>283</v>
      </c>
      <c r="D172" s="417"/>
      <c r="E172" s="418"/>
      <c r="F172" s="419" t="s">
        <v>280</v>
      </c>
      <c r="G172" s="420"/>
      <c r="H172" s="420"/>
      <c r="I172" s="421"/>
      <c r="J172" s="122"/>
      <c r="K172" s="122"/>
      <c r="L172" s="122"/>
      <c r="M172" s="122"/>
      <c r="N172" s="122"/>
      <c r="O172" s="122"/>
    </row>
    <row r="173" spans="1:17" s="45" customFormat="1" ht="95" hidden="1" customHeight="1">
      <c r="B173" s="126" t="str">
        <f>$B$164</f>
        <v>ORANGE</v>
      </c>
      <c r="C173" s="416" t="s">
        <v>283</v>
      </c>
      <c r="D173" s="417"/>
      <c r="E173" s="418"/>
      <c r="F173" s="419" t="s">
        <v>280</v>
      </c>
      <c r="G173" s="420"/>
      <c r="H173" s="420"/>
      <c r="I173" s="421"/>
      <c r="J173" s="122"/>
      <c r="K173" s="122"/>
      <c r="L173" s="122"/>
      <c r="M173" s="122"/>
      <c r="N173" s="122"/>
      <c r="O173" s="122"/>
    </row>
    <row r="174" spans="1:17" s="14" customFormat="1" ht="32.5">
      <c r="B174" s="483" t="s">
        <v>113</v>
      </c>
      <c r="C174" s="483"/>
      <c r="D174" s="483"/>
      <c r="E174" s="483"/>
      <c r="G174" s="46"/>
      <c r="N174" s="45"/>
      <c r="O174" s="44"/>
      <c r="P174" s="44"/>
      <c r="Q174" s="45"/>
    </row>
    <row r="175" spans="1:17" s="14" customFormat="1" ht="87" customHeight="1">
      <c r="A175" s="115">
        <v>1</v>
      </c>
      <c r="B175" s="522" t="s">
        <v>396</v>
      </c>
      <c r="C175" s="522"/>
      <c r="D175" s="522"/>
      <c r="E175" s="522"/>
      <c r="F175" s="522"/>
      <c r="G175" s="522"/>
      <c r="H175" s="522"/>
      <c r="I175" s="522"/>
      <c r="J175" s="522"/>
      <c r="K175" s="522"/>
      <c r="L175" s="522"/>
      <c r="M175" s="522"/>
      <c r="N175" s="522"/>
      <c r="O175" s="522"/>
      <c r="P175" s="522"/>
      <c r="Q175" s="522"/>
    </row>
    <row r="176" spans="1:17" s="14" customFormat="1" ht="137.5" customHeight="1">
      <c r="A176" s="115">
        <v>2</v>
      </c>
      <c r="B176" s="522" t="s">
        <v>397</v>
      </c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</row>
    <row r="177" spans="1:17" s="14" customFormat="1" ht="96" customHeight="1">
      <c r="A177" s="115">
        <v>3</v>
      </c>
      <c r="B177" s="522" t="s">
        <v>398</v>
      </c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</row>
    <row r="178" spans="1:17" s="14" customFormat="1" ht="79" customHeight="1">
      <c r="A178" s="115">
        <v>4</v>
      </c>
      <c r="B178" s="220" t="s">
        <v>281</v>
      </c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1:17" s="14" customFormat="1" ht="71.25" customHeight="1">
      <c r="A179" s="115">
        <v>5</v>
      </c>
      <c r="B179" s="128" t="s">
        <v>66</v>
      </c>
      <c r="C179" s="115"/>
      <c r="D179" s="115"/>
      <c r="G179" s="46"/>
      <c r="N179" s="45"/>
      <c r="O179" s="44"/>
      <c r="P179" s="44"/>
      <c r="Q179" s="45"/>
    </row>
    <row r="180" spans="1:17" s="17" customFormat="1" ht="63.75" customHeight="1">
      <c r="A180" s="15"/>
      <c r="B180" s="47" t="s">
        <v>60</v>
      </c>
      <c r="C180" s="48" t="s">
        <v>59</v>
      </c>
      <c r="D180" s="48" t="s">
        <v>10</v>
      </c>
      <c r="E180" s="48" t="s">
        <v>56</v>
      </c>
      <c r="F180" s="48" t="s">
        <v>57</v>
      </c>
      <c r="G180" s="48" t="s">
        <v>58</v>
      </c>
      <c r="H180" s="48" t="s">
        <v>11</v>
      </c>
      <c r="M180" s="49"/>
      <c r="N180" s="50"/>
      <c r="O180" s="50"/>
      <c r="P180" s="49"/>
    </row>
    <row r="181" spans="1:17" s="17" customFormat="1" ht="63.75" customHeight="1">
      <c r="A181" s="15"/>
      <c r="B181" s="47" t="s">
        <v>61</v>
      </c>
      <c r="C181" s="40">
        <f>ROUND(G45*1,0)</f>
        <v>405</v>
      </c>
      <c r="D181" s="40">
        <f t="shared" ref="D181:G181" si="139">ROUND(H45*1,0)</f>
        <v>651</v>
      </c>
      <c r="E181" s="40">
        <f t="shared" si="139"/>
        <v>542</v>
      </c>
      <c r="F181" s="40">
        <f t="shared" si="139"/>
        <v>279</v>
      </c>
      <c r="G181" s="40">
        <f t="shared" si="139"/>
        <v>42</v>
      </c>
      <c r="H181" s="40">
        <f>SUM(C181:G181)</f>
        <v>1919</v>
      </c>
      <c r="M181" s="49"/>
      <c r="N181" s="50"/>
      <c r="O181" s="50"/>
      <c r="P181" s="49"/>
    </row>
    <row r="182" spans="1:17" s="118" customFormat="1" ht="144.75" customHeight="1">
      <c r="B182" s="445" t="s">
        <v>234</v>
      </c>
      <c r="C182" s="445"/>
      <c r="D182" s="445"/>
      <c r="E182" s="445"/>
      <c r="F182" s="445"/>
      <c r="G182" s="445"/>
      <c r="H182" s="445"/>
      <c r="I182" s="445"/>
      <c r="J182" s="445"/>
      <c r="K182" s="445"/>
      <c r="L182" s="445"/>
      <c r="M182" s="445"/>
      <c r="N182" s="445"/>
      <c r="O182" s="445"/>
      <c r="P182" s="445"/>
    </row>
    <row r="183" spans="1:17" s="118" customFormat="1" ht="35">
      <c r="B183" s="530" t="s">
        <v>235</v>
      </c>
      <c r="C183" s="530"/>
      <c r="D183" s="530"/>
      <c r="E183" s="530"/>
      <c r="F183" s="206"/>
    </row>
    <row r="184" spans="1:17" s="118" customFormat="1" ht="35">
      <c r="B184" s="205" t="s">
        <v>215</v>
      </c>
      <c r="C184" s="205" t="s">
        <v>216</v>
      </c>
      <c r="D184" s="205" t="s">
        <v>217</v>
      </c>
      <c r="E184" s="205" t="s">
        <v>218</v>
      </c>
      <c r="F184" s="206"/>
    </row>
    <row r="185" spans="1:17" s="118" customFormat="1" ht="35">
      <c r="B185" s="205" t="s">
        <v>219</v>
      </c>
      <c r="C185" s="205" t="s">
        <v>220</v>
      </c>
      <c r="D185" s="205" t="s">
        <v>221</v>
      </c>
      <c r="E185" s="205" t="s">
        <v>222</v>
      </c>
      <c r="F185" s="206"/>
    </row>
    <row r="186" spans="1:17" s="118" customFormat="1" ht="35">
      <c r="B186" s="207" t="s">
        <v>59</v>
      </c>
      <c r="C186" s="207" t="s">
        <v>59</v>
      </c>
      <c r="D186" s="207" t="s">
        <v>223</v>
      </c>
      <c r="E186" s="207" t="s">
        <v>236</v>
      </c>
      <c r="F186" s="206"/>
    </row>
    <row r="187" spans="1:17" s="118" customFormat="1" ht="35">
      <c r="B187" s="207" t="s">
        <v>10</v>
      </c>
      <c r="C187" s="207" t="s">
        <v>10</v>
      </c>
      <c r="D187" s="207" t="s">
        <v>10</v>
      </c>
      <c r="E187" s="207" t="s">
        <v>237</v>
      </c>
      <c r="F187" s="206"/>
    </row>
    <row r="188" spans="1:17" s="118" customFormat="1" ht="35">
      <c r="B188" s="207" t="s">
        <v>56</v>
      </c>
      <c r="C188" s="207" t="s">
        <v>56</v>
      </c>
      <c r="D188" s="207" t="s">
        <v>226</v>
      </c>
      <c r="E188" s="207" t="s">
        <v>238</v>
      </c>
      <c r="F188" s="206"/>
    </row>
    <row r="189" spans="1:17" s="118" customFormat="1" ht="35">
      <c r="B189" s="207" t="s">
        <v>57</v>
      </c>
      <c r="C189" s="207" t="s">
        <v>57</v>
      </c>
      <c r="D189" s="207" t="s">
        <v>228</v>
      </c>
      <c r="E189" s="207" t="s">
        <v>239</v>
      </c>
      <c r="F189" s="206"/>
    </row>
    <row r="190" spans="1:17" s="118" customFormat="1" ht="35">
      <c r="B190" s="207" t="s">
        <v>58</v>
      </c>
      <c r="C190" s="207" t="s">
        <v>58</v>
      </c>
      <c r="D190" s="207" t="s">
        <v>230</v>
      </c>
      <c r="E190" s="207" t="s">
        <v>240</v>
      </c>
      <c r="F190" s="206"/>
    </row>
    <row r="191" spans="1:17" s="118" customFormat="1" ht="32.5">
      <c r="G191" s="119"/>
    </row>
    <row r="192" spans="1:17" s="118" customFormat="1" ht="32.5">
      <c r="G192" s="119"/>
    </row>
    <row r="193" spans="7:7" s="118" customFormat="1" ht="32.5">
      <c r="G193" s="119"/>
    </row>
    <row r="194" spans="7:7" s="118" customFormat="1" ht="32.5">
      <c r="G194" s="119"/>
    </row>
    <row r="195" spans="7:7" s="118" customFormat="1" ht="32.5">
      <c r="G195" s="119"/>
    </row>
    <row r="196" spans="7:7" s="118" customFormat="1" ht="32.5">
      <c r="G196" s="119"/>
    </row>
    <row r="197" spans="7:7" s="118" customFormat="1" ht="32.5">
      <c r="G197" s="119"/>
    </row>
    <row r="198" spans="7:7" s="118" customFormat="1" ht="32.5">
      <c r="G198" s="119"/>
    </row>
    <row r="199" spans="7:7" s="118" customFormat="1" ht="32.5">
      <c r="G199" s="119"/>
    </row>
    <row r="200" spans="7:7" s="118" customFormat="1" ht="32.5">
      <c r="G200" s="119"/>
    </row>
    <row r="201" spans="7:7" s="118" customFormat="1" ht="32.5">
      <c r="G201" s="119"/>
    </row>
    <row r="202" spans="7:7" s="118" customFormat="1" ht="32.5">
      <c r="G202" s="119"/>
    </row>
  </sheetData>
  <autoFilter ref="A66:W147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BLACK"/>
        <filter val="MÀU VẢI"/>
      </filters>
    </filterColumn>
    <filterColumn colId="10" showButton="0"/>
  </autoFilter>
  <mergeCells count="341">
    <mergeCell ref="Q139:Q145"/>
    <mergeCell ref="B177:Q177"/>
    <mergeCell ref="B56:C56"/>
    <mergeCell ref="N56:Q56"/>
    <mergeCell ref="B167:C167"/>
    <mergeCell ref="B110:E110"/>
    <mergeCell ref="H110:I110"/>
    <mergeCell ref="B111:E111"/>
    <mergeCell ref="H111:I111"/>
    <mergeCell ref="B99:E99"/>
    <mergeCell ref="H99:I99"/>
    <mergeCell ref="B92:E92"/>
    <mergeCell ref="H92:I92"/>
    <mergeCell ref="H103:I103"/>
    <mergeCell ref="B107:E107"/>
    <mergeCell ref="H107:I107"/>
    <mergeCell ref="B98:E98"/>
    <mergeCell ref="H98:I98"/>
    <mergeCell ref="B108:E108"/>
    <mergeCell ref="B131:E131"/>
    <mergeCell ref="H131:I131"/>
    <mergeCell ref="H133:I133"/>
    <mergeCell ref="B103:E103"/>
    <mergeCell ref="B116:E116"/>
    <mergeCell ref="K145:L145"/>
    <mergeCell ref="B129:E129"/>
    <mergeCell ref="H129:I129"/>
    <mergeCell ref="B122:E122"/>
    <mergeCell ref="A118:E118"/>
    <mergeCell ref="B120:E120"/>
    <mergeCell ref="K141:L141"/>
    <mergeCell ref="K142:L142"/>
    <mergeCell ref="K143:L143"/>
    <mergeCell ref="K144:L144"/>
    <mergeCell ref="K127:L127"/>
    <mergeCell ref="K128:L128"/>
    <mergeCell ref="K122:L122"/>
    <mergeCell ref="K123:L123"/>
    <mergeCell ref="K124:L124"/>
    <mergeCell ref="K125:L125"/>
    <mergeCell ref="H120:I120"/>
    <mergeCell ref="H122:I122"/>
    <mergeCell ref="H125:I125"/>
    <mergeCell ref="K118:L118"/>
    <mergeCell ref="B183:E183"/>
    <mergeCell ref="B113:E113"/>
    <mergeCell ref="H113:I113"/>
    <mergeCell ref="B117:E117"/>
    <mergeCell ref="H117:I117"/>
    <mergeCell ref="B112:E112"/>
    <mergeCell ref="H112:I112"/>
    <mergeCell ref="B114:E114"/>
    <mergeCell ref="H114:I114"/>
    <mergeCell ref="B115:E115"/>
    <mergeCell ref="H115:I115"/>
    <mergeCell ref="B121:E121"/>
    <mergeCell ref="H121:I121"/>
    <mergeCell ref="B123:E123"/>
    <mergeCell ref="H123:I123"/>
    <mergeCell ref="B124:E124"/>
    <mergeCell ref="H124:I124"/>
    <mergeCell ref="B133:E133"/>
    <mergeCell ref="B174:E174"/>
    <mergeCell ref="B175:Q175"/>
    <mergeCell ref="K140:L140"/>
    <mergeCell ref="H140:I140"/>
    <mergeCell ref="B145:E145"/>
    <mergeCell ref="H145:I145"/>
    <mergeCell ref="B176:Q176"/>
    <mergeCell ref="B155:I155"/>
    <mergeCell ref="B156:C156"/>
    <mergeCell ref="C158:I158"/>
    <mergeCell ref="B71:E71"/>
    <mergeCell ref="H71:I71"/>
    <mergeCell ref="B72:E72"/>
    <mergeCell ref="H72:I72"/>
    <mergeCell ref="B73:E73"/>
    <mergeCell ref="H73:I73"/>
    <mergeCell ref="B80:E80"/>
    <mergeCell ref="H80:I80"/>
    <mergeCell ref="G88:G91"/>
    <mergeCell ref="F88:F91"/>
    <mergeCell ref="B91:E91"/>
    <mergeCell ref="B76:E76"/>
    <mergeCell ref="H76:I76"/>
    <mergeCell ref="B77:E77"/>
    <mergeCell ref="H77:I77"/>
    <mergeCell ref="B88:E88"/>
    <mergeCell ref="H88:I88"/>
    <mergeCell ref="H86:I86"/>
    <mergeCell ref="B74:E74"/>
    <mergeCell ref="H74:I74"/>
    <mergeCell ref="B78:E78"/>
    <mergeCell ref="H78:I78"/>
    <mergeCell ref="B82:E82"/>
    <mergeCell ref="H82:I82"/>
    <mergeCell ref="K88:L88"/>
    <mergeCell ref="N1:O1"/>
    <mergeCell ref="P1:Q1"/>
    <mergeCell ref="N2:O2"/>
    <mergeCell ref="P2:Q2"/>
    <mergeCell ref="G3:M8"/>
    <mergeCell ref="N3:O3"/>
    <mergeCell ref="P3:Q3"/>
    <mergeCell ref="N62:Q62"/>
    <mergeCell ref="K75:L75"/>
    <mergeCell ref="K76:L76"/>
    <mergeCell ref="K77:L77"/>
    <mergeCell ref="K78:L78"/>
    <mergeCell ref="K79:L79"/>
    <mergeCell ref="K80:L80"/>
    <mergeCell ref="A47:C47"/>
    <mergeCell ref="N47:Q47"/>
    <mergeCell ref="A48:E48"/>
    <mergeCell ref="F48:Q48"/>
    <mergeCell ref="D8:F8"/>
    <mergeCell ref="K67:L67"/>
    <mergeCell ref="K68:L68"/>
    <mergeCell ref="K96:L96"/>
    <mergeCell ref="K97:L97"/>
    <mergeCell ref="H96:I96"/>
    <mergeCell ref="K85:L85"/>
    <mergeCell ref="K86:L86"/>
    <mergeCell ref="K71:L71"/>
    <mergeCell ref="K72:L72"/>
    <mergeCell ref="K73:L73"/>
    <mergeCell ref="K81:L81"/>
    <mergeCell ref="K82:L82"/>
    <mergeCell ref="K83:L83"/>
    <mergeCell ref="K84:L84"/>
    <mergeCell ref="K87:L87"/>
    <mergeCell ref="K74:L74"/>
    <mergeCell ref="D11:F11"/>
    <mergeCell ref="M11:Q11"/>
    <mergeCell ref="B13:F13"/>
    <mergeCell ref="B53:C53"/>
    <mergeCell ref="N53:Q53"/>
    <mergeCell ref="N49:Q49"/>
    <mergeCell ref="N50:Q50"/>
    <mergeCell ref="A52:E52"/>
    <mergeCell ref="F52:Q52"/>
    <mergeCell ref="B49:C49"/>
    <mergeCell ref="B50:C50"/>
    <mergeCell ref="A37:Q37"/>
    <mergeCell ref="H46:Q46"/>
    <mergeCell ref="B20:C20"/>
    <mergeCell ref="B21:C21"/>
    <mergeCell ref="B27:C27"/>
    <mergeCell ref="B28:C28"/>
    <mergeCell ref="B34:C34"/>
    <mergeCell ref="B35:C35"/>
    <mergeCell ref="B41:C41"/>
    <mergeCell ref="B42:C42"/>
    <mergeCell ref="B81:E81"/>
    <mergeCell ref="H81:I81"/>
    <mergeCell ref="B97:E97"/>
    <mergeCell ref="B119:E119"/>
    <mergeCell ref="B104:E104"/>
    <mergeCell ref="H104:I104"/>
    <mergeCell ref="B106:E106"/>
    <mergeCell ref="B109:E109"/>
    <mergeCell ref="H109:I109"/>
    <mergeCell ref="H106:I106"/>
    <mergeCell ref="H118:I118"/>
    <mergeCell ref="H119:I119"/>
    <mergeCell ref="H105:I105"/>
    <mergeCell ref="A101:E101"/>
    <mergeCell ref="B89:E89"/>
    <mergeCell ref="H89:I89"/>
    <mergeCell ref="H108:I108"/>
    <mergeCell ref="H95:I95"/>
    <mergeCell ref="B90:E90"/>
    <mergeCell ref="H90:I90"/>
    <mergeCell ref="B83:E83"/>
    <mergeCell ref="H83:I83"/>
    <mergeCell ref="B84:E84"/>
    <mergeCell ref="H84:I84"/>
    <mergeCell ref="B165:I165"/>
    <mergeCell ref="B166:C166"/>
    <mergeCell ref="H135:I135"/>
    <mergeCell ref="B136:E136"/>
    <mergeCell ref="H136:I136"/>
    <mergeCell ref="B134:E134"/>
    <mergeCell ref="H134:I134"/>
    <mergeCell ref="B138:E138"/>
    <mergeCell ref="H138:I138"/>
    <mergeCell ref="B140:E140"/>
    <mergeCell ref="G150:I150"/>
    <mergeCell ref="B144:E144"/>
    <mergeCell ref="H144:I144"/>
    <mergeCell ref="B137:E137"/>
    <mergeCell ref="H139:I139"/>
    <mergeCell ref="B141:E141"/>
    <mergeCell ref="H141:I141"/>
    <mergeCell ref="B135:E135"/>
    <mergeCell ref="H143:I143"/>
    <mergeCell ref="Q135:Q138"/>
    <mergeCell ref="B96:E96"/>
    <mergeCell ref="K129:L129"/>
    <mergeCell ref="K130:L130"/>
    <mergeCell ref="K131:L131"/>
    <mergeCell ref="K132:L132"/>
    <mergeCell ref="H137:I137"/>
    <mergeCell ref="H130:I130"/>
    <mergeCell ref="B93:E93"/>
    <mergeCell ref="H93:I93"/>
    <mergeCell ref="Q131:Q134"/>
    <mergeCell ref="B132:E132"/>
    <mergeCell ref="H132:I132"/>
    <mergeCell ref="B127:E127"/>
    <mergeCell ref="H127:I127"/>
    <mergeCell ref="K126:L126"/>
    <mergeCell ref="H97:I97"/>
    <mergeCell ref="K93:L93"/>
    <mergeCell ref="K94:L94"/>
    <mergeCell ref="K95:L95"/>
    <mergeCell ref="B105:E105"/>
    <mergeCell ref="H101:I101"/>
    <mergeCell ref="B102:E102"/>
    <mergeCell ref="H102:I102"/>
    <mergeCell ref="K117:L117"/>
    <mergeCell ref="K104:L104"/>
    <mergeCell ref="K105:L105"/>
    <mergeCell ref="K110:L110"/>
    <mergeCell ref="K111:L111"/>
    <mergeCell ref="K119:L119"/>
    <mergeCell ref="K120:L120"/>
    <mergeCell ref="K121:L121"/>
    <mergeCell ref="B85:E85"/>
    <mergeCell ref="H85:I85"/>
    <mergeCell ref="A87:E87"/>
    <mergeCell ref="H87:I87"/>
    <mergeCell ref="B86:E86"/>
    <mergeCell ref="B94:E94"/>
    <mergeCell ref="H94:I94"/>
    <mergeCell ref="B95:E95"/>
    <mergeCell ref="K89:L89"/>
    <mergeCell ref="K90:L90"/>
    <mergeCell ref="K91:L91"/>
    <mergeCell ref="K92:L92"/>
    <mergeCell ref="K98:L98"/>
    <mergeCell ref="K99:L99"/>
    <mergeCell ref="K101:L101"/>
    <mergeCell ref="K102:L102"/>
    <mergeCell ref="K103:L103"/>
    <mergeCell ref="K112:L112"/>
    <mergeCell ref="K113:L113"/>
    <mergeCell ref="K114:L114"/>
    <mergeCell ref="K115:L115"/>
    <mergeCell ref="B60:C60"/>
    <mergeCell ref="B70:E70"/>
    <mergeCell ref="H70:I70"/>
    <mergeCell ref="B62:C62"/>
    <mergeCell ref="A66:E66"/>
    <mergeCell ref="H66:I66"/>
    <mergeCell ref="B67:E67"/>
    <mergeCell ref="H67:I67"/>
    <mergeCell ref="B68:E68"/>
    <mergeCell ref="H68:I68"/>
    <mergeCell ref="B59:C59"/>
    <mergeCell ref="N59:Q59"/>
    <mergeCell ref="B51:C51"/>
    <mergeCell ref="N51:Q51"/>
    <mergeCell ref="B55:C55"/>
    <mergeCell ref="N55:Q55"/>
    <mergeCell ref="A57:E57"/>
    <mergeCell ref="B54:C54"/>
    <mergeCell ref="N54:Q54"/>
    <mergeCell ref="F57:Q57"/>
    <mergeCell ref="B182:P182"/>
    <mergeCell ref="K133:L133"/>
    <mergeCell ref="K134:L134"/>
    <mergeCell ref="K135:L135"/>
    <mergeCell ref="K136:L136"/>
    <mergeCell ref="K137:L137"/>
    <mergeCell ref="K138:L138"/>
    <mergeCell ref="K139:L139"/>
    <mergeCell ref="G154:I154"/>
    <mergeCell ref="C151:D154"/>
    <mergeCell ref="C150:D150"/>
    <mergeCell ref="G151:I151"/>
    <mergeCell ref="G152:I152"/>
    <mergeCell ref="G153:I153"/>
    <mergeCell ref="E151:E153"/>
    <mergeCell ref="F151:F154"/>
    <mergeCell ref="B157:C157"/>
    <mergeCell ref="C169:I169"/>
    <mergeCell ref="B159:I159"/>
    <mergeCell ref="C160:D160"/>
    <mergeCell ref="G160:I160"/>
    <mergeCell ref="G161:I161"/>
    <mergeCell ref="G162:I162"/>
    <mergeCell ref="G163:I163"/>
    <mergeCell ref="B58:C58"/>
    <mergeCell ref="H79:I79"/>
    <mergeCell ref="B75:E75"/>
    <mergeCell ref="H75:I75"/>
    <mergeCell ref="B125:E125"/>
    <mergeCell ref="B128:E128"/>
    <mergeCell ref="H128:I128"/>
    <mergeCell ref="B126:E126"/>
    <mergeCell ref="H126:I126"/>
    <mergeCell ref="H91:I91"/>
    <mergeCell ref="B79:E79"/>
    <mergeCell ref="B69:E69"/>
    <mergeCell ref="H69:I69"/>
    <mergeCell ref="B64:C64"/>
    <mergeCell ref="A61:E61"/>
    <mergeCell ref="F61:Q61"/>
    <mergeCell ref="K66:L66"/>
    <mergeCell ref="B63:C63"/>
    <mergeCell ref="N63:Q63"/>
    <mergeCell ref="N64:Q64"/>
    <mergeCell ref="K69:L69"/>
    <mergeCell ref="K70:L70"/>
    <mergeCell ref="N60:Q60"/>
    <mergeCell ref="N58:Q58"/>
    <mergeCell ref="K106:L106"/>
    <mergeCell ref="K107:L107"/>
    <mergeCell ref="K108:L108"/>
    <mergeCell ref="K109:L109"/>
    <mergeCell ref="C172:E172"/>
    <mergeCell ref="F173:I173"/>
    <mergeCell ref="C173:E173"/>
    <mergeCell ref="C171:E171"/>
    <mergeCell ref="C170:I170"/>
    <mergeCell ref="F171:I171"/>
    <mergeCell ref="F172:I172"/>
    <mergeCell ref="B130:E130"/>
    <mergeCell ref="C161:D164"/>
    <mergeCell ref="E161:E164"/>
    <mergeCell ref="F161:F164"/>
    <mergeCell ref="G164:I164"/>
    <mergeCell ref="B139:E139"/>
    <mergeCell ref="J146:N146"/>
    <mergeCell ref="B149:I149"/>
    <mergeCell ref="B142:E142"/>
    <mergeCell ref="H142:I142"/>
    <mergeCell ref="B143:E143"/>
    <mergeCell ref="H116:I116"/>
    <mergeCell ref="K116:L116"/>
  </mergeCells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4" max="16" man="1"/>
    <brk id="16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6A6A-0C2C-49D3-99DC-AF19597F1A5D}">
  <sheetPr filterMode="1">
    <pageSetUpPr fitToPage="1"/>
  </sheetPr>
  <dimension ref="A1:W202"/>
  <sheetViews>
    <sheetView tabSelected="1" view="pageBreakPreview" topLeftCell="A52" zoomScale="35" zoomScaleNormal="55" zoomScaleSheetLayoutView="35" zoomScalePageLayoutView="40" workbookViewId="0">
      <selection activeCell="J53" sqref="J53"/>
    </sheetView>
  </sheetViews>
  <sheetFormatPr defaultColWidth="9.1796875" defaultRowHeight="16.5"/>
  <cols>
    <col min="1" max="1" width="8.453125" style="51" customWidth="1"/>
    <col min="2" max="2" width="24.54296875" style="51" customWidth="1"/>
    <col min="3" max="3" width="27.26953125" style="51" customWidth="1"/>
    <col min="4" max="4" width="25.54296875" style="51" customWidth="1"/>
    <col min="5" max="5" width="37" style="51" customWidth="1"/>
    <col min="6" max="6" width="28.81640625" style="51" customWidth="1"/>
    <col min="7" max="7" width="37.90625" style="52" customWidth="1"/>
    <col min="8" max="11" width="25.1796875" style="51" customWidth="1"/>
    <col min="12" max="12" width="29.81640625" style="51" customWidth="1"/>
    <col min="13" max="13" width="18.81640625" style="51" customWidth="1"/>
    <col min="14" max="14" width="20.81640625" style="51" bestFit="1" customWidth="1"/>
    <col min="15" max="16" width="13.453125" style="51" customWidth="1"/>
    <col min="17" max="17" width="36.26953125" style="51" customWidth="1"/>
    <col min="18" max="18" width="14.81640625" style="51" bestFit="1" customWidth="1"/>
    <col min="19" max="19" width="11.54296875" style="51" bestFit="1" customWidth="1"/>
    <col min="20" max="16384" width="9.1796875" style="51"/>
  </cols>
  <sheetData>
    <row r="1" spans="1:17" s="4" customFormat="1" ht="33" customHeight="1">
      <c r="A1" s="81"/>
      <c r="B1" s="81"/>
      <c r="C1" s="81"/>
      <c r="D1" s="82"/>
      <c r="E1" s="81"/>
      <c r="F1" s="81"/>
      <c r="G1" s="81"/>
      <c r="H1" s="81"/>
      <c r="I1" s="81"/>
      <c r="J1" s="81"/>
      <c r="K1" s="81"/>
      <c r="L1" s="83"/>
      <c r="M1" s="83"/>
      <c r="N1" s="499" t="s">
        <v>108</v>
      </c>
      <c r="O1" s="499" t="s">
        <v>108</v>
      </c>
      <c r="P1" s="500" t="s">
        <v>109</v>
      </c>
      <c r="Q1" s="500"/>
    </row>
    <row r="2" spans="1:17" s="4" customFormat="1" ht="33" customHeight="1" thickBot="1">
      <c r="A2" s="81"/>
      <c r="B2" s="81"/>
      <c r="C2" s="81"/>
      <c r="D2" s="81"/>
      <c r="E2" s="81"/>
      <c r="F2" s="81"/>
      <c r="G2" s="129"/>
      <c r="H2" s="129"/>
      <c r="I2" s="129"/>
      <c r="J2" s="129"/>
      <c r="K2" s="129"/>
      <c r="L2" s="130"/>
      <c r="M2" s="130"/>
      <c r="N2" s="499" t="s">
        <v>110</v>
      </c>
      <c r="O2" s="499" t="s">
        <v>110</v>
      </c>
      <c r="P2" s="501" t="s">
        <v>111</v>
      </c>
      <c r="Q2" s="501"/>
    </row>
    <row r="3" spans="1:17" s="4" customFormat="1" ht="33" customHeight="1">
      <c r="A3" s="81"/>
      <c r="B3" s="81"/>
      <c r="C3" s="81"/>
      <c r="D3" s="81"/>
      <c r="E3" s="81"/>
      <c r="F3" s="83"/>
      <c r="G3" s="502" t="s">
        <v>399</v>
      </c>
      <c r="H3" s="503"/>
      <c r="I3" s="503"/>
      <c r="J3" s="503"/>
      <c r="K3" s="503"/>
      <c r="L3" s="503"/>
      <c r="M3" s="504"/>
      <c r="N3" s="511" t="s">
        <v>112</v>
      </c>
      <c r="O3" s="499" t="s">
        <v>112</v>
      </c>
      <c r="P3" s="512" t="s">
        <v>114</v>
      </c>
      <c r="Q3" s="500"/>
    </row>
    <row r="4" spans="1:17" s="5" customFormat="1" ht="33" customHeight="1">
      <c r="B4" s="6" t="s">
        <v>259</v>
      </c>
      <c r="G4" s="505"/>
      <c r="H4" s="506"/>
      <c r="I4" s="506"/>
      <c r="J4" s="506"/>
      <c r="K4" s="506"/>
      <c r="L4" s="506"/>
      <c r="M4" s="507"/>
    </row>
    <row r="5" spans="1:17" s="5" customFormat="1" ht="33" customHeight="1">
      <c r="B5" s="7" t="s">
        <v>0</v>
      </c>
      <c r="C5" s="7"/>
      <c r="D5" s="6"/>
      <c r="F5" s="8"/>
      <c r="G5" s="505"/>
      <c r="H5" s="506"/>
      <c r="I5" s="506"/>
      <c r="J5" s="506"/>
      <c r="K5" s="506"/>
      <c r="L5" s="506"/>
      <c r="M5" s="507"/>
    </row>
    <row r="6" spans="1:17" s="9" customFormat="1" ht="33" customHeight="1">
      <c r="B6" s="10" t="s">
        <v>43</v>
      </c>
      <c r="C6" s="10"/>
      <c r="D6" s="11" t="s">
        <v>260</v>
      </c>
      <c r="E6" s="13"/>
      <c r="F6" s="10"/>
      <c r="G6" s="505"/>
      <c r="H6" s="506"/>
      <c r="I6" s="506"/>
      <c r="J6" s="506"/>
      <c r="K6" s="506"/>
      <c r="L6" s="506"/>
      <c r="M6" s="507"/>
      <c r="N6" s="12"/>
      <c r="O6" s="12"/>
      <c r="P6" s="12"/>
      <c r="Q6" s="12"/>
    </row>
    <row r="7" spans="1:17" s="9" customFormat="1" ht="40" customHeight="1">
      <c r="B7" s="10" t="s">
        <v>44</v>
      </c>
      <c r="C7" s="10"/>
      <c r="D7" s="11" t="s">
        <v>253</v>
      </c>
      <c r="E7" s="11"/>
      <c r="F7" s="10"/>
      <c r="G7" s="505"/>
      <c r="H7" s="506"/>
      <c r="I7" s="506"/>
      <c r="J7" s="506"/>
      <c r="K7" s="506"/>
      <c r="L7" s="506"/>
      <c r="M7" s="507"/>
      <c r="N7" s="12"/>
      <c r="O7" s="12"/>
      <c r="P7" s="12"/>
      <c r="Q7" s="12"/>
    </row>
    <row r="8" spans="1:17" s="9" customFormat="1" ht="81.75" customHeight="1" thickBot="1">
      <c r="B8" s="10" t="s">
        <v>45</v>
      </c>
      <c r="C8" s="10"/>
      <c r="D8" s="521" t="s">
        <v>254</v>
      </c>
      <c r="E8" s="521"/>
      <c r="F8" s="521"/>
      <c r="G8" s="508"/>
      <c r="H8" s="509"/>
      <c r="I8" s="509"/>
      <c r="J8" s="509"/>
      <c r="K8" s="509"/>
      <c r="L8" s="509"/>
      <c r="M8" s="510"/>
      <c r="N8" s="12"/>
      <c r="O8" s="12"/>
      <c r="P8" s="12"/>
      <c r="Q8" s="12"/>
    </row>
    <row r="9" spans="1:17" s="14" customFormat="1" ht="32.5">
      <c r="B9" s="15" t="s">
        <v>1</v>
      </c>
      <c r="C9" s="15"/>
      <c r="D9" s="107" t="s">
        <v>261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14" customFormat="1" ht="32.5">
      <c r="B10" s="19" t="s">
        <v>2</v>
      </c>
      <c r="C10" s="19"/>
      <c r="D10" s="20" t="s">
        <v>195</v>
      </c>
      <c r="E10" s="20"/>
      <c r="F10" s="20"/>
      <c r="G10" s="21"/>
      <c r="H10" s="20"/>
      <c r="I10" s="22"/>
      <c r="J10" s="22" t="s">
        <v>46</v>
      </c>
      <c r="K10" s="22"/>
      <c r="L10" s="22"/>
      <c r="M10" s="22" t="s">
        <v>192</v>
      </c>
      <c r="N10" s="23"/>
      <c r="O10" s="23"/>
      <c r="P10" s="23"/>
      <c r="Q10" s="23"/>
    </row>
    <row r="11" spans="1:17" s="14" customFormat="1" ht="57" customHeight="1">
      <c r="B11" s="22" t="s">
        <v>3</v>
      </c>
      <c r="C11" s="22"/>
      <c r="D11" s="488">
        <v>45555</v>
      </c>
      <c r="E11" s="489"/>
      <c r="F11" s="489"/>
      <c r="G11" s="24"/>
      <c r="H11" s="25"/>
      <c r="I11" s="22"/>
      <c r="J11" s="22" t="s">
        <v>4</v>
      </c>
      <c r="K11" s="22"/>
      <c r="L11" s="22"/>
      <c r="M11" s="490" t="s">
        <v>193</v>
      </c>
      <c r="N11" s="490"/>
      <c r="O11" s="490"/>
      <c r="P11" s="490"/>
      <c r="Q11" s="490"/>
    </row>
    <row r="12" spans="1:17" s="14" customFormat="1" ht="32.5">
      <c r="B12" s="22" t="s">
        <v>5</v>
      </c>
      <c r="C12" s="22"/>
      <c r="D12" s="26"/>
      <c r="E12" s="22"/>
      <c r="F12" s="22"/>
      <c r="G12" s="27"/>
      <c r="H12" s="28"/>
      <c r="I12" s="22"/>
      <c r="J12" s="22" t="s">
        <v>40</v>
      </c>
      <c r="M12" s="22" t="s">
        <v>194</v>
      </c>
      <c r="N12" s="22"/>
      <c r="O12" s="28"/>
      <c r="P12" s="28"/>
      <c r="Q12" s="23"/>
    </row>
    <row r="13" spans="1:17" s="14" customFormat="1" ht="32.5">
      <c r="B13" s="491"/>
      <c r="C13" s="491"/>
      <c r="D13" s="491"/>
      <c r="E13" s="491"/>
      <c r="F13" s="491"/>
      <c r="G13" s="27"/>
      <c r="H13" s="28"/>
      <c r="I13" s="22"/>
      <c r="J13" s="22" t="s">
        <v>6</v>
      </c>
      <c r="K13" s="22"/>
      <c r="L13" s="22"/>
      <c r="M13" s="22" t="s">
        <v>248</v>
      </c>
      <c r="N13" s="28"/>
      <c r="O13" s="23"/>
      <c r="P13" s="23"/>
      <c r="Q13" s="28"/>
    </row>
    <row r="14" spans="1:17" s="14" customFormat="1" ht="32.5">
      <c r="B14" s="22" t="s">
        <v>50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2"/>
      <c r="M14" s="23" t="s">
        <v>115</v>
      </c>
      <c r="N14" s="23"/>
      <c r="O14" s="23"/>
      <c r="P14" s="23"/>
      <c r="Q14" s="23"/>
    </row>
    <row r="15" spans="1:17" s="14" customFormat="1" ht="21" customHeight="1">
      <c r="B15" s="30" t="s">
        <v>63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2" customFormat="1" ht="24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17" s="229" customFormat="1" ht="104.5" customHeight="1">
      <c r="B17" s="236"/>
      <c r="C17" s="237" t="s">
        <v>107</v>
      </c>
      <c r="D17" s="237" t="s">
        <v>9</v>
      </c>
      <c r="E17" s="238" t="s">
        <v>55</v>
      </c>
      <c r="F17" s="238"/>
      <c r="G17" s="238" t="s">
        <v>59</v>
      </c>
      <c r="H17" s="238" t="s">
        <v>10</v>
      </c>
      <c r="I17" s="238" t="s">
        <v>56</v>
      </c>
      <c r="J17" s="238" t="s">
        <v>57</v>
      </c>
      <c r="K17" s="238" t="s">
        <v>58</v>
      </c>
      <c r="L17" s="239"/>
      <c r="M17" s="239"/>
      <c r="N17" s="239"/>
      <c r="O17" s="239"/>
      <c r="P17" s="239"/>
      <c r="Q17" s="240" t="s">
        <v>11</v>
      </c>
    </row>
    <row r="18" spans="2:17" s="225" customFormat="1" ht="71">
      <c r="B18" s="226" t="s">
        <v>12</v>
      </c>
      <c r="C18" s="227"/>
      <c r="D18" s="230" t="s">
        <v>263</v>
      </c>
      <c r="E18" s="228"/>
      <c r="F18" s="159"/>
      <c r="G18" s="159"/>
      <c r="H18" s="159" t="s">
        <v>293</v>
      </c>
      <c r="I18" s="159"/>
      <c r="J18" s="159"/>
      <c r="K18" s="159"/>
      <c r="L18" s="200"/>
      <c r="M18" s="200"/>
      <c r="N18" s="200"/>
      <c r="O18" s="200"/>
      <c r="P18" s="200"/>
      <c r="Q18" s="160">
        <f>SUM(E18:P18)</f>
        <v>0</v>
      </c>
    </row>
    <row r="19" spans="2:17" s="225" customFormat="1" ht="71" hidden="1">
      <c r="B19" s="226" t="s">
        <v>62</v>
      </c>
      <c r="C19" s="227"/>
      <c r="D19" s="230" t="s">
        <v>263</v>
      </c>
      <c r="E19" s="228"/>
      <c r="F19" s="159"/>
      <c r="G19" s="159"/>
      <c r="H19" s="159"/>
      <c r="I19" s="159"/>
      <c r="J19" s="159"/>
      <c r="K19" s="159"/>
      <c r="L19" s="200"/>
      <c r="M19" s="200" t="s">
        <v>287</v>
      </c>
      <c r="N19" s="200"/>
      <c r="O19" s="200"/>
      <c r="P19" s="200"/>
      <c r="Q19" s="160">
        <f t="shared" ref="Q19:Q21" si="0">SUM(E19:P19)</f>
        <v>0</v>
      </c>
    </row>
    <row r="20" spans="2:17" s="225" customFormat="1" ht="114" hidden="1" customHeight="1">
      <c r="B20" s="498" t="s">
        <v>284</v>
      </c>
      <c r="C20" s="498"/>
      <c r="D20" s="230" t="s">
        <v>263</v>
      </c>
      <c r="E20" s="228"/>
      <c r="F20" s="159"/>
      <c r="G20" s="159"/>
      <c r="H20" s="159">
        <f t="shared" ref="H20:H21" si="1">ROUNDUP(H19*9%,0)</f>
        <v>0</v>
      </c>
      <c r="I20" s="159"/>
      <c r="J20" s="159"/>
      <c r="K20" s="159"/>
      <c r="L20" s="200"/>
      <c r="M20" s="200"/>
      <c r="N20" s="200"/>
      <c r="O20" s="200"/>
      <c r="P20" s="200"/>
      <c r="Q20" s="160">
        <f t="shared" si="0"/>
        <v>0</v>
      </c>
    </row>
    <row r="21" spans="2:17" s="225" customFormat="1" ht="114" hidden="1" customHeight="1">
      <c r="B21" s="498" t="s">
        <v>285</v>
      </c>
      <c r="C21" s="498"/>
      <c r="D21" s="230" t="s">
        <v>263</v>
      </c>
      <c r="E21" s="228"/>
      <c r="F21" s="159"/>
      <c r="G21" s="159"/>
      <c r="H21" s="159">
        <f t="shared" si="1"/>
        <v>0</v>
      </c>
      <c r="I21" s="159"/>
      <c r="J21" s="159"/>
      <c r="K21" s="159"/>
      <c r="L21" s="200"/>
      <c r="M21" s="200"/>
      <c r="N21" s="200"/>
      <c r="O21" s="200"/>
      <c r="P21" s="200"/>
      <c r="Q21" s="160">
        <f t="shared" si="0"/>
        <v>0</v>
      </c>
    </row>
    <row r="22" spans="2:17" s="208" customFormat="1" ht="71" hidden="1">
      <c r="B22" s="232" t="s">
        <v>13</v>
      </c>
      <c r="C22" s="232"/>
      <c r="D22" s="233" t="str">
        <f>+D19</f>
        <v>ASH HEATHER</v>
      </c>
      <c r="E22" s="234"/>
      <c r="F22" s="235"/>
      <c r="G22" s="235">
        <f>SUM(G18:G21)</f>
        <v>0</v>
      </c>
      <c r="H22" s="235">
        <f t="shared" ref="H22:Q22" si="2">SUM(H18:H21)</f>
        <v>0</v>
      </c>
      <c r="I22" s="235">
        <f t="shared" si="2"/>
        <v>0</v>
      </c>
      <c r="J22" s="235">
        <f t="shared" si="2"/>
        <v>0</v>
      </c>
      <c r="K22" s="235">
        <f t="shared" si="2"/>
        <v>0</v>
      </c>
      <c r="L22" s="235"/>
      <c r="M22" s="235"/>
      <c r="N22" s="235"/>
      <c r="O22" s="235"/>
      <c r="P22" s="235"/>
      <c r="Q22" s="235">
        <f t="shared" si="2"/>
        <v>0</v>
      </c>
    </row>
    <row r="23" spans="2:17" s="152" customFormat="1" ht="58.5">
      <c r="B23" s="154"/>
      <c r="C23" s="154"/>
      <c r="D23" s="154"/>
      <c r="E23" s="155"/>
      <c r="F23" s="155"/>
      <c r="G23" s="192"/>
      <c r="H23" s="193"/>
      <c r="I23" s="193"/>
      <c r="J23" s="193"/>
      <c r="K23" s="193"/>
      <c r="L23" s="193"/>
      <c r="M23" s="193"/>
      <c r="N23" s="194"/>
      <c r="O23" s="195"/>
      <c r="P23" s="195"/>
      <c r="Q23" s="196"/>
    </row>
    <row r="24" spans="2:17" s="229" customFormat="1" ht="71">
      <c r="B24" s="236"/>
      <c r="C24" s="151" t="s">
        <v>107</v>
      </c>
      <c r="D24" s="151" t="s">
        <v>9</v>
      </c>
      <c r="E24" s="238" t="s">
        <v>55</v>
      </c>
      <c r="F24" s="238"/>
      <c r="G24" s="238" t="s">
        <v>59</v>
      </c>
      <c r="H24" s="238" t="s">
        <v>10</v>
      </c>
      <c r="I24" s="238" t="s">
        <v>56</v>
      </c>
      <c r="J24" s="238" t="s">
        <v>57</v>
      </c>
      <c r="K24" s="238" t="s">
        <v>58</v>
      </c>
      <c r="L24" s="239"/>
      <c r="M24" s="239"/>
      <c r="N24" s="239"/>
      <c r="O24" s="239"/>
      <c r="P24" s="239"/>
      <c r="Q24" s="240" t="s">
        <v>11</v>
      </c>
    </row>
    <row r="25" spans="2:17" s="225" customFormat="1" ht="77.5" customHeight="1">
      <c r="B25" s="226" t="s">
        <v>12</v>
      </c>
      <c r="C25" s="227"/>
      <c r="D25" s="230" t="s">
        <v>39</v>
      </c>
      <c r="E25" s="231"/>
      <c r="F25" s="159"/>
      <c r="G25" s="159">
        <v>383</v>
      </c>
      <c r="H25" s="159">
        <v>617</v>
      </c>
      <c r="I25" s="159">
        <v>515</v>
      </c>
      <c r="J25" s="159">
        <v>264</v>
      </c>
      <c r="K25" s="159">
        <v>39</v>
      </c>
      <c r="L25" s="200"/>
      <c r="M25" s="200"/>
      <c r="N25" s="200"/>
      <c r="O25" s="200"/>
      <c r="P25" s="200"/>
      <c r="Q25" s="160">
        <f>SUM(E25:P25)</f>
        <v>1818</v>
      </c>
    </row>
    <row r="26" spans="2:17" s="225" customFormat="1" ht="77.5" customHeight="1">
      <c r="B26" s="226" t="s">
        <v>62</v>
      </c>
      <c r="C26" s="227"/>
      <c r="D26" s="231" t="str">
        <f>+D25</f>
        <v>BLACK</v>
      </c>
      <c r="E26" s="231"/>
      <c r="F26" s="159"/>
      <c r="G26" s="159">
        <f>ROUNDUP(G25*5%,0)</f>
        <v>20</v>
      </c>
      <c r="H26" s="159">
        <f t="shared" ref="H26:K26" si="3">ROUNDUP(H25*5%,0)</f>
        <v>31</v>
      </c>
      <c r="I26" s="159">
        <f t="shared" si="3"/>
        <v>26</v>
      </c>
      <c r="J26" s="159">
        <f t="shared" si="3"/>
        <v>14</v>
      </c>
      <c r="K26" s="159">
        <f t="shared" si="3"/>
        <v>2</v>
      </c>
      <c r="L26" s="200"/>
      <c r="M26" s="200"/>
      <c r="N26" s="200"/>
      <c r="O26" s="200"/>
      <c r="P26" s="200"/>
      <c r="Q26" s="160">
        <f t="shared" ref="Q26:Q28" si="4">SUM(E26:P26)</f>
        <v>93</v>
      </c>
    </row>
    <row r="27" spans="2:17" s="225" customFormat="1" ht="104.5" customHeight="1">
      <c r="B27" s="498" t="s">
        <v>284</v>
      </c>
      <c r="C27" s="498"/>
      <c r="D27" s="231" t="str">
        <f t="shared" ref="D27:D28" si="5">+D26</f>
        <v>BLACK</v>
      </c>
      <c r="E27" s="231"/>
      <c r="F27" s="159"/>
      <c r="G27" s="159">
        <v>2</v>
      </c>
      <c r="H27" s="159">
        <v>2</v>
      </c>
      <c r="I27" s="159">
        <v>1</v>
      </c>
      <c r="J27" s="159">
        <v>1</v>
      </c>
      <c r="K27" s="159">
        <v>1</v>
      </c>
      <c r="L27" s="200"/>
      <c r="M27" s="200"/>
      <c r="N27" s="200"/>
      <c r="O27" s="200"/>
      <c r="P27" s="200"/>
      <c r="Q27" s="160">
        <f t="shared" si="4"/>
        <v>7</v>
      </c>
    </row>
    <row r="28" spans="2:17" s="225" customFormat="1" ht="104.5" customHeight="1">
      <c r="B28" s="498" t="s">
        <v>285</v>
      </c>
      <c r="C28" s="498"/>
      <c r="D28" s="231" t="str">
        <f t="shared" si="5"/>
        <v>BLACK</v>
      </c>
      <c r="E28" s="231"/>
      <c r="F28" s="159"/>
      <c r="G28" s="159"/>
      <c r="H28" s="159">
        <v>1</v>
      </c>
      <c r="I28" s="159"/>
      <c r="J28" s="159"/>
      <c r="K28" s="159"/>
      <c r="L28" s="200"/>
      <c r="M28" s="200"/>
      <c r="N28" s="200"/>
      <c r="O28" s="200"/>
      <c r="P28" s="200"/>
      <c r="Q28" s="160">
        <f t="shared" si="4"/>
        <v>1</v>
      </c>
    </row>
    <row r="29" spans="2:17" s="208" customFormat="1" ht="71">
      <c r="B29" s="232" t="s">
        <v>13</v>
      </c>
      <c r="C29" s="232"/>
      <c r="D29" s="233" t="str">
        <f>+D26</f>
        <v>BLACK</v>
      </c>
      <c r="E29" s="234"/>
      <c r="F29" s="235"/>
      <c r="G29" s="235">
        <f>SUM(G25:G28)</f>
        <v>405</v>
      </c>
      <c r="H29" s="235">
        <f t="shared" ref="H29:Q29" si="6">SUM(H25:H28)</f>
        <v>651</v>
      </c>
      <c r="I29" s="235">
        <f t="shared" si="6"/>
        <v>542</v>
      </c>
      <c r="J29" s="235">
        <f t="shared" si="6"/>
        <v>279</v>
      </c>
      <c r="K29" s="235">
        <f t="shared" si="6"/>
        <v>42</v>
      </c>
      <c r="L29" s="235"/>
      <c r="M29" s="235"/>
      <c r="N29" s="235"/>
      <c r="O29" s="235"/>
      <c r="P29" s="235"/>
      <c r="Q29" s="235">
        <f t="shared" si="6"/>
        <v>1919</v>
      </c>
    </row>
    <row r="30" spans="2:17" s="152" customFormat="1" ht="58.5">
      <c r="B30" s="154"/>
      <c r="C30" s="154"/>
      <c r="D30" s="154"/>
      <c r="E30" s="155"/>
      <c r="F30" s="155"/>
      <c r="G30" s="192"/>
      <c r="H30" s="193"/>
      <c r="I30" s="193"/>
      <c r="J30" s="193"/>
      <c r="K30" s="193"/>
      <c r="L30" s="193"/>
      <c r="M30" s="193"/>
      <c r="N30" s="194"/>
      <c r="O30" s="195"/>
      <c r="P30" s="195"/>
      <c r="Q30" s="196"/>
    </row>
    <row r="31" spans="2:17" s="229" customFormat="1" ht="71">
      <c r="B31" s="236"/>
      <c r="C31" s="151" t="s">
        <v>107</v>
      </c>
      <c r="D31" s="151" t="s">
        <v>9</v>
      </c>
      <c r="E31" s="238" t="s">
        <v>55</v>
      </c>
      <c r="F31" s="238"/>
      <c r="G31" s="238" t="s">
        <v>59</v>
      </c>
      <c r="H31" s="238" t="s">
        <v>10</v>
      </c>
      <c r="I31" s="238" t="s">
        <v>56</v>
      </c>
      <c r="J31" s="238" t="s">
        <v>57</v>
      </c>
      <c r="K31" s="238" t="s">
        <v>58</v>
      </c>
      <c r="L31" s="239"/>
      <c r="M31" s="239"/>
      <c r="N31" s="239"/>
      <c r="O31" s="239"/>
      <c r="P31" s="239"/>
      <c r="Q31" s="240" t="s">
        <v>11</v>
      </c>
    </row>
    <row r="32" spans="2:17" s="225" customFormat="1" ht="77.5" customHeight="1">
      <c r="B32" s="226" t="s">
        <v>12</v>
      </c>
      <c r="C32" s="227"/>
      <c r="D32" s="230" t="s">
        <v>255</v>
      </c>
      <c r="E32" s="228"/>
      <c r="F32" s="159"/>
      <c r="G32" s="159"/>
      <c r="H32" s="159" t="s">
        <v>293</v>
      </c>
      <c r="I32" s="159"/>
      <c r="J32" s="159"/>
      <c r="K32" s="159"/>
      <c r="L32" s="200"/>
      <c r="M32" s="200"/>
      <c r="N32" s="200"/>
      <c r="O32" s="200"/>
      <c r="P32" s="200"/>
      <c r="Q32" s="160">
        <f>SUM(E32:P32)</f>
        <v>0</v>
      </c>
    </row>
    <row r="33" spans="1:17" s="225" customFormat="1" ht="77.5" hidden="1" customHeight="1">
      <c r="B33" s="226" t="s">
        <v>62</v>
      </c>
      <c r="C33" s="227"/>
      <c r="D33" s="231" t="str">
        <f>+D32</f>
        <v>BLUE</v>
      </c>
      <c r="E33" s="228"/>
      <c r="F33" s="159"/>
      <c r="G33" s="159"/>
      <c r="H33" s="159"/>
      <c r="I33" s="159"/>
      <c r="J33" s="159"/>
      <c r="K33" s="159"/>
      <c r="L33" s="200"/>
      <c r="M33" s="200" t="s">
        <v>287</v>
      </c>
      <c r="N33" s="200"/>
      <c r="O33" s="200"/>
      <c r="P33" s="200"/>
      <c r="Q33" s="160">
        <f>SUM(E33:P33)</f>
        <v>0</v>
      </c>
    </row>
    <row r="34" spans="1:17" s="225" customFormat="1" ht="104.5" hidden="1" customHeight="1">
      <c r="B34" s="498" t="s">
        <v>284</v>
      </c>
      <c r="C34" s="498"/>
      <c r="D34" s="231" t="str">
        <f t="shared" ref="D34:D35" si="7">+D33</f>
        <v>BLUE</v>
      </c>
      <c r="E34" s="228"/>
      <c r="F34" s="159"/>
      <c r="G34" s="159"/>
      <c r="H34" s="159"/>
      <c r="I34" s="159"/>
      <c r="J34" s="159"/>
      <c r="K34" s="159"/>
      <c r="L34" s="200"/>
      <c r="M34" s="200"/>
      <c r="N34" s="200"/>
      <c r="O34" s="200"/>
      <c r="P34" s="200"/>
      <c r="Q34" s="160">
        <f t="shared" ref="Q34:Q35" si="8">SUM(E34:P34)</f>
        <v>0</v>
      </c>
    </row>
    <row r="35" spans="1:17" s="225" customFormat="1" ht="104.5" hidden="1" customHeight="1">
      <c r="B35" s="498" t="s">
        <v>285</v>
      </c>
      <c r="C35" s="498"/>
      <c r="D35" s="231" t="str">
        <f t="shared" si="7"/>
        <v>BLUE</v>
      </c>
      <c r="E35" s="228"/>
      <c r="F35" s="159"/>
      <c r="G35" s="159"/>
      <c r="H35" s="159"/>
      <c r="I35" s="159"/>
      <c r="J35" s="159"/>
      <c r="K35" s="159"/>
      <c r="L35" s="200"/>
      <c r="M35" s="200"/>
      <c r="N35" s="200"/>
      <c r="O35" s="200"/>
      <c r="P35" s="200"/>
      <c r="Q35" s="160">
        <f t="shared" si="8"/>
        <v>0</v>
      </c>
    </row>
    <row r="36" spans="1:17" s="208" customFormat="1" ht="71" hidden="1">
      <c r="B36" s="232" t="s">
        <v>13</v>
      </c>
      <c r="C36" s="232"/>
      <c r="D36" s="233" t="str">
        <f>+D33</f>
        <v>BLUE</v>
      </c>
      <c r="E36" s="234"/>
      <c r="F36" s="235"/>
      <c r="G36" s="235">
        <f>SUM(G32:G35)</f>
        <v>0</v>
      </c>
      <c r="H36" s="235">
        <f t="shared" ref="H36:Q36" si="9">SUM(H32:H35)</f>
        <v>0</v>
      </c>
      <c r="I36" s="235">
        <f t="shared" si="9"/>
        <v>0</v>
      </c>
      <c r="J36" s="235">
        <f t="shared" si="9"/>
        <v>0</v>
      </c>
      <c r="K36" s="235">
        <f t="shared" si="9"/>
        <v>0</v>
      </c>
      <c r="L36" s="235"/>
      <c r="M36" s="235"/>
      <c r="N36" s="235"/>
      <c r="O36" s="235"/>
      <c r="P36" s="235"/>
      <c r="Q36" s="235">
        <f t="shared" si="9"/>
        <v>0</v>
      </c>
    </row>
    <row r="37" spans="1:17" s="152" customFormat="1" ht="73.5">
      <c r="A37" s="496"/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</row>
    <row r="38" spans="1:17" s="229" customFormat="1" ht="71">
      <c r="B38" s="236"/>
      <c r="C38" s="151" t="s">
        <v>107</v>
      </c>
      <c r="D38" s="151" t="s">
        <v>9</v>
      </c>
      <c r="E38" s="238" t="s">
        <v>55</v>
      </c>
      <c r="F38" s="238"/>
      <c r="G38" s="238" t="s">
        <v>59</v>
      </c>
      <c r="H38" s="238" t="s">
        <v>10</v>
      </c>
      <c r="I38" s="238" t="s">
        <v>56</v>
      </c>
      <c r="J38" s="238" t="s">
        <v>57</v>
      </c>
      <c r="K38" s="238" t="s">
        <v>58</v>
      </c>
      <c r="L38" s="239"/>
      <c r="M38" s="239"/>
      <c r="N38" s="239"/>
      <c r="O38" s="239"/>
      <c r="P38" s="239"/>
      <c r="Q38" s="240" t="s">
        <v>11</v>
      </c>
    </row>
    <row r="39" spans="1:17" s="225" customFormat="1" ht="77.5" customHeight="1">
      <c r="B39" s="226" t="s">
        <v>12</v>
      </c>
      <c r="C39" s="227"/>
      <c r="D39" s="230" t="s">
        <v>176</v>
      </c>
      <c r="E39" s="228"/>
      <c r="F39" s="159"/>
      <c r="G39" s="159"/>
      <c r="H39" s="159" t="s">
        <v>293</v>
      </c>
      <c r="I39" s="159"/>
      <c r="J39" s="159"/>
      <c r="K39" s="159"/>
      <c r="L39" s="200"/>
      <c r="M39" s="200"/>
      <c r="N39" s="200"/>
      <c r="O39" s="200"/>
      <c r="P39" s="200"/>
      <c r="Q39" s="160">
        <f>SUM(E39:P39)</f>
        <v>0</v>
      </c>
    </row>
    <row r="40" spans="1:17" s="225" customFormat="1" ht="77.5" hidden="1" customHeight="1">
      <c r="B40" s="226" t="s">
        <v>62</v>
      </c>
      <c r="C40" s="227"/>
      <c r="D40" s="230" t="s">
        <v>176</v>
      </c>
      <c r="E40" s="228"/>
      <c r="F40" s="159"/>
      <c r="G40" s="159"/>
      <c r="H40" s="159"/>
      <c r="I40" s="159"/>
      <c r="J40" s="159"/>
      <c r="K40" s="159"/>
      <c r="L40" s="200"/>
      <c r="M40" s="200"/>
      <c r="N40" s="200"/>
      <c r="O40" s="200"/>
      <c r="P40" s="200"/>
      <c r="Q40" s="160">
        <f>SUM(E40:P40)</f>
        <v>0</v>
      </c>
    </row>
    <row r="41" spans="1:17" s="225" customFormat="1" ht="104.5" hidden="1" customHeight="1">
      <c r="B41" s="498" t="s">
        <v>284</v>
      </c>
      <c r="C41" s="498"/>
      <c r="D41" s="230" t="s">
        <v>176</v>
      </c>
      <c r="E41" s="228"/>
      <c r="F41" s="159"/>
      <c r="G41" s="159"/>
      <c r="H41" s="159"/>
      <c r="I41" s="159"/>
      <c r="J41" s="159"/>
      <c r="K41" s="159"/>
      <c r="L41" s="200"/>
      <c r="M41" s="200"/>
      <c r="N41" s="200"/>
      <c r="O41" s="200"/>
      <c r="P41" s="200"/>
      <c r="Q41" s="160">
        <f t="shared" ref="Q41:Q42" si="10">SUM(E41:P41)</f>
        <v>0</v>
      </c>
    </row>
    <row r="42" spans="1:17" s="225" customFormat="1" ht="104.5" hidden="1" customHeight="1">
      <c r="B42" s="498" t="s">
        <v>285</v>
      </c>
      <c r="C42" s="498"/>
      <c r="D42" s="230" t="s">
        <v>176</v>
      </c>
      <c r="E42" s="228"/>
      <c r="F42" s="159"/>
      <c r="G42" s="159"/>
      <c r="H42" s="159"/>
      <c r="I42" s="159"/>
      <c r="J42" s="159"/>
      <c r="K42" s="159"/>
      <c r="L42" s="200"/>
      <c r="M42" s="200"/>
      <c r="N42" s="200"/>
      <c r="O42" s="200"/>
      <c r="P42" s="200"/>
      <c r="Q42" s="160">
        <f t="shared" si="10"/>
        <v>0</v>
      </c>
    </row>
    <row r="43" spans="1:17" s="208" customFormat="1" ht="71" hidden="1">
      <c r="B43" s="232" t="s">
        <v>13</v>
      </c>
      <c r="C43" s="232"/>
      <c r="D43" s="233" t="str">
        <f>+D40</f>
        <v>ORANGE</v>
      </c>
      <c r="E43" s="234"/>
      <c r="F43" s="235"/>
      <c r="G43" s="235">
        <f>SUM(G39:G42)</f>
        <v>0</v>
      </c>
      <c r="H43" s="235">
        <f>SUM(H39:H42)</f>
        <v>0</v>
      </c>
      <c r="I43" s="235">
        <f t="shared" ref="I43:K43" si="11">SUM(I39:I42)</f>
        <v>0</v>
      </c>
      <c r="J43" s="235">
        <f t="shared" si="11"/>
        <v>0</v>
      </c>
      <c r="K43" s="235">
        <f t="shared" si="11"/>
        <v>0</v>
      </c>
      <c r="L43" s="235"/>
      <c r="M43" s="235"/>
      <c r="N43" s="235"/>
      <c r="O43" s="235"/>
      <c r="P43" s="235"/>
      <c r="Q43" s="235">
        <f t="shared" ref="Q43" si="12">SUM(Q39:Q42)</f>
        <v>0</v>
      </c>
    </row>
    <row r="44" spans="1:17" s="152" customFormat="1" ht="58.5">
      <c r="B44" s="154"/>
      <c r="C44" s="154"/>
      <c r="D44" s="154"/>
      <c r="E44" s="155"/>
      <c r="F44" s="155"/>
      <c r="G44" s="192"/>
      <c r="H44" s="193"/>
      <c r="I44" s="193"/>
      <c r="J44" s="193"/>
      <c r="K44" s="193"/>
      <c r="L44" s="193"/>
      <c r="M44" s="193"/>
      <c r="N44" s="194"/>
      <c r="O44" s="195"/>
      <c r="P44" s="195"/>
      <c r="Q44" s="196"/>
    </row>
    <row r="45" spans="1:17" s="249" customFormat="1" ht="92.5" customHeight="1">
      <c r="B45" s="250" t="s">
        <v>14</v>
      </c>
      <c r="C45" s="251"/>
      <c r="D45" s="250"/>
      <c r="E45" s="252"/>
      <c r="F45" s="253"/>
      <c r="G45" s="253">
        <f>G22+G29+G36+G43</f>
        <v>405</v>
      </c>
      <c r="H45" s="253">
        <f t="shared" ref="H45:Q45" si="13">H22+H29+H36+H43</f>
        <v>651</v>
      </c>
      <c r="I45" s="253">
        <f t="shared" si="13"/>
        <v>542</v>
      </c>
      <c r="J45" s="253">
        <f t="shared" si="13"/>
        <v>279</v>
      </c>
      <c r="K45" s="253">
        <f t="shared" si="13"/>
        <v>42</v>
      </c>
      <c r="L45" s="253"/>
      <c r="M45" s="253"/>
      <c r="N45" s="253"/>
      <c r="O45" s="253"/>
      <c r="P45" s="253"/>
      <c r="Q45" s="253">
        <f t="shared" si="13"/>
        <v>1919</v>
      </c>
    </row>
    <row r="46" spans="1:17" s="4" customFormat="1" ht="71.5" thickBot="1">
      <c r="B46" s="102" t="s">
        <v>15</v>
      </c>
      <c r="C46" s="34"/>
      <c r="D46" s="208" t="s">
        <v>178</v>
      </c>
      <c r="E46" s="209"/>
      <c r="F46" s="210"/>
      <c r="G46" s="211"/>
      <c r="H46" s="497"/>
      <c r="I46" s="497"/>
      <c r="J46" s="497"/>
      <c r="K46" s="497"/>
      <c r="L46" s="497"/>
      <c r="M46" s="497"/>
      <c r="N46" s="497"/>
      <c r="O46" s="497"/>
      <c r="P46" s="497"/>
      <c r="Q46" s="497"/>
    </row>
    <row r="47" spans="1:17" s="35" customFormat="1" ht="120.5" thickBot="1">
      <c r="A47" s="516" t="s">
        <v>16</v>
      </c>
      <c r="B47" s="517"/>
      <c r="C47" s="517"/>
      <c r="D47" s="96" t="s">
        <v>17</v>
      </c>
      <c r="E47" s="97" t="s">
        <v>18</v>
      </c>
      <c r="F47" s="96" t="s">
        <v>19</v>
      </c>
      <c r="G47" s="98" t="s">
        <v>20</v>
      </c>
      <c r="H47" s="98" t="s">
        <v>21</v>
      </c>
      <c r="I47" s="98" t="s">
        <v>34</v>
      </c>
      <c r="J47" s="98" t="s">
        <v>35</v>
      </c>
      <c r="K47" s="98" t="s">
        <v>37</v>
      </c>
      <c r="L47" s="98" t="s">
        <v>213</v>
      </c>
      <c r="M47" s="98" t="s">
        <v>36</v>
      </c>
      <c r="N47" s="518" t="s">
        <v>51</v>
      </c>
      <c r="O47" s="519"/>
      <c r="P47" s="519"/>
      <c r="Q47" s="520"/>
    </row>
    <row r="48" spans="1:17" s="45" customFormat="1" ht="71.5" hidden="1" thickBot="1">
      <c r="A48" s="460" t="str">
        <f>D18</f>
        <v>ASH HEATHER</v>
      </c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2"/>
    </row>
    <row r="49" spans="1:23" s="14" customFormat="1" ht="172" hidden="1" customHeight="1">
      <c r="A49" s="174">
        <v>1</v>
      </c>
      <c r="B49" s="495" t="str">
        <f>$M$11</f>
        <v>66% COTTON 34% POLY 490GSM (CAMBER “LOFTY” FLEECE)</v>
      </c>
      <c r="C49" s="495"/>
      <c r="D49" s="168" t="s">
        <v>130</v>
      </c>
      <c r="E49" s="218" t="s">
        <v>262</v>
      </c>
      <c r="F49" s="170" t="s">
        <v>10</v>
      </c>
      <c r="G49" s="169">
        <f>Q22</f>
        <v>0</v>
      </c>
      <c r="H49" s="170">
        <v>1.32</v>
      </c>
      <c r="I49" s="171">
        <f>G49*H49</f>
        <v>0</v>
      </c>
      <c r="J49" s="171">
        <f>I49*6.5%+(I49/50)*0.5</f>
        <v>0</v>
      </c>
      <c r="K49" s="172"/>
      <c r="L49" s="172"/>
      <c r="M49" s="173">
        <f>ROUNDUP(+K49+J49+I49,0)+11</f>
        <v>11</v>
      </c>
      <c r="N49" s="474"/>
      <c r="O49" s="475"/>
      <c r="P49" s="475"/>
      <c r="Q49" s="475"/>
    </row>
    <row r="50" spans="1:23" s="14" customFormat="1" ht="120.5" hidden="1" customHeight="1">
      <c r="A50" s="174">
        <v>2</v>
      </c>
      <c r="B50" s="422" t="s">
        <v>197</v>
      </c>
      <c r="C50" s="423"/>
      <c r="D50" s="175" t="s">
        <v>131</v>
      </c>
      <c r="E50" s="218" t="str">
        <f>E49</f>
        <v>WASHED BLACK 19-4008 TCX</v>
      </c>
      <c r="F50" s="170" t="s">
        <v>10</v>
      </c>
      <c r="G50" s="169">
        <v>235</v>
      </c>
      <c r="H50" s="170">
        <v>0.15</v>
      </c>
      <c r="I50" s="171">
        <f>G50*H50</f>
        <v>35.25</v>
      </c>
      <c r="J50" s="171">
        <f>I50*2.6%+(I50/50)*0.5+1</f>
        <v>2.2690000000000001</v>
      </c>
      <c r="K50" s="172"/>
      <c r="L50" s="172"/>
      <c r="M50" s="173">
        <f>ROUNDUP(+K50+J50+I50,0)</f>
        <v>38</v>
      </c>
      <c r="N50" s="474"/>
      <c r="O50" s="475"/>
      <c r="P50" s="475"/>
      <c r="Q50" s="475"/>
    </row>
    <row r="51" spans="1:23" s="14" customFormat="1" ht="105.5" hidden="1" thickBot="1">
      <c r="A51" s="174">
        <v>3</v>
      </c>
      <c r="B51" s="422" t="s">
        <v>247</v>
      </c>
      <c r="C51" s="423"/>
      <c r="D51" s="175" t="s">
        <v>208</v>
      </c>
      <c r="E51" s="218" t="str">
        <f>E50</f>
        <v>WASHED BLACK 19-4008 TCX</v>
      </c>
      <c r="F51" s="170" t="s">
        <v>10</v>
      </c>
      <c r="G51" s="169">
        <f>G49</f>
        <v>0</v>
      </c>
      <c r="H51" s="170">
        <v>1.7000000000000001E-2</v>
      </c>
      <c r="I51" s="171">
        <f>G51*H51</f>
        <v>0</v>
      </c>
      <c r="J51" s="171">
        <f>I51*7.6%+(I51/50)*0.5+1</f>
        <v>1</v>
      </c>
      <c r="K51" s="172"/>
      <c r="L51" s="172"/>
      <c r="M51" s="173">
        <f>ROUNDUP(+K51+J51+I51,0)-2</f>
        <v>-1</v>
      </c>
      <c r="N51" s="474"/>
      <c r="O51" s="475"/>
      <c r="P51" s="475"/>
      <c r="Q51" s="475"/>
    </row>
    <row r="52" spans="1:23" s="45" customFormat="1" ht="71">
      <c r="A52" s="460" t="str">
        <f>$D$29</f>
        <v>BLACK</v>
      </c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2"/>
      <c r="S52" s="254"/>
    </row>
    <row r="53" spans="1:23" s="14" customFormat="1" ht="251" customHeight="1">
      <c r="A53" s="174">
        <v>1</v>
      </c>
      <c r="B53" s="492" t="str">
        <f>$M$11</f>
        <v>66% COTTON 34% POLY 490GSM (CAMBER “LOFTY” FLEECE)</v>
      </c>
      <c r="C53" s="492"/>
      <c r="D53" s="168" t="s">
        <v>130</v>
      </c>
      <c r="E53" s="168" t="s">
        <v>262</v>
      </c>
      <c r="F53" s="170" t="s">
        <v>10</v>
      </c>
      <c r="G53" s="169">
        <f>Q29</f>
        <v>1919</v>
      </c>
      <c r="H53" s="413">
        <v>1.26</v>
      </c>
      <c r="I53" s="171">
        <f>G53*H53</f>
        <v>2417.94</v>
      </c>
      <c r="J53" s="171">
        <f>I53*3.6%+(I53/50)*0.5</f>
        <v>111.22524000000001</v>
      </c>
      <c r="K53" s="172"/>
      <c r="L53" s="172"/>
      <c r="M53" s="173">
        <f>ROUNDUP(+K53+J53+I53+L53,0)+10</f>
        <v>2540</v>
      </c>
      <c r="N53" s="493" t="s">
        <v>572</v>
      </c>
      <c r="O53" s="494"/>
      <c r="P53" s="494"/>
      <c r="Q53" s="494"/>
    </row>
    <row r="54" spans="1:23" s="14" customFormat="1" ht="273" customHeight="1">
      <c r="A54" s="174">
        <v>2</v>
      </c>
      <c r="B54" s="422" t="s">
        <v>197</v>
      </c>
      <c r="C54" s="423"/>
      <c r="D54" s="175" t="s">
        <v>131</v>
      </c>
      <c r="E54" s="168" t="str">
        <f>E53</f>
        <v>WASHED BLACK 19-4008 TCX</v>
      </c>
      <c r="F54" s="170" t="s">
        <v>10</v>
      </c>
      <c r="G54" s="169">
        <f>G53</f>
        <v>1919</v>
      </c>
      <c r="H54" s="170">
        <v>0.15</v>
      </c>
      <c r="I54" s="171">
        <f t="shared" ref="I54:I56" si="14">G54*H54</f>
        <v>287.84999999999997</v>
      </c>
      <c r="J54" s="171">
        <f>I54*6.6%+(I54/50)*0.5</f>
        <v>21.876599999999996</v>
      </c>
      <c r="K54" s="172"/>
      <c r="L54" s="172"/>
      <c r="M54" s="173">
        <f>ROUNDUP(+K54+J54+I54,0)+2</f>
        <v>312</v>
      </c>
      <c r="N54" s="476" t="s">
        <v>294</v>
      </c>
      <c r="O54" s="477"/>
      <c r="P54" s="477"/>
      <c r="Q54" s="477"/>
    </row>
    <row r="55" spans="1:23" s="14" customFormat="1" ht="124.5">
      <c r="A55" s="174">
        <v>3</v>
      </c>
      <c r="B55" s="422" t="s">
        <v>247</v>
      </c>
      <c r="C55" s="423"/>
      <c r="D55" s="175" t="s">
        <v>208</v>
      </c>
      <c r="E55" s="168" t="str">
        <f>E54</f>
        <v>WASHED BLACK 19-4008 TCX</v>
      </c>
      <c r="F55" s="170" t="s">
        <v>10</v>
      </c>
      <c r="G55" s="169">
        <f>G54</f>
        <v>1919</v>
      </c>
      <c r="H55" s="170">
        <v>1.7000000000000001E-2</v>
      </c>
      <c r="I55" s="171">
        <f t="shared" si="14"/>
        <v>32.623000000000005</v>
      </c>
      <c r="J55" s="171">
        <f>I55*2.9%+(I55/50)*0.5</f>
        <v>1.272297</v>
      </c>
      <c r="K55" s="172"/>
      <c r="L55" s="172"/>
      <c r="M55" s="173">
        <f>ROUNDUP(+K55+J55+I55,0)</f>
        <v>34</v>
      </c>
      <c r="N55" s="476" t="s">
        <v>296</v>
      </c>
      <c r="O55" s="477"/>
      <c r="P55" s="477"/>
      <c r="Q55" s="477"/>
    </row>
    <row r="56" spans="1:23" s="14" customFormat="1" ht="121.5" customHeight="1">
      <c r="A56" s="174">
        <v>4</v>
      </c>
      <c r="B56" s="422" t="s">
        <v>566</v>
      </c>
      <c r="C56" s="423"/>
      <c r="D56" s="175" t="s">
        <v>567</v>
      </c>
      <c r="E56" s="168" t="s">
        <v>568</v>
      </c>
      <c r="F56" s="170" t="s">
        <v>10</v>
      </c>
      <c r="G56" s="169">
        <f>G55</f>
        <v>1919</v>
      </c>
      <c r="H56" s="170">
        <v>0.09</v>
      </c>
      <c r="I56" s="171">
        <f t="shared" si="14"/>
        <v>172.70999999999998</v>
      </c>
      <c r="J56" s="171"/>
      <c r="K56" s="172"/>
      <c r="L56" s="172"/>
      <c r="M56" s="173">
        <f>ROUNDUP(+K56+J56+I56,0)</f>
        <v>173</v>
      </c>
      <c r="N56" s="533" t="s">
        <v>569</v>
      </c>
      <c r="O56" s="534"/>
      <c r="P56" s="534"/>
      <c r="Q56" s="534"/>
    </row>
    <row r="57" spans="1:23" s="45" customFormat="1" ht="71" hidden="1">
      <c r="A57" s="460" t="str">
        <f>D32</f>
        <v>BLUE</v>
      </c>
      <c r="B57" s="461"/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2"/>
    </row>
    <row r="58" spans="1:23" s="14" customFormat="1" ht="83" hidden="1">
      <c r="A58" s="174">
        <v>1</v>
      </c>
      <c r="B58" s="422" t="str">
        <f>$M$11</f>
        <v>66% COTTON 34% POLY 490GSM (CAMBER “LOFTY” FLEECE)</v>
      </c>
      <c r="C58" s="423"/>
      <c r="D58" s="168" t="s">
        <v>130</v>
      </c>
      <c r="E58" s="168" t="s">
        <v>264</v>
      </c>
      <c r="F58" s="170" t="s">
        <v>10</v>
      </c>
      <c r="G58" s="169">
        <f>Q36</f>
        <v>0</v>
      </c>
      <c r="H58" s="170">
        <v>1.32</v>
      </c>
      <c r="I58" s="171">
        <f>G58*H58</f>
        <v>0</v>
      </c>
      <c r="J58" s="171">
        <f>I58*5.5%+(I58/50)*0.5</f>
        <v>0</v>
      </c>
      <c r="K58" s="172"/>
      <c r="L58" s="172"/>
      <c r="M58" s="173">
        <f>ROUNDUP(+K58+J58+I58,0)+5</f>
        <v>5</v>
      </c>
      <c r="N58" s="471"/>
      <c r="O58" s="472"/>
      <c r="P58" s="472"/>
      <c r="Q58" s="473"/>
    </row>
    <row r="59" spans="1:23" s="14" customFormat="1" ht="83" hidden="1">
      <c r="A59" s="174">
        <v>2</v>
      </c>
      <c r="B59" s="422" t="s">
        <v>197</v>
      </c>
      <c r="C59" s="423"/>
      <c r="D59" s="175" t="s">
        <v>131</v>
      </c>
      <c r="E59" s="168" t="str">
        <f>E58</f>
        <v>BLUE 19-3926 TCX</v>
      </c>
      <c r="F59" s="170" t="s">
        <v>10</v>
      </c>
      <c r="G59" s="169">
        <f>G58</f>
        <v>0</v>
      </c>
      <c r="H59" s="170">
        <v>0.15</v>
      </c>
      <c r="I59" s="171">
        <f t="shared" ref="I59:I60" si="15">G59*H59</f>
        <v>0</v>
      </c>
      <c r="J59" s="171">
        <f>I59*4.9%+(I59/50)*0.5+1</f>
        <v>1</v>
      </c>
      <c r="K59" s="172"/>
      <c r="L59" s="172"/>
      <c r="M59" s="173">
        <f>ROUNDUP(+K59+J59+I59,0)-1</f>
        <v>0</v>
      </c>
      <c r="N59" s="471"/>
      <c r="O59" s="472"/>
      <c r="P59" s="472"/>
      <c r="Q59" s="473"/>
    </row>
    <row r="60" spans="1:23" s="14" customFormat="1" ht="83.5" hidden="1" thickBot="1">
      <c r="A60" s="174">
        <v>3</v>
      </c>
      <c r="B60" s="478" t="s">
        <v>247</v>
      </c>
      <c r="C60" s="479"/>
      <c r="D60" s="175" t="s">
        <v>208</v>
      </c>
      <c r="E60" s="168" t="str">
        <f>E59</f>
        <v>BLUE 19-3926 TCX</v>
      </c>
      <c r="F60" s="170" t="s">
        <v>10</v>
      </c>
      <c r="G60" s="169">
        <f>G59</f>
        <v>0</v>
      </c>
      <c r="H60" s="170">
        <v>1.7000000000000001E-2</v>
      </c>
      <c r="I60" s="171">
        <f t="shared" si="15"/>
        <v>0</v>
      </c>
      <c r="J60" s="171">
        <f>I60*7.6%+(I60/50)*0.5+1</f>
        <v>1</v>
      </c>
      <c r="K60" s="172"/>
      <c r="L60" s="172"/>
      <c r="M60" s="173">
        <f>ROUNDUP(+K60+J60+I60,0)-2</f>
        <v>-1</v>
      </c>
      <c r="N60" s="468"/>
      <c r="O60" s="469"/>
      <c r="P60" s="469"/>
      <c r="Q60" s="470"/>
    </row>
    <row r="61" spans="1:23" s="45" customFormat="1" ht="71" hidden="1">
      <c r="A61" s="460" t="str">
        <f>D39</f>
        <v>ORANGE</v>
      </c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2"/>
    </row>
    <row r="62" spans="1:23" s="14" customFormat="1" ht="83" hidden="1">
      <c r="A62" s="174">
        <v>1</v>
      </c>
      <c r="B62" s="422" t="str">
        <f>$M$11</f>
        <v>66% COTTON 34% POLY 490GSM (CAMBER “LOFTY” FLEECE)</v>
      </c>
      <c r="C62" s="423"/>
      <c r="D62" s="168" t="s">
        <v>130</v>
      </c>
      <c r="E62" s="168" t="s">
        <v>265</v>
      </c>
      <c r="F62" s="170" t="s">
        <v>10</v>
      </c>
      <c r="G62" s="169">
        <v>231</v>
      </c>
      <c r="H62" s="170">
        <v>1.32</v>
      </c>
      <c r="I62" s="171">
        <f>G62*H62</f>
        <v>304.92</v>
      </c>
      <c r="J62" s="171">
        <f>I62*8.5%+(I62/50)*0.5</f>
        <v>28.967400000000001</v>
      </c>
      <c r="K62" s="172"/>
      <c r="L62" s="172"/>
      <c r="M62" s="173">
        <f>ROUNDUP(+K62+J62+I62,0)-1</f>
        <v>333</v>
      </c>
      <c r="N62" s="513"/>
      <c r="O62" s="514"/>
      <c r="P62" s="514"/>
      <c r="Q62" s="515"/>
      <c r="W62" s="14">
        <v>295</v>
      </c>
    </row>
    <row r="63" spans="1:23" s="14" customFormat="1" ht="83" hidden="1">
      <c r="A63" s="174">
        <v>2</v>
      </c>
      <c r="B63" s="422" t="s">
        <v>197</v>
      </c>
      <c r="C63" s="423"/>
      <c r="D63" s="175" t="s">
        <v>131</v>
      </c>
      <c r="E63" s="168" t="str">
        <f>E62</f>
        <v>ORANGE 15-1247 TCX</v>
      </c>
      <c r="F63" s="170" t="s">
        <v>10</v>
      </c>
      <c r="G63" s="169">
        <f>Q43</f>
        <v>0</v>
      </c>
      <c r="H63" s="170">
        <v>0.15</v>
      </c>
      <c r="I63" s="171">
        <f t="shared" ref="I63:I64" si="16">G63*H63</f>
        <v>0</v>
      </c>
      <c r="J63" s="171">
        <f>I63*3.8%+(I63/50)*0.5+1</f>
        <v>1</v>
      </c>
      <c r="K63" s="172"/>
      <c r="L63" s="172"/>
      <c r="M63" s="173">
        <f>ROUNDUP(+K63+J63+I63,0)+2</f>
        <v>3</v>
      </c>
      <c r="N63" s="465"/>
      <c r="O63" s="466"/>
      <c r="P63" s="466"/>
      <c r="Q63" s="467"/>
    </row>
    <row r="64" spans="1:23" s="14" customFormat="1" ht="83" hidden="1">
      <c r="A64" s="174">
        <v>3</v>
      </c>
      <c r="B64" s="422" t="s">
        <v>247</v>
      </c>
      <c r="C64" s="423"/>
      <c r="D64" s="175" t="s">
        <v>208</v>
      </c>
      <c r="E64" s="168" t="str">
        <f>E63</f>
        <v>ORANGE 15-1247 TCX</v>
      </c>
      <c r="F64" s="170" t="s">
        <v>10</v>
      </c>
      <c r="G64" s="169">
        <f>G63</f>
        <v>0</v>
      </c>
      <c r="H64" s="170">
        <v>1.7000000000000001E-2</v>
      </c>
      <c r="I64" s="171">
        <f t="shared" si="16"/>
        <v>0</v>
      </c>
      <c r="J64" s="171">
        <f>I64*5.9%+(I64/50)*0.5+1</f>
        <v>1</v>
      </c>
      <c r="K64" s="172"/>
      <c r="L64" s="172"/>
      <c r="M64" s="173">
        <f>ROUNDUP(+K64+J64+I64,0)-3</f>
        <v>-2</v>
      </c>
      <c r="N64" s="465"/>
      <c r="O64" s="466"/>
      <c r="P64" s="466"/>
      <c r="Q64" s="467"/>
    </row>
    <row r="65" spans="1:17" s="36" customFormat="1" ht="33" thickBot="1">
      <c r="B65" s="102" t="s">
        <v>22</v>
      </c>
      <c r="C65" s="37"/>
      <c r="D65" s="37"/>
      <c r="E65" s="37"/>
      <c r="G65" s="38"/>
      <c r="Q65" s="39"/>
    </row>
    <row r="66" spans="1:17" s="53" customFormat="1" ht="72">
      <c r="A66" s="480" t="s">
        <v>23</v>
      </c>
      <c r="B66" s="481"/>
      <c r="C66" s="481"/>
      <c r="D66" s="481"/>
      <c r="E66" s="482"/>
      <c r="F66" s="99" t="s">
        <v>47</v>
      </c>
      <c r="G66" s="99" t="s">
        <v>24</v>
      </c>
      <c r="H66" s="463" t="s">
        <v>42</v>
      </c>
      <c r="I66" s="464"/>
      <c r="J66" s="100" t="s">
        <v>19</v>
      </c>
      <c r="K66" s="463" t="s">
        <v>48</v>
      </c>
      <c r="L66" s="464"/>
      <c r="M66" s="99" t="s">
        <v>25</v>
      </c>
      <c r="N66" s="101" t="s">
        <v>26</v>
      </c>
      <c r="O66" s="101" t="s">
        <v>27</v>
      </c>
      <c r="P66" s="101" t="s">
        <v>28</v>
      </c>
      <c r="Q66" s="101" t="s">
        <v>29</v>
      </c>
    </row>
    <row r="67" spans="1:17" s="14" customFormat="1" ht="78" hidden="1" customHeight="1">
      <c r="A67" s="109">
        <v>1</v>
      </c>
      <c r="B67" s="426" t="s">
        <v>41</v>
      </c>
      <c r="C67" s="426"/>
      <c r="D67" s="426"/>
      <c r="E67" s="426"/>
      <c r="F67" s="110" t="s">
        <v>263</v>
      </c>
      <c r="G67" s="157" t="s">
        <v>267</v>
      </c>
      <c r="H67" s="424" t="str">
        <f>$D$18</f>
        <v>ASH HEATHER</v>
      </c>
      <c r="I67" s="425" t="str">
        <f>$E$49</f>
        <v>WASHED BLACK 19-4008 TCX</v>
      </c>
      <c r="J67" s="112" t="s">
        <v>30</v>
      </c>
      <c r="K67" s="414">
        <f>$Q$22</f>
        <v>0</v>
      </c>
      <c r="L67" s="415"/>
      <c r="M67" s="121">
        <f>290/4500</f>
        <v>6.4444444444444443E-2</v>
      </c>
      <c r="N67" s="114">
        <f>K67*M67</f>
        <v>0</v>
      </c>
      <c r="O67" s="114"/>
      <c r="P67" s="40">
        <f t="shared" ref="P67:P96" si="17">ROUNDUP(O67+N67,0)</f>
        <v>0</v>
      </c>
      <c r="Q67" s="40" t="s">
        <v>271</v>
      </c>
    </row>
    <row r="68" spans="1:17" s="14" customFormat="1" ht="65">
      <c r="A68" s="109">
        <v>1</v>
      </c>
      <c r="B68" s="426" t="s">
        <v>41</v>
      </c>
      <c r="C68" s="426"/>
      <c r="D68" s="426"/>
      <c r="E68" s="426"/>
      <c r="F68" s="110" t="s">
        <v>196</v>
      </c>
      <c r="G68" s="157" t="s">
        <v>266</v>
      </c>
      <c r="H68" s="424" t="str">
        <f>$D$29</f>
        <v>BLACK</v>
      </c>
      <c r="I68" s="425"/>
      <c r="J68" s="112" t="s">
        <v>30</v>
      </c>
      <c r="K68" s="414">
        <f>$Q$29</f>
        <v>1919</v>
      </c>
      <c r="L68" s="415"/>
      <c r="M68" s="121">
        <f>190/4500</f>
        <v>4.2222222222222223E-2</v>
      </c>
      <c r="N68" s="114">
        <f t="shared" ref="N68:N99" si="18">K68*M68</f>
        <v>81.024444444444441</v>
      </c>
      <c r="O68" s="114"/>
      <c r="P68" s="40">
        <f t="shared" si="17"/>
        <v>82</v>
      </c>
      <c r="Q68" s="224" t="s">
        <v>271</v>
      </c>
    </row>
    <row r="69" spans="1:17" s="14" customFormat="1" ht="59.5" hidden="1" customHeight="1">
      <c r="A69" s="109">
        <v>1</v>
      </c>
      <c r="B69" s="426" t="s">
        <v>41</v>
      </c>
      <c r="C69" s="426"/>
      <c r="D69" s="426"/>
      <c r="E69" s="426"/>
      <c r="F69" s="110" t="s">
        <v>255</v>
      </c>
      <c r="G69" s="157" t="s">
        <v>268</v>
      </c>
      <c r="H69" s="424" t="str">
        <f>$D$36</f>
        <v>BLUE</v>
      </c>
      <c r="I69" s="425"/>
      <c r="J69" s="112" t="s">
        <v>30</v>
      </c>
      <c r="K69" s="414">
        <f>$Q$36</f>
        <v>0</v>
      </c>
      <c r="L69" s="415"/>
      <c r="M69" s="121">
        <f>190/4500</f>
        <v>4.2222222222222223E-2</v>
      </c>
      <c r="N69" s="114">
        <f t="shared" si="18"/>
        <v>0</v>
      </c>
      <c r="O69" s="114"/>
      <c r="P69" s="40">
        <f t="shared" si="17"/>
        <v>0</v>
      </c>
      <c r="Q69" s="40" t="s">
        <v>271</v>
      </c>
    </row>
    <row r="70" spans="1:17" s="14" customFormat="1" ht="59.5" hidden="1" customHeight="1">
      <c r="A70" s="109">
        <v>1</v>
      </c>
      <c r="B70" s="426" t="s">
        <v>41</v>
      </c>
      <c r="C70" s="426"/>
      <c r="D70" s="426"/>
      <c r="E70" s="426"/>
      <c r="F70" s="110" t="s">
        <v>176</v>
      </c>
      <c r="G70" s="157" t="s">
        <v>269</v>
      </c>
      <c r="H70" s="424" t="str">
        <f>$D$39</f>
        <v>ORANGE</v>
      </c>
      <c r="I70" s="425"/>
      <c r="J70" s="112" t="s">
        <v>30</v>
      </c>
      <c r="K70" s="414">
        <f>$Q$43</f>
        <v>0</v>
      </c>
      <c r="L70" s="415"/>
      <c r="M70" s="121">
        <f>190/4500</f>
        <v>4.2222222222222223E-2</v>
      </c>
      <c r="N70" s="114">
        <f t="shared" si="18"/>
        <v>0</v>
      </c>
      <c r="O70" s="114"/>
      <c r="P70" s="40">
        <f t="shared" si="17"/>
        <v>0</v>
      </c>
      <c r="Q70" s="40" t="s">
        <v>272</v>
      </c>
    </row>
    <row r="71" spans="1:17" s="14" customFormat="1" ht="51" hidden="1" customHeight="1">
      <c r="A71" s="109">
        <v>2</v>
      </c>
      <c r="B71" s="426" t="s">
        <v>132</v>
      </c>
      <c r="C71" s="426"/>
      <c r="D71" s="426"/>
      <c r="E71" s="426"/>
      <c r="F71" s="110" t="s">
        <v>39</v>
      </c>
      <c r="G71" s="111" t="s">
        <v>140</v>
      </c>
      <c r="H71" s="424" t="str">
        <f t="shared" ref="H71" si="19">$D$18</f>
        <v>ASH HEATHER</v>
      </c>
      <c r="I71" s="425" t="str">
        <f t="shared" ref="I71" si="20">$E$49</f>
        <v>WASHED BLACK 19-4008 TCX</v>
      </c>
      <c r="J71" s="112" t="s">
        <v>121</v>
      </c>
      <c r="K71" s="414">
        <f t="shared" ref="K71" si="21">$Q$22</f>
        <v>0</v>
      </c>
      <c r="L71" s="415"/>
      <c r="M71" s="215">
        <f t="shared" ref="M71:M74" si="22">2/4500</f>
        <v>4.4444444444444447E-4</v>
      </c>
      <c r="N71" s="114">
        <f>K71*M71</f>
        <v>0</v>
      </c>
      <c r="O71" s="114"/>
      <c r="P71" s="40">
        <f>ROUNDUP(O71+N71,0)</f>
        <v>0</v>
      </c>
      <c r="Q71" s="40" t="s">
        <v>271</v>
      </c>
    </row>
    <row r="72" spans="1:17" s="14" customFormat="1" ht="51" customHeight="1">
      <c r="A72" s="109">
        <v>2</v>
      </c>
      <c r="B72" s="426" t="s">
        <v>132</v>
      </c>
      <c r="C72" s="426"/>
      <c r="D72" s="426"/>
      <c r="E72" s="426"/>
      <c r="F72" s="110" t="s">
        <v>39</v>
      </c>
      <c r="G72" s="111" t="s">
        <v>140</v>
      </c>
      <c r="H72" s="424" t="str">
        <f t="shared" ref="H72" si="23">$D$29</f>
        <v>BLACK</v>
      </c>
      <c r="I72" s="425"/>
      <c r="J72" s="112" t="s">
        <v>121</v>
      </c>
      <c r="K72" s="414">
        <f t="shared" ref="K72" si="24">$Q$29</f>
        <v>1919</v>
      </c>
      <c r="L72" s="415"/>
      <c r="M72" s="215">
        <f t="shared" si="22"/>
        <v>4.4444444444444447E-4</v>
      </c>
      <c r="N72" s="114">
        <f t="shared" si="18"/>
        <v>0.85288888888888892</v>
      </c>
      <c r="O72" s="114"/>
      <c r="P72" s="40">
        <f t="shared" si="17"/>
        <v>1</v>
      </c>
      <c r="Q72" s="40" t="s">
        <v>271</v>
      </c>
    </row>
    <row r="73" spans="1:17" s="14" customFormat="1" ht="51" hidden="1" customHeight="1">
      <c r="A73" s="109">
        <v>2</v>
      </c>
      <c r="B73" s="426" t="s">
        <v>132</v>
      </c>
      <c r="C73" s="426"/>
      <c r="D73" s="426"/>
      <c r="E73" s="426"/>
      <c r="F73" s="110" t="s">
        <v>39</v>
      </c>
      <c r="G73" s="111" t="s">
        <v>140</v>
      </c>
      <c r="H73" s="424" t="str">
        <f t="shared" ref="H73" si="25">$D$36</f>
        <v>BLUE</v>
      </c>
      <c r="I73" s="425"/>
      <c r="J73" s="112" t="s">
        <v>121</v>
      </c>
      <c r="K73" s="414">
        <f t="shared" ref="K73" si="26">$Q$36</f>
        <v>0</v>
      </c>
      <c r="L73" s="415"/>
      <c r="M73" s="215">
        <f t="shared" si="22"/>
        <v>4.4444444444444447E-4</v>
      </c>
      <c r="N73" s="114">
        <f t="shared" si="18"/>
        <v>0</v>
      </c>
      <c r="O73" s="114"/>
      <c r="P73" s="40">
        <f t="shared" si="17"/>
        <v>0</v>
      </c>
      <c r="Q73" s="40" t="s">
        <v>271</v>
      </c>
    </row>
    <row r="74" spans="1:17" s="14" customFormat="1" ht="51" hidden="1" customHeight="1">
      <c r="A74" s="109">
        <v>2</v>
      </c>
      <c r="B74" s="426" t="s">
        <v>132</v>
      </c>
      <c r="C74" s="426"/>
      <c r="D74" s="426"/>
      <c r="E74" s="426"/>
      <c r="F74" s="110" t="s">
        <v>39</v>
      </c>
      <c r="G74" s="111" t="s">
        <v>140</v>
      </c>
      <c r="H74" s="424" t="str">
        <f t="shared" ref="H74" si="27">$D$39</f>
        <v>ORANGE</v>
      </c>
      <c r="I74" s="425"/>
      <c r="J74" s="112" t="s">
        <v>121</v>
      </c>
      <c r="K74" s="414">
        <f t="shared" ref="K74" si="28">$Q$43</f>
        <v>0</v>
      </c>
      <c r="L74" s="415"/>
      <c r="M74" s="215">
        <f t="shared" si="22"/>
        <v>4.4444444444444447E-4</v>
      </c>
      <c r="N74" s="114">
        <f t="shared" si="18"/>
        <v>0</v>
      </c>
      <c r="O74" s="114"/>
      <c r="P74" s="40">
        <f t="shared" si="17"/>
        <v>0</v>
      </c>
      <c r="Q74" s="40" t="s">
        <v>271</v>
      </c>
    </row>
    <row r="75" spans="1:17" s="14" customFormat="1" ht="62" hidden="1" customHeight="1">
      <c r="A75" s="109">
        <v>3</v>
      </c>
      <c r="B75" s="426" t="s">
        <v>139</v>
      </c>
      <c r="C75" s="426"/>
      <c r="D75" s="426"/>
      <c r="E75" s="426"/>
      <c r="F75" s="110" t="str">
        <f>H75</f>
        <v>ASH HEATHER</v>
      </c>
      <c r="G75" s="111" t="s">
        <v>270</v>
      </c>
      <c r="H75" s="424" t="str">
        <f t="shared" ref="H75" si="29">$D$18</f>
        <v>ASH HEATHER</v>
      </c>
      <c r="I75" s="425" t="str">
        <f t="shared" ref="I75" si="30">$E$49</f>
        <v>WASHED BLACK 19-4008 TCX</v>
      </c>
      <c r="J75" s="112" t="s">
        <v>121</v>
      </c>
      <c r="K75" s="414">
        <f t="shared" ref="K75" si="31">$Q$22</f>
        <v>0</v>
      </c>
      <c r="L75" s="415"/>
      <c r="M75" s="156"/>
      <c r="N75" s="114">
        <f t="shared" si="18"/>
        <v>0</v>
      </c>
      <c r="O75" s="114"/>
      <c r="P75" s="40">
        <f t="shared" si="17"/>
        <v>0</v>
      </c>
      <c r="Q75" s="162"/>
    </row>
    <row r="76" spans="1:17" s="14" customFormat="1" ht="62" customHeight="1">
      <c r="A76" s="109">
        <v>3</v>
      </c>
      <c r="B76" s="426" t="s">
        <v>139</v>
      </c>
      <c r="C76" s="426"/>
      <c r="D76" s="426"/>
      <c r="E76" s="426"/>
      <c r="F76" s="110" t="str">
        <f t="shared" ref="F76:F78" si="32">H76</f>
        <v>BLACK</v>
      </c>
      <c r="G76" s="255" t="s">
        <v>249</v>
      </c>
      <c r="H76" s="424" t="str">
        <f t="shared" ref="H76" si="33">$D$29</f>
        <v>BLACK</v>
      </c>
      <c r="I76" s="425"/>
      <c r="J76" s="112" t="s">
        <v>121</v>
      </c>
      <c r="K76" s="414">
        <f t="shared" ref="K76" si="34">$Q$29</f>
        <v>1919</v>
      </c>
      <c r="L76" s="415"/>
      <c r="M76" s="156">
        <f>100/4500</f>
        <v>2.2222222222222223E-2</v>
      </c>
      <c r="N76" s="114">
        <f>K76*M76</f>
        <v>42.644444444444446</v>
      </c>
      <c r="O76" s="114"/>
      <c r="P76" s="40">
        <f t="shared" si="17"/>
        <v>43</v>
      </c>
      <c r="Q76" s="256" t="s">
        <v>286</v>
      </c>
    </row>
    <row r="77" spans="1:17" s="14" customFormat="1" ht="62" hidden="1" customHeight="1">
      <c r="A77" s="109">
        <v>3</v>
      </c>
      <c r="B77" s="426" t="s">
        <v>139</v>
      </c>
      <c r="C77" s="426"/>
      <c r="D77" s="426"/>
      <c r="E77" s="426"/>
      <c r="F77" s="110" t="str">
        <f t="shared" si="32"/>
        <v>BLUE</v>
      </c>
      <c r="G77" s="111" t="s">
        <v>249</v>
      </c>
      <c r="H77" s="424" t="str">
        <f t="shared" ref="H77" si="35">$D$36</f>
        <v>BLUE</v>
      </c>
      <c r="I77" s="425"/>
      <c r="J77" s="112" t="s">
        <v>121</v>
      </c>
      <c r="K77" s="414">
        <f t="shared" ref="K77" si="36">$Q$36</f>
        <v>0</v>
      </c>
      <c r="L77" s="415"/>
      <c r="M77" s="156">
        <f t="shared" ref="M77:M78" si="37">100/4500</f>
        <v>2.2222222222222223E-2</v>
      </c>
      <c r="N77" s="114">
        <f t="shared" ref="N77:N78" si="38">K77*M77</f>
        <v>0</v>
      </c>
      <c r="O77" s="114"/>
      <c r="P77" s="40">
        <f t="shared" si="17"/>
        <v>0</v>
      </c>
      <c r="Q77" s="162" t="s">
        <v>286</v>
      </c>
    </row>
    <row r="78" spans="1:17" s="14" customFormat="1" ht="62" hidden="1" customHeight="1">
      <c r="A78" s="109">
        <v>3</v>
      </c>
      <c r="B78" s="426" t="s">
        <v>139</v>
      </c>
      <c r="C78" s="426"/>
      <c r="D78" s="426"/>
      <c r="E78" s="426"/>
      <c r="F78" s="110" t="str">
        <f t="shared" si="32"/>
        <v>ORANGE</v>
      </c>
      <c r="G78" s="111" t="s">
        <v>249</v>
      </c>
      <c r="H78" s="424" t="str">
        <f t="shared" ref="H78" si="39">$D$39</f>
        <v>ORANGE</v>
      </c>
      <c r="I78" s="425"/>
      <c r="J78" s="112" t="s">
        <v>121</v>
      </c>
      <c r="K78" s="414">
        <f t="shared" ref="K78" si="40">$Q$43</f>
        <v>0</v>
      </c>
      <c r="L78" s="415"/>
      <c r="M78" s="156">
        <f t="shared" si="37"/>
        <v>2.2222222222222223E-2</v>
      </c>
      <c r="N78" s="114">
        <f t="shared" si="38"/>
        <v>0</v>
      </c>
      <c r="O78" s="114"/>
      <c r="P78" s="40">
        <f t="shared" si="17"/>
        <v>0</v>
      </c>
      <c r="Q78" s="162" t="s">
        <v>286</v>
      </c>
    </row>
    <row r="79" spans="1:17" s="14" customFormat="1" ht="65" hidden="1">
      <c r="A79" s="109">
        <v>4</v>
      </c>
      <c r="B79" s="426" t="s">
        <v>198</v>
      </c>
      <c r="C79" s="426"/>
      <c r="D79" s="426"/>
      <c r="E79" s="426"/>
      <c r="F79" s="217" t="s">
        <v>190</v>
      </c>
      <c r="G79" s="157" t="s">
        <v>199</v>
      </c>
      <c r="H79" s="424" t="str">
        <f t="shared" ref="H79" si="41">$D$18</f>
        <v>ASH HEATHER</v>
      </c>
      <c r="I79" s="425" t="str">
        <f t="shared" ref="I79" si="42">$E$49</f>
        <v>WASHED BLACK 19-4008 TCX</v>
      </c>
      <c r="J79" s="112" t="s">
        <v>121</v>
      </c>
      <c r="K79" s="414">
        <f>$Q$22</f>
        <v>0</v>
      </c>
      <c r="L79" s="415"/>
      <c r="M79" s="112">
        <v>1</v>
      </c>
      <c r="N79" s="114">
        <f t="shared" si="18"/>
        <v>0</v>
      </c>
      <c r="O79" s="114"/>
      <c r="P79" s="40">
        <f t="shared" si="17"/>
        <v>0</v>
      </c>
      <c r="Q79" s="40" t="s">
        <v>273</v>
      </c>
    </row>
    <row r="80" spans="1:17" s="14" customFormat="1" ht="65">
      <c r="A80" s="109">
        <v>4</v>
      </c>
      <c r="B80" s="428" t="s">
        <v>198</v>
      </c>
      <c r="C80" s="428"/>
      <c r="D80" s="428"/>
      <c r="E80" s="428"/>
      <c r="F80" s="217" t="s">
        <v>190</v>
      </c>
      <c r="G80" s="157" t="s">
        <v>199</v>
      </c>
      <c r="H80" s="424" t="str">
        <f t="shared" ref="H80" si="43">$D$29</f>
        <v>BLACK</v>
      </c>
      <c r="I80" s="425"/>
      <c r="J80" s="112" t="s">
        <v>121</v>
      </c>
      <c r="K80" s="414">
        <f>$Q$29</f>
        <v>1919</v>
      </c>
      <c r="L80" s="415"/>
      <c r="M80" s="112">
        <v>1</v>
      </c>
      <c r="N80" s="114">
        <f t="shared" si="18"/>
        <v>1919</v>
      </c>
      <c r="O80" s="114"/>
      <c r="P80" s="40">
        <f t="shared" si="17"/>
        <v>1919</v>
      </c>
      <c r="Q80" s="40" t="s">
        <v>273</v>
      </c>
    </row>
    <row r="81" spans="1:17" s="14" customFormat="1" ht="65" hidden="1">
      <c r="A81" s="109">
        <v>4</v>
      </c>
      <c r="B81" s="428" t="s">
        <v>198</v>
      </c>
      <c r="C81" s="428"/>
      <c r="D81" s="428"/>
      <c r="E81" s="428"/>
      <c r="F81" s="164" t="s">
        <v>190</v>
      </c>
      <c r="G81" s="157" t="s">
        <v>199</v>
      </c>
      <c r="H81" s="424" t="str">
        <f t="shared" ref="H81" si="44">$D$36</f>
        <v>BLUE</v>
      </c>
      <c r="I81" s="425"/>
      <c r="J81" s="112" t="s">
        <v>121</v>
      </c>
      <c r="K81" s="414">
        <f>$Q$36</f>
        <v>0</v>
      </c>
      <c r="L81" s="415"/>
      <c r="M81" s="112">
        <v>1</v>
      </c>
      <c r="N81" s="114">
        <f t="shared" si="18"/>
        <v>0</v>
      </c>
      <c r="O81" s="114"/>
      <c r="P81" s="40">
        <f t="shared" si="17"/>
        <v>0</v>
      </c>
      <c r="Q81" s="40" t="s">
        <v>273</v>
      </c>
    </row>
    <row r="82" spans="1:17" s="14" customFormat="1" ht="65" hidden="1">
      <c r="A82" s="109">
        <v>4</v>
      </c>
      <c r="B82" s="428" t="s">
        <v>198</v>
      </c>
      <c r="C82" s="428"/>
      <c r="D82" s="428"/>
      <c r="E82" s="428"/>
      <c r="F82" s="164" t="s">
        <v>190</v>
      </c>
      <c r="G82" s="157" t="s">
        <v>199</v>
      </c>
      <c r="H82" s="424" t="str">
        <f t="shared" ref="H82" si="45">$D$39</f>
        <v>ORANGE</v>
      </c>
      <c r="I82" s="425"/>
      <c r="J82" s="112" t="s">
        <v>121</v>
      </c>
      <c r="K82" s="414">
        <f>$Q$43</f>
        <v>0</v>
      </c>
      <c r="L82" s="415"/>
      <c r="M82" s="112">
        <v>1</v>
      </c>
      <c r="N82" s="114">
        <f t="shared" si="18"/>
        <v>0</v>
      </c>
      <c r="O82" s="114"/>
      <c r="P82" s="40">
        <f t="shared" si="17"/>
        <v>0</v>
      </c>
      <c r="Q82" s="40" t="s">
        <v>273</v>
      </c>
    </row>
    <row r="83" spans="1:17" s="14" customFormat="1" ht="65" hidden="1">
      <c r="A83" s="109">
        <v>5</v>
      </c>
      <c r="B83" s="428" t="s">
        <v>116</v>
      </c>
      <c r="C83" s="428"/>
      <c r="D83" s="428"/>
      <c r="E83" s="428"/>
      <c r="F83" s="217" t="s">
        <v>190</v>
      </c>
      <c r="G83" s="157" t="s">
        <v>117</v>
      </c>
      <c r="H83" s="424" t="str">
        <f t="shared" ref="H83" si="46">$D$18</f>
        <v>ASH HEATHER</v>
      </c>
      <c r="I83" s="425" t="str">
        <f t="shared" ref="I83" si="47">$E$49</f>
        <v>WASHED BLACK 19-4008 TCX</v>
      </c>
      <c r="J83" s="112" t="s">
        <v>121</v>
      </c>
      <c r="K83" s="414">
        <f>$Q$22</f>
        <v>0</v>
      </c>
      <c r="L83" s="415"/>
      <c r="M83" s="112">
        <v>1</v>
      </c>
      <c r="N83" s="114">
        <f t="shared" si="18"/>
        <v>0</v>
      </c>
      <c r="O83" s="114"/>
      <c r="P83" s="40">
        <f t="shared" si="17"/>
        <v>0</v>
      </c>
      <c r="Q83" s="40" t="s">
        <v>273</v>
      </c>
    </row>
    <row r="84" spans="1:17" s="14" customFormat="1" ht="65.5" thickBot="1">
      <c r="A84" s="109">
        <v>5</v>
      </c>
      <c r="B84" s="428" t="s">
        <v>116</v>
      </c>
      <c r="C84" s="428"/>
      <c r="D84" s="428"/>
      <c r="E84" s="428"/>
      <c r="F84" s="217" t="s">
        <v>190</v>
      </c>
      <c r="G84" s="157" t="s">
        <v>117</v>
      </c>
      <c r="H84" s="424" t="str">
        <f t="shared" ref="H84" si="48">$D$29</f>
        <v>BLACK</v>
      </c>
      <c r="I84" s="425"/>
      <c r="J84" s="112" t="s">
        <v>121</v>
      </c>
      <c r="K84" s="414">
        <f>$Q$29</f>
        <v>1919</v>
      </c>
      <c r="L84" s="415"/>
      <c r="M84" s="112">
        <v>1</v>
      </c>
      <c r="N84" s="114">
        <f t="shared" si="18"/>
        <v>1919</v>
      </c>
      <c r="O84" s="114"/>
      <c r="P84" s="40">
        <f t="shared" si="17"/>
        <v>1919</v>
      </c>
      <c r="Q84" s="40" t="s">
        <v>273</v>
      </c>
    </row>
    <row r="85" spans="1:17" s="14" customFormat="1" ht="65.5" hidden="1" thickBot="1">
      <c r="A85" s="109">
        <v>5</v>
      </c>
      <c r="B85" s="428" t="s">
        <v>116</v>
      </c>
      <c r="C85" s="428"/>
      <c r="D85" s="428"/>
      <c r="E85" s="428"/>
      <c r="F85" s="164" t="s">
        <v>190</v>
      </c>
      <c r="G85" s="157" t="s">
        <v>117</v>
      </c>
      <c r="H85" s="424" t="str">
        <f t="shared" ref="H85" si="49">$D$36</f>
        <v>BLUE</v>
      </c>
      <c r="I85" s="425"/>
      <c r="J85" s="112" t="s">
        <v>121</v>
      </c>
      <c r="K85" s="414">
        <f>$Q$36</f>
        <v>0</v>
      </c>
      <c r="L85" s="415"/>
      <c r="M85" s="112">
        <v>1</v>
      </c>
      <c r="N85" s="114">
        <f t="shared" si="18"/>
        <v>0</v>
      </c>
      <c r="O85" s="114"/>
      <c r="P85" s="40">
        <f t="shared" si="17"/>
        <v>0</v>
      </c>
      <c r="Q85" s="40" t="s">
        <v>273</v>
      </c>
    </row>
    <row r="86" spans="1:17" s="14" customFormat="1" ht="65.5" hidden="1" thickBot="1">
      <c r="A86" s="109">
        <v>5</v>
      </c>
      <c r="B86" s="428" t="s">
        <v>116</v>
      </c>
      <c r="C86" s="428"/>
      <c r="D86" s="428"/>
      <c r="E86" s="428"/>
      <c r="F86" s="164" t="s">
        <v>190</v>
      </c>
      <c r="G86" s="157" t="s">
        <v>117</v>
      </c>
      <c r="H86" s="424" t="str">
        <f t="shared" ref="H86" si="50">$D$39</f>
        <v>ORANGE</v>
      </c>
      <c r="I86" s="425"/>
      <c r="J86" s="112" t="s">
        <v>121</v>
      </c>
      <c r="K86" s="414">
        <f>$Q$43</f>
        <v>0</v>
      </c>
      <c r="L86" s="415"/>
      <c r="M86" s="112">
        <v>1</v>
      </c>
      <c r="N86" s="114">
        <f t="shared" si="18"/>
        <v>0</v>
      </c>
      <c r="O86" s="114"/>
      <c r="P86" s="40">
        <f t="shared" si="17"/>
        <v>0</v>
      </c>
      <c r="Q86" s="40" t="s">
        <v>273</v>
      </c>
    </row>
    <row r="87" spans="1:17" s="53" customFormat="1" ht="72">
      <c r="A87" s="480" t="s">
        <v>23</v>
      </c>
      <c r="B87" s="481"/>
      <c r="C87" s="481"/>
      <c r="D87" s="481"/>
      <c r="E87" s="482"/>
      <c r="F87" s="99" t="s">
        <v>47</v>
      </c>
      <c r="G87" s="99" t="s">
        <v>24</v>
      </c>
      <c r="H87" s="463" t="s">
        <v>42</v>
      </c>
      <c r="I87" s="464"/>
      <c r="J87" s="100" t="s">
        <v>19</v>
      </c>
      <c r="K87" s="463" t="s">
        <v>48</v>
      </c>
      <c r="L87" s="464"/>
      <c r="M87" s="99" t="s">
        <v>25</v>
      </c>
      <c r="N87" s="101" t="s">
        <v>26</v>
      </c>
      <c r="O87" s="101" t="s">
        <v>27</v>
      </c>
      <c r="P87" s="101" t="s">
        <v>28</v>
      </c>
      <c r="Q87" s="241" t="s">
        <v>29</v>
      </c>
    </row>
    <row r="88" spans="1:17" s="14" customFormat="1" ht="80.5" hidden="1" customHeight="1">
      <c r="A88" s="109">
        <v>6</v>
      </c>
      <c r="B88" s="427" t="s">
        <v>244</v>
      </c>
      <c r="C88" s="428"/>
      <c r="D88" s="428"/>
      <c r="E88" s="428"/>
      <c r="F88" s="527" t="s">
        <v>120</v>
      </c>
      <c r="G88" s="525"/>
      <c r="H88" s="424" t="str">
        <f t="shared" ref="H88" si="51">$D$18</f>
        <v>ASH HEATHER</v>
      </c>
      <c r="I88" s="425" t="str">
        <f t="shared" ref="I88" si="52">$E$49</f>
        <v>WASHED BLACK 19-4008 TCX</v>
      </c>
      <c r="J88" s="112" t="s">
        <v>121</v>
      </c>
      <c r="K88" s="414">
        <f>$Q$22</f>
        <v>0</v>
      </c>
      <c r="L88" s="415"/>
      <c r="M88" s="112">
        <v>1</v>
      </c>
      <c r="N88" s="114">
        <f t="shared" si="18"/>
        <v>0</v>
      </c>
      <c r="O88" s="114"/>
      <c r="P88" s="40">
        <f t="shared" si="17"/>
        <v>0</v>
      </c>
      <c r="Q88" s="40" t="s">
        <v>274</v>
      </c>
    </row>
    <row r="89" spans="1:17" s="14" customFormat="1" ht="80.5" customHeight="1">
      <c r="A89" s="109">
        <v>6</v>
      </c>
      <c r="B89" s="427" t="s">
        <v>244</v>
      </c>
      <c r="C89" s="428"/>
      <c r="D89" s="428"/>
      <c r="E89" s="428"/>
      <c r="F89" s="528"/>
      <c r="G89" s="526"/>
      <c r="H89" s="424" t="str">
        <f t="shared" ref="H89" si="53">$D$29</f>
        <v>BLACK</v>
      </c>
      <c r="I89" s="425"/>
      <c r="J89" s="112" t="s">
        <v>121</v>
      </c>
      <c r="K89" s="414">
        <f>$Q$29</f>
        <v>1919</v>
      </c>
      <c r="L89" s="415"/>
      <c r="M89" s="112">
        <v>1</v>
      </c>
      <c r="N89" s="114">
        <f t="shared" si="18"/>
        <v>1919</v>
      </c>
      <c r="O89" s="114"/>
      <c r="P89" s="40">
        <f t="shared" si="17"/>
        <v>1919</v>
      </c>
      <c r="Q89" s="40" t="s">
        <v>274</v>
      </c>
    </row>
    <row r="90" spans="1:17" s="14" customFormat="1" ht="80.5" hidden="1" customHeight="1">
      <c r="A90" s="109">
        <v>6</v>
      </c>
      <c r="B90" s="427" t="s">
        <v>244</v>
      </c>
      <c r="C90" s="428"/>
      <c r="D90" s="428"/>
      <c r="E90" s="428"/>
      <c r="F90" s="529"/>
      <c r="G90" s="526"/>
      <c r="H90" s="424" t="str">
        <f t="shared" ref="H90" si="54">$D$36</f>
        <v>BLUE</v>
      </c>
      <c r="I90" s="425"/>
      <c r="J90" s="112" t="s">
        <v>121</v>
      </c>
      <c r="K90" s="414">
        <f>$Q$36</f>
        <v>0</v>
      </c>
      <c r="L90" s="415"/>
      <c r="M90" s="112">
        <v>1</v>
      </c>
      <c r="N90" s="114">
        <f t="shared" si="18"/>
        <v>0</v>
      </c>
      <c r="O90" s="114"/>
      <c r="P90" s="40">
        <f t="shared" si="17"/>
        <v>0</v>
      </c>
      <c r="Q90" s="40" t="s">
        <v>274</v>
      </c>
    </row>
    <row r="91" spans="1:17" s="14" customFormat="1" ht="80.5" hidden="1" customHeight="1">
      <c r="A91" s="109">
        <v>6</v>
      </c>
      <c r="B91" s="427" t="s">
        <v>244</v>
      </c>
      <c r="C91" s="428"/>
      <c r="D91" s="428"/>
      <c r="E91" s="428"/>
      <c r="F91" s="529"/>
      <c r="G91" s="526"/>
      <c r="H91" s="424" t="str">
        <f t="shared" ref="H91" si="55">$D$39</f>
        <v>ORANGE</v>
      </c>
      <c r="I91" s="425"/>
      <c r="J91" s="112" t="s">
        <v>121</v>
      </c>
      <c r="K91" s="414">
        <f>$Q$43</f>
        <v>0</v>
      </c>
      <c r="L91" s="415"/>
      <c r="M91" s="112">
        <v>1</v>
      </c>
      <c r="N91" s="114">
        <f t="shared" si="18"/>
        <v>0</v>
      </c>
      <c r="O91" s="114"/>
      <c r="P91" s="40">
        <f t="shared" si="17"/>
        <v>0</v>
      </c>
      <c r="Q91" s="40" t="s">
        <v>274</v>
      </c>
    </row>
    <row r="92" spans="1:17" s="14" customFormat="1" ht="65" hidden="1" customHeight="1">
      <c r="A92" s="109">
        <v>7</v>
      </c>
      <c r="B92" s="427" t="s">
        <v>118</v>
      </c>
      <c r="C92" s="428"/>
      <c r="D92" s="428"/>
      <c r="E92" s="428"/>
      <c r="F92" s="165" t="s">
        <v>191</v>
      </c>
      <c r="G92" s="213" t="s">
        <v>119</v>
      </c>
      <c r="H92" s="424" t="str">
        <f t="shared" ref="H92" si="56">$D$18</f>
        <v>ASH HEATHER</v>
      </c>
      <c r="I92" s="425" t="str">
        <f t="shared" ref="I92" si="57">$E$49</f>
        <v>WASHED BLACK 19-4008 TCX</v>
      </c>
      <c r="J92" s="112" t="s">
        <v>121</v>
      </c>
      <c r="K92" s="414">
        <f t="shared" ref="K92" si="58">$Q$22</f>
        <v>0</v>
      </c>
      <c r="L92" s="415"/>
      <c r="M92" s="112">
        <v>1</v>
      </c>
      <c r="N92" s="114">
        <f t="shared" si="18"/>
        <v>0</v>
      </c>
      <c r="O92" s="114"/>
      <c r="P92" s="40">
        <f t="shared" si="17"/>
        <v>0</v>
      </c>
      <c r="Q92" s="40" t="s">
        <v>273</v>
      </c>
    </row>
    <row r="93" spans="1:17" s="14" customFormat="1" ht="65" customHeight="1">
      <c r="A93" s="109">
        <v>7</v>
      </c>
      <c r="B93" s="427" t="s">
        <v>118</v>
      </c>
      <c r="C93" s="428"/>
      <c r="D93" s="428"/>
      <c r="E93" s="428"/>
      <c r="F93" s="164" t="s">
        <v>191</v>
      </c>
      <c r="G93" s="157" t="s">
        <v>119</v>
      </c>
      <c r="H93" s="424" t="str">
        <f t="shared" ref="H93" si="59">$D$29</f>
        <v>BLACK</v>
      </c>
      <c r="I93" s="425"/>
      <c r="J93" s="112" t="s">
        <v>121</v>
      </c>
      <c r="K93" s="414">
        <f t="shared" ref="K93" si="60">$Q$29</f>
        <v>1919</v>
      </c>
      <c r="L93" s="415"/>
      <c r="M93" s="112">
        <v>1</v>
      </c>
      <c r="N93" s="114">
        <f t="shared" si="18"/>
        <v>1919</v>
      </c>
      <c r="O93" s="114"/>
      <c r="P93" s="40">
        <f t="shared" si="17"/>
        <v>1919</v>
      </c>
      <c r="Q93" s="40" t="s">
        <v>273</v>
      </c>
    </row>
    <row r="94" spans="1:17" s="14" customFormat="1" ht="65" hidden="1" customHeight="1">
      <c r="A94" s="109">
        <v>7</v>
      </c>
      <c r="B94" s="427" t="s">
        <v>118</v>
      </c>
      <c r="C94" s="428"/>
      <c r="D94" s="428"/>
      <c r="E94" s="428"/>
      <c r="F94" s="164" t="s">
        <v>191</v>
      </c>
      <c r="G94" s="212" t="s">
        <v>119</v>
      </c>
      <c r="H94" s="424" t="str">
        <f t="shared" ref="H94" si="61">$D$36</f>
        <v>BLUE</v>
      </c>
      <c r="I94" s="425"/>
      <c r="J94" s="112" t="s">
        <v>121</v>
      </c>
      <c r="K94" s="414">
        <f t="shared" ref="K94" si="62">$Q$36</f>
        <v>0</v>
      </c>
      <c r="L94" s="415"/>
      <c r="M94" s="112">
        <v>1</v>
      </c>
      <c r="N94" s="114">
        <f t="shared" si="18"/>
        <v>0</v>
      </c>
      <c r="O94" s="114"/>
      <c r="P94" s="40">
        <f t="shared" si="17"/>
        <v>0</v>
      </c>
      <c r="Q94" s="40" t="s">
        <v>273</v>
      </c>
    </row>
    <row r="95" spans="1:17" s="14" customFormat="1" ht="65" hidden="1" customHeight="1">
      <c r="A95" s="109">
        <v>7</v>
      </c>
      <c r="B95" s="427" t="s">
        <v>118</v>
      </c>
      <c r="C95" s="428"/>
      <c r="D95" s="428"/>
      <c r="E95" s="428"/>
      <c r="F95" s="164" t="s">
        <v>191</v>
      </c>
      <c r="G95" s="212" t="s">
        <v>119</v>
      </c>
      <c r="H95" s="424" t="str">
        <f t="shared" ref="H95" si="63">$D$39</f>
        <v>ORANGE</v>
      </c>
      <c r="I95" s="425"/>
      <c r="J95" s="112" t="s">
        <v>121</v>
      </c>
      <c r="K95" s="414">
        <f t="shared" ref="K95" si="64">$Q$43</f>
        <v>0</v>
      </c>
      <c r="L95" s="415"/>
      <c r="M95" s="112">
        <v>1</v>
      </c>
      <c r="N95" s="114">
        <f t="shared" si="18"/>
        <v>0</v>
      </c>
      <c r="O95" s="114"/>
      <c r="P95" s="40">
        <f t="shared" si="17"/>
        <v>0</v>
      </c>
      <c r="Q95" s="40" t="s">
        <v>273</v>
      </c>
    </row>
    <row r="96" spans="1:17" s="14" customFormat="1" ht="54" hidden="1" customHeight="1">
      <c r="A96" s="109">
        <v>8</v>
      </c>
      <c r="B96" s="429" t="s">
        <v>200</v>
      </c>
      <c r="C96" s="430"/>
      <c r="D96" s="430"/>
      <c r="E96" s="431"/>
      <c r="F96" s="164" t="s">
        <v>123</v>
      </c>
      <c r="G96" s="161"/>
      <c r="H96" s="424" t="str">
        <f t="shared" ref="H96" si="65">$D$18</f>
        <v>ASH HEATHER</v>
      </c>
      <c r="I96" s="425" t="str">
        <f t="shared" ref="I96" si="66">$E$49</f>
        <v>WASHED BLACK 19-4008 TCX</v>
      </c>
      <c r="J96" s="112" t="s">
        <v>201</v>
      </c>
      <c r="K96" s="414">
        <f t="shared" ref="K96" si="67">$Q$22</f>
        <v>0</v>
      </c>
      <c r="L96" s="415"/>
      <c r="M96" s="114">
        <v>0.6</v>
      </c>
      <c r="N96" s="114">
        <f t="shared" si="18"/>
        <v>0</v>
      </c>
      <c r="O96" s="114"/>
      <c r="P96" s="40">
        <f t="shared" si="17"/>
        <v>0</v>
      </c>
      <c r="Q96" s="40" t="s">
        <v>288</v>
      </c>
    </row>
    <row r="97" spans="1:17" s="14" customFormat="1" ht="54" customHeight="1">
      <c r="A97" s="109">
        <v>8</v>
      </c>
      <c r="B97" s="429" t="s">
        <v>200</v>
      </c>
      <c r="C97" s="430"/>
      <c r="D97" s="430"/>
      <c r="E97" s="431"/>
      <c r="F97" s="217" t="s">
        <v>123</v>
      </c>
      <c r="G97" s="111"/>
      <c r="H97" s="424" t="str">
        <f t="shared" ref="H97" si="68">$D$29</f>
        <v>BLACK</v>
      </c>
      <c r="I97" s="425"/>
      <c r="J97" s="112" t="s">
        <v>201</v>
      </c>
      <c r="K97" s="414">
        <f t="shared" ref="K97" si="69">$Q$29</f>
        <v>1919</v>
      </c>
      <c r="L97" s="415"/>
      <c r="M97" s="114">
        <v>0.6</v>
      </c>
      <c r="N97" s="114">
        <f t="shared" si="18"/>
        <v>1151.3999999999999</v>
      </c>
      <c r="O97" s="114"/>
      <c r="P97" s="40">
        <f>ROUNDUP(O97+N97,0)</f>
        <v>1152</v>
      </c>
      <c r="Q97" s="40" t="s">
        <v>288</v>
      </c>
    </row>
    <row r="98" spans="1:17" s="14" customFormat="1" ht="54" hidden="1" customHeight="1">
      <c r="A98" s="109">
        <v>8</v>
      </c>
      <c r="B98" s="429" t="s">
        <v>200</v>
      </c>
      <c r="C98" s="430"/>
      <c r="D98" s="430"/>
      <c r="E98" s="431"/>
      <c r="F98" s="164" t="s">
        <v>123</v>
      </c>
      <c r="G98" s="163"/>
      <c r="H98" s="424" t="str">
        <f t="shared" ref="H98" si="70">$D$36</f>
        <v>BLUE</v>
      </c>
      <c r="I98" s="425"/>
      <c r="J98" s="112" t="s">
        <v>201</v>
      </c>
      <c r="K98" s="414">
        <f t="shared" ref="K98" si="71">$Q$36</f>
        <v>0</v>
      </c>
      <c r="L98" s="415"/>
      <c r="M98" s="114">
        <v>0.6</v>
      </c>
      <c r="N98" s="114">
        <f t="shared" si="18"/>
        <v>0</v>
      </c>
      <c r="O98" s="114"/>
      <c r="P98" s="40">
        <f>ROUNDUP(O98+N98,0)</f>
        <v>0</v>
      </c>
      <c r="Q98" s="40" t="s">
        <v>288</v>
      </c>
    </row>
    <row r="99" spans="1:17" s="14" customFormat="1" ht="54" hidden="1" customHeight="1">
      <c r="A99" s="109">
        <v>8</v>
      </c>
      <c r="B99" s="429" t="s">
        <v>200</v>
      </c>
      <c r="C99" s="430"/>
      <c r="D99" s="430"/>
      <c r="E99" s="431"/>
      <c r="F99" s="165" t="s">
        <v>123</v>
      </c>
      <c r="G99" s="163"/>
      <c r="H99" s="424" t="str">
        <f t="shared" ref="H99" si="72">$D$39</f>
        <v>ORANGE</v>
      </c>
      <c r="I99" s="425"/>
      <c r="J99" s="112" t="s">
        <v>201</v>
      </c>
      <c r="K99" s="414">
        <f t="shared" ref="K99" si="73">$Q$43</f>
        <v>0</v>
      </c>
      <c r="L99" s="415"/>
      <c r="M99" s="114">
        <v>0.6</v>
      </c>
      <c r="N99" s="114">
        <f t="shared" si="18"/>
        <v>0</v>
      </c>
      <c r="O99" s="114"/>
      <c r="P99" s="40">
        <f t="shared" ref="P99" si="74">ROUNDUP(O99+N99,0)</f>
        <v>0</v>
      </c>
      <c r="Q99" s="40" t="s">
        <v>288</v>
      </c>
    </row>
    <row r="100" spans="1:17" s="36" customFormat="1" ht="33" thickBot="1">
      <c r="B100" s="108" t="s">
        <v>64</v>
      </c>
      <c r="C100" s="37"/>
      <c r="D100" s="37"/>
      <c r="E100" s="37"/>
      <c r="G100" s="42"/>
      <c r="H100" s="41"/>
      <c r="I100" s="41"/>
      <c r="J100" s="41"/>
      <c r="K100" s="41"/>
      <c r="L100" s="41"/>
      <c r="M100" s="41"/>
      <c r="N100" s="41"/>
      <c r="O100" s="41"/>
      <c r="P100" s="41"/>
      <c r="Q100" s="43"/>
    </row>
    <row r="101" spans="1:17" s="53" customFormat="1" ht="72">
      <c r="A101" s="480" t="s">
        <v>23</v>
      </c>
      <c r="B101" s="481"/>
      <c r="C101" s="481"/>
      <c r="D101" s="481"/>
      <c r="E101" s="482"/>
      <c r="F101" s="99" t="s">
        <v>47</v>
      </c>
      <c r="G101" s="99" t="s">
        <v>24</v>
      </c>
      <c r="H101" s="463" t="s">
        <v>42</v>
      </c>
      <c r="I101" s="464"/>
      <c r="J101" s="100" t="s">
        <v>19</v>
      </c>
      <c r="K101" s="463" t="s">
        <v>48</v>
      </c>
      <c r="L101" s="464"/>
      <c r="M101" s="99" t="s">
        <v>25</v>
      </c>
      <c r="N101" s="101" t="s">
        <v>26</v>
      </c>
      <c r="O101" s="101" t="s">
        <v>27</v>
      </c>
      <c r="P101" s="101" t="s">
        <v>28</v>
      </c>
      <c r="Q101" s="101" t="s">
        <v>29</v>
      </c>
    </row>
    <row r="102" spans="1:17" s="45" customFormat="1" ht="65" hidden="1" customHeight="1">
      <c r="A102" s="109">
        <v>1</v>
      </c>
      <c r="B102" s="427" t="s">
        <v>143</v>
      </c>
      <c r="C102" s="428"/>
      <c r="D102" s="428"/>
      <c r="E102" s="428"/>
      <c r="F102" s="110" t="s">
        <v>120</v>
      </c>
      <c r="G102" s="166" t="s">
        <v>138</v>
      </c>
      <c r="H102" s="424" t="str">
        <f t="shared" ref="H102:H135" si="75">$D$18</f>
        <v>ASH HEATHER</v>
      </c>
      <c r="I102" s="425" t="str">
        <f>$E$49</f>
        <v>WASHED BLACK 19-4008 TCX</v>
      </c>
      <c r="J102" s="112" t="s">
        <v>121</v>
      </c>
      <c r="K102" s="414">
        <f t="shared" ref="K102:K135" si="76">$Q$22</f>
        <v>0</v>
      </c>
      <c r="L102" s="415"/>
      <c r="M102" s="112">
        <v>2</v>
      </c>
      <c r="N102" s="112">
        <f t="shared" ref="N102:N130" si="77">K102*M102</f>
        <v>0</v>
      </c>
      <c r="O102" s="114"/>
      <c r="P102" s="40">
        <f t="shared" ref="P102:P145" si="78">ROUNDUP(O102+N102,0)</f>
        <v>0</v>
      </c>
      <c r="Q102" s="40" t="s">
        <v>275</v>
      </c>
    </row>
    <row r="103" spans="1:17" s="45" customFormat="1" ht="65" customHeight="1">
      <c r="A103" s="109">
        <v>1</v>
      </c>
      <c r="B103" s="427" t="s">
        <v>143</v>
      </c>
      <c r="C103" s="428"/>
      <c r="D103" s="428"/>
      <c r="E103" s="428"/>
      <c r="F103" s="110" t="s">
        <v>120</v>
      </c>
      <c r="G103" s="166" t="s">
        <v>138</v>
      </c>
      <c r="H103" s="424" t="str">
        <f t="shared" ref="H103:H136" si="79">$D$29</f>
        <v>BLACK</v>
      </c>
      <c r="I103" s="425"/>
      <c r="J103" s="112" t="s">
        <v>121</v>
      </c>
      <c r="K103" s="414">
        <f t="shared" ref="K103:K136" si="80">$Q$29</f>
        <v>1919</v>
      </c>
      <c r="L103" s="415"/>
      <c r="M103" s="112">
        <v>2</v>
      </c>
      <c r="N103" s="112">
        <f t="shared" si="77"/>
        <v>3838</v>
      </c>
      <c r="O103" s="114"/>
      <c r="P103" s="40">
        <f t="shared" si="78"/>
        <v>3838</v>
      </c>
      <c r="Q103" s="40" t="s">
        <v>275</v>
      </c>
    </row>
    <row r="104" spans="1:17" s="45" customFormat="1" ht="65" hidden="1" customHeight="1">
      <c r="A104" s="109">
        <v>1</v>
      </c>
      <c r="B104" s="427" t="s">
        <v>143</v>
      </c>
      <c r="C104" s="428"/>
      <c r="D104" s="428"/>
      <c r="E104" s="428"/>
      <c r="F104" s="110" t="s">
        <v>120</v>
      </c>
      <c r="G104" s="166" t="s">
        <v>138</v>
      </c>
      <c r="H104" s="424" t="str">
        <f t="shared" ref="H104" si="81">$D$36</f>
        <v>BLUE</v>
      </c>
      <c r="I104" s="425"/>
      <c r="J104" s="112" t="s">
        <v>121</v>
      </c>
      <c r="K104" s="414">
        <f t="shared" ref="K104" si="82">$Q$36</f>
        <v>0</v>
      </c>
      <c r="L104" s="415"/>
      <c r="M104" s="112">
        <v>2</v>
      </c>
      <c r="N104" s="112">
        <f t="shared" si="77"/>
        <v>0</v>
      </c>
      <c r="O104" s="114"/>
      <c r="P104" s="40">
        <f t="shared" si="78"/>
        <v>0</v>
      </c>
      <c r="Q104" s="40" t="s">
        <v>275</v>
      </c>
    </row>
    <row r="105" spans="1:17" s="45" customFormat="1" ht="65" hidden="1" customHeight="1">
      <c r="A105" s="109">
        <v>1</v>
      </c>
      <c r="B105" s="427" t="s">
        <v>143</v>
      </c>
      <c r="C105" s="428"/>
      <c r="D105" s="428"/>
      <c r="E105" s="428"/>
      <c r="F105" s="110" t="s">
        <v>120</v>
      </c>
      <c r="G105" s="166" t="s">
        <v>138</v>
      </c>
      <c r="H105" s="424" t="str">
        <f t="shared" ref="H105" si="83">$D$39</f>
        <v>ORANGE</v>
      </c>
      <c r="I105" s="425"/>
      <c r="J105" s="112" t="s">
        <v>121</v>
      </c>
      <c r="K105" s="414">
        <f t="shared" ref="K105" si="84">$Q$43</f>
        <v>0</v>
      </c>
      <c r="L105" s="415"/>
      <c r="M105" s="112">
        <v>2</v>
      </c>
      <c r="N105" s="112">
        <f t="shared" si="77"/>
        <v>0</v>
      </c>
      <c r="O105" s="114"/>
      <c r="P105" s="40">
        <f t="shared" si="78"/>
        <v>0</v>
      </c>
      <c r="Q105" s="40" t="s">
        <v>275</v>
      </c>
    </row>
    <row r="106" spans="1:17" s="45" customFormat="1" ht="65" hidden="1" customHeight="1">
      <c r="A106" s="109">
        <v>2</v>
      </c>
      <c r="B106" s="429" t="s">
        <v>144</v>
      </c>
      <c r="C106" s="430"/>
      <c r="D106" s="430"/>
      <c r="E106" s="431"/>
      <c r="F106" s="110" t="s">
        <v>120</v>
      </c>
      <c r="G106" s="166" t="s">
        <v>138</v>
      </c>
      <c r="H106" s="424" t="str">
        <f t="shared" si="75"/>
        <v>ASH HEATHER</v>
      </c>
      <c r="I106" s="425" t="str">
        <f t="shared" ref="I106" si="85">$E$49</f>
        <v>WASHED BLACK 19-4008 TCX</v>
      </c>
      <c r="J106" s="112" t="s">
        <v>121</v>
      </c>
      <c r="K106" s="414">
        <f t="shared" si="76"/>
        <v>0</v>
      </c>
      <c r="L106" s="415"/>
      <c r="M106" s="113">
        <f>M119*2</f>
        <v>0.18181818181818182</v>
      </c>
      <c r="N106" s="112">
        <f t="shared" si="77"/>
        <v>0</v>
      </c>
      <c r="O106" s="114"/>
      <c r="P106" s="40">
        <f t="shared" si="78"/>
        <v>0</v>
      </c>
      <c r="Q106" s="40" t="s">
        <v>275</v>
      </c>
    </row>
    <row r="107" spans="1:17" s="45" customFormat="1" ht="65" customHeight="1">
      <c r="A107" s="109">
        <v>2</v>
      </c>
      <c r="B107" s="429" t="s">
        <v>144</v>
      </c>
      <c r="C107" s="430"/>
      <c r="D107" s="430"/>
      <c r="E107" s="431"/>
      <c r="F107" s="110" t="s">
        <v>120</v>
      </c>
      <c r="G107" s="166" t="s">
        <v>138</v>
      </c>
      <c r="H107" s="424" t="str">
        <f t="shared" si="79"/>
        <v>BLACK</v>
      </c>
      <c r="I107" s="425"/>
      <c r="J107" s="112" t="s">
        <v>121</v>
      </c>
      <c r="K107" s="414">
        <f t="shared" si="80"/>
        <v>1919</v>
      </c>
      <c r="L107" s="415"/>
      <c r="M107" s="113">
        <f>M120*2</f>
        <v>0.18181818181818182</v>
      </c>
      <c r="N107" s="112">
        <f t="shared" si="77"/>
        <v>348.90909090909093</v>
      </c>
      <c r="O107" s="114"/>
      <c r="P107" s="40">
        <f t="shared" si="78"/>
        <v>349</v>
      </c>
      <c r="Q107" s="40" t="s">
        <v>275</v>
      </c>
    </row>
    <row r="108" spans="1:17" s="45" customFormat="1" ht="65" hidden="1" customHeight="1">
      <c r="A108" s="109">
        <v>2</v>
      </c>
      <c r="B108" s="429" t="s">
        <v>144</v>
      </c>
      <c r="C108" s="430"/>
      <c r="D108" s="430"/>
      <c r="E108" s="431"/>
      <c r="F108" s="110" t="s">
        <v>120</v>
      </c>
      <c r="G108" s="166" t="s">
        <v>138</v>
      </c>
      <c r="H108" s="424" t="str">
        <f t="shared" ref="H108:H137" si="86">$D$36</f>
        <v>BLUE</v>
      </c>
      <c r="I108" s="425"/>
      <c r="J108" s="112" t="s">
        <v>121</v>
      </c>
      <c r="K108" s="414">
        <f t="shared" ref="K108:K137" si="87">$Q$36</f>
        <v>0</v>
      </c>
      <c r="L108" s="415"/>
      <c r="M108" s="113">
        <f>M121*2</f>
        <v>0.18181818181818182</v>
      </c>
      <c r="N108" s="112">
        <f t="shared" si="77"/>
        <v>0</v>
      </c>
      <c r="O108" s="114"/>
      <c r="P108" s="40">
        <f t="shared" si="78"/>
        <v>0</v>
      </c>
      <c r="Q108" s="40" t="s">
        <v>275</v>
      </c>
    </row>
    <row r="109" spans="1:17" s="45" customFormat="1" ht="65" hidden="1" customHeight="1">
      <c r="A109" s="109">
        <v>2</v>
      </c>
      <c r="B109" s="429" t="s">
        <v>144</v>
      </c>
      <c r="C109" s="430"/>
      <c r="D109" s="430"/>
      <c r="E109" s="431"/>
      <c r="F109" s="110" t="s">
        <v>120</v>
      </c>
      <c r="G109" s="166" t="s">
        <v>138</v>
      </c>
      <c r="H109" s="424" t="str">
        <f t="shared" ref="H109:H138" si="88">$D$39</f>
        <v>ORANGE</v>
      </c>
      <c r="I109" s="425"/>
      <c r="J109" s="112" t="s">
        <v>121</v>
      </c>
      <c r="K109" s="414">
        <f t="shared" ref="K109:K138" si="89">$Q$43</f>
        <v>0</v>
      </c>
      <c r="L109" s="415"/>
      <c r="M109" s="113">
        <f>M122*2</f>
        <v>0.18181818181818182</v>
      </c>
      <c r="N109" s="112">
        <f t="shared" si="77"/>
        <v>0</v>
      </c>
      <c r="O109" s="114"/>
      <c r="P109" s="40">
        <f t="shared" si="78"/>
        <v>0</v>
      </c>
      <c r="Q109" s="40" t="s">
        <v>275</v>
      </c>
    </row>
    <row r="110" spans="1:17" s="45" customFormat="1" ht="97.5" hidden="1">
      <c r="A110" s="109">
        <v>3</v>
      </c>
      <c r="B110" s="429" t="s">
        <v>276</v>
      </c>
      <c r="C110" s="430"/>
      <c r="D110" s="430"/>
      <c r="E110" s="431"/>
      <c r="F110" s="110" t="s">
        <v>122</v>
      </c>
      <c r="G110" s="166" t="s">
        <v>277</v>
      </c>
      <c r="H110" s="424" t="str">
        <f t="shared" si="75"/>
        <v>ASH HEATHER</v>
      </c>
      <c r="I110" s="425" t="str">
        <f t="shared" ref="I110" si="90">$E$49</f>
        <v>WASHED BLACK 19-4008 TCX</v>
      </c>
      <c r="J110" s="112" t="s">
        <v>121</v>
      </c>
      <c r="K110" s="414">
        <f t="shared" si="76"/>
        <v>0</v>
      </c>
      <c r="L110" s="415"/>
      <c r="M110" s="112">
        <v>1</v>
      </c>
      <c r="N110" s="112">
        <f t="shared" si="77"/>
        <v>0</v>
      </c>
      <c r="O110" s="114"/>
      <c r="P110" s="40">
        <f t="shared" si="78"/>
        <v>0</v>
      </c>
      <c r="Q110" s="40" t="s">
        <v>273</v>
      </c>
    </row>
    <row r="111" spans="1:17" s="45" customFormat="1" ht="97.5">
      <c r="A111" s="109">
        <v>3</v>
      </c>
      <c r="B111" s="429" t="s">
        <v>276</v>
      </c>
      <c r="C111" s="430"/>
      <c r="D111" s="430"/>
      <c r="E111" s="431"/>
      <c r="F111" s="110" t="s">
        <v>122</v>
      </c>
      <c r="G111" s="166" t="s">
        <v>277</v>
      </c>
      <c r="H111" s="424" t="str">
        <f t="shared" si="79"/>
        <v>BLACK</v>
      </c>
      <c r="I111" s="425"/>
      <c r="J111" s="112" t="s">
        <v>121</v>
      </c>
      <c r="K111" s="414">
        <f t="shared" si="80"/>
        <v>1919</v>
      </c>
      <c r="L111" s="415"/>
      <c r="M111" s="112">
        <v>1</v>
      </c>
      <c r="N111" s="112">
        <f t="shared" si="77"/>
        <v>1919</v>
      </c>
      <c r="O111" s="114"/>
      <c r="P111" s="40">
        <f t="shared" si="78"/>
        <v>1919</v>
      </c>
      <c r="Q111" s="40" t="s">
        <v>273</v>
      </c>
    </row>
    <row r="112" spans="1:17" s="45" customFormat="1" ht="97.5" hidden="1">
      <c r="A112" s="109">
        <v>3</v>
      </c>
      <c r="B112" s="429" t="s">
        <v>276</v>
      </c>
      <c r="C112" s="430"/>
      <c r="D112" s="430"/>
      <c r="E112" s="431"/>
      <c r="F112" s="110" t="s">
        <v>122</v>
      </c>
      <c r="G112" s="166" t="s">
        <v>277</v>
      </c>
      <c r="H112" s="424" t="str">
        <f t="shared" si="86"/>
        <v>BLUE</v>
      </c>
      <c r="I112" s="425"/>
      <c r="J112" s="112" t="s">
        <v>121</v>
      </c>
      <c r="K112" s="414">
        <f t="shared" si="87"/>
        <v>0</v>
      </c>
      <c r="L112" s="415"/>
      <c r="M112" s="112">
        <v>1</v>
      </c>
      <c r="N112" s="112">
        <f t="shared" si="77"/>
        <v>0</v>
      </c>
      <c r="O112" s="114"/>
      <c r="P112" s="40">
        <f t="shared" si="78"/>
        <v>0</v>
      </c>
      <c r="Q112" s="40" t="s">
        <v>273</v>
      </c>
    </row>
    <row r="113" spans="1:17" s="45" customFormat="1" ht="97.5" hidden="1">
      <c r="A113" s="109">
        <v>3</v>
      </c>
      <c r="B113" s="429" t="s">
        <v>276</v>
      </c>
      <c r="C113" s="430"/>
      <c r="D113" s="430"/>
      <c r="E113" s="431"/>
      <c r="F113" s="110" t="s">
        <v>122</v>
      </c>
      <c r="G113" s="166" t="s">
        <v>277</v>
      </c>
      <c r="H113" s="424" t="str">
        <f t="shared" si="88"/>
        <v>ORANGE</v>
      </c>
      <c r="I113" s="425"/>
      <c r="J113" s="112" t="s">
        <v>121</v>
      </c>
      <c r="K113" s="414">
        <f t="shared" si="89"/>
        <v>0</v>
      </c>
      <c r="L113" s="415"/>
      <c r="M113" s="112">
        <v>1</v>
      </c>
      <c r="N113" s="112">
        <f t="shared" si="77"/>
        <v>0</v>
      </c>
      <c r="O113" s="114"/>
      <c r="P113" s="40">
        <f t="shared" si="78"/>
        <v>0</v>
      </c>
      <c r="Q113" s="40" t="s">
        <v>273</v>
      </c>
    </row>
    <row r="114" spans="1:17" s="45" customFormat="1" ht="58" hidden="1" customHeight="1">
      <c r="A114" s="109">
        <v>4</v>
      </c>
      <c r="B114" s="427" t="s">
        <v>202</v>
      </c>
      <c r="C114" s="428"/>
      <c r="D114" s="428"/>
      <c r="E114" s="428"/>
      <c r="F114" s="110" t="s">
        <v>123</v>
      </c>
      <c r="G114" s="166"/>
      <c r="H114" s="424" t="str">
        <f t="shared" si="75"/>
        <v>ASH HEATHER</v>
      </c>
      <c r="I114" s="425" t="str">
        <f t="shared" ref="I114" si="91">$E$49</f>
        <v>WASHED BLACK 19-4008 TCX</v>
      </c>
      <c r="J114" s="112" t="s">
        <v>121</v>
      </c>
      <c r="K114" s="414">
        <f t="shared" si="76"/>
        <v>0</v>
      </c>
      <c r="L114" s="415"/>
      <c r="M114" s="112">
        <v>1</v>
      </c>
      <c r="N114" s="112">
        <f t="shared" si="77"/>
        <v>0</v>
      </c>
      <c r="O114" s="114"/>
      <c r="P114" s="40">
        <f t="shared" si="78"/>
        <v>0</v>
      </c>
      <c r="Q114" s="40"/>
    </row>
    <row r="115" spans="1:17" s="45" customFormat="1" ht="58" customHeight="1" thickBot="1">
      <c r="A115" s="109">
        <v>4</v>
      </c>
      <c r="B115" s="427" t="s">
        <v>202</v>
      </c>
      <c r="C115" s="428"/>
      <c r="D115" s="428"/>
      <c r="E115" s="428"/>
      <c r="F115" s="110" t="s">
        <v>123</v>
      </c>
      <c r="G115" s="166"/>
      <c r="H115" s="424" t="str">
        <f t="shared" si="79"/>
        <v>BLACK</v>
      </c>
      <c r="I115" s="425"/>
      <c r="J115" s="112" t="s">
        <v>121</v>
      </c>
      <c r="K115" s="414">
        <f t="shared" si="80"/>
        <v>1919</v>
      </c>
      <c r="L115" s="415"/>
      <c r="M115" s="112">
        <v>1</v>
      </c>
      <c r="N115" s="112">
        <f t="shared" si="77"/>
        <v>1919</v>
      </c>
      <c r="O115" s="114"/>
      <c r="P115" s="40">
        <f t="shared" si="78"/>
        <v>1919</v>
      </c>
      <c r="Q115" s="40"/>
    </row>
    <row r="116" spans="1:17" s="45" customFormat="1" ht="58" hidden="1" customHeight="1">
      <c r="A116" s="109">
        <v>4</v>
      </c>
      <c r="B116" s="427" t="s">
        <v>202</v>
      </c>
      <c r="C116" s="428"/>
      <c r="D116" s="428"/>
      <c r="E116" s="428"/>
      <c r="F116" s="110" t="s">
        <v>123</v>
      </c>
      <c r="G116" s="166"/>
      <c r="H116" s="424" t="str">
        <f t="shared" si="86"/>
        <v>BLUE</v>
      </c>
      <c r="I116" s="425"/>
      <c r="J116" s="112" t="s">
        <v>121</v>
      </c>
      <c r="K116" s="414">
        <f t="shared" si="87"/>
        <v>0</v>
      </c>
      <c r="L116" s="415"/>
      <c r="M116" s="112">
        <v>1</v>
      </c>
      <c r="N116" s="112">
        <f t="shared" si="77"/>
        <v>0</v>
      </c>
      <c r="O116" s="114"/>
      <c r="P116" s="40">
        <f t="shared" si="78"/>
        <v>0</v>
      </c>
      <c r="Q116" s="40"/>
    </row>
    <row r="117" spans="1:17" s="45" customFormat="1" ht="58" hidden="1" customHeight="1" thickBot="1">
      <c r="A117" s="109">
        <v>4</v>
      </c>
      <c r="B117" s="427" t="s">
        <v>202</v>
      </c>
      <c r="C117" s="428"/>
      <c r="D117" s="428"/>
      <c r="E117" s="428"/>
      <c r="F117" s="110" t="s">
        <v>123</v>
      </c>
      <c r="G117" s="166"/>
      <c r="H117" s="424" t="str">
        <f t="shared" si="88"/>
        <v>ORANGE</v>
      </c>
      <c r="I117" s="425"/>
      <c r="J117" s="112" t="s">
        <v>121</v>
      </c>
      <c r="K117" s="414">
        <f t="shared" si="89"/>
        <v>0</v>
      </c>
      <c r="L117" s="415"/>
      <c r="M117" s="112">
        <v>1</v>
      </c>
      <c r="N117" s="112">
        <f t="shared" si="77"/>
        <v>0</v>
      </c>
      <c r="O117" s="114"/>
      <c r="P117" s="40">
        <f t="shared" si="78"/>
        <v>0</v>
      </c>
      <c r="Q117" s="40"/>
    </row>
    <row r="118" spans="1:17" s="53" customFormat="1" ht="72">
      <c r="A118" s="480" t="s">
        <v>23</v>
      </c>
      <c r="B118" s="481"/>
      <c r="C118" s="481"/>
      <c r="D118" s="481"/>
      <c r="E118" s="482"/>
      <c r="F118" s="99" t="s">
        <v>47</v>
      </c>
      <c r="G118" s="99" t="s">
        <v>24</v>
      </c>
      <c r="H118" s="463" t="s">
        <v>42</v>
      </c>
      <c r="I118" s="464"/>
      <c r="J118" s="100" t="s">
        <v>19</v>
      </c>
      <c r="K118" s="463" t="s">
        <v>48</v>
      </c>
      <c r="L118" s="464"/>
      <c r="M118" s="99" t="s">
        <v>25</v>
      </c>
      <c r="N118" s="101" t="s">
        <v>26</v>
      </c>
      <c r="O118" s="101" t="s">
        <v>27</v>
      </c>
      <c r="P118" s="101" t="s">
        <v>28</v>
      </c>
      <c r="Q118" s="101" t="s">
        <v>29</v>
      </c>
    </row>
    <row r="119" spans="1:17" s="45" customFormat="1" ht="52.5" hidden="1" customHeight="1">
      <c r="A119" s="109">
        <v>5</v>
      </c>
      <c r="B119" s="427" t="s">
        <v>124</v>
      </c>
      <c r="C119" s="428"/>
      <c r="D119" s="428"/>
      <c r="E119" s="428"/>
      <c r="F119" s="110" t="s">
        <v>53</v>
      </c>
      <c r="G119" s="110"/>
      <c r="H119" s="424" t="str">
        <f t="shared" si="75"/>
        <v>ASH HEATHER</v>
      </c>
      <c r="I119" s="425" t="str">
        <f t="shared" ref="I119" si="92">$E$49</f>
        <v>WASHED BLACK 19-4008 TCX</v>
      </c>
      <c r="J119" s="112" t="s">
        <v>121</v>
      </c>
      <c r="K119" s="414">
        <f t="shared" si="76"/>
        <v>0</v>
      </c>
      <c r="L119" s="415"/>
      <c r="M119" s="113">
        <f>1/11</f>
        <v>9.0909090909090912E-2</v>
      </c>
      <c r="N119" s="112">
        <f>K119*M119</f>
        <v>0</v>
      </c>
      <c r="O119" s="114"/>
      <c r="P119" s="40">
        <f t="shared" si="78"/>
        <v>0</v>
      </c>
      <c r="Q119" s="40"/>
    </row>
    <row r="120" spans="1:17" s="45" customFormat="1" ht="52.5" customHeight="1">
      <c r="A120" s="109">
        <v>5</v>
      </c>
      <c r="B120" s="427" t="s">
        <v>124</v>
      </c>
      <c r="C120" s="428"/>
      <c r="D120" s="428"/>
      <c r="E120" s="428"/>
      <c r="F120" s="110" t="s">
        <v>53</v>
      </c>
      <c r="G120" s="110"/>
      <c r="H120" s="424" t="str">
        <f t="shared" si="79"/>
        <v>BLACK</v>
      </c>
      <c r="I120" s="425"/>
      <c r="J120" s="112" t="s">
        <v>121</v>
      </c>
      <c r="K120" s="414">
        <f t="shared" si="80"/>
        <v>1919</v>
      </c>
      <c r="L120" s="415"/>
      <c r="M120" s="113">
        <f t="shared" ref="M120:M122" si="93">1/11</f>
        <v>9.0909090909090912E-2</v>
      </c>
      <c r="N120" s="112">
        <f t="shared" si="77"/>
        <v>174.45454545454547</v>
      </c>
      <c r="O120" s="114"/>
      <c r="P120" s="40">
        <f t="shared" si="78"/>
        <v>175</v>
      </c>
      <c r="Q120" s="40"/>
    </row>
    <row r="121" spans="1:17" s="45" customFormat="1" ht="52.5" hidden="1" customHeight="1">
      <c r="A121" s="109">
        <v>5</v>
      </c>
      <c r="B121" s="429" t="s">
        <v>124</v>
      </c>
      <c r="C121" s="430"/>
      <c r="D121" s="430"/>
      <c r="E121" s="431"/>
      <c r="F121" s="110" t="s">
        <v>53</v>
      </c>
      <c r="G121" s="110"/>
      <c r="H121" s="424" t="str">
        <f t="shared" si="86"/>
        <v>BLUE</v>
      </c>
      <c r="I121" s="425"/>
      <c r="J121" s="112" t="s">
        <v>121</v>
      </c>
      <c r="K121" s="414">
        <f t="shared" si="87"/>
        <v>0</v>
      </c>
      <c r="L121" s="415"/>
      <c r="M121" s="113">
        <f t="shared" si="93"/>
        <v>9.0909090909090912E-2</v>
      </c>
      <c r="N121" s="112">
        <f t="shared" si="77"/>
        <v>0</v>
      </c>
      <c r="O121" s="114"/>
      <c r="P121" s="40">
        <f t="shared" si="78"/>
        <v>0</v>
      </c>
      <c r="Q121" s="40"/>
    </row>
    <row r="122" spans="1:17" s="45" customFormat="1" ht="52.5" hidden="1" customHeight="1">
      <c r="A122" s="109">
        <v>5</v>
      </c>
      <c r="B122" s="429" t="s">
        <v>124</v>
      </c>
      <c r="C122" s="430"/>
      <c r="D122" s="430"/>
      <c r="E122" s="431"/>
      <c r="F122" s="110" t="s">
        <v>53</v>
      </c>
      <c r="G122" s="110"/>
      <c r="H122" s="424" t="str">
        <f t="shared" si="88"/>
        <v>ORANGE</v>
      </c>
      <c r="I122" s="425"/>
      <c r="J122" s="112" t="s">
        <v>121</v>
      </c>
      <c r="K122" s="414">
        <f t="shared" si="89"/>
        <v>0</v>
      </c>
      <c r="L122" s="415"/>
      <c r="M122" s="113">
        <f t="shared" si="93"/>
        <v>9.0909090909090912E-2</v>
      </c>
      <c r="N122" s="112">
        <f t="shared" si="77"/>
        <v>0</v>
      </c>
      <c r="O122" s="114"/>
      <c r="P122" s="40">
        <f t="shared" si="78"/>
        <v>0</v>
      </c>
      <c r="Q122" s="40"/>
    </row>
    <row r="123" spans="1:17" s="45" customFormat="1" ht="52.5" hidden="1" customHeight="1">
      <c r="A123" s="109">
        <v>6</v>
      </c>
      <c r="B123" s="427" t="s">
        <v>125</v>
      </c>
      <c r="C123" s="428"/>
      <c r="D123" s="428"/>
      <c r="E123" s="428"/>
      <c r="F123" s="110" t="s">
        <v>53</v>
      </c>
      <c r="G123" s="110"/>
      <c r="H123" s="424" t="str">
        <f t="shared" si="75"/>
        <v>ASH HEATHER</v>
      </c>
      <c r="I123" s="425" t="str">
        <f t="shared" ref="I123" si="94">$E$49</f>
        <v>WASHED BLACK 19-4008 TCX</v>
      </c>
      <c r="J123" s="112" t="s">
        <v>121</v>
      </c>
      <c r="K123" s="414">
        <f t="shared" si="76"/>
        <v>0</v>
      </c>
      <c r="L123" s="415"/>
      <c r="M123" s="113">
        <f>M119*2</f>
        <v>0.18181818181818182</v>
      </c>
      <c r="N123" s="112">
        <f t="shared" si="77"/>
        <v>0</v>
      </c>
      <c r="O123" s="114"/>
      <c r="P123" s="40">
        <f t="shared" si="78"/>
        <v>0</v>
      </c>
      <c r="Q123" s="40"/>
    </row>
    <row r="124" spans="1:17" s="45" customFormat="1" ht="52.5" customHeight="1">
      <c r="A124" s="109">
        <v>6</v>
      </c>
      <c r="B124" s="427" t="s">
        <v>125</v>
      </c>
      <c r="C124" s="428"/>
      <c r="D124" s="428"/>
      <c r="E124" s="428"/>
      <c r="F124" s="110" t="s">
        <v>53</v>
      </c>
      <c r="G124" s="110"/>
      <c r="H124" s="424" t="str">
        <f t="shared" si="79"/>
        <v>BLACK</v>
      </c>
      <c r="I124" s="425"/>
      <c r="J124" s="112" t="s">
        <v>121</v>
      </c>
      <c r="K124" s="414">
        <f t="shared" si="80"/>
        <v>1919</v>
      </c>
      <c r="L124" s="415"/>
      <c r="M124" s="113">
        <f>M120*2</f>
        <v>0.18181818181818182</v>
      </c>
      <c r="N124" s="112">
        <f t="shared" si="77"/>
        <v>348.90909090909093</v>
      </c>
      <c r="O124" s="114"/>
      <c r="P124" s="40">
        <f t="shared" si="78"/>
        <v>349</v>
      </c>
      <c r="Q124" s="40"/>
    </row>
    <row r="125" spans="1:17" s="45" customFormat="1" ht="52.5" hidden="1" customHeight="1">
      <c r="A125" s="109">
        <v>6</v>
      </c>
      <c r="B125" s="427" t="s">
        <v>125</v>
      </c>
      <c r="C125" s="428"/>
      <c r="D125" s="428"/>
      <c r="E125" s="428"/>
      <c r="F125" s="110" t="s">
        <v>53</v>
      </c>
      <c r="G125" s="110"/>
      <c r="H125" s="424" t="str">
        <f t="shared" si="86"/>
        <v>BLUE</v>
      </c>
      <c r="I125" s="425"/>
      <c r="J125" s="112" t="s">
        <v>121</v>
      </c>
      <c r="K125" s="414">
        <f t="shared" si="87"/>
        <v>0</v>
      </c>
      <c r="L125" s="415"/>
      <c r="M125" s="113">
        <f>M121*2</f>
        <v>0.18181818181818182</v>
      </c>
      <c r="N125" s="112">
        <f t="shared" si="77"/>
        <v>0</v>
      </c>
      <c r="O125" s="114"/>
      <c r="P125" s="40">
        <f t="shared" si="78"/>
        <v>0</v>
      </c>
      <c r="Q125" s="40"/>
    </row>
    <row r="126" spans="1:17" s="45" customFormat="1" ht="52.5" hidden="1" customHeight="1">
      <c r="A126" s="109">
        <v>6</v>
      </c>
      <c r="B126" s="427" t="s">
        <v>125</v>
      </c>
      <c r="C126" s="428"/>
      <c r="D126" s="428"/>
      <c r="E126" s="428"/>
      <c r="F126" s="110" t="s">
        <v>53</v>
      </c>
      <c r="G126" s="110"/>
      <c r="H126" s="424" t="str">
        <f t="shared" si="88"/>
        <v>ORANGE</v>
      </c>
      <c r="I126" s="425"/>
      <c r="J126" s="112" t="s">
        <v>121</v>
      </c>
      <c r="K126" s="414">
        <f t="shared" si="89"/>
        <v>0</v>
      </c>
      <c r="L126" s="415"/>
      <c r="M126" s="113">
        <f>M122*2</f>
        <v>0.18181818181818182</v>
      </c>
      <c r="N126" s="112">
        <f t="shared" si="77"/>
        <v>0</v>
      </c>
      <c r="O126" s="114"/>
      <c r="P126" s="40">
        <f t="shared" si="78"/>
        <v>0</v>
      </c>
      <c r="Q126" s="40"/>
    </row>
    <row r="127" spans="1:17" s="45" customFormat="1" ht="42.5" hidden="1" customHeight="1">
      <c r="A127" s="109">
        <v>7</v>
      </c>
      <c r="B127" s="427" t="s">
        <v>126</v>
      </c>
      <c r="C127" s="428"/>
      <c r="D127" s="428"/>
      <c r="E127" s="428"/>
      <c r="F127" s="110" t="s">
        <v>123</v>
      </c>
      <c r="G127" s="110"/>
      <c r="H127" s="424" t="str">
        <f t="shared" si="75"/>
        <v>ASH HEATHER</v>
      </c>
      <c r="I127" s="425" t="str">
        <f t="shared" ref="I127" si="95">$E$49</f>
        <v>WASHED BLACK 19-4008 TCX</v>
      </c>
      <c r="J127" s="112" t="s">
        <v>121</v>
      </c>
      <c r="K127" s="414">
        <f t="shared" si="76"/>
        <v>0</v>
      </c>
      <c r="L127" s="415"/>
      <c r="M127" s="113">
        <f>M119</f>
        <v>9.0909090909090912E-2</v>
      </c>
      <c r="N127" s="112">
        <f t="shared" si="77"/>
        <v>0</v>
      </c>
      <c r="O127" s="114"/>
      <c r="P127" s="40">
        <f t="shared" si="78"/>
        <v>0</v>
      </c>
      <c r="Q127" s="40"/>
    </row>
    <row r="128" spans="1:17" s="45" customFormat="1" ht="42.5" customHeight="1">
      <c r="A128" s="109">
        <v>7</v>
      </c>
      <c r="B128" s="427" t="s">
        <v>126</v>
      </c>
      <c r="C128" s="428"/>
      <c r="D128" s="428"/>
      <c r="E128" s="428"/>
      <c r="F128" s="110" t="s">
        <v>123</v>
      </c>
      <c r="G128" s="110"/>
      <c r="H128" s="424" t="str">
        <f t="shared" si="79"/>
        <v>BLACK</v>
      </c>
      <c r="I128" s="425"/>
      <c r="J128" s="112" t="s">
        <v>121</v>
      </c>
      <c r="K128" s="414">
        <f t="shared" si="80"/>
        <v>1919</v>
      </c>
      <c r="L128" s="415"/>
      <c r="M128" s="113">
        <f>M120</f>
        <v>9.0909090909090912E-2</v>
      </c>
      <c r="N128" s="112">
        <f t="shared" si="77"/>
        <v>174.45454545454547</v>
      </c>
      <c r="O128" s="114"/>
      <c r="P128" s="40">
        <f t="shared" si="78"/>
        <v>175</v>
      </c>
      <c r="Q128" s="40"/>
    </row>
    <row r="129" spans="1:17" s="45" customFormat="1" ht="42.5" hidden="1" customHeight="1">
      <c r="A129" s="109">
        <v>7</v>
      </c>
      <c r="B129" s="429" t="s">
        <v>126</v>
      </c>
      <c r="C129" s="430"/>
      <c r="D129" s="430"/>
      <c r="E129" s="431"/>
      <c r="F129" s="110" t="s">
        <v>123</v>
      </c>
      <c r="G129" s="110"/>
      <c r="H129" s="424" t="str">
        <f t="shared" si="86"/>
        <v>BLUE</v>
      </c>
      <c r="I129" s="425"/>
      <c r="J129" s="112" t="s">
        <v>121</v>
      </c>
      <c r="K129" s="414">
        <f t="shared" si="87"/>
        <v>0</v>
      </c>
      <c r="L129" s="415"/>
      <c r="M129" s="113">
        <f>M121</f>
        <v>9.0909090909090912E-2</v>
      </c>
      <c r="N129" s="112">
        <f t="shared" si="77"/>
        <v>0</v>
      </c>
      <c r="O129" s="114"/>
      <c r="P129" s="40">
        <f t="shared" si="78"/>
        <v>0</v>
      </c>
      <c r="Q129" s="40"/>
    </row>
    <row r="130" spans="1:17" s="45" customFormat="1" ht="42.5" hidden="1" customHeight="1">
      <c r="A130" s="109">
        <v>7</v>
      </c>
      <c r="B130" s="429" t="s">
        <v>126</v>
      </c>
      <c r="C130" s="430"/>
      <c r="D130" s="430"/>
      <c r="E130" s="431"/>
      <c r="F130" s="110" t="s">
        <v>123</v>
      </c>
      <c r="G130" s="110"/>
      <c r="H130" s="424" t="str">
        <f t="shared" si="88"/>
        <v>ORANGE</v>
      </c>
      <c r="I130" s="425"/>
      <c r="J130" s="112" t="s">
        <v>121</v>
      </c>
      <c r="K130" s="414">
        <f t="shared" si="89"/>
        <v>0</v>
      </c>
      <c r="L130" s="415"/>
      <c r="M130" s="113">
        <f>M122</f>
        <v>9.0909090909090912E-2</v>
      </c>
      <c r="N130" s="112">
        <f t="shared" si="77"/>
        <v>0</v>
      </c>
      <c r="O130" s="114"/>
      <c r="P130" s="40">
        <f t="shared" si="78"/>
        <v>0</v>
      </c>
      <c r="Q130" s="40"/>
    </row>
    <row r="131" spans="1:17" s="45" customFormat="1" ht="42.5" hidden="1" customHeight="1">
      <c r="A131" s="109">
        <v>8</v>
      </c>
      <c r="B131" s="429" t="s">
        <v>127</v>
      </c>
      <c r="C131" s="430"/>
      <c r="D131" s="430"/>
      <c r="E131" s="431"/>
      <c r="F131" s="110" t="s">
        <v>38</v>
      </c>
      <c r="G131" s="110"/>
      <c r="H131" s="424" t="str">
        <f t="shared" si="75"/>
        <v>ASH HEATHER</v>
      </c>
      <c r="I131" s="425" t="str">
        <f t="shared" ref="I131" si="96">$E$49</f>
        <v>WASHED BLACK 19-4008 TCX</v>
      </c>
      <c r="J131" s="112" t="s">
        <v>121</v>
      </c>
      <c r="K131" s="414">
        <f t="shared" si="76"/>
        <v>0</v>
      </c>
      <c r="L131" s="415"/>
      <c r="M131" s="112">
        <v>1</v>
      </c>
      <c r="N131" s="112">
        <f>K131*M131</f>
        <v>0</v>
      </c>
      <c r="O131" s="114"/>
      <c r="P131" s="40">
        <f t="shared" si="78"/>
        <v>0</v>
      </c>
      <c r="Q131" s="484" t="s">
        <v>188</v>
      </c>
    </row>
    <row r="132" spans="1:17" s="45" customFormat="1" ht="42.5" customHeight="1">
      <c r="A132" s="109">
        <v>8</v>
      </c>
      <c r="B132" s="427" t="s">
        <v>127</v>
      </c>
      <c r="C132" s="428"/>
      <c r="D132" s="428"/>
      <c r="E132" s="428"/>
      <c r="F132" s="110" t="s">
        <v>38</v>
      </c>
      <c r="G132" s="110"/>
      <c r="H132" s="424" t="str">
        <f t="shared" si="79"/>
        <v>BLACK</v>
      </c>
      <c r="I132" s="425"/>
      <c r="J132" s="112" t="s">
        <v>121</v>
      </c>
      <c r="K132" s="414">
        <f t="shared" si="80"/>
        <v>1919</v>
      </c>
      <c r="L132" s="415"/>
      <c r="M132" s="112">
        <v>1</v>
      </c>
      <c r="N132" s="112">
        <f t="shared" ref="N132:N138" si="97">K132*M132</f>
        <v>1919</v>
      </c>
      <c r="O132" s="114"/>
      <c r="P132" s="40">
        <f t="shared" si="78"/>
        <v>1919</v>
      </c>
      <c r="Q132" s="485"/>
    </row>
    <row r="133" spans="1:17" s="45" customFormat="1" ht="42.5" hidden="1" customHeight="1">
      <c r="A133" s="109">
        <v>8</v>
      </c>
      <c r="B133" s="427" t="s">
        <v>127</v>
      </c>
      <c r="C133" s="428"/>
      <c r="D133" s="428"/>
      <c r="E133" s="428"/>
      <c r="F133" s="110" t="s">
        <v>38</v>
      </c>
      <c r="G133" s="110"/>
      <c r="H133" s="424" t="str">
        <f t="shared" si="86"/>
        <v>BLUE</v>
      </c>
      <c r="I133" s="425"/>
      <c r="J133" s="112" t="s">
        <v>121</v>
      </c>
      <c r="K133" s="414">
        <f t="shared" si="87"/>
        <v>0</v>
      </c>
      <c r="L133" s="415"/>
      <c r="M133" s="112">
        <v>1</v>
      </c>
      <c r="N133" s="112">
        <f t="shared" si="97"/>
        <v>0</v>
      </c>
      <c r="O133" s="114"/>
      <c r="P133" s="40">
        <f t="shared" si="78"/>
        <v>0</v>
      </c>
      <c r="Q133" s="485"/>
    </row>
    <row r="134" spans="1:17" s="45" customFormat="1" ht="42.5" hidden="1" customHeight="1">
      <c r="A134" s="109">
        <v>8</v>
      </c>
      <c r="B134" s="427" t="s">
        <v>127</v>
      </c>
      <c r="C134" s="428"/>
      <c r="D134" s="428"/>
      <c r="E134" s="428"/>
      <c r="F134" s="110" t="s">
        <v>38</v>
      </c>
      <c r="G134" s="110"/>
      <c r="H134" s="424" t="str">
        <f t="shared" si="88"/>
        <v>ORANGE</v>
      </c>
      <c r="I134" s="425"/>
      <c r="J134" s="112" t="s">
        <v>121</v>
      </c>
      <c r="K134" s="414">
        <f t="shared" si="89"/>
        <v>0</v>
      </c>
      <c r="L134" s="415"/>
      <c r="M134" s="112">
        <v>1</v>
      </c>
      <c r="N134" s="112">
        <f t="shared" si="97"/>
        <v>0</v>
      </c>
      <c r="O134" s="114"/>
      <c r="P134" s="40">
        <f t="shared" si="78"/>
        <v>0</v>
      </c>
      <c r="Q134" s="485"/>
    </row>
    <row r="135" spans="1:17" s="45" customFormat="1" ht="42.5" hidden="1" customHeight="1">
      <c r="A135" s="109">
        <v>9</v>
      </c>
      <c r="B135" s="427" t="s">
        <v>128</v>
      </c>
      <c r="C135" s="428"/>
      <c r="D135" s="428"/>
      <c r="E135" s="428"/>
      <c r="F135" s="110" t="s">
        <v>123</v>
      </c>
      <c r="G135" s="110"/>
      <c r="H135" s="424" t="str">
        <f t="shared" si="75"/>
        <v>ASH HEATHER</v>
      </c>
      <c r="I135" s="425" t="str">
        <f t="shared" ref="I135" si="98">$E$49</f>
        <v>WASHED BLACK 19-4008 TCX</v>
      </c>
      <c r="J135" s="112" t="s">
        <v>121</v>
      </c>
      <c r="K135" s="414">
        <f t="shared" si="76"/>
        <v>0</v>
      </c>
      <c r="L135" s="415"/>
      <c r="M135" s="112">
        <v>1</v>
      </c>
      <c r="N135" s="112">
        <f t="shared" si="97"/>
        <v>0</v>
      </c>
      <c r="O135" s="114"/>
      <c r="P135" s="40">
        <f t="shared" si="78"/>
        <v>0</v>
      </c>
      <c r="Q135" s="484" t="s">
        <v>188</v>
      </c>
    </row>
    <row r="136" spans="1:17" s="45" customFormat="1" ht="42.5" customHeight="1">
      <c r="A136" s="109">
        <v>9</v>
      </c>
      <c r="B136" s="429" t="s">
        <v>128</v>
      </c>
      <c r="C136" s="430"/>
      <c r="D136" s="430"/>
      <c r="E136" s="431"/>
      <c r="F136" s="110" t="s">
        <v>123</v>
      </c>
      <c r="G136" s="110"/>
      <c r="H136" s="424" t="str">
        <f t="shared" si="79"/>
        <v>BLACK</v>
      </c>
      <c r="I136" s="425"/>
      <c r="J136" s="112" t="s">
        <v>121</v>
      </c>
      <c r="K136" s="414">
        <f t="shared" si="80"/>
        <v>1919</v>
      </c>
      <c r="L136" s="415"/>
      <c r="M136" s="112">
        <v>1</v>
      </c>
      <c r="N136" s="112">
        <f t="shared" si="97"/>
        <v>1919</v>
      </c>
      <c r="O136" s="114"/>
      <c r="P136" s="40">
        <f t="shared" si="78"/>
        <v>1919</v>
      </c>
      <c r="Q136" s="485"/>
    </row>
    <row r="137" spans="1:17" s="45" customFormat="1" ht="42.5" hidden="1" customHeight="1">
      <c r="A137" s="109">
        <v>9</v>
      </c>
      <c r="B137" s="429" t="s">
        <v>128</v>
      </c>
      <c r="C137" s="430"/>
      <c r="D137" s="430"/>
      <c r="E137" s="431"/>
      <c r="F137" s="110" t="s">
        <v>123</v>
      </c>
      <c r="G137" s="110"/>
      <c r="H137" s="424" t="str">
        <f t="shared" si="86"/>
        <v>BLUE</v>
      </c>
      <c r="I137" s="425"/>
      <c r="J137" s="112" t="s">
        <v>121</v>
      </c>
      <c r="K137" s="414">
        <f t="shared" si="87"/>
        <v>0</v>
      </c>
      <c r="L137" s="415"/>
      <c r="M137" s="112">
        <v>1</v>
      </c>
      <c r="N137" s="112">
        <f t="shared" si="97"/>
        <v>0</v>
      </c>
      <c r="O137" s="114"/>
      <c r="P137" s="40">
        <f t="shared" si="78"/>
        <v>0</v>
      </c>
      <c r="Q137" s="485"/>
    </row>
    <row r="138" spans="1:17" s="45" customFormat="1" ht="42.5" hidden="1" customHeight="1">
      <c r="A138" s="109">
        <v>9</v>
      </c>
      <c r="B138" s="429" t="s">
        <v>128</v>
      </c>
      <c r="C138" s="430"/>
      <c r="D138" s="430"/>
      <c r="E138" s="431"/>
      <c r="F138" s="110" t="s">
        <v>123</v>
      </c>
      <c r="G138" s="110"/>
      <c r="H138" s="424" t="str">
        <f t="shared" si="88"/>
        <v>ORANGE</v>
      </c>
      <c r="I138" s="425"/>
      <c r="J138" s="112" t="s">
        <v>121</v>
      </c>
      <c r="K138" s="414">
        <f t="shared" si="89"/>
        <v>0</v>
      </c>
      <c r="L138" s="415"/>
      <c r="M138" s="112">
        <v>1</v>
      </c>
      <c r="N138" s="112">
        <f t="shared" si="97"/>
        <v>0</v>
      </c>
      <c r="O138" s="114"/>
      <c r="P138" s="40">
        <f t="shared" si="78"/>
        <v>0</v>
      </c>
      <c r="Q138" s="485"/>
    </row>
    <row r="139" spans="1:17" s="45" customFormat="1" ht="42.5" customHeight="1">
      <c r="A139" s="109">
        <v>10</v>
      </c>
      <c r="B139" s="429" t="s">
        <v>145</v>
      </c>
      <c r="C139" s="430"/>
      <c r="D139" s="430"/>
      <c r="E139" s="431"/>
      <c r="F139" s="110" t="s">
        <v>174</v>
      </c>
      <c r="G139" s="110"/>
      <c r="H139" s="424" t="s">
        <v>148</v>
      </c>
      <c r="I139" s="425">
        <v>42</v>
      </c>
      <c r="J139" s="112" t="s">
        <v>147</v>
      </c>
      <c r="K139" s="414">
        <v>179</v>
      </c>
      <c r="L139" s="415"/>
      <c r="M139" s="113">
        <f>M119*2</f>
        <v>0.18181818181818182</v>
      </c>
      <c r="N139" s="112">
        <f>K139*M139</f>
        <v>32.545454545454547</v>
      </c>
      <c r="O139" s="114"/>
      <c r="P139" s="40">
        <f t="shared" si="78"/>
        <v>33</v>
      </c>
      <c r="Q139" s="531" t="s">
        <v>278</v>
      </c>
    </row>
    <row r="140" spans="1:17" s="45" customFormat="1" ht="42.5" customHeight="1">
      <c r="A140" s="109">
        <v>10</v>
      </c>
      <c r="B140" s="429" t="s">
        <v>145</v>
      </c>
      <c r="C140" s="430"/>
      <c r="D140" s="430"/>
      <c r="E140" s="431"/>
      <c r="F140" s="110" t="s">
        <v>255</v>
      </c>
      <c r="G140" s="110"/>
      <c r="H140" s="424">
        <v>30</v>
      </c>
      <c r="I140" s="425"/>
      <c r="J140" s="112" t="s">
        <v>147</v>
      </c>
      <c r="K140" s="414">
        <v>180</v>
      </c>
      <c r="L140" s="415"/>
      <c r="M140" s="113">
        <f>M120*2</f>
        <v>0.18181818181818182</v>
      </c>
      <c r="N140" s="112">
        <f>K140*M140</f>
        <v>32.727272727272727</v>
      </c>
      <c r="O140" s="114"/>
      <c r="P140" s="40"/>
      <c r="Q140" s="532"/>
    </row>
    <row r="141" spans="1:17" s="45" customFormat="1" ht="42.5" customHeight="1">
      <c r="A141" s="109">
        <v>10</v>
      </c>
      <c r="B141" s="429" t="s">
        <v>145</v>
      </c>
      <c r="C141" s="430"/>
      <c r="D141" s="430"/>
      <c r="E141" s="431"/>
      <c r="F141" s="110" t="s">
        <v>175</v>
      </c>
      <c r="G141" s="110"/>
      <c r="H141" s="424">
        <v>31</v>
      </c>
      <c r="I141" s="425" t="s">
        <v>148</v>
      </c>
      <c r="J141" s="112" t="s">
        <v>147</v>
      </c>
      <c r="K141" s="414">
        <v>709</v>
      </c>
      <c r="L141" s="415"/>
      <c r="M141" s="113">
        <f>M120*2</f>
        <v>0.18181818181818182</v>
      </c>
      <c r="N141" s="112">
        <f t="shared" ref="N141:N145" si="99">K141*M141</f>
        <v>128.90909090909091</v>
      </c>
      <c r="O141" s="114"/>
      <c r="P141" s="40">
        <f t="shared" si="78"/>
        <v>129</v>
      </c>
      <c r="Q141" s="532"/>
    </row>
    <row r="142" spans="1:17" s="45" customFormat="1" ht="42.5" customHeight="1">
      <c r="A142" s="109">
        <v>10</v>
      </c>
      <c r="B142" s="429" t="s">
        <v>145</v>
      </c>
      <c r="C142" s="430"/>
      <c r="D142" s="430"/>
      <c r="E142" s="431"/>
      <c r="F142" s="110" t="s">
        <v>176</v>
      </c>
      <c r="G142" s="110"/>
      <c r="H142" s="424">
        <v>52</v>
      </c>
      <c r="I142" s="425" t="s">
        <v>149</v>
      </c>
      <c r="J142" s="112" t="s">
        <v>147</v>
      </c>
      <c r="K142" s="414">
        <v>99</v>
      </c>
      <c r="L142" s="415"/>
      <c r="M142" s="113">
        <f>M121*2</f>
        <v>0.18181818181818182</v>
      </c>
      <c r="N142" s="112">
        <f t="shared" si="99"/>
        <v>18</v>
      </c>
      <c r="O142" s="114"/>
      <c r="P142" s="40">
        <f t="shared" si="78"/>
        <v>18</v>
      </c>
      <c r="Q142" s="532"/>
    </row>
    <row r="143" spans="1:17" s="45" customFormat="1" ht="42.5" customHeight="1">
      <c r="A143" s="109">
        <v>10</v>
      </c>
      <c r="B143" s="429" t="s">
        <v>145</v>
      </c>
      <c r="C143" s="430"/>
      <c r="D143" s="430"/>
      <c r="E143" s="431"/>
      <c r="F143" s="110" t="s">
        <v>177</v>
      </c>
      <c r="G143" s="110"/>
      <c r="H143" s="424">
        <v>41</v>
      </c>
      <c r="I143" s="425" t="s">
        <v>149</v>
      </c>
      <c r="J143" s="112" t="s">
        <v>147</v>
      </c>
      <c r="K143" s="414">
        <v>146</v>
      </c>
      <c r="L143" s="415"/>
      <c r="M143" s="113">
        <f t="shared" ref="M143" si="100">M122*2</f>
        <v>0.18181818181818182</v>
      </c>
      <c r="N143" s="112">
        <f t="shared" si="99"/>
        <v>26.545454545454547</v>
      </c>
      <c r="O143" s="114"/>
      <c r="P143" s="40">
        <f t="shared" si="78"/>
        <v>27</v>
      </c>
      <c r="Q143" s="532"/>
    </row>
    <row r="144" spans="1:17" s="45" customFormat="1" ht="42.5" customHeight="1">
      <c r="A144" s="109">
        <v>10</v>
      </c>
      <c r="B144" s="429" t="s">
        <v>145</v>
      </c>
      <c r="C144" s="430"/>
      <c r="D144" s="430"/>
      <c r="E144" s="431"/>
      <c r="F144" s="110" t="s">
        <v>38</v>
      </c>
      <c r="G144" s="110"/>
      <c r="H144" s="424">
        <v>42</v>
      </c>
      <c r="I144" s="425" t="s">
        <v>149</v>
      </c>
      <c r="J144" s="112" t="s">
        <v>147</v>
      </c>
      <c r="K144" s="414">
        <v>134</v>
      </c>
      <c r="L144" s="415"/>
      <c r="M144" s="113">
        <v>0.18181818181818182</v>
      </c>
      <c r="N144" s="112">
        <f t="shared" si="99"/>
        <v>24.363636363636363</v>
      </c>
      <c r="O144" s="114"/>
      <c r="P144" s="40">
        <f t="shared" si="78"/>
        <v>25</v>
      </c>
      <c r="Q144" s="532"/>
    </row>
    <row r="145" spans="1:17" s="45" customFormat="1" ht="42.5" customHeight="1">
      <c r="A145" s="109">
        <v>10</v>
      </c>
      <c r="B145" s="429" t="s">
        <v>145</v>
      </c>
      <c r="C145" s="430"/>
      <c r="D145" s="430"/>
      <c r="E145" s="431"/>
      <c r="F145" s="110" t="s">
        <v>297</v>
      </c>
      <c r="G145" s="110"/>
      <c r="H145" s="424">
        <v>96</v>
      </c>
      <c r="I145" s="425" t="s">
        <v>149</v>
      </c>
      <c r="J145" s="112" t="s">
        <v>147</v>
      </c>
      <c r="K145" s="414">
        <v>12</v>
      </c>
      <c r="L145" s="415"/>
      <c r="M145" s="113">
        <v>0.18181818181818182</v>
      </c>
      <c r="N145" s="112">
        <f t="shared" si="99"/>
        <v>2.1818181818181817</v>
      </c>
      <c r="O145" s="114"/>
      <c r="P145" s="40">
        <f t="shared" si="78"/>
        <v>3</v>
      </c>
      <c r="Q145" s="532"/>
    </row>
    <row r="146" spans="1:17" s="14" customFormat="1" ht="33" customHeight="1">
      <c r="B146" s="102" t="s">
        <v>65</v>
      </c>
      <c r="C146" s="103"/>
      <c r="D146" s="104"/>
      <c r="E146" s="104"/>
      <c r="F146" s="104"/>
      <c r="G146" s="105"/>
      <c r="H146" s="104"/>
      <c r="I146" s="104"/>
      <c r="J146" s="483" t="s">
        <v>31</v>
      </c>
      <c r="K146" s="483"/>
      <c r="L146" s="483"/>
      <c r="M146" s="483"/>
      <c r="N146" s="483"/>
      <c r="O146" s="44"/>
      <c r="P146" s="44"/>
      <c r="Q146" s="45"/>
    </row>
    <row r="147" spans="1:17" s="204" customFormat="1" ht="39">
      <c r="A147" s="204">
        <v>1</v>
      </c>
      <c r="B147" s="202" t="s">
        <v>233</v>
      </c>
      <c r="C147" s="6" t="s">
        <v>256</v>
      </c>
      <c r="D147" s="5"/>
      <c r="E147" s="5"/>
      <c r="F147" s="5"/>
      <c r="G147" s="203"/>
      <c r="H147" s="203"/>
      <c r="I147" s="203"/>
      <c r="J147" s="203"/>
      <c r="K147" s="8"/>
      <c r="L147" s="8"/>
      <c r="M147" s="203"/>
      <c r="N147" s="203"/>
      <c r="O147" s="203"/>
      <c r="P147" s="203"/>
      <c r="Q147" s="203"/>
    </row>
    <row r="149" spans="1:17" s="14" customFormat="1" ht="32.5" hidden="1">
      <c r="A149" s="115"/>
      <c r="B149" s="457" t="s">
        <v>49</v>
      </c>
      <c r="C149" s="458"/>
      <c r="D149" s="458"/>
      <c r="E149" s="458"/>
      <c r="F149" s="458"/>
      <c r="G149" s="458"/>
      <c r="H149" s="458"/>
      <c r="I149" s="459"/>
      <c r="J149" s="46"/>
      <c r="K149" s="18"/>
      <c r="L149" s="18"/>
      <c r="M149" s="46"/>
      <c r="N149" s="46"/>
      <c r="O149" s="46"/>
      <c r="P149" s="46"/>
      <c r="Q149" s="46"/>
    </row>
    <row r="150" spans="1:17" s="14" customFormat="1" ht="32.5" hidden="1">
      <c r="A150" s="115"/>
      <c r="B150" s="116" t="s">
        <v>42</v>
      </c>
      <c r="C150" s="428" t="s">
        <v>203</v>
      </c>
      <c r="D150" s="428"/>
      <c r="E150" s="197" t="s">
        <v>204</v>
      </c>
      <c r="F150" s="197" t="s">
        <v>211</v>
      </c>
      <c r="G150" s="454" t="s">
        <v>134</v>
      </c>
      <c r="H150" s="455"/>
      <c r="I150" s="456"/>
      <c r="J150" s="46"/>
      <c r="K150" s="18"/>
      <c r="L150" s="18"/>
      <c r="M150" s="46"/>
      <c r="N150" s="46"/>
      <c r="O150" s="46"/>
      <c r="P150" s="46"/>
      <c r="Q150" s="46"/>
    </row>
    <row r="151" spans="1:17" s="14" customFormat="1" ht="65" hidden="1">
      <c r="A151" s="115"/>
      <c r="B151" s="126" t="str">
        <f>$D$18</f>
        <v>ASH HEATHER</v>
      </c>
      <c r="C151" s="432"/>
      <c r="D151" s="446"/>
      <c r="E151" s="449" t="s">
        <v>205</v>
      </c>
      <c r="F151" s="449" t="s">
        <v>241</v>
      </c>
      <c r="G151" s="442" t="s">
        <v>250</v>
      </c>
      <c r="H151" s="443"/>
      <c r="I151" s="444"/>
      <c r="J151" s="46"/>
      <c r="K151" s="18"/>
      <c r="L151" s="18"/>
      <c r="M151" s="46"/>
      <c r="N151" s="46"/>
      <c r="O151" s="46"/>
      <c r="P151" s="46"/>
      <c r="Q151" s="46"/>
    </row>
    <row r="152" spans="1:17" s="14" customFormat="1" ht="32.5" hidden="1">
      <c r="A152" s="115"/>
      <c r="B152" s="126" t="str">
        <f>$D$29</f>
        <v>BLACK</v>
      </c>
      <c r="C152" s="434"/>
      <c r="D152" s="447"/>
      <c r="E152" s="450"/>
      <c r="F152" s="450"/>
      <c r="G152" s="442" t="s">
        <v>251</v>
      </c>
      <c r="H152" s="443"/>
      <c r="I152" s="444"/>
      <c r="J152" s="46"/>
      <c r="K152" s="18"/>
      <c r="L152" s="18"/>
      <c r="M152" s="46"/>
      <c r="N152" s="46"/>
      <c r="O152" s="46"/>
      <c r="P152" s="46"/>
      <c r="Q152" s="46"/>
    </row>
    <row r="153" spans="1:17" s="14" customFormat="1" ht="32.5" hidden="1">
      <c r="A153" s="115"/>
      <c r="B153" s="126" t="str">
        <f>$D$32</f>
        <v>BLUE</v>
      </c>
      <c r="C153" s="434"/>
      <c r="D153" s="447"/>
      <c r="E153" s="451"/>
      <c r="F153" s="450"/>
      <c r="G153" s="442" t="s">
        <v>252</v>
      </c>
      <c r="H153" s="443"/>
      <c r="I153" s="444"/>
      <c r="J153" s="46"/>
      <c r="K153" s="18"/>
      <c r="L153" s="18"/>
      <c r="M153" s="46"/>
      <c r="N153" s="46"/>
      <c r="O153" s="46"/>
      <c r="P153" s="46"/>
      <c r="Q153" s="46"/>
    </row>
    <row r="154" spans="1:17" s="14" customFormat="1" ht="65" hidden="1">
      <c r="A154" s="115"/>
      <c r="B154" s="126" t="str">
        <f>$D$39</f>
        <v>ORANGE</v>
      </c>
      <c r="C154" s="436"/>
      <c r="D154" s="448"/>
      <c r="E154" s="199" t="s">
        <v>206</v>
      </c>
      <c r="F154" s="451"/>
      <c r="G154" s="442" t="s">
        <v>251</v>
      </c>
      <c r="H154" s="443"/>
      <c r="I154" s="444"/>
      <c r="J154" s="46"/>
      <c r="K154" s="18"/>
      <c r="L154" s="18"/>
      <c r="M154" s="46"/>
      <c r="N154" s="46"/>
      <c r="O154" s="46"/>
      <c r="P154" s="46"/>
      <c r="Q154" s="46"/>
    </row>
    <row r="155" spans="1:17" s="14" customFormat="1" ht="32.5" hidden="1">
      <c r="A155" s="115"/>
      <c r="B155" s="457" t="s">
        <v>135</v>
      </c>
      <c r="C155" s="458"/>
      <c r="D155" s="486"/>
      <c r="E155" s="486"/>
      <c r="F155" s="486"/>
      <c r="G155" s="486"/>
      <c r="H155" s="486"/>
      <c r="I155" s="487"/>
      <c r="J155" s="46"/>
      <c r="K155" s="46"/>
      <c r="L155" s="46"/>
    </row>
    <row r="156" spans="1:17" s="14" customFormat="1" ht="32.5" hidden="1">
      <c r="A156" s="115"/>
      <c r="B156" s="429"/>
      <c r="C156" s="431"/>
      <c r="D156" s="117" t="s">
        <v>55</v>
      </c>
      <c r="E156" s="117" t="s">
        <v>59</v>
      </c>
      <c r="F156" s="117" t="s">
        <v>10</v>
      </c>
      <c r="G156" s="117" t="s">
        <v>56</v>
      </c>
      <c r="H156" s="117" t="s">
        <v>57</v>
      </c>
      <c r="I156" s="117" t="s">
        <v>58</v>
      </c>
    </row>
    <row r="157" spans="1:17" s="14" customFormat="1" ht="51.5" hidden="1">
      <c r="A157" s="115"/>
      <c r="B157" s="452" t="s">
        <v>207</v>
      </c>
      <c r="C157" s="453"/>
      <c r="D157" s="127"/>
      <c r="E157" s="216">
        <v>3.125</v>
      </c>
      <c r="F157" s="216">
        <v>3.24</v>
      </c>
      <c r="G157" s="216">
        <v>3.3650000000000002</v>
      </c>
      <c r="H157" s="216">
        <v>3.49</v>
      </c>
      <c r="I157" s="216">
        <v>3.625</v>
      </c>
    </row>
    <row r="158" spans="1:17" s="204" customFormat="1" ht="55" customHeight="1">
      <c r="A158" s="201">
        <v>2</v>
      </c>
      <c r="B158" s="202" t="s">
        <v>232</v>
      </c>
      <c r="C158" s="524" t="s">
        <v>282</v>
      </c>
      <c r="D158" s="524"/>
      <c r="E158" s="524"/>
      <c r="F158" s="524"/>
      <c r="G158" s="524"/>
      <c r="H158" s="524"/>
      <c r="I158" s="524"/>
      <c r="J158" s="203"/>
      <c r="K158" s="8"/>
      <c r="L158" s="8"/>
      <c r="M158" s="203"/>
      <c r="N158" s="203"/>
      <c r="O158" s="203"/>
      <c r="P158" s="203"/>
      <c r="Q158" s="203"/>
    </row>
    <row r="159" spans="1:17" s="14" customFormat="1" ht="32.5">
      <c r="A159" s="115"/>
      <c r="B159" s="457" t="s">
        <v>49</v>
      </c>
      <c r="C159" s="458"/>
      <c r="D159" s="458"/>
      <c r="E159" s="458"/>
      <c r="F159" s="458"/>
      <c r="G159" s="458"/>
      <c r="H159" s="458"/>
      <c r="I159" s="459"/>
      <c r="J159" s="46"/>
      <c r="K159" s="18"/>
      <c r="L159" s="18"/>
      <c r="M159" s="46"/>
      <c r="N159" s="46"/>
      <c r="O159" s="46"/>
      <c r="P159" s="46"/>
      <c r="Q159" s="46"/>
    </row>
    <row r="160" spans="1:17" s="14" customFormat="1" ht="32.5">
      <c r="A160" s="115"/>
      <c r="B160" s="116" t="s">
        <v>42</v>
      </c>
      <c r="C160" s="428" t="s">
        <v>203</v>
      </c>
      <c r="D160" s="428"/>
      <c r="E160" s="197" t="s">
        <v>204</v>
      </c>
      <c r="F160" s="197" t="s">
        <v>211</v>
      </c>
      <c r="G160" s="454" t="s">
        <v>134</v>
      </c>
      <c r="H160" s="455"/>
      <c r="I160" s="456"/>
      <c r="J160" s="46"/>
      <c r="K160" s="18"/>
      <c r="L160" s="18"/>
      <c r="M160" s="46"/>
      <c r="N160" s="46"/>
      <c r="O160" s="46"/>
      <c r="P160" s="46"/>
      <c r="Q160" s="46"/>
    </row>
    <row r="161" spans="1:17" s="14" customFormat="1" ht="112" hidden="1" customHeight="1">
      <c r="A161" s="115"/>
      <c r="B161" s="126" t="str">
        <f>$D$18</f>
        <v>ASH HEATHER</v>
      </c>
      <c r="C161" s="432" t="e" vm="1">
        <v>#VALUE!</v>
      </c>
      <c r="D161" s="433"/>
      <c r="E161" s="438" t="s">
        <v>257</v>
      </c>
      <c r="F161" s="439" t="s">
        <v>258</v>
      </c>
      <c r="G161" s="442" t="s">
        <v>298</v>
      </c>
      <c r="H161" s="443"/>
      <c r="I161" s="444"/>
      <c r="J161" s="46"/>
      <c r="K161" s="18"/>
      <c r="L161" s="18"/>
      <c r="M161" s="46"/>
      <c r="N161" s="46"/>
      <c r="O161" s="46"/>
      <c r="P161" s="46"/>
      <c r="Q161" s="46"/>
    </row>
    <row r="162" spans="1:17" s="14" customFormat="1" ht="186.5" customHeight="1">
      <c r="A162" s="115"/>
      <c r="B162" s="219" t="str">
        <f>$D$29</f>
        <v>BLACK</v>
      </c>
      <c r="C162" s="434"/>
      <c r="D162" s="435"/>
      <c r="E162" s="438"/>
      <c r="F162" s="440"/>
      <c r="G162" s="442" t="s">
        <v>299</v>
      </c>
      <c r="H162" s="443"/>
      <c r="I162" s="444"/>
      <c r="J162" s="46"/>
      <c r="K162" s="18"/>
      <c r="L162" s="18"/>
      <c r="M162" s="46"/>
      <c r="N162" s="46"/>
      <c r="O162" s="46"/>
      <c r="P162" s="46"/>
      <c r="Q162" s="46"/>
    </row>
    <row r="163" spans="1:17" s="14" customFormat="1" ht="112" hidden="1" customHeight="1">
      <c r="A163" s="115"/>
      <c r="B163" s="219" t="str">
        <f>$D$32</f>
        <v>BLUE</v>
      </c>
      <c r="C163" s="434"/>
      <c r="D163" s="435"/>
      <c r="E163" s="438"/>
      <c r="F163" s="440"/>
      <c r="G163" s="442" t="s">
        <v>289</v>
      </c>
      <c r="H163" s="443"/>
      <c r="I163" s="444"/>
      <c r="J163" s="46"/>
      <c r="K163" s="18"/>
      <c r="L163" s="18"/>
      <c r="M163" s="46"/>
      <c r="N163" s="46"/>
      <c r="O163" s="46"/>
      <c r="P163" s="46"/>
      <c r="Q163" s="46"/>
    </row>
    <row r="164" spans="1:17" s="14" customFormat="1" ht="112" hidden="1" customHeight="1">
      <c r="A164" s="115"/>
      <c r="B164" s="219" t="str">
        <f>$A$61</f>
        <v>ORANGE</v>
      </c>
      <c r="C164" s="436"/>
      <c r="D164" s="437"/>
      <c r="E164" s="438"/>
      <c r="F164" s="441"/>
      <c r="G164" s="442" t="s">
        <v>290</v>
      </c>
      <c r="H164" s="443"/>
      <c r="I164" s="444"/>
      <c r="J164" s="46"/>
      <c r="K164" s="18"/>
      <c r="L164" s="18"/>
      <c r="M164" s="46"/>
      <c r="N164" s="46"/>
      <c r="O164" s="46"/>
      <c r="P164" s="46"/>
      <c r="Q164" s="46"/>
    </row>
    <row r="165" spans="1:17" s="14" customFormat="1" ht="32.5">
      <c r="A165" s="115"/>
      <c r="B165" s="457" t="s">
        <v>279</v>
      </c>
      <c r="C165" s="458"/>
      <c r="D165" s="486"/>
      <c r="E165" s="486"/>
      <c r="F165" s="486"/>
      <c r="G165" s="486"/>
      <c r="H165" s="486"/>
      <c r="I165" s="487"/>
      <c r="J165" s="46"/>
      <c r="K165" s="46"/>
      <c r="L165" s="46"/>
    </row>
    <row r="166" spans="1:17" s="14" customFormat="1" ht="32.5">
      <c r="A166" s="115"/>
      <c r="B166" s="429"/>
      <c r="C166" s="431"/>
      <c r="D166" s="117" t="s">
        <v>55</v>
      </c>
      <c r="E166" s="117" t="s">
        <v>59</v>
      </c>
      <c r="F166" s="117" t="s">
        <v>10</v>
      </c>
      <c r="G166" s="117" t="s">
        <v>56</v>
      </c>
      <c r="H166" s="117" t="s">
        <v>57</v>
      </c>
      <c r="I166" s="117" t="s">
        <v>58</v>
      </c>
    </row>
    <row r="167" spans="1:17" s="14" customFormat="1" ht="213" customHeight="1">
      <c r="A167" s="115"/>
      <c r="B167" s="452" t="s">
        <v>207</v>
      </c>
      <c r="C167" s="453"/>
      <c r="D167" s="127"/>
      <c r="E167" s="242">
        <v>3.125</v>
      </c>
      <c r="F167" s="242">
        <v>3.25</v>
      </c>
      <c r="G167" s="242">
        <v>3.375</v>
      </c>
      <c r="H167" s="242">
        <v>3.5</v>
      </c>
      <c r="I167" s="242">
        <v>3.625</v>
      </c>
    </row>
    <row r="168" spans="1:17" s="247" customFormat="1" ht="82" customHeight="1">
      <c r="A168" s="243">
        <v>3</v>
      </c>
      <c r="B168" s="244" t="s">
        <v>291</v>
      </c>
      <c r="C168" s="153" t="s">
        <v>283</v>
      </c>
      <c r="D168" s="153"/>
      <c r="E168" s="153"/>
      <c r="F168" s="153"/>
      <c r="G168" s="245"/>
      <c r="H168" s="245"/>
      <c r="I168" s="245"/>
      <c r="J168" s="245"/>
      <c r="K168" s="246"/>
      <c r="L168" s="246"/>
      <c r="M168" s="245"/>
      <c r="N168" s="245"/>
      <c r="O168" s="245"/>
      <c r="P168" s="245"/>
      <c r="Q168" s="245"/>
    </row>
    <row r="169" spans="1:17" s="14" customFormat="1" ht="52.5" customHeight="1">
      <c r="A169" s="115"/>
      <c r="B169" s="116" t="s">
        <v>42</v>
      </c>
      <c r="C169" s="454" t="s">
        <v>67</v>
      </c>
      <c r="D169" s="455"/>
      <c r="E169" s="455"/>
      <c r="F169" s="455"/>
      <c r="G169" s="455"/>
      <c r="H169" s="455"/>
      <c r="I169" s="456"/>
      <c r="J169" s="46"/>
      <c r="K169" s="46"/>
      <c r="L169" s="46"/>
      <c r="M169" s="46"/>
      <c r="N169" s="46"/>
      <c r="O169" s="46"/>
      <c r="P169" s="46"/>
      <c r="Q169" s="46"/>
    </row>
    <row r="170" spans="1:17" s="45" customFormat="1" ht="95" hidden="1" customHeight="1">
      <c r="B170" s="126" t="str">
        <f>$D$18</f>
        <v>ASH HEATHER</v>
      </c>
      <c r="C170" s="416" t="s">
        <v>292</v>
      </c>
      <c r="D170" s="417"/>
      <c r="E170" s="417"/>
      <c r="F170" s="417"/>
      <c r="G170" s="417"/>
      <c r="H170" s="417"/>
      <c r="I170" s="418"/>
      <c r="J170" s="122"/>
      <c r="K170" s="122"/>
      <c r="L170" s="122"/>
      <c r="M170" s="122"/>
      <c r="N170" s="122"/>
      <c r="O170" s="122"/>
    </row>
    <row r="171" spans="1:17" s="45" customFormat="1" ht="95" customHeight="1">
      <c r="B171" s="126" t="str">
        <f>D25</f>
        <v>BLACK</v>
      </c>
      <c r="C171" s="416" t="s">
        <v>283</v>
      </c>
      <c r="D171" s="417"/>
      <c r="E171" s="418"/>
      <c r="F171" s="419" t="s">
        <v>300</v>
      </c>
      <c r="G171" s="420"/>
      <c r="H171" s="420"/>
      <c r="I171" s="421"/>
      <c r="J171" s="122"/>
      <c r="K171" s="122"/>
      <c r="L171" s="122"/>
      <c r="M171" s="122"/>
      <c r="N171" s="122"/>
      <c r="O171" s="122"/>
    </row>
    <row r="172" spans="1:17" s="45" customFormat="1" ht="95" hidden="1" customHeight="1">
      <c r="B172" s="126" t="str">
        <f>$B$163</f>
        <v>BLUE</v>
      </c>
      <c r="C172" s="416" t="s">
        <v>283</v>
      </c>
      <c r="D172" s="417"/>
      <c r="E172" s="418"/>
      <c r="F172" s="419" t="s">
        <v>280</v>
      </c>
      <c r="G172" s="420"/>
      <c r="H172" s="420"/>
      <c r="I172" s="421"/>
      <c r="J172" s="122"/>
      <c r="K172" s="122"/>
      <c r="L172" s="122"/>
      <c r="M172" s="122"/>
      <c r="N172" s="122"/>
      <c r="O172" s="122"/>
    </row>
    <row r="173" spans="1:17" s="45" customFormat="1" ht="95" hidden="1" customHeight="1">
      <c r="B173" s="126" t="str">
        <f>$B$164</f>
        <v>ORANGE</v>
      </c>
      <c r="C173" s="416" t="s">
        <v>283</v>
      </c>
      <c r="D173" s="417"/>
      <c r="E173" s="418"/>
      <c r="F173" s="419" t="s">
        <v>280</v>
      </c>
      <c r="G173" s="420"/>
      <c r="H173" s="420"/>
      <c r="I173" s="421"/>
      <c r="J173" s="122"/>
      <c r="K173" s="122"/>
      <c r="L173" s="122"/>
      <c r="M173" s="122"/>
      <c r="N173" s="122"/>
      <c r="O173" s="122"/>
    </row>
    <row r="174" spans="1:17" s="14" customFormat="1" ht="32.5">
      <c r="B174" s="483" t="s">
        <v>113</v>
      </c>
      <c r="C174" s="483"/>
      <c r="D174" s="483"/>
      <c r="E174" s="483"/>
      <c r="G174" s="46"/>
      <c r="N174" s="45"/>
      <c r="O174" s="44"/>
      <c r="P174" s="44"/>
      <c r="Q174" s="45"/>
    </row>
    <row r="175" spans="1:17" s="14" customFormat="1" ht="87" customHeight="1">
      <c r="A175" s="115">
        <v>1</v>
      </c>
      <c r="B175" s="522" t="s">
        <v>396</v>
      </c>
      <c r="C175" s="522"/>
      <c r="D175" s="522"/>
      <c r="E175" s="522"/>
      <c r="F175" s="522"/>
      <c r="G175" s="522"/>
      <c r="H175" s="522"/>
      <c r="I175" s="522"/>
      <c r="J175" s="522"/>
      <c r="K175" s="522"/>
      <c r="L175" s="522"/>
      <c r="M175" s="522"/>
      <c r="N175" s="522"/>
      <c r="O175" s="522"/>
      <c r="P175" s="522"/>
      <c r="Q175" s="522"/>
    </row>
    <row r="176" spans="1:17" s="14" customFormat="1" ht="137.5" customHeight="1">
      <c r="A176" s="115">
        <v>2</v>
      </c>
      <c r="B176" s="522" t="s">
        <v>397</v>
      </c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</row>
    <row r="177" spans="1:17" s="14" customFormat="1" ht="96" customHeight="1">
      <c r="A177" s="115">
        <v>3</v>
      </c>
      <c r="B177" s="522" t="s">
        <v>398</v>
      </c>
      <c r="C177" s="523"/>
      <c r="D177" s="523"/>
      <c r="E177" s="523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  <c r="Q177" s="523"/>
    </row>
    <row r="178" spans="1:17" s="14" customFormat="1" ht="79" customHeight="1">
      <c r="A178" s="115">
        <v>4</v>
      </c>
      <c r="B178" s="220" t="s">
        <v>281</v>
      </c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</row>
    <row r="179" spans="1:17" s="14" customFormat="1" ht="71.25" customHeight="1">
      <c r="A179" s="115">
        <v>5</v>
      </c>
      <c r="B179" s="128" t="s">
        <v>66</v>
      </c>
      <c r="C179" s="115"/>
      <c r="D179" s="115"/>
      <c r="G179" s="46"/>
      <c r="N179" s="45"/>
      <c r="O179" s="44"/>
      <c r="P179" s="44"/>
      <c r="Q179" s="45"/>
    </row>
    <row r="180" spans="1:17" s="17" customFormat="1" ht="63.75" customHeight="1">
      <c r="A180" s="15"/>
      <c r="B180" s="47" t="s">
        <v>60</v>
      </c>
      <c r="C180" s="48" t="s">
        <v>59</v>
      </c>
      <c r="D180" s="48" t="s">
        <v>10</v>
      </c>
      <c r="E180" s="48" t="s">
        <v>56</v>
      </c>
      <c r="F180" s="48" t="s">
        <v>57</v>
      </c>
      <c r="G180" s="48" t="s">
        <v>58</v>
      </c>
      <c r="H180" s="48" t="s">
        <v>11</v>
      </c>
      <c r="M180" s="49"/>
      <c r="N180" s="50"/>
      <c r="O180" s="50"/>
      <c r="P180" s="49"/>
    </row>
    <row r="181" spans="1:17" s="17" customFormat="1" ht="63.75" customHeight="1">
      <c r="A181" s="15"/>
      <c r="B181" s="47" t="s">
        <v>61</v>
      </c>
      <c r="C181" s="40">
        <f>ROUND(G45*1,0)</f>
        <v>405</v>
      </c>
      <c r="D181" s="40">
        <f t="shared" ref="D181:G181" si="101">ROUND(H45*1,0)</f>
        <v>651</v>
      </c>
      <c r="E181" s="40">
        <f t="shared" si="101"/>
        <v>542</v>
      </c>
      <c r="F181" s="40">
        <f t="shared" si="101"/>
        <v>279</v>
      </c>
      <c r="G181" s="40">
        <f t="shared" si="101"/>
        <v>42</v>
      </c>
      <c r="H181" s="40">
        <f>SUM(C181:G181)</f>
        <v>1919</v>
      </c>
      <c r="M181" s="49"/>
      <c r="N181" s="50"/>
      <c r="O181" s="50"/>
      <c r="P181" s="49"/>
    </row>
    <row r="182" spans="1:17" s="118" customFormat="1" ht="144.75" customHeight="1">
      <c r="B182" s="445" t="s">
        <v>234</v>
      </c>
      <c r="C182" s="445"/>
      <c r="D182" s="445"/>
      <c r="E182" s="445"/>
      <c r="F182" s="445"/>
      <c r="G182" s="445"/>
      <c r="H182" s="445"/>
      <c r="I182" s="445"/>
      <c r="J182" s="445"/>
      <c r="K182" s="445"/>
      <c r="L182" s="445"/>
      <c r="M182" s="445"/>
      <c r="N182" s="445"/>
      <c r="O182" s="445"/>
      <c r="P182" s="445"/>
    </row>
    <row r="183" spans="1:17" s="118" customFormat="1" ht="35">
      <c r="B183" s="530" t="s">
        <v>235</v>
      </c>
      <c r="C183" s="530"/>
      <c r="D183" s="530"/>
      <c r="E183" s="530"/>
      <c r="F183" s="206"/>
    </row>
    <row r="184" spans="1:17" s="118" customFormat="1" ht="35">
      <c r="B184" s="205" t="s">
        <v>215</v>
      </c>
      <c r="C184" s="205" t="s">
        <v>216</v>
      </c>
      <c r="D184" s="205" t="s">
        <v>217</v>
      </c>
      <c r="E184" s="205" t="s">
        <v>218</v>
      </c>
      <c r="F184" s="206"/>
    </row>
    <row r="185" spans="1:17" s="118" customFormat="1" ht="35">
      <c r="B185" s="205" t="s">
        <v>219</v>
      </c>
      <c r="C185" s="205" t="s">
        <v>220</v>
      </c>
      <c r="D185" s="205" t="s">
        <v>221</v>
      </c>
      <c r="E185" s="205" t="s">
        <v>222</v>
      </c>
      <c r="F185" s="206"/>
    </row>
    <row r="186" spans="1:17" s="118" customFormat="1" ht="35">
      <c r="B186" s="207" t="s">
        <v>59</v>
      </c>
      <c r="C186" s="207" t="s">
        <v>59</v>
      </c>
      <c r="D186" s="207" t="s">
        <v>223</v>
      </c>
      <c r="E186" s="207" t="s">
        <v>236</v>
      </c>
      <c r="F186" s="206"/>
    </row>
    <row r="187" spans="1:17" s="118" customFormat="1" ht="35">
      <c r="B187" s="207" t="s">
        <v>10</v>
      </c>
      <c r="C187" s="207" t="s">
        <v>10</v>
      </c>
      <c r="D187" s="207" t="s">
        <v>10</v>
      </c>
      <c r="E187" s="207" t="s">
        <v>237</v>
      </c>
      <c r="F187" s="206"/>
    </row>
    <row r="188" spans="1:17" s="118" customFormat="1" ht="35">
      <c r="B188" s="207" t="s">
        <v>56</v>
      </c>
      <c r="C188" s="207" t="s">
        <v>56</v>
      </c>
      <c r="D188" s="207" t="s">
        <v>226</v>
      </c>
      <c r="E188" s="207" t="s">
        <v>238</v>
      </c>
      <c r="F188" s="206"/>
    </row>
    <row r="189" spans="1:17" s="118" customFormat="1" ht="35">
      <c r="B189" s="207" t="s">
        <v>57</v>
      </c>
      <c r="C189" s="207" t="s">
        <v>57</v>
      </c>
      <c r="D189" s="207" t="s">
        <v>228</v>
      </c>
      <c r="E189" s="207" t="s">
        <v>239</v>
      </c>
      <c r="F189" s="206"/>
    </row>
    <row r="190" spans="1:17" s="118" customFormat="1" ht="35">
      <c r="B190" s="207" t="s">
        <v>58</v>
      </c>
      <c r="C190" s="207" t="s">
        <v>58</v>
      </c>
      <c r="D190" s="207" t="s">
        <v>230</v>
      </c>
      <c r="E190" s="207" t="s">
        <v>240</v>
      </c>
      <c r="F190" s="206"/>
    </row>
    <row r="191" spans="1:17" s="118" customFormat="1" ht="32.5">
      <c r="G191" s="119"/>
    </row>
    <row r="192" spans="1:17" s="118" customFormat="1" ht="32.5">
      <c r="G192" s="119"/>
    </row>
    <row r="193" spans="7:7" s="118" customFormat="1" ht="32.5">
      <c r="G193" s="119"/>
    </row>
    <row r="194" spans="7:7" s="118" customFormat="1" ht="32.5">
      <c r="G194" s="119"/>
    </row>
    <row r="195" spans="7:7" s="118" customFormat="1" ht="32.5">
      <c r="G195" s="119"/>
    </row>
    <row r="196" spans="7:7" s="118" customFormat="1" ht="32.5">
      <c r="G196" s="119"/>
    </row>
    <row r="197" spans="7:7" s="118" customFormat="1" ht="32.5">
      <c r="G197" s="119"/>
    </row>
    <row r="198" spans="7:7" s="118" customFormat="1" ht="32.5">
      <c r="G198" s="119"/>
    </row>
    <row r="199" spans="7:7" s="118" customFormat="1" ht="32.5">
      <c r="G199" s="119"/>
    </row>
    <row r="200" spans="7:7" s="118" customFormat="1" ht="32.5">
      <c r="G200" s="119"/>
    </row>
    <row r="201" spans="7:7" s="118" customFormat="1" ht="32.5">
      <c r="G201" s="119"/>
    </row>
    <row r="202" spans="7:7" s="118" customFormat="1" ht="32.5">
      <c r="G202" s="119"/>
    </row>
  </sheetData>
  <autoFilter ref="A66:W147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BLACK"/>
        <filter val="MÀU VẢI"/>
      </filters>
    </filterColumn>
    <filterColumn colId="10" showButton="0"/>
  </autoFilter>
  <mergeCells count="341">
    <mergeCell ref="D8:F8"/>
    <mergeCell ref="D11:F11"/>
    <mergeCell ref="M11:Q11"/>
    <mergeCell ref="B13:F13"/>
    <mergeCell ref="B20:C20"/>
    <mergeCell ref="B21:C21"/>
    <mergeCell ref="N1:O1"/>
    <mergeCell ref="P1:Q1"/>
    <mergeCell ref="N2:O2"/>
    <mergeCell ref="P2:Q2"/>
    <mergeCell ref="G3:M8"/>
    <mergeCell ref="N3:O3"/>
    <mergeCell ref="P3:Q3"/>
    <mergeCell ref="B42:C42"/>
    <mergeCell ref="H46:Q46"/>
    <mergeCell ref="A47:C47"/>
    <mergeCell ref="N47:Q47"/>
    <mergeCell ref="A48:E48"/>
    <mergeCell ref="F48:Q48"/>
    <mergeCell ref="B27:C27"/>
    <mergeCell ref="B28:C28"/>
    <mergeCell ref="B34:C34"/>
    <mergeCell ref="B35:C35"/>
    <mergeCell ref="A37:Q37"/>
    <mergeCell ref="B41:C41"/>
    <mergeCell ref="A52:E52"/>
    <mergeCell ref="F52:Q52"/>
    <mergeCell ref="B53:C53"/>
    <mergeCell ref="N53:Q53"/>
    <mergeCell ref="B54:C54"/>
    <mergeCell ref="N54:Q54"/>
    <mergeCell ref="B49:C49"/>
    <mergeCell ref="N49:Q49"/>
    <mergeCell ref="B50:C50"/>
    <mergeCell ref="N50:Q50"/>
    <mergeCell ref="B51:C51"/>
    <mergeCell ref="N51:Q51"/>
    <mergeCell ref="B58:C58"/>
    <mergeCell ref="N58:Q58"/>
    <mergeCell ref="B59:C59"/>
    <mergeCell ref="N59:Q59"/>
    <mergeCell ref="B60:C60"/>
    <mergeCell ref="N60:Q60"/>
    <mergeCell ref="B55:C55"/>
    <mergeCell ref="N55:Q55"/>
    <mergeCell ref="B56:C56"/>
    <mergeCell ref="N56:Q56"/>
    <mergeCell ref="A57:E57"/>
    <mergeCell ref="F57:Q57"/>
    <mergeCell ref="B64:C64"/>
    <mergeCell ref="N64:Q64"/>
    <mergeCell ref="A66:E66"/>
    <mergeCell ref="H66:I66"/>
    <mergeCell ref="K66:L66"/>
    <mergeCell ref="B67:E67"/>
    <mergeCell ref="H67:I67"/>
    <mergeCell ref="K67:L67"/>
    <mergeCell ref="A61:E61"/>
    <mergeCell ref="F61:Q61"/>
    <mergeCell ref="B62:C62"/>
    <mergeCell ref="N62:Q62"/>
    <mergeCell ref="B63:C63"/>
    <mergeCell ref="N63:Q63"/>
    <mergeCell ref="B70:E70"/>
    <mergeCell ref="H70:I70"/>
    <mergeCell ref="K70:L70"/>
    <mergeCell ref="B71:E71"/>
    <mergeCell ref="H71:I71"/>
    <mergeCell ref="K71:L71"/>
    <mergeCell ref="B68:E68"/>
    <mergeCell ref="H68:I68"/>
    <mergeCell ref="K68:L68"/>
    <mergeCell ref="B69:E69"/>
    <mergeCell ref="H69:I69"/>
    <mergeCell ref="K69:L69"/>
    <mergeCell ref="B74:E74"/>
    <mergeCell ref="H74:I74"/>
    <mergeCell ref="K74:L74"/>
    <mergeCell ref="B75:E75"/>
    <mergeCell ref="H75:I75"/>
    <mergeCell ref="K75:L75"/>
    <mergeCell ref="B72:E72"/>
    <mergeCell ref="H72:I72"/>
    <mergeCell ref="K72:L72"/>
    <mergeCell ref="B73:E73"/>
    <mergeCell ref="H73:I73"/>
    <mergeCell ref="K73:L73"/>
    <mergeCell ref="B78:E78"/>
    <mergeCell ref="H78:I78"/>
    <mergeCell ref="K78:L78"/>
    <mergeCell ref="B79:E79"/>
    <mergeCell ref="H79:I79"/>
    <mergeCell ref="K79:L79"/>
    <mergeCell ref="B76:E76"/>
    <mergeCell ref="H76:I76"/>
    <mergeCell ref="K76:L76"/>
    <mergeCell ref="B77:E77"/>
    <mergeCell ref="H77:I77"/>
    <mergeCell ref="K77:L77"/>
    <mergeCell ref="B82:E82"/>
    <mergeCell ref="H82:I82"/>
    <mergeCell ref="K82:L82"/>
    <mergeCell ref="B83:E83"/>
    <mergeCell ref="H83:I83"/>
    <mergeCell ref="K83:L83"/>
    <mergeCell ref="B80:E80"/>
    <mergeCell ref="H80:I80"/>
    <mergeCell ref="K80:L80"/>
    <mergeCell ref="B81:E81"/>
    <mergeCell ref="H81:I81"/>
    <mergeCell ref="K81:L81"/>
    <mergeCell ref="B86:E86"/>
    <mergeCell ref="H86:I86"/>
    <mergeCell ref="K86:L86"/>
    <mergeCell ref="A87:E87"/>
    <mergeCell ref="H87:I87"/>
    <mergeCell ref="K87:L87"/>
    <mergeCell ref="B84:E84"/>
    <mergeCell ref="H84:I84"/>
    <mergeCell ref="K84:L84"/>
    <mergeCell ref="B85:E85"/>
    <mergeCell ref="H85:I85"/>
    <mergeCell ref="K85:L85"/>
    <mergeCell ref="K90:L90"/>
    <mergeCell ref="B91:E91"/>
    <mergeCell ref="H91:I91"/>
    <mergeCell ref="K91:L91"/>
    <mergeCell ref="B92:E92"/>
    <mergeCell ref="H92:I92"/>
    <mergeCell ref="K92:L92"/>
    <mergeCell ref="B88:E88"/>
    <mergeCell ref="F88:F91"/>
    <mergeCell ref="G88:G91"/>
    <mergeCell ref="H88:I88"/>
    <mergeCell ref="K88:L88"/>
    <mergeCell ref="B89:E89"/>
    <mergeCell ref="H89:I89"/>
    <mergeCell ref="K89:L89"/>
    <mergeCell ref="B90:E90"/>
    <mergeCell ref="H90:I90"/>
    <mergeCell ref="B95:E95"/>
    <mergeCell ref="H95:I95"/>
    <mergeCell ref="K95:L95"/>
    <mergeCell ref="B96:E96"/>
    <mergeCell ref="H96:I96"/>
    <mergeCell ref="K96:L96"/>
    <mergeCell ref="B93:E93"/>
    <mergeCell ref="H93:I93"/>
    <mergeCell ref="K93:L93"/>
    <mergeCell ref="B94:E94"/>
    <mergeCell ref="H94:I94"/>
    <mergeCell ref="K94:L94"/>
    <mergeCell ref="B99:E99"/>
    <mergeCell ref="H99:I99"/>
    <mergeCell ref="K99:L99"/>
    <mergeCell ref="A101:E101"/>
    <mergeCell ref="H101:I101"/>
    <mergeCell ref="K101:L101"/>
    <mergeCell ref="B97:E97"/>
    <mergeCell ref="H97:I97"/>
    <mergeCell ref="K97:L97"/>
    <mergeCell ref="B98:E98"/>
    <mergeCell ref="H98:I98"/>
    <mergeCell ref="K98:L98"/>
    <mergeCell ref="B104:E104"/>
    <mergeCell ref="H104:I104"/>
    <mergeCell ref="K104:L104"/>
    <mergeCell ref="B105:E105"/>
    <mergeCell ref="H105:I105"/>
    <mergeCell ref="K105:L105"/>
    <mergeCell ref="B102:E102"/>
    <mergeCell ref="H102:I102"/>
    <mergeCell ref="K102:L102"/>
    <mergeCell ref="B103:E103"/>
    <mergeCell ref="H103:I103"/>
    <mergeCell ref="K103:L103"/>
    <mergeCell ref="B108:E108"/>
    <mergeCell ref="H108:I108"/>
    <mergeCell ref="K108:L108"/>
    <mergeCell ref="B109:E109"/>
    <mergeCell ref="H109:I109"/>
    <mergeCell ref="K109:L109"/>
    <mergeCell ref="B106:E106"/>
    <mergeCell ref="H106:I106"/>
    <mergeCell ref="K106:L106"/>
    <mergeCell ref="B107:E107"/>
    <mergeCell ref="H107:I107"/>
    <mergeCell ref="K107:L107"/>
    <mergeCell ref="B112:E112"/>
    <mergeCell ref="H112:I112"/>
    <mergeCell ref="K112:L112"/>
    <mergeCell ref="B113:E113"/>
    <mergeCell ref="H113:I113"/>
    <mergeCell ref="K113:L113"/>
    <mergeCell ref="B110:E110"/>
    <mergeCell ref="H110:I110"/>
    <mergeCell ref="K110:L110"/>
    <mergeCell ref="B111:E111"/>
    <mergeCell ref="H111:I111"/>
    <mergeCell ref="K111:L111"/>
    <mergeCell ref="B116:E116"/>
    <mergeCell ref="H116:I116"/>
    <mergeCell ref="K116:L116"/>
    <mergeCell ref="B117:E117"/>
    <mergeCell ref="H117:I117"/>
    <mergeCell ref="K117:L117"/>
    <mergeCell ref="B114:E114"/>
    <mergeCell ref="H114:I114"/>
    <mergeCell ref="K114:L114"/>
    <mergeCell ref="B115:E115"/>
    <mergeCell ref="H115:I115"/>
    <mergeCell ref="K115:L115"/>
    <mergeCell ref="B120:E120"/>
    <mergeCell ref="H120:I120"/>
    <mergeCell ref="K120:L120"/>
    <mergeCell ref="B121:E121"/>
    <mergeCell ref="H121:I121"/>
    <mergeCell ref="K121:L121"/>
    <mergeCell ref="A118:E118"/>
    <mergeCell ref="H118:I118"/>
    <mergeCell ref="K118:L118"/>
    <mergeCell ref="B119:E119"/>
    <mergeCell ref="H119:I119"/>
    <mergeCell ref="K119:L119"/>
    <mergeCell ref="B124:E124"/>
    <mergeCell ref="H124:I124"/>
    <mergeCell ref="K124:L124"/>
    <mergeCell ref="B125:E125"/>
    <mergeCell ref="H125:I125"/>
    <mergeCell ref="K125:L125"/>
    <mergeCell ref="B122:E122"/>
    <mergeCell ref="H122:I122"/>
    <mergeCell ref="K122:L122"/>
    <mergeCell ref="B123:E123"/>
    <mergeCell ref="H123:I123"/>
    <mergeCell ref="K123:L123"/>
    <mergeCell ref="B128:E128"/>
    <mergeCell ref="H128:I128"/>
    <mergeCell ref="K128:L128"/>
    <mergeCell ref="B129:E129"/>
    <mergeCell ref="H129:I129"/>
    <mergeCell ref="K129:L129"/>
    <mergeCell ref="B126:E126"/>
    <mergeCell ref="H126:I126"/>
    <mergeCell ref="K126:L126"/>
    <mergeCell ref="B127:E127"/>
    <mergeCell ref="H127:I127"/>
    <mergeCell ref="K127:L127"/>
    <mergeCell ref="B138:E138"/>
    <mergeCell ref="H138:I138"/>
    <mergeCell ref="K138:L138"/>
    <mergeCell ref="B130:E130"/>
    <mergeCell ref="H130:I130"/>
    <mergeCell ref="K130:L130"/>
    <mergeCell ref="B131:E131"/>
    <mergeCell ref="H131:I131"/>
    <mergeCell ref="K131:L131"/>
    <mergeCell ref="H137:I137"/>
    <mergeCell ref="K137:L137"/>
    <mergeCell ref="Q131:Q134"/>
    <mergeCell ref="B132:E132"/>
    <mergeCell ref="H132:I132"/>
    <mergeCell ref="K132:L132"/>
    <mergeCell ref="B133:E133"/>
    <mergeCell ref="H133:I133"/>
    <mergeCell ref="K133:L133"/>
    <mergeCell ref="B134:E134"/>
    <mergeCell ref="H134:I134"/>
    <mergeCell ref="K134:L134"/>
    <mergeCell ref="B139:E139"/>
    <mergeCell ref="H139:I139"/>
    <mergeCell ref="K139:L139"/>
    <mergeCell ref="B135:E135"/>
    <mergeCell ref="H135:I135"/>
    <mergeCell ref="K135:L135"/>
    <mergeCell ref="Q139:Q145"/>
    <mergeCell ref="B140:E140"/>
    <mergeCell ref="H140:I140"/>
    <mergeCell ref="K140:L140"/>
    <mergeCell ref="B141:E141"/>
    <mergeCell ref="H141:I141"/>
    <mergeCell ref="K141:L141"/>
    <mergeCell ref="B142:E142"/>
    <mergeCell ref="H142:I142"/>
    <mergeCell ref="K142:L142"/>
    <mergeCell ref="B145:E145"/>
    <mergeCell ref="H145:I145"/>
    <mergeCell ref="K145:L145"/>
    <mergeCell ref="Q135:Q138"/>
    <mergeCell ref="B136:E136"/>
    <mergeCell ref="H136:I136"/>
    <mergeCell ref="K136:L136"/>
    <mergeCell ref="B137:E137"/>
    <mergeCell ref="J146:N146"/>
    <mergeCell ref="B149:I149"/>
    <mergeCell ref="C150:D150"/>
    <mergeCell ref="G150:I150"/>
    <mergeCell ref="B143:E143"/>
    <mergeCell ref="H143:I143"/>
    <mergeCell ref="K143:L143"/>
    <mergeCell ref="B144:E144"/>
    <mergeCell ref="H144:I144"/>
    <mergeCell ref="K144:L144"/>
    <mergeCell ref="B155:I155"/>
    <mergeCell ref="B156:C156"/>
    <mergeCell ref="B157:C157"/>
    <mergeCell ref="C158:I158"/>
    <mergeCell ref="B159:I159"/>
    <mergeCell ref="C160:D160"/>
    <mergeCell ref="G160:I160"/>
    <mergeCell ref="C151:D154"/>
    <mergeCell ref="E151:E153"/>
    <mergeCell ref="F151:F154"/>
    <mergeCell ref="G151:I151"/>
    <mergeCell ref="G152:I152"/>
    <mergeCell ref="G153:I153"/>
    <mergeCell ref="G154:I154"/>
    <mergeCell ref="B165:I165"/>
    <mergeCell ref="B166:C166"/>
    <mergeCell ref="B167:C167"/>
    <mergeCell ref="C169:I169"/>
    <mergeCell ref="C170:I170"/>
    <mergeCell ref="C171:E171"/>
    <mergeCell ref="F171:I171"/>
    <mergeCell ref="C161:D164"/>
    <mergeCell ref="E161:E164"/>
    <mergeCell ref="F161:F164"/>
    <mergeCell ref="G161:I161"/>
    <mergeCell ref="G162:I162"/>
    <mergeCell ref="G163:I163"/>
    <mergeCell ref="G164:I164"/>
    <mergeCell ref="B176:Q176"/>
    <mergeCell ref="B177:Q177"/>
    <mergeCell ref="B182:P182"/>
    <mergeCell ref="B183:E183"/>
    <mergeCell ref="C172:E172"/>
    <mergeCell ref="F172:I172"/>
    <mergeCell ref="C173:E173"/>
    <mergeCell ref="F173:I173"/>
    <mergeCell ref="B174:E174"/>
    <mergeCell ref="B175:Q175"/>
  </mergeCells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4" max="16" man="1"/>
    <brk id="167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200"/>
  <sheetViews>
    <sheetView view="pageBreakPreview" topLeftCell="A24" zoomScale="27" zoomScaleNormal="40" zoomScaleSheetLayoutView="27" zoomScalePageLayoutView="25" workbookViewId="0">
      <selection activeCell="H25" sqref="H25"/>
    </sheetView>
  </sheetViews>
  <sheetFormatPr defaultColWidth="9.1796875" defaultRowHeight="24"/>
  <cols>
    <col min="1" max="1" width="83.6328125" style="94" bestFit="1" customWidth="1"/>
    <col min="2" max="2" width="55.54296875" style="95" hidden="1" customWidth="1"/>
    <col min="3" max="3" width="215.81640625" style="95" customWidth="1"/>
    <col min="4" max="5" width="55.54296875" style="95" hidden="1" customWidth="1"/>
    <col min="6" max="6" width="55.54296875" style="95" customWidth="1"/>
    <col min="7" max="7" width="21" style="95" bestFit="1" customWidth="1"/>
    <col min="8" max="8" width="37.08984375" style="95" bestFit="1" customWidth="1"/>
    <col min="9" max="9" width="21" style="95" bestFit="1" customWidth="1"/>
    <col min="10" max="19" width="9.1796875" style="95"/>
    <col min="20" max="20" width="9.1796875" style="95" customWidth="1"/>
    <col min="21" max="16384" width="9.1796875" style="95"/>
  </cols>
  <sheetData>
    <row r="1" spans="1:8" s="86" customFormat="1" ht="134.25" customHeight="1">
      <c r="A1" s="84"/>
      <c r="B1" s="85"/>
      <c r="C1" s="85"/>
      <c r="D1" s="85"/>
      <c r="E1" s="85"/>
    </row>
    <row r="2" spans="1:8" s="86" customFormat="1" ht="37.5" customHeight="1">
      <c r="A2" s="85" t="str">
        <f>'1. CUTTING DOCKET'!B7</f>
        <v xml:space="preserve">STYLE NUMBER: </v>
      </c>
      <c r="B2" s="85" t="str">
        <f>'1. CUTTING DOCKET'!D7</f>
        <v>ST118577</v>
      </c>
      <c r="C2" s="85" t="s">
        <v>253</v>
      </c>
      <c r="D2" s="85" t="s">
        <v>253</v>
      </c>
      <c r="E2" s="85" t="s">
        <v>253</v>
      </c>
    </row>
    <row r="3" spans="1:8" s="86" customFormat="1" ht="37.5" customHeight="1">
      <c r="A3" s="87" t="str">
        <f>'1. CUTTING DOCKET'!B8</f>
        <v xml:space="preserve">STYLE NAME : </v>
      </c>
      <c r="B3" s="85" t="str">
        <f>'1. CUTTING DOCKET'!D8</f>
        <v>STU APPLIQUE CREW</v>
      </c>
      <c r="C3" s="85" t="s">
        <v>254</v>
      </c>
      <c r="D3" s="85" t="s">
        <v>254</v>
      </c>
      <c r="E3" s="85" t="s">
        <v>254</v>
      </c>
    </row>
    <row r="4" spans="1:8" s="86" customFormat="1" ht="37.5" customHeight="1">
      <c r="A4" s="87" t="str">
        <f>'1. CUTTING DOCKET'!B9</f>
        <v>SEASON:</v>
      </c>
      <c r="B4" s="85" t="str">
        <f>'1. CUTTING DOCKET'!D9</f>
        <v>SP25 PRODUCTION</v>
      </c>
      <c r="C4" s="85" t="s">
        <v>261</v>
      </c>
      <c r="D4" s="85" t="s">
        <v>261</v>
      </c>
      <c r="E4" s="85" t="s">
        <v>261</v>
      </c>
    </row>
    <row r="5" spans="1:8" s="86" customFormat="1" ht="60.5" customHeight="1">
      <c r="A5" s="88"/>
      <c r="B5" s="106" t="str">
        <f>'1. CUTTING DOCKET'!D18</f>
        <v>ASH HEATHER</v>
      </c>
      <c r="C5" s="106" t="str">
        <f>'1. CUTTING DOCKET'!D29</f>
        <v>BLACK</v>
      </c>
      <c r="D5" s="106" t="str">
        <f>'1. CUTTING DOCKET'!D32</f>
        <v>BLUE</v>
      </c>
      <c r="E5" s="106" t="str">
        <f>'1. CUTTING DOCKET'!D39</f>
        <v>ORANGE</v>
      </c>
    </row>
    <row r="6" spans="1:8" s="90" customFormat="1" ht="77.5" customHeight="1">
      <c r="A6" s="89" t="s">
        <v>32</v>
      </c>
      <c r="B6" s="89" t="str">
        <f>'1. CUTTING DOCKET'!E49</f>
        <v>WASHED BLACK 19-4008 TCX</v>
      </c>
      <c r="C6" s="223" t="str">
        <f>'1. CUTTING DOCKET'!E53</f>
        <v>WASHED BLACK 19-4008 TCX</v>
      </c>
      <c r="D6" s="223" t="str">
        <f>'1. CUTTING DOCKET'!$F$69</f>
        <v>BLUE</v>
      </c>
      <c r="E6" s="223" t="str">
        <f>'1. CUTTING DOCKET'!$F$70</f>
        <v>ORANGE</v>
      </c>
    </row>
    <row r="7" spans="1:8" s="90" customFormat="1" ht="76.75" customHeight="1">
      <c r="A7" s="91" t="s">
        <v>33</v>
      </c>
      <c r="B7" s="537" t="str">
        <f>'1. CUTTING DOCKET'!B49</f>
        <v>66% COTTON 34% POLY 490GSM (CAMBER “LOFTY” FLEECE)</v>
      </c>
      <c r="C7" s="538"/>
      <c r="D7" s="538"/>
      <c r="E7" s="538"/>
    </row>
    <row r="8" spans="1:8" s="124" customFormat="1" ht="409.6" customHeight="1">
      <c r="A8" s="123" t="s">
        <v>130</v>
      </c>
      <c r="B8" s="221"/>
      <c r="C8" s="221"/>
      <c r="D8" s="221"/>
      <c r="E8" s="221"/>
      <c r="H8" s="125"/>
    </row>
    <row r="9" spans="1:8" s="124" customFormat="1" ht="89" customHeight="1">
      <c r="A9" s="89" t="s">
        <v>131</v>
      </c>
      <c r="B9" s="89" t="str">
        <f>'1. CUTTING DOCKET'!E50</f>
        <v>WASHED BLACK 19-4008 TCX</v>
      </c>
      <c r="C9" s="223" t="str">
        <f>'1. CUTTING DOCKET'!E54</f>
        <v>WASHED BLACK 19-4008 TCX</v>
      </c>
      <c r="D9" s="223" t="str">
        <f>'1. CUTTING DOCKET'!$F$69</f>
        <v>BLUE</v>
      </c>
      <c r="E9" s="223" t="str">
        <f>'1. CUTTING DOCKET'!$F$70</f>
        <v>ORANGE</v>
      </c>
    </row>
    <row r="10" spans="1:8" s="124" customFormat="1" ht="409.6" customHeight="1">
      <c r="A10" s="123" t="str">
        <f>'1. CUTTING DOCKET'!B50</f>
        <v>RIB 1X1 - 100%COTTON - 430GSM</v>
      </c>
      <c r="B10" s="222"/>
      <c r="C10" s="222"/>
      <c r="D10" s="222"/>
      <c r="E10" s="222"/>
      <c r="H10" s="125"/>
    </row>
    <row r="11" spans="1:8" s="124" customFormat="1" ht="92.5" customHeight="1">
      <c r="A11" s="89" t="str">
        <f>'1. CUTTING DOCKET'!B51</f>
        <v>SINGLE JERSEY 200GSM</v>
      </c>
      <c r="B11" s="89" t="str">
        <f>'1. CUTTING DOCKET'!E51</f>
        <v>WASHED BLACK 19-4008 TCX</v>
      </c>
      <c r="C11" s="223" t="str">
        <f>'1. CUTTING DOCKET'!E55</f>
        <v>WASHED BLACK 19-4008 TCX</v>
      </c>
      <c r="D11" s="223" t="str">
        <f>'1. CUTTING DOCKET'!$F$69</f>
        <v>BLUE</v>
      </c>
      <c r="E11" s="223" t="str">
        <f>'1. CUTTING DOCKET'!$F$70</f>
        <v>ORANGE</v>
      </c>
    </row>
    <row r="12" spans="1:8" s="124" customFormat="1" ht="409.6" customHeight="1">
      <c r="A12" s="198" t="str">
        <f>'1. CUTTING DOCKET'!D51</f>
        <v>VIỀN CỔ</v>
      </c>
      <c r="B12" s="222"/>
      <c r="C12" s="222"/>
      <c r="D12" s="222"/>
      <c r="E12" s="222"/>
      <c r="H12" s="125"/>
    </row>
    <row r="13" spans="1:8" s="124" customFormat="1" ht="92.5" customHeight="1">
      <c r="A13" s="89" t="str">
        <f>'1. CUTTING DOCKET'!B56</f>
        <v>POLY TWILL</v>
      </c>
      <c r="B13" s="89" t="str">
        <f>'1. CUTTING DOCKET'!E53</f>
        <v>WASHED BLACK 19-4008 TCX</v>
      </c>
      <c r="C13" s="223" t="str">
        <f>'1. CUTTING DOCKET'!E56</f>
        <v>BLACK 19-3907 TCX</v>
      </c>
      <c r="D13" s="223" t="str">
        <f>'1. CUTTING DOCKET'!$F$69</f>
        <v>BLUE</v>
      </c>
      <c r="E13" s="223" t="str">
        <f>'1. CUTTING DOCKET'!$F$70</f>
        <v>ORANGE</v>
      </c>
    </row>
    <row r="14" spans="1:8" s="124" customFormat="1" ht="387.5" customHeight="1">
      <c r="A14" s="198" t="s">
        <v>570</v>
      </c>
      <c r="B14" s="222"/>
      <c r="C14" s="222"/>
      <c r="D14" s="222"/>
      <c r="E14" s="222"/>
      <c r="H14" s="125"/>
    </row>
    <row r="15" spans="1:8" s="90" customFormat="1" ht="44.25" customHeight="1">
      <c r="A15" s="89" t="s">
        <v>52</v>
      </c>
      <c r="B15" s="223" t="str">
        <f>'1. CUTTING DOCKET'!F67</f>
        <v>ASH HEATHER</v>
      </c>
      <c r="C15" s="223" t="str">
        <f>'1. CUTTING DOCKET'!$F$68</f>
        <v>WASHED BLACK</v>
      </c>
      <c r="D15" s="223" t="str">
        <f>'1. CUTTING DOCKET'!$F$69</f>
        <v>BLUE</v>
      </c>
      <c r="E15" s="223" t="str">
        <f>'1. CUTTING DOCKET'!$F$70</f>
        <v>ORANGE</v>
      </c>
    </row>
    <row r="16" spans="1:8" s="90" customFormat="1" ht="100.5" customHeight="1">
      <c r="A16" s="92" t="str">
        <f>'1. CUTTING DOCKET'!B67</f>
        <v>CHỈ 40/2 MAY CHÍNH + VẮT SỔ</v>
      </c>
      <c r="B16" s="131" t="str">
        <f>'1. CUTTING DOCKET'!G67</f>
        <v>GY6640B</v>
      </c>
      <c r="C16" s="131" t="str">
        <f>'1. CUTTING DOCKET'!$G$68</f>
        <v>BK2616</v>
      </c>
      <c r="D16" s="131" t="str">
        <f>'1. CUTTING DOCKET'!$G$69</f>
        <v>K7405</v>
      </c>
      <c r="E16" s="131" t="str">
        <f>'1. CUTTING DOCKET'!$G$70</f>
        <v>OR3113</v>
      </c>
    </row>
    <row r="17" spans="1:5" s="90" customFormat="1" ht="84" customHeight="1">
      <c r="A17" s="92" t="str">
        <f>'1. CUTTING DOCKET'!B71</f>
        <v>CHỈ 40/2 MAY NHÃN CHÍNH</v>
      </c>
      <c r="B17" s="539" t="s">
        <v>140</v>
      </c>
      <c r="C17" s="540"/>
      <c r="D17" s="540"/>
      <c r="E17" s="540"/>
    </row>
    <row r="18" spans="1:5" s="90" customFormat="1" ht="41.5">
      <c r="A18" s="92" t="str">
        <f>'1. CUTTING DOCKET'!B75</f>
        <v>CHỈ SỬA HÀNG</v>
      </c>
      <c r="B18" s="131" t="str">
        <f>'1. CUTTING DOCKET'!G75</f>
        <v>KHÔNG CÓ</v>
      </c>
      <c r="C18" s="131" t="str">
        <f>'1. CUTTING DOCKET'!G76</f>
        <v>TESTING</v>
      </c>
      <c r="D18" s="131" t="str">
        <f>'1. CUTTING DOCKET'!G77</f>
        <v>TESTING</v>
      </c>
      <c r="E18" s="131" t="str">
        <f>'1. CUTTING DOCKET'!G78</f>
        <v>TESTING</v>
      </c>
    </row>
    <row r="19" spans="1:5" s="90" customFormat="1" ht="41.5">
      <c r="A19" s="89" t="str">
        <f>'1. CUTTING DOCKET'!B79</f>
        <v>NHÃN CHÍNH - ZWVNL06</v>
      </c>
      <c r="B19" s="541" t="str">
        <f>'1. CUTTING DOCKET'!F79</f>
        <v>BLACK/ WHITE</v>
      </c>
      <c r="C19" s="542"/>
      <c r="D19" s="542"/>
      <c r="E19" s="542"/>
    </row>
    <row r="20" spans="1:5" s="90" customFormat="1" ht="288" customHeight="1">
      <c r="A20" s="93" t="s">
        <v>209</v>
      </c>
      <c r="B20" s="543" t="e" vm="2">
        <v>#VALUE!</v>
      </c>
      <c r="C20" s="544"/>
      <c r="D20" s="544"/>
      <c r="E20" s="544"/>
    </row>
    <row r="21" spans="1:5" s="90" customFormat="1" ht="100.5" customHeight="1">
      <c r="A21" s="89" t="str">
        <f>'1. CUTTING DOCKET'!B83</f>
        <v>NHÃN SIZE  - ZWVNL20</v>
      </c>
      <c r="B21" s="541" t="str">
        <f>'1. CUTTING DOCKET'!F83</f>
        <v>BLACK/ WHITE</v>
      </c>
      <c r="C21" s="542"/>
      <c r="D21" s="542"/>
      <c r="E21" s="542"/>
    </row>
    <row r="22" spans="1:5" s="90" customFormat="1" ht="206.25" customHeight="1">
      <c r="A22" s="92" t="s">
        <v>133</v>
      </c>
      <c r="B22" s="545" t="e" vm="3">
        <v>#VALUE!</v>
      </c>
      <c r="C22" s="546"/>
      <c r="D22" s="546"/>
      <c r="E22" s="546"/>
    </row>
    <row r="23" spans="1:5" s="90" customFormat="1" ht="112" customHeight="1">
      <c r="A23" s="89" t="str">
        <f>'1. CUTTING DOCKET'!B88</f>
        <v>NHÃN THÀNH PHẦN 2 LÁ 66% COTTON 34% POLYESTER</v>
      </c>
      <c r="B23" s="541" t="str">
        <f>'1. CUTTING DOCKET'!F88</f>
        <v>NỀN TRẮNG CHỮ ĐEN</v>
      </c>
      <c r="C23" s="542"/>
      <c r="D23" s="542"/>
      <c r="E23" s="542" t="e">
        <f>#REF!</f>
        <v>#REF!</v>
      </c>
    </row>
    <row r="24" spans="1:5" s="90" customFormat="1" ht="407.5" customHeight="1">
      <c r="A24" s="535" t="s">
        <v>394</v>
      </c>
      <c r="B24" s="547" t="s">
        <v>242</v>
      </c>
      <c r="C24" s="548"/>
      <c r="D24" s="548"/>
      <c r="E24" s="548"/>
    </row>
    <row r="25" spans="1:5" s="90" customFormat="1" ht="409.5" customHeight="1">
      <c r="A25" s="536"/>
      <c r="B25" s="547" t="s">
        <v>243</v>
      </c>
      <c r="C25" s="548"/>
      <c r="D25" s="548"/>
      <c r="E25" s="548"/>
    </row>
    <row r="26" spans="1:5" s="90" customFormat="1" ht="91" customHeight="1">
      <c r="A26" s="89" t="str">
        <f>'1. CUTTING DOCKET'!B92</f>
        <v>NHÃN TRANG TRÍ - ZDNA01</v>
      </c>
      <c r="B26" s="541" t="str">
        <f>'1. CUTTING DOCKET'!F92</f>
        <v>GREY /WHITE</v>
      </c>
      <c r="C26" s="542"/>
      <c r="D26" s="542"/>
      <c r="E26" s="542" t="e">
        <f>#REF!</f>
        <v>#REF!</v>
      </c>
    </row>
    <row r="27" spans="1:5" s="90" customFormat="1" ht="304.5" customHeight="1">
      <c r="A27" s="93" t="s">
        <v>395</v>
      </c>
      <c r="B27" s="543"/>
      <c r="C27" s="544"/>
      <c r="D27" s="544"/>
      <c r="E27" s="544"/>
    </row>
    <row r="28" spans="1:5" s="90" customFormat="1" ht="147" customHeight="1">
      <c r="A28" s="89" t="str">
        <f>'1. CUTTING DOCKET'!B96</f>
        <v>DÂY BÁNH PHỞ</v>
      </c>
      <c r="B28" s="541" t="s">
        <v>123</v>
      </c>
      <c r="C28" s="542"/>
      <c r="D28" s="542"/>
      <c r="E28" s="542" t="e">
        <f>#REF!</f>
        <v>#REF!</v>
      </c>
    </row>
    <row r="29" spans="1:5" s="90" customFormat="1" ht="112" customHeight="1">
      <c r="A29" s="93" t="s">
        <v>210</v>
      </c>
      <c r="B29" s="149"/>
      <c r="C29" s="150"/>
      <c r="D29" s="150"/>
      <c r="E29" s="150"/>
    </row>
    <row r="30" spans="1:5" s="120" customFormat="1" ht="83">
      <c r="A30" s="89" t="str">
        <f>'1. CUTTING DOCKET'!B102</f>
        <v>STICKER DÁN THẺ BÀI + BAO- SMST</v>
      </c>
      <c r="B30" s="541" t="str">
        <f>'1. CUTTING DOCKET'!F102</f>
        <v>NỀN TRẮNG CHỮ ĐEN</v>
      </c>
      <c r="C30" s="542"/>
      <c r="D30" s="542"/>
      <c r="E30" s="542" t="e">
        <f>#REF!</f>
        <v>#REF!</v>
      </c>
    </row>
    <row r="31" spans="1:5" s="90" customFormat="1" ht="254.5" customHeight="1">
      <c r="A31" s="92" t="s">
        <v>189</v>
      </c>
      <c r="B31" s="549" t="s">
        <v>136</v>
      </c>
      <c r="C31" s="550"/>
      <c r="D31" s="550"/>
      <c r="E31" s="550"/>
    </row>
    <row r="32" spans="1:5" s="124" customFormat="1" ht="99" customHeight="1">
      <c r="A32" s="89" t="str">
        <f>'1. CUTTING DOCKET'!B110</f>
        <v>THẺ BÀI 1 LÁ -ZHGT08</v>
      </c>
      <c r="B32" s="541" t="str">
        <f>'1. CUTTING DOCKET'!F110</f>
        <v>NỀN NATURAL CHỮ ĐEN</v>
      </c>
      <c r="C32" s="542"/>
      <c r="D32" s="542"/>
      <c r="E32" s="542" t="e">
        <f>#REF!</f>
        <v>#REF!</v>
      </c>
    </row>
    <row r="33" spans="1:5" s="124" customFormat="1" ht="131" customHeight="1">
      <c r="A33" s="92" t="s">
        <v>137</v>
      </c>
      <c r="B33" s="551" t="e" vm="4">
        <v>#VALUE!</v>
      </c>
      <c r="C33" s="552"/>
      <c r="D33" s="552"/>
      <c r="E33" s="552"/>
    </row>
    <row r="34" spans="1:5" s="90" customFormat="1" ht="41.5">
      <c r="A34" s="89" t="str">
        <f>'1. CUTTING DOCKET'!B114</f>
        <v>BAO NYLON 25" x 20" + 2"</v>
      </c>
      <c r="B34" s="541" t="str">
        <f>'1. CUTTING DOCKET'!F114</f>
        <v>CLEAR</v>
      </c>
      <c r="C34" s="542"/>
      <c r="D34" s="542"/>
      <c r="E34" s="542" t="e">
        <f>#REF!</f>
        <v>#REF!</v>
      </c>
    </row>
    <row r="35" spans="1:5" s="90" customFormat="1" ht="181.5" customHeight="1">
      <c r="A35" s="93"/>
      <c r="B35" s="551"/>
      <c r="C35" s="552"/>
      <c r="D35" s="552"/>
      <c r="E35" s="552"/>
    </row>
    <row r="36" spans="1:5" s="90" customFormat="1" ht="98" customHeight="1">
      <c r="A36" s="89" t="s">
        <v>141</v>
      </c>
      <c r="B36" s="541" t="str">
        <f>'1. CUTTING DOCKET'!F119</f>
        <v>NATURAL</v>
      </c>
      <c r="C36" s="542"/>
      <c r="D36" s="542"/>
      <c r="E36" s="542" t="e">
        <f>#REF!</f>
        <v>#REF!</v>
      </c>
    </row>
    <row r="37" spans="1:5" s="90" customFormat="1" ht="158" customHeight="1">
      <c r="A37" s="92" t="s">
        <v>142</v>
      </c>
      <c r="B37" s="551" t="e" vm="5">
        <v>#VALUE!</v>
      </c>
      <c r="C37" s="552"/>
      <c r="D37" s="552"/>
      <c r="E37" s="552"/>
    </row>
    <row r="38" spans="1:5" s="90" customFormat="1" ht="69" customHeight="1">
      <c r="A38" s="89" t="str">
        <f>'1. CUTTING DOCKET'!B131</f>
        <v xml:space="preserve">GIẤY CHỐNG ẨM </v>
      </c>
      <c r="B38" s="541" t="s">
        <v>38</v>
      </c>
      <c r="C38" s="542"/>
      <c r="D38" s="542"/>
      <c r="E38" s="542" t="s">
        <v>38</v>
      </c>
    </row>
    <row r="39" spans="1:5" s="90" customFormat="1" ht="75.5" customHeight="1">
      <c r="A39" s="92" t="s">
        <v>129</v>
      </c>
      <c r="B39" s="551"/>
      <c r="C39" s="552"/>
      <c r="D39" s="552"/>
      <c r="E39" s="552"/>
    </row>
    <row r="40" spans="1:5" s="90" customFormat="1" ht="54" customHeight="1">
      <c r="A40" s="89" t="s">
        <v>128</v>
      </c>
      <c r="B40" s="541" t="s">
        <v>123</v>
      </c>
      <c r="C40" s="542"/>
      <c r="D40" s="542"/>
      <c r="E40" s="542" t="s">
        <v>123</v>
      </c>
    </row>
    <row r="41" spans="1:5" s="90" customFormat="1" ht="78.5" customHeight="1">
      <c r="A41" s="92" t="s">
        <v>129</v>
      </c>
      <c r="B41" s="551"/>
      <c r="C41" s="552"/>
      <c r="D41" s="552"/>
      <c r="E41" s="552"/>
    </row>
    <row r="42" spans="1:5" ht="41.5">
      <c r="A42" s="89" t="s">
        <v>145</v>
      </c>
      <c r="B42" s="553" t="s">
        <v>146</v>
      </c>
      <c r="C42" s="554"/>
      <c r="D42" s="554"/>
      <c r="E42" s="554"/>
    </row>
    <row r="43" spans="1:5" ht="317" customHeight="1">
      <c r="A43" s="92"/>
      <c r="B43" s="551" t="e" vm="6">
        <v>#VALUE!</v>
      </c>
      <c r="C43" s="552"/>
      <c r="D43" s="552"/>
      <c r="E43" s="552"/>
    </row>
    <row r="172" ht="69" customHeight="1"/>
    <row r="173" ht="100.5" customHeight="1"/>
    <row r="174" ht="49" customHeight="1"/>
    <row r="192" spans="2:15" s="118" customFormat="1" ht="144.75" customHeight="1">
      <c r="B192" s="445" t="s">
        <v>234</v>
      </c>
      <c r="C192" s="445"/>
      <c r="D192" s="445"/>
      <c r="E192" s="445"/>
      <c r="F192" s="445"/>
      <c r="G192" s="445"/>
      <c r="H192" s="445"/>
      <c r="I192" s="445"/>
      <c r="J192" s="445"/>
      <c r="K192" s="445"/>
      <c r="L192" s="445"/>
      <c r="M192" s="445"/>
      <c r="N192" s="445"/>
      <c r="O192" s="445"/>
    </row>
    <row r="193" spans="2:9" s="118" customFormat="1" ht="32.5">
      <c r="B193" s="530" t="s">
        <v>235</v>
      </c>
      <c r="C193" s="530"/>
      <c r="D193" s="530"/>
      <c r="E193" s="530"/>
      <c r="F193" s="207"/>
      <c r="G193" s="207"/>
      <c r="H193" s="205" t="s">
        <v>214</v>
      </c>
      <c r="I193" s="207"/>
    </row>
    <row r="194" spans="2:9" s="118" customFormat="1" ht="32.5">
      <c r="B194" s="205" t="s">
        <v>215</v>
      </c>
      <c r="C194" s="205" t="s">
        <v>216</v>
      </c>
      <c r="D194" s="205" t="s">
        <v>217</v>
      </c>
      <c r="E194" s="205" t="s">
        <v>218</v>
      </c>
      <c r="F194" s="205" t="s">
        <v>215</v>
      </c>
      <c r="G194" s="205" t="s">
        <v>216</v>
      </c>
      <c r="H194" s="205" t="s">
        <v>217</v>
      </c>
      <c r="I194" s="205" t="s">
        <v>218</v>
      </c>
    </row>
    <row r="195" spans="2:9" s="118" customFormat="1" ht="32.5">
      <c r="B195" s="205" t="s">
        <v>219</v>
      </c>
      <c r="C195" s="205" t="s">
        <v>220</v>
      </c>
      <c r="D195" s="205" t="s">
        <v>221</v>
      </c>
      <c r="E195" s="205" t="s">
        <v>222</v>
      </c>
      <c r="F195" s="205" t="s">
        <v>219</v>
      </c>
      <c r="G195" s="205" t="s">
        <v>220</v>
      </c>
      <c r="H195" s="205" t="s">
        <v>221</v>
      </c>
      <c r="I195" s="205" t="s">
        <v>222</v>
      </c>
    </row>
    <row r="196" spans="2:9" s="118" customFormat="1" ht="32.5">
      <c r="B196" s="207" t="s">
        <v>59</v>
      </c>
      <c r="C196" s="207" t="s">
        <v>59</v>
      </c>
      <c r="D196" s="207" t="s">
        <v>223</v>
      </c>
      <c r="E196" s="207" t="s">
        <v>236</v>
      </c>
      <c r="F196" s="207" t="s">
        <v>59</v>
      </c>
      <c r="G196" s="207" t="s">
        <v>59</v>
      </c>
      <c r="H196" s="207" t="s">
        <v>223</v>
      </c>
      <c r="I196" s="207" t="s">
        <v>224</v>
      </c>
    </row>
    <row r="197" spans="2:9" s="118" customFormat="1" ht="32.5">
      <c r="B197" s="207" t="s">
        <v>10</v>
      </c>
      <c r="C197" s="207" t="s">
        <v>10</v>
      </c>
      <c r="D197" s="207" t="s">
        <v>10</v>
      </c>
      <c r="E197" s="207" t="s">
        <v>237</v>
      </c>
      <c r="F197" s="207" t="s">
        <v>10</v>
      </c>
      <c r="G197" s="207" t="s">
        <v>10</v>
      </c>
      <c r="H197" s="207" t="s">
        <v>10</v>
      </c>
      <c r="I197" s="207" t="s">
        <v>225</v>
      </c>
    </row>
    <row r="198" spans="2:9" s="118" customFormat="1" ht="32.5">
      <c r="B198" s="207" t="s">
        <v>56</v>
      </c>
      <c r="C198" s="207" t="s">
        <v>56</v>
      </c>
      <c r="D198" s="207" t="s">
        <v>226</v>
      </c>
      <c r="E198" s="207" t="s">
        <v>238</v>
      </c>
      <c r="F198" s="207" t="s">
        <v>56</v>
      </c>
      <c r="G198" s="207" t="s">
        <v>56</v>
      </c>
      <c r="H198" s="207" t="s">
        <v>226</v>
      </c>
      <c r="I198" s="207" t="s">
        <v>227</v>
      </c>
    </row>
    <row r="199" spans="2:9" s="118" customFormat="1" ht="32.5">
      <c r="B199" s="207" t="s">
        <v>57</v>
      </c>
      <c r="C199" s="207" t="s">
        <v>57</v>
      </c>
      <c r="D199" s="207" t="s">
        <v>228</v>
      </c>
      <c r="E199" s="207" t="s">
        <v>239</v>
      </c>
      <c r="F199" s="207" t="s">
        <v>57</v>
      </c>
      <c r="G199" s="207" t="s">
        <v>57</v>
      </c>
      <c r="H199" s="207" t="s">
        <v>228</v>
      </c>
      <c r="I199" s="207" t="s">
        <v>229</v>
      </c>
    </row>
    <row r="200" spans="2:9" s="118" customFormat="1" ht="32.5">
      <c r="B200" s="207" t="s">
        <v>58</v>
      </c>
      <c r="C200" s="207" t="s">
        <v>58</v>
      </c>
      <c r="D200" s="207" t="s">
        <v>230</v>
      </c>
      <c r="E200" s="207" t="s">
        <v>240</v>
      </c>
      <c r="F200" s="207" t="s">
        <v>58</v>
      </c>
      <c r="G200" s="207" t="s">
        <v>58</v>
      </c>
      <c r="H200" s="207" t="s">
        <v>230</v>
      </c>
      <c r="I200" s="207" t="s">
        <v>231</v>
      </c>
    </row>
  </sheetData>
  <mergeCells count="29">
    <mergeCell ref="B192:O192"/>
    <mergeCell ref="B193:E193"/>
    <mergeCell ref="B31:E31"/>
    <mergeCell ref="B32:E32"/>
    <mergeCell ref="B33:E33"/>
    <mergeCell ref="B42:E42"/>
    <mergeCell ref="B43:E43"/>
    <mergeCell ref="B34:E34"/>
    <mergeCell ref="B41:E41"/>
    <mergeCell ref="B35:E35"/>
    <mergeCell ref="B36:E36"/>
    <mergeCell ref="B37:E37"/>
    <mergeCell ref="B38:E38"/>
    <mergeCell ref="B39:E39"/>
    <mergeCell ref="B40:E40"/>
    <mergeCell ref="B30:E30"/>
    <mergeCell ref="B28:E28"/>
    <mergeCell ref="B26:E26"/>
    <mergeCell ref="B27:E27"/>
    <mergeCell ref="B24:E24"/>
    <mergeCell ref="B25:E25"/>
    <mergeCell ref="A24:A25"/>
    <mergeCell ref="B7:E7"/>
    <mergeCell ref="B17:E17"/>
    <mergeCell ref="B19:E19"/>
    <mergeCell ref="B20:E20"/>
    <mergeCell ref="B21:E21"/>
    <mergeCell ref="B23:E23"/>
    <mergeCell ref="B22:E22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2" max="4" man="1"/>
    <brk id="22" max="4" man="1"/>
    <brk id="29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DC87-41DC-4094-ACF6-13587BA2F8CD}">
  <sheetPr filterMode="1">
    <pageSetUpPr fitToPage="1"/>
  </sheetPr>
  <dimension ref="A1:G129"/>
  <sheetViews>
    <sheetView view="pageBreakPreview" zoomScale="60" zoomScaleNormal="85" workbookViewId="0">
      <pane ySplit="1" topLeftCell="A95" activePane="bottomLeft" state="frozen"/>
      <selection activeCell="G3" sqref="G3:M8"/>
      <selection pane="bottomLeft" activeCell="G3" sqref="G3:M8"/>
    </sheetView>
  </sheetViews>
  <sheetFormatPr defaultRowHeight="14.5"/>
  <cols>
    <col min="1" max="1" width="17.54296875" customWidth="1"/>
    <col min="2" max="2" width="14.08984375" bestFit="1" customWidth="1"/>
    <col min="3" max="3" width="27.81640625" bestFit="1" customWidth="1"/>
    <col min="4" max="4" width="19.90625" bestFit="1" customWidth="1"/>
    <col min="5" max="5" width="10.81640625" bestFit="1" customWidth="1"/>
    <col min="6" max="6" width="19.90625" bestFit="1" customWidth="1"/>
    <col min="7" max="7" width="14.81640625" customWidth="1"/>
    <col min="8" max="8" width="28.26953125" customWidth="1"/>
  </cols>
  <sheetData>
    <row r="1" spans="1:7" s="133" customFormat="1" ht="18.5">
      <c r="A1" s="132" t="s">
        <v>150</v>
      </c>
      <c r="B1" s="132" t="s">
        <v>400</v>
      </c>
      <c r="C1" s="132" t="s">
        <v>151</v>
      </c>
      <c r="D1" s="132" t="s">
        <v>152</v>
      </c>
      <c r="E1" s="132" t="s">
        <v>153</v>
      </c>
      <c r="F1" s="132" t="s">
        <v>154</v>
      </c>
      <c r="G1" s="132" t="s">
        <v>155</v>
      </c>
    </row>
    <row r="2" spans="1:7" ht="29.25" hidden="1" customHeight="1">
      <c r="A2" s="167" t="s">
        <v>401</v>
      </c>
      <c r="B2" s="167" t="s">
        <v>402</v>
      </c>
      <c r="C2" s="167" t="s">
        <v>403</v>
      </c>
      <c r="D2" s="167" t="s">
        <v>404</v>
      </c>
      <c r="E2" s="167" t="s">
        <v>404</v>
      </c>
      <c r="F2" s="167" t="s">
        <v>56</v>
      </c>
      <c r="G2" s="167" t="s">
        <v>405</v>
      </c>
    </row>
    <row r="3" spans="1:7" ht="29.25" hidden="1" customHeight="1">
      <c r="A3" s="167" t="s">
        <v>401</v>
      </c>
      <c r="B3" s="167" t="s">
        <v>402</v>
      </c>
      <c r="C3" s="167" t="s">
        <v>403</v>
      </c>
      <c r="D3" s="167" t="s">
        <v>404</v>
      </c>
      <c r="E3" s="167" t="s">
        <v>404</v>
      </c>
      <c r="F3" s="167" t="s">
        <v>10</v>
      </c>
      <c r="G3" s="167" t="s">
        <v>406</v>
      </c>
    </row>
    <row r="4" spans="1:7" ht="29.25" hidden="1" customHeight="1">
      <c r="A4" s="167" t="s">
        <v>401</v>
      </c>
      <c r="B4" s="167" t="s">
        <v>402</v>
      </c>
      <c r="C4" s="167" t="s">
        <v>403</v>
      </c>
      <c r="D4" s="167" t="s">
        <v>404</v>
      </c>
      <c r="E4" s="167" t="s">
        <v>404</v>
      </c>
      <c r="F4" s="167" t="s">
        <v>59</v>
      </c>
      <c r="G4" s="167" t="s">
        <v>407</v>
      </c>
    </row>
    <row r="5" spans="1:7" ht="29.25" hidden="1" customHeight="1">
      <c r="A5" s="167" t="s">
        <v>401</v>
      </c>
      <c r="B5" s="167" t="s">
        <v>402</v>
      </c>
      <c r="C5" s="167" t="s">
        <v>403</v>
      </c>
      <c r="D5" s="167" t="s">
        <v>404</v>
      </c>
      <c r="E5" s="167" t="s">
        <v>404</v>
      </c>
      <c r="F5" s="167" t="s">
        <v>57</v>
      </c>
      <c r="G5" s="167" t="s">
        <v>408</v>
      </c>
    </row>
    <row r="6" spans="1:7" ht="29.25" hidden="1" customHeight="1">
      <c r="A6" s="167" t="s">
        <v>401</v>
      </c>
      <c r="B6" s="167" t="s">
        <v>402</v>
      </c>
      <c r="C6" s="167" t="s">
        <v>403</v>
      </c>
      <c r="D6" s="167" t="s">
        <v>404</v>
      </c>
      <c r="E6" s="167" t="s">
        <v>404</v>
      </c>
      <c r="F6" s="167" t="s">
        <v>409</v>
      </c>
      <c r="G6" s="167" t="s">
        <v>410</v>
      </c>
    </row>
    <row r="7" spans="1:7" ht="29.25" hidden="1" customHeight="1">
      <c r="A7" s="167" t="s">
        <v>401</v>
      </c>
      <c r="B7" s="167" t="s">
        <v>402</v>
      </c>
      <c r="C7" s="167" t="s">
        <v>403</v>
      </c>
      <c r="D7" s="167" t="s">
        <v>404</v>
      </c>
      <c r="E7" s="167" t="s">
        <v>404</v>
      </c>
      <c r="F7" s="167" t="s">
        <v>58</v>
      </c>
      <c r="G7" s="167" t="s">
        <v>411</v>
      </c>
    </row>
    <row r="8" spans="1:7" ht="29.25" hidden="1" customHeight="1">
      <c r="A8" s="167" t="s">
        <v>401</v>
      </c>
      <c r="B8" s="167" t="s">
        <v>402</v>
      </c>
      <c r="C8" s="167" t="s">
        <v>403</v>
      </c>
      <c r="D8" s="167" t="s">
        <v>412</v>
      </c>
      <c r="E8" s="167" t="s">
        <v>413</v>
      </c>
      <c r="F8" s="167" t="s">
        <v>56</v>
      </c>
      <c r="G8" s="167" t="s">
        <v>414</v>
      </c>
    </row>
    <row r="9" spans="1:7" ht="29.25" hidden="1" customHeight="1">
      <c r="A9" s="167" t="s">
        <v>401</v>
      </c>
      <c r="B9" s="167" t="s">
        <v>402</v>
      </c>
      <c r="C9" s="167" t="s">
        <v>403</v>
      </c>
      <c r="D9" s="167" t="s">
        <v>412</v>
      </c>
      <c r="E9" s="167" t="s">
        <v>413</v>
      </c>
      <c r="F9" s="167" t="s">
        <v>10</v>
      </c>
      <c r="G9" s="167" t="s">
        <v>415</v>
      </c>
    </row>
    <row r="10" spans="1:7" ht="29.25" hidden="1" customHeight="1">
      <c r="A10" s="167" t="s">
        <v>401</v>
      </c>
      <c r="B10" s="167" t="s">
        <v>402</v>
      </c>
      <c r="C10" s="167" t="s">
        <v>403</v>
      </c>
      <c r="D10" s="167" t="s">
        <v>412</v>
      </c>
      <c r="E10" s="167" t="s">
        <v>413</v>
      </c>
      <c r="F10" s="167" t="s">
        <v>59</v>
      </c>
      <c r="G10" s="167" t="s">
        <v>416</v>
      </c>
    </row>
    <row r="11" spans="1:7" ht="29.25" hidden="1" customHeight="1">
      <c r="A11" s="167" t="s">
        <v>401</v>
      </c>
      <c r="B11" s="167" t="s">
        <v>402</v>
      </c>
      <c r="C11" s="167" t="s">
        <v>403</v>
      </c>
      <c r="D11" s="167" t="s">
        <v>412</v>
      </c>
      <c r="E11" s="167" t="s">
        <v>413</v>
      </c>
      <c r="F11" s="167" t="s">
        <v>57</v>
      </c>
      <c r="G11" s="167" t="s">
        <v>417</v>
      </c>
    </row>
    <row r="12" spans="1:7" ht="29.25" hidden="1" customHeight="1">
      <c r="A12" s="167" t="s">
        <v>401</v>
      </c>
      <c r="B12" s="167" t="s">
        <v>402</v>
      </c>
      <c r="C12" s="167" t="s">
        <v>403</v>
      </c>
      <c r="D12" s="167" t="s">
        <v>412</v>
      </c>
      <c r="E12" s="167" t="s">
        <v>413</v>
      </c>
      <c r="F12" s="167" t="s">
        <v>409</v>
      </c>
      <c r="G12" s="167" t="s">
        <v>418</v>
      </c>
    </row>
    <row r="13" spans="1:7" ht="29.25" hidden="1" customHeight="1">
      <c r="A13" s="167" t="s">
        <v>401</v>
      </c>
      <c r="B13" s="167" t="s">
        <v>402</v>
      </c>
      <c r="C13" s="167" t="s">
        <v>403</v>
      </c>
      <c r="D13" s="167" t="s">
        <v>412</v>
      </c>
      <c r="E13" s="167" t="s">
        <v>413</v>
      </c>
      <c r="F13" s="167" t="s">
        <v>58</v>
      </c>
      <c r="G13" s="167" t="s">
        <v>419</v>
      </c>
    </row>
    <row r="14" spans="1:7" ht="29.25" hidden="1" customHeight="1">
      <c r="A14" s="167">
        <v>1140283</v>
      </c>
      <c r="B14" s="167" t="s">
        <v>402</v>
      </c>
      <c r="C14" s="167" t="s">
        <v>403</v>
      </c>
      <c r="D14" s="167" t="s">
        <v>420</v>
      </c>
      <c r="E14" s="167" t="s">
        <v>420</v>
      </c>
      <c r="F14" s="167" t="s">
        <v>56</v>
      </c>
      <c r="G14" s="167" t="s">
        <v>421</v>
      </c>
    </row>
    <row r="15" spans="1:7" ht="29.25" hidden="1" customHeight="1">
      <c r="A15" s="167" t="s">
        <v>401</v>
      </c>
      <c r="B15" s="167" t="s">
        <v>402</v>
      </c>
      <c r="C15" s="167" t="s">
        <v>403</v>
      </c>
      <c r="D15" s="167" t="s">
        <v>420</v>
      </c>
      <c r="E15" s="167" t="s">
        <v>420</v>
      </c>
      <c r="F15" s="167" t="s">
        <v>10</v>
      </c>
      <c r="G15" s="167" t="s">
        <v>422</v>
      </c>
    </row>
    <row r="16" spans="1:7" ht="29.25" hidden="1" customHeight="1">
      <c r="A16" s="167" t="s">
        <v>401</v>
      </c>
      <c r="B16" s="167" t="s">
        <v>402</v>
      </c>
      <c r="C16" s="167" t="s">
        <v>403</v>
      </c>
      <c r="D16" s="167" t="s">
        <v>420</v>
      </c>
      <c r="E16" s="167" t="s">
        <v>420</v>
      </c>
      <c r="F16" s="167" t="s">
        <v>59</v>
      </c>
      <c r="G16" s="167" t="s">
        <v>423</v>
      </c>
    </row>
    <row r="17" spans="1:7" ht="29.25" hidden="1" customHeight="1">
      <c r="A17" s="167" t="s">
        <v>401</v>
      </c>
      <c r="B17" s="167" t="s">
        <v>402</v>
      </c>
      <c r="C17" s="167" t="s">
        <v>403</v>
      </c>
      <c r="D17" s="167" t="s">
        <v>420</v>
      </c>
      <c r="E17" s="167" t="s">
        <v>420</v>
      </c>
      <c r="F17" s="167" t="s">
        <v>57</v>
      </c>
      <c r="G17" s="167" t="s">
        <v>424</v>
      </c>
    </row>
    <row r="18" spans="1:7" ht="29.25" hidden="1" customHeight="1">
      <c r="A18" s="167" t="s">
        <v>401</v>
      </c>
      <c r="B18" s="167" t="s">
        <v>402</v>
      </c>
      <c r="C18" s="167" t="s">
        <v>403</v>
      </c>
      <c r="D18" s="167" t="s">
        <v>420</v>
      </c>
      <c r="E18" s="167" t="s">
        <v>420</v>
      </c>
      <c r="F18" s="167" t="s">
        <v>409</v>
      </c>
      <c r="G18" s="167" t="s">
        <v>425</v>
      </c>
    </row>
    <row r="19" spans="1:7" ht="29.25" hidden="1" customHeight="1">
      <c r="A19" s="167" t="s">
        <v>401</v>
      </c>
      <c r="B19" s="167" t="s">
        <v>402</v>
      </c>
      <c r="C19" s="167" t="s">
        <v>403</v>
      </c>
      <c r="D19" s="167" t="s">
        <v>420</v>
      </c>
      <c r="E19" s="167" t="s">
        <v>420</v>
      </c>
      <c r="F19" s="167" t="s">
        <v>58</v>
      </c>
      <c r="G19" s="167" t="s">
        <v>426</v>
      </c>
    </row>
    <row r="20" spans="1:7" ht="29.25" hidden="1" customHeight="1">
      <c r="A20" s="167" t="s">
        <v>401</v>
      </c>
      <c r="B20" s="167" t="s">
        <v>402</v>
      </c>
      <c r="C20" s="167" t="s">
        <v>403</v>
      </c>
      <c r="D20" s="167" t="s">
        <v>427</v>
      </c>
      <c r="E20" s="167" t="s">
        <v>428</v>
      </c>
      <c r="F20" s="167" t="s">
        <v>56</v>
      </c>
      <c r="G20" s="167" t="s">
        <v>429</v>
      </c>
    </row>
    <row r="21" spans="1:7" ht="29.25" hidden="1" customHeight="1">
      <c r="A21" s="167" t="s">
        <v>401</v>
      </c>
      <c r="B21" s="167" t="s">
        <v>402</v>
      </c>
      <c r="C21" s="167" t="s">
        <v>403</v>
      </c>
      <c r="D21" s="167" t="s">
        <v>427</v>
      </c>
      <c r="E21" s="167" t="s">
        <v>428</v>
      </c>
      <c r="F21" s="167" t="s">
        <v>10</v>
      </c>
      <c r="G21" s="167" t="s">
        <v>430</v>
      </c>
    </row>
    <row r="22" spans="1:7" ht="29.25" hidden="1" customHeight="1">
      <c r="A22" s="167" t="s">
        <v>401</v>
      </c>
      <c r="B22" s="167" t="s">
        <v>402</v>
      </c>
      <c r="C22" s="167" t="s">
        <v>403</v>
      </c>
      <c r="D22" s="167" t="s">
        <v>427</v>
      </c>
      <c r="E22" s="167" t="s">
        <v>428</v>
      </c>
      <c r="F22" s="167" t="s">
        <v>59</v>
      </c>
      <c r="G22" s="167" t="s">
        <v>431</v>
      </c>
    </row>
    <row r="23" spans="1:7" ht="29.25" hidden="1" customHeight="1">
      <c r="A23" s="167" t="s">
        <v>401</v>
      </c>
      <c r="B23" s="167" t="s">
        <v>402</v>
      </c>
      <c r="C23" s="167" t="s">
        <v>403</v>
      </c>
      <c r="D23" s="167" t="s">
        <v>427</v>
      </c>
      <c r="E23" s="167" t="s">
        <v>428</v>
      </c>
      <c r="F23" s="167" t="s">
        <v>57</v>
      </c>
      <c r="G23" s="167" t="s">
        <v>432</v>
      </c>
    </row>
    <row r="24" spans="1:7" ht="29.25" hidden="1" customHeight="1">
      <c r="A24" s="167" t="s">
        <v>401</v>
      </c>
      <c r="B24" s="167" t="s">
        <v>402</v>
      </c>
      <c r="C24" s="167" t="s">
        <v>403</v>
      </c>
      <c r="D24" s="167" t="s">
        <v>427</v>
      </c>
      <c r="E24" s="167" t="s">
        <v>428</v>
      </c>
      <c r="F24" s="167" t="s">
        <v>409</v>
      </c>
      <c r="G24" s="167" t="s">
        <v>433</v>
      </c>
    </row>
    <row r="25" spans="1:7" ht="29.25" hidden="1" customHeight="1">
      <c r="A25" s="167" t="s">
        <v>401</v>
      </c>
      <c r="B25" s="167" t="s">
        <v>402</v>
      </c>
      <c r="C25" s="167" t="s">
        <v>403</v>
      </c>
      <c r="D25" s="167" t="s">
        <v>427</v>
      </c>
      <c r="E25" s="167" t="s">
        <v>428</v>
      </c>
      <c r="F25" s="167" t="s">
        <v>58</v>
      </c>
      <c r="G25" s="167" t="s">
        <v>434</v>
      </c>
    </row>
    <row r="26" spans="1:7" ht="29.25" hidden="1" customHeight="1">
      <c r="A26" s="167" t="s">
        <v>435</v>
      </c>
      <c r="B26" s="167" t="s">
        <v>436</v>
      </c>
      <c r="C26" s="167" t="s">
        <v>437</v>
      </c>
      <c r="D26" s="167" t="s">
        <v>438</v>
      </c>
      <c r="E26" s="167" t="s">
        <v>439</v>
      </c>
      <c r="F26" s="167" t="s">
        <v>56</v>
      </c>
      <c r="G26" s="167" t="s">
        <v>440</v>
      </c>
    </row>
    <row r="27" spans="1:7" ht="29.25" hidden="1" customHeight="1">
      <c r="A27" s="167" t="s">
        <v>435</v>
      </c>
      <c r="B27" s="167" t="s">
        <v>436</v>
      </c>
      <c r="C27" s="167" t="s">
        <v>437</v>
      </c>
      <c r="D27" s="167" t="s">
        <v>438</v>
      </c>
      <c r="E27" s="167" t="s">
        <v>439</v>
      </c>
      <c r="F27" s="167" t="s">
        <v>10</v>
      </c>
      <c r="G27" s="167" t="s">
        <v>441</v>
      </c>
    </row>
    <row r="28" spans="1:7" ht="29.25" hidden="1" customHeight="1">
      <c r="A28" s="167" t="s">
        <v>435</v>
      </c>
      <c r="B28" s="167" t="s">
        <v>436</v>
      </c>
      <c r="C28" s="167" t="s">
        <v>437</v>
      </c>
      <c r="D28" s="167" t="s">
        <v>438</v>
      </c>
      <c r="E28" s="167" t="s">
        <v>439</v>
      </c>
      <c r="F28" s="167" t="s">
        <v>59</v>
      </c>
      <c r="G28" s="167" t="s">
        <v>442</v>
      </c>
    </row>
    <row r="29" spans="1:7" ht="29.25" hidden="1" customHeight="1">
      <c r="A29" s="167" t="s">
        <v>435</v>
      </c>
      <c r="B29" s="167" t="s">
        <v>436</v>
      </c>
      <c r="C29" s="167" t="s">
        <v>437</v>
      </c>
      <c r="D29" s="167" t="s">
        <v>438</v>
      </c>
      <c r="E29" s="167" t="s">
        <v>439</v>
      </c>
      <c r="F29" s="167" t="s">
        <v>57</v>
      </c>
      <c r="G29" s="167" t="s">
        <v>443</v>
      </c>
    </row>
    <row r="30" spans="1:7" ht="29.25" hidden="1" customHeight="1">
      <c r="A30" s="167" t="s">
        <v>435</v>
      </c>
      <c r="B30" s="167" t="s">
        <v>436</v>
      </c>
      <c r="C30" s="167" t="s">
        <v>437</v>
      </c>
      <c r="D30" s="167" t="s">
        <v>444</v>
      </c>
      <c r="E30" s="167" t="s">
        <v>445</v>
      </c>
      <c r="F30" s="167" t="s">
        <v>56</v>
      </c>
      <c r="G30" s="167" t="s">
        <v>446</v>
      </c>
    </row>
    <row r="31" spans="1:7" ht="29.25" hidden="1" customHeight="1">
      <c r="A31" s="167" t="s">
        <v>435</v>
      </c>
      <c r="B31" s="167" t="s">
        <v>436</v>
      </c>
      <c r="C31" s="167" t="s">
        <v>437</v>
      </c>
      <c r="D31" s="167" t="s">
        <v>444</v>
      </c>
      <c r="E31" s="167" t="s">
        <v>445</v>
      </c>
      <c r="F31" s="167" t="s">
        <v>10</v>
      </c>
      <c r="G31" s="167" t="s">
        <v>447</v>
      </c>
    </row>
    <row r="32" spans="1:7" ht="29.25" hidden="1" customHeight="1">
      <c r="A32" s="167" t="s">
        <v>435</v>
      </c>
      <c r="B32" s="167" t="s">
        <v>436</v>
      </c>
      <c r="C32" s="167" t="s">
        <v>437</v>
      </c>
      <c r="D32" s="167" t="s">
        <v>444</v>
      </c>
      <c r="E32" s="167" t="s">
        <v>445</v>
      </c>
      <c r="F32" s="167" t="s">
        <v>59</v>
      </c>
      <c r="G32" s="167" t="s">
        <v>448</v>
      </c>
    </row>
    <row r="33" spans="1:7" ht="29.25" hidden="1" customHeight="1">
      <c r="A33" s="167" t="s">
        <v>435</v>
      </c>
      <c r="B33" s="167" t="s">
        <v>436</v>
      </c>
      <c r="C33" s="167" t="s">
        <v>437</v>
      </c>
      <c r="D33" s="167" t="s">
        <v>444</v>
      </c>
      <c r="E33" s="167" t="s">
        <v>445</v>
      </c>
      <c r="F33" s="167" t="s">
        <v>57</v>
      </c>
      <c r="G33" s="167" t="s">
        <v>449</v>
      </c>
    </row>
    <row r="34" spans="1:7" ht="29.25" hidden="1" customHeight="1">
      <c r="A34" s="167" t="s">
        <v>435</v>
      </c>
      <c r="B34" s="167" t="s">
        <v>436</v>
      </c>
      <c r="C34" s="167" t="s">
        <v>437</v>
      </c>
      <c r="D34" s="167" t="s">
        <v>444</v>
      </c>
      <c r="E34" s="167" t="s">
        <v>445</v>
      </c>
      <c r="F34" s="167" t="s">
        <v>58</v>
      </c>
      <c r="G34" s="167" t="s">
        <v>450</v>
      </c>
    </row>
    <row r="35" spans="1:7" ht="29.25" hidden="1" customHeight="1">
      <c r="A35" s="167" t="s">
        <v>451</v>
      </c>
      <c r="B35" s="167" t="s">
        <v>452</v>
      </c>
      <c r="C35" s="167" t="s">
        <v>453</v>
      </c>
      <c r="D35" s="167" t="s">
        <v>438</v>
      </c>
      <c r="E35" s="167" t="s">
        <v>439</v>
      </c>
      <c r="F35" s="167" t="s">
        <v>56</v>
      </c>
      <c r="G35" s="167" t="s">
        <v>454</v>
      </c>
    </row>
    <row r="36" spans="1:7" ht="29.25" hidden="1" customHeight="1">
      <c r="A36" s="167" t="s">
        <v>451</v>
      </c>
      <c r="B36" s="167" t="s">
        <v>452</v>
      </c>
      <c r="C36" s="167" t="s">
        <v>453</v>
      </c>
      <c r="D36" s="167" t="s">
        <v>438</v>
      </c>
      <c r="E36" s="167" t="s">
        <v>439</v>
      </c>
      <c r="F36" s="167" t="s">
        <v>10</v>
      </c>
      <c r="G36" s="167" t="s">
        <v>455</v>
      </c>
    </row>
    <row r="37" spans="1:7" ht="29.25" hidden="1" customHeight="1">
      <c r="A37" s="167" t="s">
        <v>451</v>
      </c>
      <c r="B37" s="167" t="s">
        <v>452</v>
      </c>
      <c r="C37" s="167" t="s">
        <v>453</v>
      </c>
      <c r="D37" s="167" t="s">
        <v>438</v>
      </c>
      <c r="E37" s="167" t="s">
        <v>439</v>
      </c>
      <c r="F37" s="167" t="s">
        <v>59</v>
      </c>
      <c r="G37" s="167" t="s">
        <v>456</v>
      </c>
    </row>
    <row r="38" spans="1:7" ht="29.25" hidden="1" customHeight="1">
      <c r="A38" s="167" t="s">
        <v>451</v>
      </c>
      <c r="B38" s="167" t="s">
        <v>452</v>
      </c>
      <c r="C38" s="167" t="s">
        <v>453</v>
      </c>
      <c r="D38" s="167" t="s">
        <v>438</v>
      </c>
      <c r="E38" s="167" t="s">
        <v>439</v>
      </c>
      <c r="F38" s="167" t="s">
        <v>57</v>
      </c>
      <c r="G38" s="167" t="s">
        <v>457</v>
      </c>
    </row>
    <row r="39" spans="1:7" ht="29.25" hidden="1" customHeight="1">
      <c r="A39" s="167" t="s">
        <v>451</v>
      </c>
      <c r="B39" s="167" t="s">
        <v>452</v>
      </c>
      <c r="C39" s="167" t="s">
        <v>453</v>
      </c>
      <c r="D39" s="167" t="s">
        <v>438</v>
      </c>
      <c r="E39" s="167" t="s">
        <v>439</v>
      </c>
      <c r="F39" s="167" t="s">
        <v>58</v>
      </c>
      <c r="G39" s="167" t="s">
        <v>458</v>
      </c>
    </row>
    <row r="40" spans="1:7" ht="29.25" hidden="1" customHeight="1">
      <c r="A40" s="167" t="s">
        <v>451</v>
      </c>
      <c r="B40" s="167" t="s">
        <v>452</v>
      </c>
      <c r="C40" s="167" t="s">
        <v>453</v>
      </c>
      <c r="D40" s="167" t="s">
        <v>444</v>
      </c>
      <c r="E40" s="167" t="s">
        <v>445</v>
      </c>
      <c r="F40" s="167" t="s">
        <v>56</v>
      </c>
      <c r="G40" s="167" t="s">
        <v>459</v>
      </c>
    </row>
    <row r="41" spans="1:7" ht="29.25" hidden="1" customHeight="1">
      <c r="A41" s="167" t="s">
        <v>451</v>
      </c>
      <c r="B41" s="167" t="s">
        <v>452</v>
      </c>
      <c r="C41" s="167" t="s">
        <v>453</v>
      </c>
      <c r="D41" s="167" t="s">
        <v>444</v>
      </c>
      <c r="E41" s="167" t="s">
        <v>445</v>
      </c>
      <c r="F41" s="167" t="s">
        <v>10</v>
      </c>
      <c r="G41" s="167" t="s">
        <v>460</v>
      </c>
    </row>
    <row r="42" spans="1:7" ht="29.25" hidden="1" customHeight="1">
      <c r="A42" s="167" t="s">
        <v>451</v>
      </c>
      <c r="B42" s="167" t="s">
        <v>452</v>
      </c>
      <c r="C42" s="167" t="s">
        <v>453</v>
      </c>
      <c r="D42" s="167" t="s">
        <v>444</v>
      </c>
      <c r="E42" s="167" t="s">
        <v>445</v>
      </c>
      <c r="F42" s="167" t="s">
        <v>59</v>
      </c>
      <c r="G42" s="167" t="s">
        <v>461</v>
      </c>
    </row>
    <row r="43" spans="1:7" ht="29.25" hidden="1" customHeight="1">
      <c r="A43" s="167" t="s">
        <v>451</v>
      </c>
      <c r="B43" s="167" t="s">
        <v>452</v>
      </c>
      <c r="C43" s="167" t="s">
        <v>453</v>
      </c>
      <c r="D43" s="167" t="s">
        <v>444</v>
      </c>
      <c r="E43" s="167" t="s">
        <v>445</v>
      </c>
      <c r="F43" s="167" t="s">
        <v>57</v>
      </c>
      <c r="G43" s="167" t="s">
        <v>462</v>
      </c>
    </row>
    <row r="44" spans="1:7" ht="29.25" hidden="1" customHeight="1">
      <c r="A44" s="167" t="s">
        <v>451</v>
      </c>
      <c r="B44" s="167" t="s">
        <v>452</v>
      </c>
      <c r="C44" s="167" t="s">
        <v>453</v>
      </c>
      <c r="D44" s="167" t="s">
        <v>444</v>
      </c>
      <c r="E44" s="167" t="s">
        <v>445</v>
      </c>
      <c r="F44" s="167" t="s">
        <v>58</v>
      </c>
      <c r="G44" s="167" t="s">
        <v>463</v>
      </c>
    </row>
    <row r="45" spans="1:7" ht="29.25" hidden="1" customHeight="1">
      <c r="A45" s="167" t="s">
        <v>451</v>
      </c>
      <c r="B45" s="167" t="s">
        <v>452</v>
      </c>
      <c r="C45" s="167" t="s">
        <v>453</v>
      </c>
      <c r="D45" s="167" t="s">
        <v>464</v>
      </c>
      <c r="E45" s="167" t="s">
        <v>464</v>
      </c>
      <c r="F45" s="167" t="s">
        <v>56</v>
      </c>
      <c r="G45" s="167" t="s">
        <v>465</v>
      </c>
    </row>
    <row r="46" spans="1:7" ht="29.25" hidden="1" customHeight="1">
      <c r="A46" s="167" t="s">
        <v>451</v>
      </c>
      <c r="B46" s="167" t="s">
        <v>452</v>
      </c>
      <c r="C46" s="167" t="s">
        <v>453</v>
      </c>
      <c r="D46" s="167" t="s">
        <v>464</v>
      </c>
      <c r="E46" s="167" t="s">
        <v>464</v>
      </c>
      <c r="F46" s="167" t="s">
        <v>10</v>
      </c>
      <c r="G46" s="167" t="s">
        <v>466</v>
      </c>
    </row>
    <row r="47" spans="1:7" ht="29.25" hidden="1" customHeight="1">
      <c r="A47" s="167" t="s">
        <v>451</v>
      </c>
      <c r="B47" s="167" t="s">
        <v>452</v>
      </c>
      <c r="C47" s="167" t="s">
        <v>453</v>
      </c>
      <c r="D47" s="167" t="s">
        <v>464</v>
      </c>
      <c r="E47" s="167" t="s">
        <v>464</v>
      </c>
      <c r="F47" s="167" t="s">
        <v>59</v>
      </c>
      <c r="G47" s="167" t="s">
        <v>467</v>
      </c>
    </row>
    <row r="48" spans="1:7" ht="29.25" hidden="1" customHeight="1">
      <c r="A48" s="167" t="s">
        <v>451</v>
      </c>
      <c r="B48" s="167" t="s">
        <v>452</v>
      </c>
      <c r="C48" s="167" t="s">
        <v>453</v>
      </c>
      <c r="D48" s="167" t="s">
        <v>464</v>
      </c>
      <c r="E48" s="167" t="s">
        <v>464</v>
      </c>
      <c r="F48" s="167" t="s">
        <v>57</v>
      </c>
      <c r="G48" s="167" t="s">
        <v>468</v>
      </c>
    </row>
    <row r="49" spans="1:7" ht="29.25" hidden="1" customHeight="1">
      <c r="A49" s="167" t="s">
        <v>451</v>
      </c>
      <c r="B49" s="167" t="s">
        <v>452</v>
      </c>
      <c r="C49" s="167" t="s">
        <v>453</v>
      </c>
      <c r="D49" s="167" t="s">
        <v>464</v>
      </c>
      <c r="E49" s="167" t="s">
        <v>464</v>
      </c>
      <c r="F49" s="167" t="s">
        <v>58</v>
      </c>
      <c r="G49" s="167" t="s">
        <v>469</v>
      </c>
    </row>
    <row r="50" spans="1:7" ht="29.25" hidden="1" customHeight="1">
      <c r="A50" s="167" t="s">
        <v>451</v>
      </c>
      <c r="B50" s="167" t="s">
        <v>452</v>
      </c>
      <c r="C50" s="167" t="s">
        <v>453</v>
      </c>
      <c r="D50" s="167" t="s">
        <v>196</v>
      </c>
      <c r="E50" s="167" t="s">
        <v>470</v>
      </c>
      <c r="F50" s="167" t="s">
        <v>56</v>
      </c>
      <c r="G50" s="167" t="s">
        <v>471</v>
      </c>
    </row>
    <row r="51" spans="1:7" ht="29.25" hidden="1" customHeight="1">
      <c r="A51" s="167" t="s">
        <v>451</v>
      </c>
      <c r="B51" s="167" t="s">
        <v>452</v>
      </c>
      <c r="C51" s="167" t="s">
        <v>453</v>
      </c>
      <c r="D51" s="167" t="s">
        <v>196</v>
      </c>
      <c r="E51" s="167" t="s">
        <v>470</v>
      </c>
      <c r="F51" s="167" t="s">
        <v>10</v>
      </c>
      <c r="G51" s="167" t="s">
        <v>472</v>
      </c>
    </row>
    <row r="52" spans="1:7" ht="29.25" hidden="1" customHeight="1">
      <c r="A52" s="167" t="s">
        <v>451</v>
      </c>
      <c r="B52" s="167" t="s">
        <v>452</v>
      </c>
      <c r="C52" s="167" t="s">
        <v>453</v>
      </c>
      <c r="D52" s="167" t="s">
        <v>196</v>
      </c>
      <c r="E52" s="167" t="s">
        <v>470</v>
      </c>
      <c r="F52" s="167" t="s">
        <v>59</v>
      </c>
      <c r="G52" s="167" t="s">
        <v>473</v>
      </c>
    </row>
    <row r="53" spans="1:7" ht="29.25" hidden="1" customHeight="1">
      <c r="A53" s="167" t="s">
        <v>451</v>
      </c>
      <c r="B53" s="167" t="s">
        <v>452</v>
      </c>
      <c r="C53" s="167" t="s">
        <v>453</v>
      </c>
      <c r="D53" s="167" t="s">
        <v>196</v>
      </c>
      <c r="E53" s="167" t="s">
        <v>470</v>
      </c>
      <c r="F53" s="167" t="s">
        <v>57</v>
      </c>
      <c r="G53" s="167" t="s">
        <v>474</v>
      </c>
    </row>
    <row r="54" spans="1:7" ht="29.25" hidden="1" customHeight="1">
      <c r="A54" s="167" t="s">
        <v>451</v>
      </c>
      <c r="B54" s="167" t="s">
        <v>452</v>
      </c>
      <c r="C54" s="167" t="s">
        <v>453</v>
      </c>
      <c r="D54" s="167" t="s">
        <v>196</v>
      </c>
      <c r="E54" s="167" t="s">
        <v>470</v>
      </c>
      <c r="F54" s="167" t="s">
        <v>58</v>
      </c>
      <c r="G54" s="167" t="s">
        <v>475</v>
      </c>
    </row>
    <row r="55" spans="1:7" ht="29.25" hidden="1" customHeight="1">
      <c r="A55" s="167" t="s">
        <v>476</v>
      </c>
      <c r="B55" s="167" t="s">
        <v>477</v>
      </c>
      <c r="C55" s="167" t="s">
        <v>478</v>
      </c>
      <c r="D55" s="167" t="s">
        <v>438</v>
      </c>
      <c r="E55" s="167" t="s">
        <v>439</v>
      </c>
      <c r="F55" s="167" t="s">
        <v>56</v>
      </c>
      <c r="G55" s="167" t="s">
        <v>479</v>
      </c>
    </row>
    <row r="56" spans="1:7" ht="29.25" hidden="1" customHeight="1">
      <c r="A56" s="167" t="s">
        <v>476</v>
      </c>
      <c r="B56" s="167" t="s">
        <v>477</v>
      </c>
      <c r="C56" s="167" t="s">
        <v>478</v>
      </c>
      <c r="D56" s="167" t="s">
        <v>438</v>
      </c>
      <c r="E56" s="167" t="s">
        <v>439</v>
      </c>
      <c r="F56" s="167" t="s">
        <v>10</v>
      </c>
      <c r="G56" s="167" t="s">
        <v>480</v>
      </c>
    </row>
    <row r="57" spans="1:7" ht="29.25" hidden="1" customHeight="1">
      <c r="A57" s="167" t="s">
        <v>476</v>
      </c>
      <c r="B57" s="167" t="s">
        <v>477</v>
      </c>
      <c r="C57" s="167" t="s">
        <v>478</v>
      </c>
      <c r="D57" s="167" t="s">
        <v>438</v>
      </c>
      <c r="E57" s="167" t="s">
        <v>439</v>
      </c>
      <c r="F57" s="167" t="s">
        <v>59</v>
      </c>
      <c r="G57" s="167" t="s">
        <v>481</v>
      </c>
    </row>
    <row r="58" spans="1:7" ht="29.25" hidden="1" customHeight="1">
      <c r="A58" s="167" t="s">
        <v>476</v>
      </c>
      <c r="B58" s="167" t="s">
        <v>477</v>
      </c>
      <c r="C58" s="167" t="s">
        <v>478</v>
      </c>
      <c r="D58" s="167" t="s">
        <v>438</v>
      </c>
      <c r="E58" s="167" t="s">
        <v>439</v>
      </c>
      <c r="F58" s="167" t="s">
        <v>57</v>
      </c>
      <c r="G58" s="167" t="s">
        <v>482</v>
      </c>
    </row>
    <row r="59" spans="1:7" ht="29.25" hidden="1" customHeight="1">
      <c r="A59" s="167" t="s">
        <v>476</v>
      </c>
      <c r="B59" s="167" t="s">
        <v>477</v>
      </c>
      <c r="C59" s="167" t="s">
        <v>478</v>
      </c>
      <c r="D59" s="167" t="s">
        <v>438</v>
      </c>
      <c r="E59" s="167" t="s">
        <v>439</v>
      </c>
      <c r="F59" s="167" t="s">
        <v>58</v>
      </c>
      <c r="G59" s="167" t="s">
        <v>483</v>
      </c>
    </row>
    <row r="60" spans="1:7" ht="29.25" hidden="1" customHeight="1">
      <c r="A60" s="167" t="s">
        <v>476</v>
      </c>
      <c r="B60" s="167" t="s">
        <v>477</v>
      </c>
      <c r="C60" s="167" t="s">
        <v>478</v>
      </c>
      <c r="D60" s="167" t="s">
        <v>444</v>
      </c>
      <c r="E60" s="167" t="s">
        <v>445</v>
      </c>
      <c r="F60" s="167" t="s">
        <v>56</v>
      </c>
      <c r="G60" s="167" t="s">
        <v>484</v>
      </c>
    </row>
    <row r="61" spans="1:7" ht="29.25" hidden="1" customHeight="1">
      <c r="A61" s="167" t="s">
        <v>476</v>
      </c>
      <c r="B61" s="167" t="s">
        <v>477</v>
      </c>
      <c r="C61" s="167" t="s">
        <v>478</v>
      </c>
      <c r="D61" s="167" t="s">
        <v>444</v>
      </c>
      <c r="E61" s="167" t="s">
        <v>445</v>
      </c>
      <c r="F61" s="167" t="s">
        <v>10</v>
      </c>
      <c r="G61" s="167" t="s">
        <v>485</v>
      </c>
    </row>
    <row r="62" spans="1:7" ht="29.25" hidden="1" customHeight="1">
      <c r="A62" s="167" t="s">
        <v>476</v>
      </c>
      <c r="B62" s="167" t="s">
        <v>477</v>
      </c>
      <c r="C62" s="167" t="s">
        <v>478</v>
      </c>
      <c r="D62" s="167" t="s">
        <v>444</v>
      </c>
      <c r="E62" s="167" t="s">
        <v>445</v>
      </c>
      <c r="F62" s="167" t="s">
        <v>59</v>
      </c>
      <c r="G62" s="167" t="s">
        <v>486</v>
      </c>
    </row>
    <row r="63" spans="1:7" ht="29.25" hidden="1" customHeight="1">
      <c r="A63" s="167" t="s">
        <v>476</v>
      </c>
      <c r="B63" s="167" t="s">
        <v>477</v>
      </c>
      <c r="C63" s="167" t="s">
        <v>478</v>
      </c>
      <c r="D63" s="167" t="s">
        <v>444</v>
      </c>
      <c r="E63" s="167" t="s">
        <v>445</v>
      </c>
      <c r="F63" s="167" t="s">
        <v>57</v>
      </c>
      <c r="G63" s="167" t="s">
        <v>487</v>
      </c>
    </row>
    <row r="64" spans="1:7" ht="29.25" hidden="1" customHeight="1">
      <c r="A64" s="167" t="s">
        <v>476</v>
      </c>
      <c r="B64" s="167" t="s">
        <v>477</v>
      </c>
      <c r="C64" s="167" t="s">
        <v>478</v>
      </c>
      <c r="D64" s="167" t="s">
        <v>444</v>
      </c>
      <c r="E64" s="167" t="s">
        <v>445</v>
      </c>
      <c r="F64" s="167" t="s">
        <v>58</v>
      </c>
      <c r="G64" s="167" t="s">
        <v>488</v>
      </c>
    </row>
    <row r="65" spans="1:7" ht="29.25" hidden="1" customHeight="1">
      <c r="A65" s="167" t="s">
        <v>476</v>
      </c>
      <c r="B65" s="167" t="s">
        <v>477</v>
      </c>
      <c r="C65" s="167" t="s">
        <v>478</v>
      </c>
      <c r="D65" s="167" t="s">
        <v>196</v>
      </c>
      <c r="E65" s="167" t="s">
        <v>470</v>
      </c>
      <c r="F65" s="167" t="s">
        <v>56</v>
      </c>
      <c r="G65" s="167" t="s">
        <v>489</v>
      </c>
    </row>
    <row r="66" spans="1:7" ht="29.25" hidden="1" customHeight="1">
      <c r="A66" s="167" t="s">
        <v>476</v>
      </c>
      <c r="B66" s="167" t="s">
        <v>477</v>
      </c>
      <c r="C66" s="167" t="s">
        <v>478</v>
      </c>
      <c r="D66" s="167" t="s">
        <v>196</v>
      </c>
      <c r="E66" s="167" t="s">
        <v>470</v>
      </c>
      <c r="F66" s="167" t="s">
        <v>10</v>
      </c>
      <c r="G66" s="167" t="s">
        <v>490</v>
      </c>
    </row>
    <row r="67" spans="1:7" ht="29.25" hidden="1" customHeight="1">
      <c r="A67" s="167" t="s">
        <v>476</v>
      </c>
      <c r="B67" s="167" t="s">
        <v>477</v>
      </c>
      <c r="C67" s="167" t="s">
        <v>478</v>
      </c>
      <c r="D67" s="167" t="s">
        <v>196</v>
      </c>
      <c r="E67" s="167" t="s">
        <v>470</v>
      </c>
      <c r="F67" s="167" t="s">
        <v>59</v>
      </c>
      <c r="G67" s="167" t="s">
        <v>491</v>
      </c>
    </row>
    <row r="68" spans="1:7" ht="29.25" hidden="1" customHeight="1">
      <c r="A68" s="167" t="s">
        <v>476</v>
      </c>
      <c r="B68" s="167" t="s">
        <v>477</v>
      </c>
      <c r="C68" s="167" t="s">
        <v>478</v>
      </c>
      <c r="D68" s="167" t="s">
        <v>196</v>
      </c>
      <c r="E68" s="167" t="s">
        <v>470</v>
      </c>
      <c r="F68" s="167" t="s">
        <v>57</v>
      </c>
      <c r="G68" s="167" t="s">
        <v>492</v>
      </c>
    </row>
    <row r="69" spans="1:7" ht="29.25" hidden="1" customHeight="1">
      <c r="A69" s="167" t="s">
        <v>476</v>
      </c>
      <c r="B69" s="167" t="s">
        <v>477</v>
      </c>
      <c r="C69" s="167" t="s">
        <v>478</v>
      </c>
      <c r="D69" s="167" t="s">
        <v>196</v>
      </c>
      <c r="E69" s="167" t="s">
        <v>470</v>
      </c>
      <c r="F69" s="167" t="s">
        <v>58</v>
      </c>
      <c r="G69" s="167" t="s">
        <v>493</v>
      </c>
    </row>
    <row r="70" spans="1:7" ht="29.25" hidden="1" customHeight="1">
      <c r="A70" s="167" t="s">
        <v>494</v>
      </c>
      <c r="B70" s="167" t="s">
        <v>495</v>
      </c>
      <c r="C70" s="167" t="s">
        <v>496</v>
      </c>
      <c r="D70" s="167" t="s">
        <v>438</v>
      </c>
      <c r="E70" s="167" t="s">
        <v>439</v>
      </c>
      <c r="F70" s="167" t="s">
        <v>56</v>
      </c>
      <c r="G70" s="167" t="s">
        <v>497</v>
      </c>
    </row>
    <row r="71" spans="1:7" ht="29.25" hidden="1" customHeight="1">
      <c r="A71" s="167" t="s">
        <v>494</v>
      </c>
      <c r="B71" s="167" t="s">
        <v>495</v>
      </c>
      <c r="C71" s="167" t="s">
        <v>496</v>
      </c>
      <c r="D71" s="167" t="s">
        <v>438</v>
      </c>
      <c r="E71" s="167" t="s">
        <v>439</v>
      </c>
      <c r="F71" s="167" t="s">
        <v>10</v>
      </c>
      <c r="G71" s="167" t="s">
        <v>498</v>
      </c>
    </row>
    <row r="72" spans="1:7" ht="29.25" hidden="1" customHeight="1">
      <c r="A72" s="167" t="s">
        <v>494</v>
      </c>
      <c r="B72" s="167" t="s">
        <v>495</v>
      </c>
      <c r="C72" s="167" t="s">
        <v>496</v>
      </c>
      <c r="D72" s="167" t="s">
        <v>438</v>
      </c>
      <c r="E72" s="167" t="s">
        <v>439</v>
      </c>
      <c r="F72" s="167" t="s">
        <v>59</v>
      </c>
      <c r="G72" s="167" t="s">
        <v>499</v>
      </c>
    </row>
    <row r="73" spans="1:7" ht="29.25" hidden="1" customHeight="1">
      <c r="A73" s="167" t="s">
        <v>494</v>
      </c>
      <c r="B73" s="167" t="s">
        <v>495</v>
      </c>
      <c r="C73" s="167" t="s">
        <v>496</v>
      </c>
      <c r="D73" s="167" t="s">
        <v>438</v>
      </c>
      <c r="E73" s="167" t="s">
        <v>439</v>
      </c>
      <c r="F73" s="167" t="s">
        <v>57</v>
      </c>
      <c r="G73" s="167" t="s">
        <v>500</v>
      </c>
    </row>
    <row r="74" spans="1:7" ht="29.25" hidden="1" customHeight="1">
      <c r="A74" s="167" t="s">
        <v>494</v>
      </c>
      <c r="B74" s="167" t="s">
        <v>495</v>
      </c>
      <c r="C74" s="167" t="s">
        <v>496</v>
      </c>
      <c r="D74" s="167" t="s">
        <v>438</v>
      </c>
      <c r="E74" s="167" t="s">
        <v>439</v>
      </c>
      <c r="F74" s="167" t="s">
        <v>58</v>
      </c>
      <c r="G74" s="167" t="s">
        <v>501</v>
      </c>
    </row>
    <row r="75" spans="1:7" ht="29.25" hidden="1" customHeight="1">
      <c r="A75" s="167" t="s">
        <v>494</v>
      </c>
      <c r="B75" s="167" t="s">
        <v>495</v>
      </c>
      <c r="C75" s="167" t="s">
        <v>496</v>
      </c>
      <c r="D75" s="167" t="s">
        <v>444</v>
      </c>
      <c r="E75" s="167" t="s">
        <v>445</v>
      </c>
      <c r="F75" s="167" t="s">
        <v>56</v>
      </c>
      <c r="G75" s="167" t="s">
        <v>502</v>
      </c>
    </row>
    <row r="76" spans="1:7" ht="29.25" hidden="1" customHeight="1">
      <c r="A76" s="167" t="s">
        <v>494</v>
      </c>
      <c r="B76" s="167" t="s">
        <v>495</v>
      </c>
      <c r="C76" s="167" t="s">
        <v>496</v>
      </c>
      <c r="D76" s="167" t="s">
        <v>444</v>
      </c>
      <c r="E76" s="167" t="s">
        <v>445</v>
      </c>
      <c r="F76" s="167" t="s">
        <v>10</v>
      </c>
      <c r="G76" s="167" t="s">
        <v>503</v>
      </c>
    </row>
    <row r="77" spans="1:7" ht="29.25" hidden="1" customHeight="1">
      <c r="A77" s="167" t="s">
        <v>494</v>
      </c>
      <c r="B77" s="167" t="s">
        <v>495</v>
      </c>
      <c r="C77" s="167" t="s">
        <v>496</v>
      </c>
      <c r="D77" s="167" t="s">
        <v>444</v>
      </c>
      <c r="E77" s="167" t="s">
        <v>445</v>
      </c>
      <c r="F77" s="167" t="s">
        <v>59</v>
      </c>
      <c r="G77" s="167" t="s">
        <v>504</v>
      </c>
    </row>
    <row r="78" spans="1:7" ht="29.25" hidden="1" customHeight="1">
      <c r="A78" s="167" t="s">
        <v>494</v>
      </c>
      <c r="B78" s="167" t="s">
        <v>495</v>
      </c>
      <c r="C78" s="167" t="s">
        <v>496</v>
      </c>
      <c r="D78" s="167" t="s">
        <v>444</v>
      </c>
      <c r="E78" s="167" t="s">
        <v>445</v>
      </c>
      <c r="F78" s="167" t="s">
        <v>57</v>
      </c>
      <c r="G78" s="167" t="s">
        <v>505</v>
      </c>
    </row>
    <row r="79" spans="1:7" ht="29.25" hidden="1" customHeight="1">
      <c r="A79" s="167" t="s">
        <v>494</v>
      </c>
      <c r="B79" s="167" t="s">
        <v>495</v>
      </c>
      <c r="C79" s="167" t="s">
        <v>496</v>
      </c>
      <c r="D79" s="167" t="s">
        <v>444</v>
      </c>
      <c r="E79" s="167" t="s">
        <v>445</v>
      </c>
      <c r="F79" s="167" t="s">
        <v>58</v>
      </c>
      <c r="G79" s="167" t="s">
        <v>506</v>
      </c>
    </row>
    <row r="80" spans="1:7" ht="29.25" hidden="1" customHeight="1">
      <c r="A80" s="167" t="s">
        <v>494</v>
      </c>
      <c r="B80" s="167" t="s">
        <v>495</v>
      </c>
      <c r="C80" s="167" t="s">
        <v>496</v>
      </c>
      <c r="D80" s="167" t="s">
        <v>464</v>
      </c>
      <c r="E80" s="167" t="s">
        <v>464</v>
      </c>
      <c r="F80" s="167" t="s">
        <v>56</v>
      </c>
      <c r="G80" s="167" t="s">
        <v>507</v>
      </c>
    </row>
    <row r="81" spans="1:7" ht="29.25" hidden="1" customHeight="1">
      <c r="A81" s="167" t="s">
        <v>494</v>
      </c>
      <c r="B81" s="167" t="s">
        <v>495</v>
      </c>
      <c r="C81" s="167" t="s">
        <v>496</v>
      </c>
      <c r="D81" s="167" t="s">
        <v>464</v>
      </c>
      <c r="E81" s="167" t="s">
        <v>464</v>
      </c>
      <c r="F81" s="167" t="s">
        <v>10</v>
      </c>
      <c r="G81" s="167" t="s">
        <v>508</v>
      </c>
    </row>
    <row r="82" spans="1:7" ht="29.25" hidden="1" customHeight="1">
      <c r="A82" s="167" t="s">
        <v>494</v>
      </c>
      <c r="B82" s="167" t="s">
        <v>495</v>
      </c>
      <c r="C82" s="167" t="s">
        <v>496</v>
      </c>
      <c r="D82" s="167" t="s">
        <v>464</v>
      </c>
      <c r="E82" s="167" t="s">
        <v>464</v>
      </c>
      <c r="F82" s="167" t="s">
        <v>59</v>
      </c>
      <c r="G82" s="167" t="s">
        <v>509</v>
      </c>
    </row>
    <row r="83" spans="1:7" ht="29.25" hidden="1" customHeight="1">
      <c r="A83" s="167" t="s">
        <v>494</v>
      </c>
      <c r="B83" s="167" t="s">
        <v>495</v>
      </c>
      <c r="C83" s="167" t="s">
        <v>496</v>
      </c>
      <c r="D83" s="167" t="s">
        <v>464</v>
      </c>
      <c r="E83" s="167" t="s">
        <v>464</v>
      </c>
      <c r="F83" s="167" t="s">
        <v>57</v>
      </c>
      <c r="G83" s="167" t="s">
        <v>510</v>
      </c>
    </row>
    <row r="84" spans="1:7" ht="29.25" hidden="1" customHeight="1">
      <c r="A84" s="167" t="s">
        <v>494</v>
      </c>
      <c r="B84" s="167" t="s">
        <v>495</v>
      </c>
      <c r="C84" s="167" t="s">
        <v>496</v>
      </c>
      <c r="D84" s="167" t="s">
        <v>464</v>
      </c>
      <c r="E84" s="167" t="s">
        <v>464</v>
      </c>
      <c r="F84" s="167" t="s">
        <v>58</v>
      </c>
      <c r="G84" s="167" t="s">
        <v>511</v>
      </c>
    </row>
    <row r="85" spans="1:7" ht="29.25" hidden="1" customHeight="1">
      <c r="A85" s="167" t="s">
        <v>494</v>
      </c>
      <c r="B85" s="167" t="s">
        <v>495</v>
      </c>
      <c r="C85" s="167" t="s">
        <v>496</v>
      </c>
      <c r="D85" s="167" t="s">
        <v>196</v>
      </c>
      <c r="E85" s="167" t="s">
        <v>470</v>
      </c>
      <c r="F85" s="167" t="s">
        <v>56</v>
      </c>
      <c r="G85" s="167" t="s">
        <v>512</v>
      </c>
    </row>
    <row r="86" spans="1:7" ht="29.25" hidden="1" customHeight="1">
      <c r="A86" s="167" t="s">
        <v>494</v>
      </c>
      <c r="B86" s="167" t="s">
        <v>495</v>
      </c>
      <c r="C86" s="167" t="s">
        <v>496</v>
      </c>
      <c r="D86" s="167" t="s">
        <v>196</v>
      </c>
      <c r="E86" s="167" t="s">
        <v>470</v>
      </c>
      <c r="F86" s="167" t="s">
        <v>10</v>
      </c>
      <c r="G86" s="167" t="s">
        <v>513</v>
      </c>
    </row>
    <row r="87" spans="1:7" ht="29.25" hidden="1" customHeight="1">
      <c r="A87" s="167" t="s">
        <v>494</v>
      </c>
      <c r="B87" s="167" t="s">
        <v>495</v>
      </c>
      <c r="C87" s="167" t="s">
        <v>496</v>
      </c>
      <c r="D87" s="167" t="s">
        <v>196</v>
      </c>
      <c r="E87" s="167" t="s">
        <v>470</v>
      </c>
      <c r="F87" s="167" t="s">
        <v>59</v>
      </c>
      <c r="G87" s="167" t="s">
        <v>514</v>
      </c>
    </row>
    <row r="88" spans="1:7" ht="29.25" hidden="1" customHeight="1">
      <c r="A88" s="167" t="s">
        <v>494</v>
      </c>
      <c r="B88" s="167" t="s">
        <v>495</v>
      </c>
      <c r="C88" s="167" t="s">
        <v>496</v>
      </c>
      <c r="D88" s="167" t="s">
        <v>196</v>
      </c>
      <c r="E88" s="167" t="s">
        <v>470</v>
      </c>
      <c r="F88" s="167" t="s">
        <v>57</v>
      </c>
      <c r="G88" s="167" t="s">
        <v>515</v>
      </c>
    </row>
    <row r="89" spans="1:7" ht="29.25" hidden="1" customHeight="1">
      <c r="A89" s="167" t="s">
        <v>494</v>
      </c>
      <c r="B89" s="167" t="s">
        <v>495</v>
      </c>
      <c r="C89" s="167" t="s">
        <v>496</v>
      </c>
      <c r="D89" s="167" t="s">
        <v>196</v>
      </c>
      <c r="E89" s="167" t="s">
        <v>470</v>
      </c>
      <c r="F89" s="167" t="s">
        <v>58</v>
      </c>
      <c r="G89" s="167" t="s">
        <v>516</v>
      </c>
    </row>
    <row r="90" spans="1:7" ht="29.25" hidden="1" customHeight="1">
      <c r="A90" s="167" t="s">
        <v>517</v>
      </c>
      <c r="B90" s="167" t="s">
        <v>253</v>
      </c>
      <c r="C90" s="167" t="s">
        <v>254</v>
      </c>
      <c r="D90" s="167" t="s">
        <v>263</v>
      </c>
      <c r="E90" s="167" t="s">
        <v>518</v>
      </c>
      <c r="F90" s="167" t="s">
        <v>56</v>
      </c>
      <c r="G90" s="167" t="s">
        <v>519</v>
      </c>
    </row>
    <row r="91" spans="1:7" ht="29.25" hidden="1" customHeight="1">
      <c r="A91" s="167" t="s">
        <v>517</v>
      </c>
      <c r="B91" s="167" t="s">
        <v>253</v>
      </c>
      <c r="C91" s="167" t="s">
        <v>254</v>
      </c>
      <c r="D91" s="167" t="s">
        <v>263</v>
      </c>
      <c r="E91" s="167" t="s">
        <v>518</v>
      </c>
      <c r="F91" s="167" t="s">
        <v>10</v>
      </c>
      <c r="G91" s="167" t="s">
        <v>520</v>
      </c>
    </row>
    <row r="92" spans="1:7" ht="29.25" hidden="1" customHeight="1">
      <c r="A92" s="167" t="s">
        <v>517</v>
      </c>
      <c r="B92" s="167" t="s">
        <v>253</v>
      </c>
      <c r="C92" s="167" t="s">
        <v>254</v>
      </c>
      <c r="D92" s="167" t="s">
        <v>263</v>
      </c>
      <c r="E92" s="167" t="s">
        <v>518</v>
      </c>
      <c r="F92" s="167" t="s">
        <v>59</v>
      </c>
      <c r="G92" s="167" t="s">
        <v>521</v>
      </c>
    </row>
    <row r="93" spans="1:7" ht="29.25" hidden="1" customHeight="1">
      <c r="A93" s="167" t="s">
        <v>517</v>
      </c>
      <c r="B93" s="167" t="s">
        <v>253</v>
      </c>
      <c r="C93" s="167" t="s">
        <v>254</v>
      </c>
      <c r="D93" s="167" t="s">
        <v>263</v>
      </c>
      <c r="E93" s="167" t="s">
        <v>518</v>
      </c>
      <c r="F93" s="167" t="s">
        <v>57</v>
      </c>
      <c r="G93" s="167" t="s">
        <v>522</v>
      </c>
    </row>
    <row r="94" spans="1:7" ht="29.25" hidden="1" customHeight="1">
      <c r="A94" s="167" t="s">
        <v>517</v>
      </c>
      <c r="B94" s="167" t="s">
        <v>253</v>
      </c>
      <c r="C94" s="167" t="s">
        <v>254</v>
      </c>
      <c r="D94" s="167" t="s">
        <v>263</v>
      </c>
      <c r="E94" s="167" t="s">
        <v>518</v>
      </c>
      <c r="F94" s="167" t="s">
        <v>58</v>
      </c>
      <c r="G94" s="167" t="s">
        <v>523</v>
      </c>
    </row>
    <row r="95" spans="1:7" ht="29.25" customHeight="1">
      <c r="A95" s="167" t="s">
        <v>517</v>
      </c>
      <c r="B95" s="167" t="s">
        <v>253</v>
      </c>
      <c r="C95" s="167" t="s">
        <v>254</v>
      </c>
      <c r="D95" s="167" t="s">
        <v>39</v>
      </c>
      <c r="E95" s="167" t="s">
        <v>524</v>
      </c>
      <c r="F95" s="167" t="s">
        <v>56</v>
      </c>
      <c r="G95" s="167" t="s">
        <v>525</v>
      </c>
    </row>
    <row r="96" spans="1:7" ht="29.25" customHeight="1">
      <c r="A96" s="167" t="s">
        <v>517</v>
      </c>
      <c r="B96" s="167" t="s">
        <v>253</v>
      </c>
      <c r="C96" s="167" t="s">
        <v>254</v>
      </c>
      <c r="D96" s="167" t="s">
        <v>39</v>
      </c>
      <c r="E96" s="167" t="s">
        <v>524</v>
      </c>
      <c r="F96" s="167" t="s">
        <v>10</v>
      </c>
      <c r="G96" s="167" t="s">
        <v>526</v>
      </c>
    </row>
    <row r="97" spans="1:7" ht="29.25" customHeight="1">
      <c r="A97" s="167" t="s">
        <v>517</v>
      </c>
      <c r="B97" s="167" t="s">
        <v>253</v>
      </c>
      <c r="C97" s="167" t="s">
        <v>254</v>
      </c>
      <c r="D97" s="167" t="s">
        <v>39</v>
      </c>
      <c r="E97" s="167" t="s">
        <v>524</v>
      </c>
      <c r="F97" s="167" t="s">
        <v>59</v>
      </c>
      <c r="G97" s="167" t="s">
        <v>527</v>
      </c>
    </row>
    <row r="98" spans="1:7" ht="29.25" customHeight="1">
      <c r="A98" s="167" t="s">
        <v>517</v>
      </c>
      <c r="B98" s="167" t="s">
        <v>253</v>
      </c>
      <c r="C98" s="167" t="s">
        <v>254</v>
      </c>
      <c r="D98" s="167" t="s">
        <v>39</v>
      </c>
      <c r="E98" s="167" t="s">
        <v>524</v>
      </c>
      <c r="F98" s="167" t="s">
        <v>57</v>
      </c>
      <c r="G98" s="167" t="s">
        <v>528</v>
      </c>
    </row>
    <row r="99" spans="1:7" ht="29.25" customHeight="1">
      <c r="A99" s="167" t="s">
        <v>517</v>
      </c>
      <c r="B99" s="167" t="s">
        <v>253</v>
      </c>
      <c r="C99" s="167" t="s">
        <v>254</v>
      </c>
      <c r="D99" s="167" t="s">
        <v>39</v>
      </c>
      <c r="E99" s="167" t="s">
        <v>524</v>
      </c>
      <c r="F99" s="167" t="s">
        <v>58</v>
      </c>
      <c r="G99" s="167" t="s">
        <v>529</v>
      </c>
    </row>
    <row r="100" spans="1:7" ht="29.25" hidden="1" customHeight="1">
      <c r="A100" s="167" t="s">
        <v>517</v>
      </c>
      <c r="B100" s="167" t="s">
        <v>253</v>
      </c>
      <c r="C100" s="167" t="s">
        <v>254</v>
      </c>
      <c r="D100" s="167" t="s">
        <v>255</v>
      </c>
      <c r="E100" s="167" t="s">
        <v>255</v>
      </c>
      <c r="F100" s="167" t="s">
        <v>56</v>
      </c>
      <c r="G100" s="167" t="s">
        <v>530</v>
      </c>
    </row>
    <row r="101" spans="1:7" ht="29.25" hidden="1" customHeight="1">
      <c r="A101" s="167" t="s">
        <v>517</v>
      </c>
      <c r="B101" s="167" t="s">
        <v>253</v>
      </c>
      <c r="C101" s="167" t="s">
        <v>254</v>
      </c>
      <c r="D101" s="167" t="s">
        <v>255</v>
      </c>
      <c r="E101" s="167" t="s">
        <v>255</v>
      </c>
      <c r="F101" s="167" t="s">
        <v>10</v>
      </c>
      <c r="G101" s="167" t="s">
        <v>531</v>
      </c>
    </row>
    <row r="102" spans="1:7" ht="29.25" hidden="1" customHeight="1">
      <c r="A102" s="167" t="s">
        <v>517</v>
      </c>
      <c r="B102" s="167" t="s">
        <v>253</v>
      </c>
      <c r="C102" s="167" t="s">
        <v>254</v>
      </c>
      <c r="D102" s="167" t="s">
        <v>255</v>
      </c>
      <c r="E102" s="167" t="s">
        <v>255</v>
      </c>
      <c r="F102" s="167" t="s">
        <v>59</v>
      </c>
      <c r="G102" s="167" t="s">
        <v>532</v>
      </c>
    </row>
    <row r="103" spans="1:7" ht="29.25" hidden="1" customHeight="1">
      <c r="A103" s="167" t="s">
        <v>517</v>
      </c>
      <c r="B103" s="167" t="s">
        <v>253</v>
      </c>
      <c r="C103" s="167" t="s">
        <v>254</v>
      </c>
      <c r="D103" s="167" t="s">
        <v>255</v>
      </c>
      <c r="E103" s="167" t="s">
        <v>255</v>
      </c>
      <c r="F103" s="167" t="s">
        <v>57</v>
      </c>
      <c r="G103" s="167" t="s">
        <v>533</v>
      </c>
    </row>
    <row r="104" spans="1:7" ht="29.25" hidden="1" customHeight="1">
      <c r="A104" s="167" t="s">
        <v>517</v>
      </c>
      <c r="B104" s="167" t="s">
        <v>253</v>
      </c>
      <c r="C104" s="167" t="s">
        <v>254</v>
      </c>
      <c r="D104" s="167" t="s">
        <v>255</v>
      </c>
      <c r="E104" s="167" t="s">
        <v>255</v>
      </c>
      <c r="F104" s="167" t="s">
        <v>58</v>
      </c>
      <c r="G104" s="167" t="s">
        <v>534</v>
      </c>
    </row>
    <row r="105" spans="1:7" ht="29.25" hidden="1" customHeight="1">
      <c r="A105" s="167" t="s">
        <v>517</v>
      </c>
      <c r="B105" s="167" t="s">
        <v>253</v>
      </c>
      <c r="C105" s="167" t="s">
        <v>254</v>
      </c>
      <c r="D105" s="167" t="s">
        <v>176</v>
      </c>
      <c r="E105" s="167" t="s">
        <v>535</v>
      </c>
      <c r="F105" s="167" t="s">
        <v>56</v>
      </c>
      <c r="G105" s="167" t="s">
        <v>536</v>
      </c>
    </row>
    <row r="106" spans="1:7" ht="29.25" hidden="1" customHeight="1">
      <c r="A106" s="167" t="s">
        <v>517</v>
      </c>
      <c r="B106" s="167" t="s">
        <v>253</v>
      </c>
      <c r="C106" s="167" t="s">
        <v>254</v>
      </c>
      <c r="D106" s="167" t="s">
        <v>176</v>
      </c>
      <c r="E106" s="167" t="s">
        <v>535</v>
      </c>
      <c r="F106" s="167" t="s">
        <v>10</v>
      </c>
      <c r="G106" s="167" t="s">
        <v>537</v>
      </c>
    </row>
    <row r="107" spans="1:7" ht="29.25" hidden="1" customHeight="1">
      <c r="A107" s="167" t="s">
        <v>517</v>
      </c>
      <c r="B107" s="167" t="s">
        <v>253</v>
      </c>
      <c r="C107" s="167" t="s">
        <v>254</v>
      </c>
      <c r="D107" s="167" t="s">
        <v>176</v>
      </c>
      <c r="E107" s="167" t="s">
        <v>535</v>
      </c>
      <c r="F107" s="167" t="s">
        <v>59</v>
      </c>
      <c r="G107" s="167" t="s">
        <v>538</v>
      </c>
    </row>
    <row r="108" spans="1:7" ht="29.25" hidden="1" customHeight="1">
      <c r="A108" s="167" t="s">
        <v>517</v>
      </c>
      <c r="B108" s="167" t="s">
        <v>253</v>
      </c>
      <c r="C108" s="167" t="s">
        <v>254</v>
      </c>
      <c r="D108" s="167" t="s">
        <v>176</v>
      </c>
      <c r="E108" s="167" t="s">
        <v>535</v>
      </c>
      <c r="F108" s="167" t="s">
        <v>57</v>
      </c>
      <c r="G108" s="167" t="s">
        <v>539</v>
      </c>
    </row>
    <row r="109" spans="1:7" ht="29.25" hidden="1" customHeight="1">
      <c r="A109" s="167" t="s">
        <v>517</v>
      </c>
      <c r="B109" s="167" t="s">
        <v>253</v>
      </c>
      <c r="C109" s="167" t="s">
        <v>254</v>
      </c>
      <c r="D109" s="167" t="s">
        <v>176</v>
      </c>
      <c r="E109" s="167" t="s">
        <v>535</v>
      </c>
      <c r="F109" s="167" t="s">
        <v>58</v>
      </c>
      <c r="G109" s="167" t="s">
        <v>540</v>
      </c>
    </row>
    <row r="110" spans="1:7" ht="29.25" hidden="1" customHeight="1">
      <c r="A110" s="167" t="s">
        <v>541</v>
      </c>
      <c r="B110" s="167" t="s">
        <v>542</v>
      </c>
      <c r="C110" s="167" t="s">
        <v>543</v>
      </c>
      <c r="D110" s="167" t="s">
        <v>263</v>
      </c>
      <c r="E110" s="167" t="s">
        <v>518</v>
      </c>
      <c r="F110" s="167" t="s">
        <v>56</v>
      </c>
      <c r="G110" s="167" t="s">
        <v>544</v>
      </c>
    </row>
    <row r="111" spans="1:7" ht="29.25" hidden="1" customHeight="1">
      <c r="A111" s="167" t="s">
        <v>541</v>
      </c>
      <c r="B111" s="167" t="s">
        <v>542</v>
      </c>
      <c r="C111" s="167" t="s">
        <v>543</v>
      </c>
      <c r="D111" s="167" t="s">
        <v>263</v>
      </c>
      <c r="E111" s="167" t="s">
        <v>518</v>
      </c>
      <c r="F111" s="167" t="s">
        <v>10</v>
      </c>
      <c r="G111" s="167" t="s">
        <v>545</v>
      </c>
    </row>
    <row r="112" spans="1:7" ht="29.25" hidden="1" customHeight="1">
      <c r="A112" s="167" t="s">
        <v>541</v>
      </c>
      <c r="B112" s="167" t="s">
        <v>542</v>
      </c>
      <c r="C112" s="167" t="s">
        <v>543</v>
      </c>
      <c r="D112" s="167" t="s">
        <v>263</v>
      </c>
      <c r="E112" s="167" t="s">
        <v>518</v>
      </c>
      <c r="F112" s="167" t="s">
        <v>59</v>
      </c>
      <c r="G112" s="167" t="s">
        <v>546</v>
      </c>
    </row>
    <row r="113" spans="1:7" ht="29.25" hidden="1" customHeight="1">
      <c r="A113" s="167" t="s">
        <v>541</v>
      </c>
      <c r="B113" s="167" t="s">
        <v>542</v>
      </c>
      <c r="C113" s="167" t="s">
        <v>543</v>
      </c>
      <c r="D113" s="167" t="s">
        <v>263</v>
      </c>
      <c r="E113" s="167" t="s">
        <v>518</v>
      </c>
      <c r="F113" s="167" t="s">
        <v>57</v>
      </c>
      <c r="G113" s="167" t="s">
        <v>547</v>
      </c>
    </row>
    <row r="114" spans="1:7" ht="29.25" hidden="1" customHeight="1">
      <c r="A114" s="167" t="s">
        <v>541</v>
      </c>
      <c r="B114" s="167" t="s">
        <v>542</v>
      </c>
      <c r="C114" s="167" t="s">
        <v>543</v>
      </c>
      <c r="D114" s="167" t="s">
        <v>263</v>
      </c>
      <c r="E114" s="167" t="s">
        <v>518</v>
      </c>
      <c r="F114" s="167" t="s">
        <v>58</v>
      </c>
      <c r="G114" s="167" t="s">
        <v>548</v>
      </c>
    </row>
    <row r="115" spans="1:7" ht="29.25" hidden="1" customHeight="1">
      <c r="A115" s="167" t="s">
        <v>541</v>
      </c>
      <c r="B115" s="167" t="s">
        <v>542</v>
      </c>
      <c r="C115" s="167" t="s">
        <v>543</v>
      </c>
      <c r="D115" s="167" t="s">
        <v>39</v>
      </c>
      <c r="E115" s="167" t="s">
        <v>524</v>
      </c>
      <c r="F115" s="167" t="s">
        <v>56</v>
      </c>
      <c r="G115" s="167" t="s">
        <v>549</v>
      </c>
    </row>
    <row r="116" spans="1:7" ht="29.25" hidden="1" customHeight="1">
      <c r="A116" s="167" t="s">
        <v>541</v>
      </c>
      <c r="B116" s="167" t="s">
        <v>542</v>
      </c>
      <c r="C116" s="167" t="s">
        <v>543</v>
      </c>
      <c r="D116" s="167" t="s">
        <v>39</v>
      </c>
      <c r="E116" s="167" t="s">
        <v>524</v>
      </c>
      <c r="F116" s="167" t="s">
        <v>10</v>
      </c>
      <c r="G116" s="167" t="s">
        <v>550</v>
      </c>
    </row>
    <row r="117" spans="1:7" ht="29.25" hidden="1" customHeight="1">
      <c r="A117" s="167" t="s">
        <v>541</v>
      </c>
      <c r="B117" s="167" t="s">
        <v>542</v>
      </c>
      <c r="C117" s="167" t="s">
        <v>543</v>
      </c>
      <c r="D117" s="167" t="s">
        <v>39</v>
      </c>
      <c r="E117" s="167" t="s">
        <v>524</v>
      </c>
      <c r="F117" s="167" t="s">
        <v>59</v>
      </c>
      <c r="G117" s="167" t="s">
        <v>551</v>
      </c>
    </row>
    <row r="118" spans="1:7" ht="29.25" hidden="1" customHeight="1">
      <c r="A118" s="167" t="s">
        <v>541</v>
      </c>
      <c r="B118" s="167" t="s">
        <v>542</v>
      </c>
      <c r="C118" s="167" t="s">
        <v>543</v>
      </c>
      <c r="D118" s="167" t="s">
        <v>39</v>
      </c>
      <c r="E118" s="167" t="s">
        <v>524</v>
      </c>
      <c r="F118" s="167" t="s">
        <v>57</v>
      </c>
      <c r="G118" s="167" t="s">
        <v>552</v>
      </c>
    </row>
    <row r="119" spans="1:7" ht="29.25" hidden="1" customHeight="1">
      <c r="A119" s="167" t="s">
        <v>541</v>
      </c>
      <c r="B119" s="167" t="s">
        <v>542</v>
      </c>
      <c r="C119" s="167" t="s">
        <v>543</v>
      </c>
      <c r="D119" s="167" t="s">
        <v>39</v>
      </c>
      <c r="E119" s="167" t="s">
        <v>524</v>
      </c>
      <c r="F119" s="167" t="s">
        <v>58</v>
      </c>
      <c r="G119" s="167" t="s">
        <v>553</v>
      </c>
    </row>
    <row r="120" spans="1:7" ht="29.25" hidden="1" customHeight="1">
      <c r="A120" s="167" t="s">
        <v>541</v>
      </c>
      <c r="B120" s="167" t="s">
        <v>542</v>
      </c>
      <c r="C120" s="167" t="s">
        <v>543</v>
      </c>
      <c r="D120" s="167" t="s">
        <v>255</v>
      </c>
      <c r="E120" s="167" t="s">
        <v>255</v>
      </c>
      <c r="F120" s="167" t="s">
        <v>56</v>
      </c>
      <c r="G120" s="167" t="s">
        <v>554</v>
      </c>
    </row>
    <row r="121" spans="1:7" ht="29.25" hidden="1" customHeight="1">
      <c r="A121" s="167" t="s">
        <v>541</v>
      </c>
      <c r="B121" s="167" t="s">
        <v>542</v>
      </c>
      <c r="C121" s="167" t="s">
        <v>543</v>
      </c>
      <c r="D121" s="167" t="s">
        <v>255</v>
      </c>
      <c r="E121" s="167" t="s">
        <v>255</v>
      </c>
      <c r="F121" s="167" t="s">
        <v>10</v>
      </c>
      <c r="G121" s="167" t="s">
        <v>555</v>
      </c>
    </row>
    <row r="122" spans="1:7" ht="29.25" hidden="1" customHeight="1">
      <c r="A122" s="167" t="s">
        <v>541</v>
      </c>
      <c r="B122" s="167" t="s">
        <v>542</v>
      </c>
      <c r="C122" s="167" t="s">
        <v>543</v>
      </c>
      <c r="D122" s="167" t="s">
        <v>255</v>
      </c>
      <c r="E122" s="167" t="s">
        <v>255</v>
      </c>
      <c r="F122" s="167" t="s">
        <v>59</v>
      </c>
      <c r="G122" s="167" t="s">
        <v>556</v>
      </c>
    </row>
    <row r="123" spans="1:7" ht="29.25" hidden="1" customHeight="1">
      <c r="A123" s="167" t="s">
        <v>541</v>
      </c>
      <c r="B123" s="167" t="s">
        <v>542</v>
      </c>
      <c r="C123" s="167" t="s">
        <v>543</v>
      </c>
      <c r="D123" s="167" t="s">
        <v>255</v>
      </c>
      <c r="E123" s="167" t="s">
        <v>255</v>
      </c>
      <c r="F123" s="167" t="s">
        <v>57</v>
      </c>
      <c r="G123" s="167" t="s">
        <v>557</v>
      </c>
    </row>
    <row r="124" spans="1:7" ht="29.25" hidden="1" customHeight="1">
      <c r="A124" s="167" t="s">
        <v>541</v>
      </c>
      <c r="B124" s="167" t="s">
        <v>542</v>
      </c>
      <c r="C124" s="167" t="s">
        <v>543</v>
      </c>
      <c r="D124" s="167" t="s">
        <v>255</v>
      </c>
      <c r="E124" s="167" t="s">
        <v>255</v>
      </c>
      <c r="F124" s="167" t="s">
        <v>58</v>
      </c>
      <c r="G124" s="167" t="s">
        <v>558</v>
      </c>
    </row>
    <row r="125" spans="1:7" ht="29.25" hidden="1" customHeight="1">
      <c r="A125" s="167" t="s">
        <v>541</v>
      </c>
      <c r="B125" s="167" t="s">
        <v>542</v>
      </c>
      <c r="C125" s="167" t="s">
        <v>543</v>
      </c>
      <c r="D125" s="167" t="s">
        <v>176</v>
      </c>
      <c r="E125" s="167" t="s">
        <v>535</v>
      </c>
      <c r="F125" s="167" t="s">
        <v>56</v>
      </c>
      <c r="G125" s="167" t="s">
        <v>559</v>
      </c>
    </row>
    <row r="126" spans="1:7" ht="29.25" hidden="1" customHeight="1">
      <c r="A126" s="167" t="s">
        <v>541</v>
      </c>
      <c r="B126" s="167" t="s">
        <v>542</v>
      </c>
      <c r="C126" s="167" t="s">
        <v>543</v>
      </c>
      <c r="D126" s="167" t="s">
        <v>176</v>
      </c>
      <c r="E126" s="167" t="s">
        <v>535</v>
      </c>
      <c r="F126" s="167" t="s">
        <v>10</v>
      </c>
      <c r="G126" s="167" t="s">
        <v>560</v>
      </c>
    </row>
    <row r="127" spans="1:7" ht="29.25" hidden="1" customHeight="1">
      <c r="A127" s="167" t="s">
        <v>541</v>
      </c>
      <c r="B127" s="167" t="s">
        <v>542</v>
      </c>
      <c r="C127" s="167" t="s">
        <v>543</v>
      </c>
      <c r="D127" s="167" t="s">
        <v>176</v>
      </c>
      <c r="E127" s="167" t="s">
        <v>535</v>
      </c>
      <c r="F127" s="167" t="s">
        <v>59</v>
      </c>
      <c r="G127" s="167" t="s">
        <v>561</v>
      </c>
    </row>
    <row r="128" spans="1:7" ht="29.25" hidden="1" customHeight="1">
      <c r="A128" s="167" t="s">
        <v>541</v>
      </c>
      <c r="B128" s="167" t="s">
        <v>542</v>
      </c>
      <c r="C128" s="167" t="s">
        <v>543</v>
      </c>
      <c r="D128" s="167" t="s">
        <v>176</v>
      </c>
      <c r="E128" s="167" t="s">
        <v>535</v>
      </c>
      <c r="F128" s="167" t="s">
        <v>57</v>
      </c>
      <c r="G128" s="167" t="s">
        <v>562</v>
      </c>
    </row>
    <row r="129" spans="1:7" ht="29.25" hidden="1" customHeight="1">
      <c r="A129" s="167" t="s">
        <v>541</v>
      </c>
      <c r="B129" s="167" t="s">
        <v>542</v>
      </c>
      <c r="C129" s="167" t="s">
        <v>543</v>
      </c>
      <c r="D129" s="167" t="s">
        <v>176</v>
      </c>
      <c r="E129" s="167" t="s">
        <v>535</v>
      </c>
      <c r="F129" s="167" t="s">
        <v>58</v>
      </c>
      <c r="G129" s="167" t="s">
        <v>563</v>
      </c>
    </row>
  </sheetData>
  <autoFilter ref="A1:G130" xr:uid="{00000000-0001-0000-0200-000000000000}">
    <filterColumn colId="1">
      <filters blank="1">
        <filter val="ST118577"/>
      </filters>
    </filterColumn>
    <filterColumn colId="3">
      <filters blank="1">
        <filter val="BLACK"/>
      </filters>
    </filterColumn>
  </autoFilter>
  <pageMargins left="0.25" right="0.25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2C07-CB05-49B1-A3E6-42CD35BEFEC1}">
  <sheetPr>
    <pageSetUpPr fitToPage="1"/>
  </sheetPr>
  <dimension ref="A1:AC854"/>
  <sheetViews>
    <sheetView view="pageBreakPreview" zoomScale="62" zoomScaleNormal="59" zoomScaleSheetLayoutView="62" workbookViewId="0">
      <pane xSplit="12" ySplit="5" topLeftCell="M6" activePane="bottomRight" state="frozen"/>
      <selection activeCell="G3" sqref="G3:M8"/>
      <selection pane="topRight" activeCell="G3" sqref="G3:M8"/>
      <selection pane="bottomLeft" activeCell="G3" sqref="G3:M8"/>
      <selection pane="bottomRight" activeCell="G3" sqref="G3:M8"/>
    </sheetView>
  </sheetViews>
  <sheetFormatPr defaultColWidth="15.1796875" defaultRowHeight="14.5"/>
  <cols>
    <col min="1" max="1" width="8.81640625" style="263" customWidth="1"/>
    <col min="2" max="2" width="18.36328125" style="263" customWidth="1"/>
    <col min="3" max="4" width="51.36328125" style="263" customWidth="1"/>
    <col min="5" max="5" width="12.36328125" style="260" customWidth="1"/>
    <col min="6" max="6" width="17.453125" style="277" customWidth="1"/>
    <col min="7" max="7" width="18" style="273" customWidth="1"/>
    <col min="8" max="8" width="11.1796875" style="273" customWidth="1"/>
    <col min="9" max="9" width="18" style="273" customWidth="1"/>
    <col min="10" max="10" width="11.1796875" style="273" customWidth="1"/>
    <col min="11" max="11" width="18" style="273" customWidth="1"/>
    <col min="12" max="12" width="67.453125" style="263" customWidth="1"/>
    <col min="13" max="13" width="12.6328125" style="263" customWidth="1"/>
    <col min="14" max="14" width="13.453125" style="263" customWidth="1"/>
    <col min="15" max="15" width="17" style="263" customWidth="1"/>
    <col min="16" max="16" width="11.81640625" style="263" customWidth="1"/>
    <col min="17" max="26" width="22.36328125" style="263" customWidth="1"/>
    <col min="27" max="16384" width="15.1796875" style="263"/>
  </cols>
  <sheetData>
    <row r="1" spans="1:26" ht="32.25" customHeight="1" thickBot="1">
      <c r="A1" s="557" t="s">
        <v>301</v>
      </c>
      <c r="B1" s="557"/>
      <c r="C1" s="258">
        <v>118577</v>
      </c>
      <c r="D1" s="259"/>
      <c r="F1" s="558"/>
      <c r="G1" s="558"/>
      <c r="H1" s="558"/>
      <c r="I1" s="261"/>
      <c r="J1" s="261"/>
      <c r="K1" s="261"/>
      <c r="L1" s="262"/>
    </row>
    <row r="2" spans="1:26" ht="24.75" customHeight="1" thickBot="1">
      <c r="A2" s="557" t="s">
        <v>302</v>
      </c>
      <c r="B2" s="557"/>
      <c r="C2" s="264" t="s">
        <v>254</v>
      </c>
      <c r="D2" s="265"/>
      <c r="F2" s="559"/>
      <c r="G2" s="559"/>
      <c r="H2" s="559"/>
      <c r="I2" s="261"/>
      <c r="J2" s="261"/>
      <c r="K2" s="261"/>
      <c r="L2" s="266"/>
    </row>
    <row r="3" spans="1:26" ht="24.75" customHeight="1" thickBot="1">
      <c r="A3" s="560" t="s">
        <v>303</v>
      </c>
      <c r="B3" s="561"/>
      <c r="C3" s="267" t="s">
        <v>304</v>
      </c>
      <c r="D3" s="268"/>
      <c r="F3" s="269"/>
      <c r="G3" s="261"/>
      <c r="H3" s="261"/>
      <c r="I3" s="261"/>
      <c r="J3" s="261"/>
      <c r="K3" s="261"/>
      <c r="L3" s="266"/>
    </row>
    <row r="4" spans="1:26" ht="22.75" customHeight="1" thickBot="1">
      <c r="A4" s="557" t="s">
        <v>160</v>
      </c>
      <c r="B4" s="557"/>
      <c r="C4" s="270" t="s">
        <v>305</v>
      </c>
      <c r="D4" s="271"/>
      <c r="F4" s="272" t="s">
        <v>306</v>
      </c>
      <c r="H4" s="274"/>
      <c r="J4" s="274"/>
      <c r="L4" s="266"/>
    </row>
    <row r="5" spans="1:26" ht="22.75" customHeight="1" thickBot="1">
      <c r="A5" s="562" t="s">
        <v>55</v>
      </c>
      <c r="B5" s="562"/>
      <c r="C5" s="275" t="s">
        <v>10</v>
      </c>
      <c r="D5" s="276"/>
      <c r="H5" s="274"/>
      <c r="J5" s="274"/>
      <c r="L5" s="266"/>
    </row>
    <row r="6" spans="1:26" ht="24.75" customHeight="1" thickBot="1">
      <c r="A6" s="563" t="s">
        <v>307</v>
      </c>
      <c r="B6" s="564"/>
      <c r="C6" s="278"/>
      <c r="D6" s="268"/>
      <c r="F6" s="269"/>
      <c r="G6" s="261"/>
      <c r="H6" s="261"/>
      <c r="I6" s="261"/>
      <c r="J6" s="261"/>
      <c r="K6" s="261"/>
      <c r="L6" s="266"/>
    </row>
    <row r="7" spans="1:26" ht="39.75" customHeight="1" thickBot="1">
      <c r="A7" s="279"/>
      <c r="B7" s="565" t="s">
        <v>308</v>
      </c>
      <c r="C7" s="566"/>
      <c r="D7" s="280"/>
      <c r="E7" s="281"/>
      <c r="F7" s="282" t="s">
        <v>309</v>
      </c>
      <c r="G7" s="283" t="s">
        <v>310</v>
      </c>
      <c r="H7" s="284"/>
      <c r="I7" s="285" t="s">
        <v>311</v>
      </c>
      <c r="J7" s="286"/>
      <c r="K7" s="287" t="s">
        <v>312</v>
      </c>
      <c r="L7" s="288"/>
      <c r="M7" s="289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</row>
    <row r="8" spans="1:26" ht="44" customHeight="1" thickBot="1">
      <c r="A8" s="291" t="s">
        <v>313</v>
      </c>
      <c r="B8" s="567" t="s">
        <v>314</v>
      </c>
      <c r="C8" s="568"/>
      <c r="D8" s="292"/>
      <c r="E8" s="293" t="s">
        <v>315</v>
      </c>
      <c r="F8" s="294" t="s">
        <v>10</v>
      </c>
      <c r="G8" s="295">
        <v>45461</v>
      </c>
      <c r="H8" s="296" t="s">
        <v>316</v>
      </c>
      <c r="I8" s="297">
        <v>45552</v>
      </c>
      <c r="J8" s="298" t="s">
        <v>316</v>
      </c>
      <c r="K8" s="299">
        <v>45552</v>
      </c>
      <c r="L8" s="300" t="s">
        <v>317</v>
      </c>
      <c r="M8" s="289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s="276" customFormat="1" ht="48.5" customHeight="1">
      <c r="A9" s="301">
        <v>1</v>
      </c>
      <c r="B9" s="569" t="s">
        <v>318</v>
      </c>
      <c r="C9" s="570"/>
      <c r="D9" s="302" t="s">
        <v>319</v>
      </c>
      <c r="E9" s="303">
        <v>0.25</v>
      </c>
      <c r="F9" s="304">
        <v>6.5</v>
      </c>
      <c r="G9" s="305">
        <v>7</v>
      </c>
      <c r="H9" s="306">
        <f t="shared" ref="H9:H21" si="0">G9-F9</f>
        <v>0.5</v>
      </c>
      <c r="I9" s="307">
        <v>6.625</v>
      </c>
      <c r="J9" s="306">
        <f>I9-F9</f>
        <v>0.125</v>
      </c>
      <c r="K9" s="308"/>
      <c r="L9" s="309"/>
      <c r="M9" s="310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</row>
    <row r="10" spans="1:26" s="276" customFormat="1" ht="25" customHeight="1">
      <c r="A10" s="312">
        <v>2</v>
      </c>
      <c r="B10" s="555" t="s">
        <v>320</v>
      </c>
      <c r="C10" s="556"/>
      <c r="D10" s="314" t="s">
        <v>96</v>
      </c>
      <c r="E10" s="315">
        <v>0.75</v>
      </c>
      <c r="F10" s="316">
        <v>26</v>
      </c>
      <c r="G10" s="317">
        <v>27.5</v>
      </c>
      <c r="H10" s="318">
        <f t="shared" si="0"/>
        <v>1.5</v>
      </c>
      <c r="I10" s="317">
        <v>25.5</v>
      </c>
      <c r="J10" s="318">
        <f>I10-F10</f>
        <v>-0.5</v>
      </c>
      <c r="K10" s="319"/>
      <c r="L10" s="320" t="s">
        <v>321</v>
      </c>
      <c r="M10" s="310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</row>
    <row r="11" spans="1:26" s="276" customFormat="1" ht="27.5" customHeight="1">
      <c r="A11" s="312">
        <v>3</v>
      </c>
      <c r="B11" s="555" t="s">
        <v>322</v>
      </c>
      <c r="C11" s="556"/>
      <c r="D11" s="314" t="s">
        <v>323</v>
      </c>
      <c r="E11" s="315">
        <v>0.75</v>
      </c>
      <c r="F11" s="316">
        <v>27</v>
      </c>
      <c r="G11" s="317">
        <v>28</v>
      </c>
      <c r="H11" s="318">
        <f t="shared" si="0"/>
        <v>1</v>
      </c>
      <c r="I11" s="317">
        <v>26.5</v>
      </c>
      <c r="J11" s="318">
        <f t="shared" ref="J11:J29" si="1">I11-F11</f>
        <v>-0.5</v>
      </c>
      <c r="K11" s="319"/>
      <c r="L11" s="320" t="s">
        <v>321</v>
      </c>
      <c r="M11" s="310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</row>
    <row r="12" spans="1:26" s="276" customFormat="1" ht="27.5" customHeight="1">
      <c r="A12" s="312">
        <v>4</v>
      </c>
      <c r="B12" s="571" t="s">
        <v>324</v>
      </c>
      <c r="C12" s="572"/>
      <c r="D12" s="321" t="s">
        <v>325</v>
      </c>
      <c r="E12" s="315">
        <v>0.75</v>
      </c>
      <c r="F12" s="316">
        <v>20.5</v>
      </c>
      <c r="G12" s="317">
        <v>20.5</v>
      </c>
      <c r="H12" s="318">
        <f t="shared" si="0"/>
        <v>0</v>
      </c>
      <c r="I12" s="317">
        <v>20.75</v>
      </c>
      <c r="J12" s="318">
        <f t="shared" si="1"/>
        <v>0.25</v>
      </c>
      <c r="K12" s="319"/>
      <c r="L12" s="320" t="s">
        <v>321</v>
      </c>
      <c r="M12" s="310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</row>
    <row r="13" spans="1:26" s="276" customFormat="1" ht="27.5" customHeight="1">
      <c r="A13" s="312">
        <v>5</v>
      </c>
      <c r="B13" s="313" t="s">
        <v>326</v>
      </c>
      <c r="C13" s="313"/>
      <c r="D13" s="322" t="s">
        <v>78</v>
      </c>
      <c r="E13" s="323">
        <v>0.625</v>
      </c>
      <c r="F13" s="324">
        <v>26</v>
      </c>
      <c r="G13" s="317">
        <v>26</v>
      </c>
      <c r="H13" s="318">
        <f t="shared" si="0"/>
        <v>0</v>
      </c>
      <c r="I13" s="317">
        <v>26.5</v>
      </c>
      <c r="J13" s="318">
        <f t="shared" si="1"/>
        <v>0.5</v>
      </c>
      <c r="K13" s="319"/>
      <c r="L13" s="320" t="s">
        <v>321</v>
      </c>
      <c r="M13" s="310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</row>
    <row r="14" spans="1:26" s="276" customFormat="1" ht="46" customHeight="1">
      <c r="A14" s="312">
        <v>6</v>
      </c>
      <c r="B14" s="313" t="s">
        <v>327</v>
      </c>
      <c r="C14" s="313"/>
      <c r="D14" s="325" t="s">
        <v>328</v>
      </c>
      <c r="E14" s="315">
        <v>0.375</v>
      </c>
      <c r="F14" s="316">
        <v>11.5</v>
      </c>
      <c r="G14" s="317">
        <v>11.5</v>
      </c>
      <c r="H14" s="318">
        <f t="shared" si="0"/>
        <v>0</v>
      </c>
      <c r="I14" s="317">
        <v>11.75</v>
      </c>
      <c r="J14" s="318">
        <f t="shared" si="1"/>
        <v>0.25</v>
      </c>
      <c r="K14" s="319"/>
      <c r="L14" s="320" t="s">
        <v>321</v>
      </c>
      <c r="M14" s="310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</row>
    <row r="15" spans="1:26" s="276" customFormat="1" ht="25" customHeight="1">
      <c r="A15" s="312">
        <v>7</v>
      </c>
      <c r="B15" s="573" t="s">
        <v>329</v>
      </c>
      <c r="C15" s="573"/>
      <c r="D15" s="326" t="s">
        <v>330</v>
      </c>
      <c r="E15" s="315">
        <v>0.375</v>
      </c>
      <c r="F15" s="316">
        <v>11.75</v>
      </c>
      <c r="G15" s="317">
        <v>12</v>
      </c>
      <c r="H15" s="318">
        <f t="shared" si="0"/>
        <v>0.25</v>
      </c>
      <c r="I15" s="317">
        <v>11</v>
      </c>
      <c r="J15" s="318">
        <f t="shared" si="1"/>
        <v>-0.75</v>
      </c>
      <c r="K15" s="319"/>
      <c r="L15" s="320" t="s">
        <v>321</v>
      </c>
      <c r="M15" s="310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</row>
    <row r="16" spans="1:26" s="276" customFormat="1" ht="43.5" customHeight="1">
      <c r="A16" s="312">
        <v>8</v>
      </c>
      <c r="B16" s="313" t="s">
        <v>331</v>
      </c>
      <c r="C16" s="313"/>
      <c r="D16" s="325" t="s">
        <v>332</v>
      </c>
      <c r="E16" s="315">
        <v>0.625</v>
      </c>
      <c r="F16" s="316">
        <v>22.5</v>
      </c>
      <c r="G16" s="317">
        <v>22.75</v>
      </c>
      <c r="H16" s="318">
        <f t="shared" si="0"/>
        <v>0.25</v>
      </c>
      <c r="I16" s="317">
        <v>22.375</v>
      </c>
      <c r="J16" s="318">
        <f t="shared" si="1"/>
        <v>-0.125</v>
      </c>
      <c r="K16" s="319">
        <v>21.5</v>
      </c>
      <c r="L16" s="320" t="s">
        <v>333</v>
      </c>
      <c r="M16" s="310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</row>
    <row r="17" spans="1:26" s="276" customFormat="1" ht="43.5" customHeight="1">
      <c r="A17" s="312">
        <v>9</v>
      </c>
      <c r="B17" s="313" t="s">
        <v>334</v>
      </c>
      <c r="C17" s="313"/>
      <c r="D17" s="325" t="s">
        <v>335</v>
      </c>
      <c r="E17" s="315">
        <v>0.625</v>
      </c>
      <c r="F17" s="316">
        <v>22.5</v>
      </c>
      <c r="G17" s="317">
        <v>23.25</v>
      </c>
      <c r="H17" s="318">
        <f t="shared" si="0"/>
        <v>0.75</v>
      </c>
      <c r="I17" s="317">
        <v>23</v>
      </c>
      <c r="J17" s="318">
        <f t="shared" si="1"/>
        <v>0.5</v>
      </c>
      <c r="K17" s="319">
        <v>21.5</v>
      </c>
      <c r="L17" s="320" t="s">
        <v>333</v>
      </c>
      <c r="M17" s="310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</row>
    <row r="18" spans="1:26" s="276" customFormat="1" ht="25" customHeight="1">
      <c r="A18" s="327">
        <v>10</v>
      </c>
      <c r="B18" s="328" t="s">
        <v>336</v>
      </c>
      <c r="C18" s="328"/>
      <c r="D18" s="329" t="s">
        <v>337</v>
      </c>
      <c r="E18" s="330">
        <v>0.25</v>
      </c>
      <c r="F18" s="331">
        <v>3.5</v>
      </c>
      <c r="G18" s="332">
        <v>3.375</v>
      </c>
      <c r="H18" s="333">
        <f t="shared" si="0"/>
        <v>-0.125</v>
      </c>
      <c r="I18" s="334">
        <v>3.5</v>
      </c>
      <c r="J18" s="333">
        <f t="shared" si="1"/>
        <v>0</v>
      </c>
      <c r="K18" s="335"/>
      <c r="L18" s="336"/>
      <c r="M18" s="310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</row>
    <row r="19" spans="1:26" s="276" customFormat="1" ht="25" customHeight="1">
      <c r="A19" s="327">
        <v>11</v>
      </c>
      <c r="B19" s="574" t="s">
        <v>338</v>
      </c>
      <c r="C19" s="574"/>
      <c r="D19" s="337" t="s">
        <v>339</v>
      </c>
      <c r="E19" s="330">
        <v>0.125</v>
      </c>
      <c r="F19" s="331">
        <v>1.5</v>
      </c>
      <c r="G19" s="332">
        <v>1.375</v>
      </c>
      <c r="H19" s="333">
        <f t="shared" si="0"/>
        <v>-0.125</v>
      </c>
      <c r="I19" s="334">
        <v>1.625</v>
      </c>
      <c r="J19" s="333">
        <f t="shared" si="1"/>
        <v>0.125</v>
      </c>
      <c r="K19" s="335"/>
      <c r="L19" s="336"/>
      <c r="M19" s="310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</row>
    <row r="20" spans="1:26" s="276" customFormat="1" ht="25" customHeight="1">
      <c r="A20" s="327">
        <v>12</v>
      </c>
      <c r="B20" s="575" t="s">
        <v>340</v>
      </c>
      <c r="C20" s="575"/>
      <c r="D20" s="338" t="s">
        <v>341</v>
      </c>
      <c r="E20" s="303">
        <v>0.125</v>
      </c>
      <c r="F20" s="304">
        <v>1.5</v>
      </c>
      <c r="G20" s="332">
        <v>1.25</v>
      </c>
      <c r="H20" s="333">
        <f t="shared" si="0"/>
        <v>-0.25</v>
      </c>
      <c r="I20" s="334">
        <v>1.5</v>
      </c>
      <c r="J20" s="333">
        <f t="shared" si="1"/>
        <v>0</v>
      </c>
      <c r="K20" s="335"/>
      <c r="L20" s="339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</row>
    <row r="21" spans="1:26" s="276" customFormat="1" ht="25" customHeight="1">
      <c r="A21" s="327">
        <v>13</v>
      </c>
      <c r="B21" s="574" t="s">
        <v>342</v>
      </c>
      <c r="C21" s="574"/>
      <c r="D21" s="337" t="s">
        <v>343</v>
      </c>
      <c r="E21" s="330">
        <v>0.125</v>
      </c>
      <c r="F21" s="331">
        <v>1</v>
      </c>
      <c r="G21" s="332">
        <v>0.875</v>
      </c>
      <c r="H21" s="333">
        <f t="shared" si="0"/>
        <v>-0.125</v>
      </c>
      <c r="I21" s="334">
        <v>1</v>
      </c>
      <c r="J21" s="333">
        <f t="shared" si="1"/>
        <v>0</v>
      </c>
      <c r="K21" s="335"/>
      <c r="L21" s="336"/>
      <c r="M21" s="310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</row>
    <row r="22" spans="1:26" s="276" customFormat="1" ht="47.5" customHeight="1">
      <c r="A22" s="312">
        <v>14</v>
      </c>
      <c r="B22" s="555" t="s">
        <v>344</v>
      </c>
      <c r="C22" s="556"/>
      <c r="D22" s="314" t="s">
        <v>345</v>
      </c>
      <c r="E22" s="315">
        <v>0.125</v>
      </c>
      <c r="F22" s="316">
        <v>4.25</v>
      </c>
      <c r="G22" s="317">
        <v>4</v>
      </c>
      <c r="H22" s="318">
        <f>G22-F22</f>
        <v>-0.25</v>
      </c>
      <c r="I22" s="317">
        <v>4</v>
      </c>
      <c r="J22" s="318">
        <f t="shared" si="1"/>
        <v>-0.25</v>
      </c>
      <c r="K22" s="319"/>
      <c r="L22" s="320" t="s">
        <v>321</v>
      </c>
      <c r="M22" s="310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</row>
    <row r="23" spans="1:26" s="276" customFormat="1" ht="45" customHeight="1">
      <c r="A23" s="327">
        <v>15</v>
      </c>
      <c r="B23" s="576" t="s">
        <v>346</v>
      </c>
      <c r="C23" s="577"/>
      <c r="D23" s="340" t="s">
        <v>347</v>
      </c>
      <c r="E23" s="330">
        <v>0.125</v>
      </c>
      <c r="F23" s="331">
        <v>1</v>
      </c>
      <c r="G23" s="332">
        <v>1</v>
      </c>
      <c r="H23" s="333">
        <f>G23-F23</f>
        <v>0</v>
      </c>
      <c r="I23" s="334">
        <v>1</v>
      </c>
      <c r="J23" s="333">
        <f t="shared" si="1"/>
        <v>0</v>
      </c>
      <c r="K23" s="335"/>
      <c r="L23" s="341"/>
      <c r="M23" s="310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</row>
    <row r="24" spans="1:26" s="276" customFormat="1" ht="33" customHeight="1">
      <c r="A24" s="312">
        <v>16</v>
      </c>
      <c r="B24" s="573" t="s">
        <v>348</v>
      </c>
      <c r="C24" s="573"/>
      <c r="D24" s="326" t="s">
        <v>349</v>
      </c>
      <c r="E24" s="342">
        <v>0.25</v>
      </c>
      <c r="F24" s="319">
        <v>9.75</v>
      </c>
      <c r="G24" s="317">
        <v>10.125</v>
      </c>
      <c r="H24" s="318">
        <f t="shared" ref="H24:H27" si="2">G24-F24</f>
        <v>0.375</v>
      </c>
      <c r="I24" s="317">
        <v>9.375</v>
      </c>
      <c r="J24" s="318">
        <f t="shared" si="1"/>
        <v>-0.375</v>
      </c>
      <c r="K24" s="319"/>
      <c r="L24" s="320" t="s">
        <v>321</v>
      </c>
      <c r="M24" s="310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</row>
    <row r="25" spans="1:26" s="276" customFormat="1" ht="47.5" customHeight="1">
      <c r="A25" s="312">
        <v>17</v>
      </c>
      <c r="B25" s="573" t="s">
        <v>350</v>
      </c>
      <c r="C25" s="573"/>
      <c r="D25" s="326" t="s">
        <v>351</v>
      </c>
      <c r="E25" s="342">
        <v>0.25</v>
      </c>
      <c r="F25" s="319">
        <v>7.25</v>
      </c>
      <c r="G25" s="317">
        <v>7.25</v>
      </c>
      <c r="H25" s="318">
        <f t="shared" si="2"/>
        <v>0</v>
      </c>
      <c r="I25" s="317">
        <v>6.75</v>
      </c>
      <c r="J25" s="318">
        <f t="shared" si="1"/>
        <v>-0.5</v>
      </c>
      <c r="K25" s="319"/>
      <c r="L25" s="320" t="s">
        <v>321</v>
      </c>
      <c r="M25" s="310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</row>
    <row r="26" spans="1:26" s="276" customFormat="1" ht="25" customHeight="1">
      <c r="A26" s="312">
        <v>18</v>
      </c>
      <c r="B26" s="573" t="s">
        <v>352</v>
      </c>
      <c r="C26" s="573"/>
      <c r="D26" s="326" t="s">
        <v>353</v>
      </c>
      <c r="E26" s="342">
        <v>0.25</v>
      </c>
      <c r="F26" s="319">
        <v>5.25</v>
      </c>
      <c r="G26" s="317">
        <v>5.125</v>
      </c>
      <c r="H26" s="318">
        <f t="shared" si="2"/>
        <v>-0.125</v>
      </c>
      <c r="I26" s="317">
        <v>4.75</v>
      </c>
      <c r="J26" s="318">
        <f t="shared" si="1"/>
        <v>-0.5</v>
      </c>
      <c r="K26" s="319"/>
      <c r="L26" s="320" t="s">
        <v>321</v>
      </c>
      <c r="M26" s="310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</row>
    <row r="27" spans="1:26" s="276" customFormat="1" ht="31.5" customHeight="1">
      <c r="A27" s="312">
        <v>19</v>
      </c>
      <c r="B27" s="313" t="s">
        <v>354</v>
      </c>
      <c r="C27" s="313"/>
      <c r="D27" s="325" t="s">
        <v>355</v>
      </c>
      <c r="E27" s="342">
        <v>0.5</v>
      </c>
      <c r="F27" s="319">
        <v>24</v>
      </c>
      <c r="G27" s="317">
        <v>24</v>
      </c>
      <c r="H27" s="318">
        <f t="shared" si="2"/>
        <v>0</v>
      </c>
      <c r="I27" s="317">
        <v>23.5</v>
      </c>
      <c r="J27" s="318">
        <f t="shared" si="1"/>
        <v>-0.5</v>
      </c>
      <c r="K27" s="319"/>
      <c r="L27" s="320" t="s">
        <v>321</v>
      </c>
      <c r="M27" s="310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</row>
    <row r="28" spans="1:26" s="276" customFormat="1" ht="20.5" hidden="1" customHeight="1">
      <c r="A28" s="312">
        <v>15</v>
      </c>
      <c r="B28" s="555" t="s">
        <v>356</v>
      </c>
      <c r="C28" s="556"/>
      <c r="D28" s="314"/>
      <c r="E28" s="315">
        <v>0.125</v>
      </c>
      <c r="F28" s="316">
        <v>8.75</v>
      </c>
      <c r="G28" s="317"/>
      <c r="H28" s="318">
        <f>G28-F28</f>
        <v>-8.75</v>
      </c>
      <c r="I28" s="317"/>
      <c r="J28" s="318">
        <f t="shared" si="1"/>
        <v>-8.75</v>
      </c>
      <c r="K28" s="319"/>
      <c r="L28" s="320"/>
      <c r="M28" s="310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</row>
    <row r="29" spans="1:26" s="276" customFormat="1" ht="43.5" customHeight="1">
      <c r="A29" s="312">
        <v>20</v>
      </c>
      <c r="B29" s="555" t="s">
        <v>357</v>
      </c>
      <c r="C29" s="556"/>
      <c r="D29" s="314" t="s">
        <v>358</v>
      </c>
      <c r="E29" s="315">
        <v>0.125</v>
      </c>
      <c r="F29" s="316">
        <v>3.25</v>
      </c>
      <c r="G29" s="317">
        <v>3.375</v>
      </c>
      <c r="H29" s="318">
        <f>G29-F29</f>
        <v>0.125</v>
      </c>
      <c r="I29" s="317">
        <v>3.75</v>
      </c>
      <c r="J29" s="318">
        <f t="shared" si="1"/>
        <v>0.5</v>
      </c>
      <c r="K29" s="319"/>
      <c r="L29" s="343" t="s">
        <v>321</v>
      </c>
      <c r="M29" s="310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</row>
    <row r="30" spans="1:26" ht="19" customHeight="1">
      <c r="A30" s="290"/>
      <c r="B30" s="344" t="s">
        <v>359</v>
      </c>
      <c r="C30" s="290"/>
      <c r="D30" s="290"/>
      <c r="E30" s="345"/>
      <c r="F30" s="345"/>
      <c r="G30" s="345"/>
      <c r="H30" s="345"/>
      <c r="I30" s="345"/>
      <c r="J30" s="345"/>
      <c r="K30" s="345"/>
      <c r="L30" s="346"/>
      <c r="M30" s="290"/>
      <c r="N30" s="290"/>
      <c r="O30" s="290"/>
      <c r="P30" s="290"/>
      <c r="Q30" s="290"/>
      <c r="R30" s="290"/>
      <c r="S30" s="290"/>
      <c r="T30" s="290"/>
      <c r="U30" s="290"/>
      <c r="V30" s="290"/>
    </row>
    <row r="31" spans="1:26" ht="19" customHeight="1">
      <c r="A31" s="311">
        <v>1</v>
      </c>
      <c r="B31" s="347" t="s">
        <v>360</v>
      </c>
      <c r="C31" s="290"/>
      <c r="D31" s="290"/>
      <c r="E31" s="345"/>
      <c r="F31" s="348"/>
      <c r="G31" s="345"/>
      <c r="H31" s="345"/>
      <c r="I31" s="345"/>
      <c r="J31" s="345"/>
      <c r="K31" s="345"/>
      <c r="L31" s="346"/>
      <c r="M31" s="290"/>
      <c r="N31" s="290"/>
      <c r="O31" s="290"/>
      <c r="P31" s="290"/>
      <c r="Q31" s="290"/>
      <c r="R31" s="290"/>
      <c r="S31" s="290"/>
      <c r="T31" s="290"/>
      <c r="U31" s="290"/>
      <c r="V31" s="290"/>
    </row>
    <row r="32" spans="1:26" ht="19" customHeight="1">
      <c r="A32" s="311">
        <v>2</v>
      </c>
      <c r="B32" s="349" t="s">
        <v>361</v>
      </c>
      <c r="C32" s="290"/>
      <c r="D32" s="290"/>
      <c r="E32" s="345"/>
      <c r="F32" s="348"/>
      <c r="G32" s="345"/>
      <c r="H32" s="345"/>
      <c r="I32" s="345"/>
      <c r="J32" s="345"/>
      <c r="K32" s="345"/>
      <c r="L32" s="346"/>
      <c r="M32" s="290"/>
      <c r="N32" s="290"/>
      <c r="O32" s="290"/>
      <c r="P32" s="290"/>
      <c r="Q32" s="290"/>
      <c r="R32" s="290"/>
      <c r="S32" s="290"/>
      <c r="T32" s="290"/>
      <c r="U32" s="290"/>
      <c r="V32" s="290"/>
    </row>
    <row r="33" spans="1:29" ht="19" customHeight="1">
      <c r="A33" s="311">
        <v>3</v>
      </c>
      <c r="B33" s="347" t="s">
        <v>362</v>
      </c>
      <c r="C33" s="290"/>
      <c r="D33" s="290"/>
      <c r="E33" s="345"/>
      <c r="F33" s="348"/>
      <c r="G33" s="345"/>
      <c r="H33" s="345"/>
      <c r="I33" s="345"/>
      <c r="J33" s="345"/>
      <c r="K33" s="345"/>
      <c r="L33" s="346"/>
      <c r="M33" s="290"/>
      <c r="N33" s="290"/>
      <c r="O33" s="290"/>
      <c r="P33" s="290"/>
      <c r="Q33" s="290"/>
      <c r="R33" s="290"/>
      <c r="S33" s="290"/>
      <c r="T33" s="290"/>
      <c r="U33" s="290"/>
      <c r="V33" s="290"/>
    </row>
    <row r="34" spans="1:29" ht="19" customHeight="1">
      <c r="A34" s="290"/>
      <c r="B34" s="350" t="s">
        <v>363</v>
      </c>
      <c r="C34" s="290"/>
      <c r="D34" s="290"/>
      <c r="E34" s="345"/>
      <c r="F34" s="348"/>
      <c r="G34" s="345"/>
      <c r="H34" s="345"/>
      <c r="I34" s="345"/>
      <c r="J34" s="345"/>
      <c r="K34" s="345"/>
      <c r="L34" s="345"/>
      <c r="M34" s="345"/>
      <c r="N34" s="345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</row>
    <row r="35" spans="1:29" ht="19" customHeight="1">
      <c r="A35" s="290">
        <v>1</v>
      </c>
      <c r="B35" s="347" t="s">
        <v>364</v>
      </c>
      <c r="C35" s="290"/>
      <c r="D35" s="290"/>
      <c r="E35" s="345"/>
      <c r="F35" s="348"/>
      <c r="G35" s="345"/>
      <c r="H35" s="345"/>
      <c r="I35" s="345"/>
      <c r="J35" s="345"/>
      <c r="K35" s="345"/>
      <c r="L35" s="345"/>
      <c r="M35" s="345"/>
      <c r="N35" s="345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</row>
    <row r="36" spans="1:29" ht="19" customHeight="1">
      <c r="A36" s="290">
        <v>2</v>
      </c>
      <c r="B36" s="347" t="s">
        <v>365</v>
      </c>
      <c r="C36" s="290"/>
      <c r="D36" s="290"/>
      <c r="E36" s="345"/>
      <c r="F36" s="348"/>
      <c r="G36" s="345"/>
      <c r="H36" s="345"/>
      <c r="I36" s="345"/>
      <c r="J36" s="345"/>
      <c r="K36" s="345"/>
      <c r="L36" s="345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</row>
    <row r="37" spans="1:29" ht="19" customHeight="1">
      <c r="A37" s="290">
        <v>3</v>
      </c>
      <c r="B37" s="347" t="s">
        <v>366</v>
      </c>
      <c r="C37" s="290"/>
      <c r="D37" s="290"/>
      <c r="E37" s="345"/>
      <c r="F37" s="348"/>
      <c r="G37" s="345"/>
      <c r="H37" s="345"/>
      <c r="I37" s="345"/>
      <c r="J37" s="345"/>
      <c r="K37" s="345"/>
      <c r="L37" s="345"/>
      <c r="M37" s="345"/>
      <c r="N37" s="345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</row>
    <row r="38" spans="1:29" ht="19" customHeight="1">
      <c r="A38" s="290">
        <v>4</v>
      </c>
      <c r="B38" s="347" t="s">
        <v>367</v>
      </c>
      <c r="C38" s="290"/>
      <c r="D38" s="290"/>
      <c r="E38" s="345"/>
      <c r="F38" s="348"/>
      <c r="G38" s="345"/>
      <c r="H38" s="345"/>
      <c r="I38" s="345"/>
      <c r="J38" s="345"/>
      <c r="K38" s="345"/>
      <c r="L38" s="345"/>
      <c r="M38" s="345"/>
      <c r="N38" s="345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</row>
    <row r="39" spans="1:29" ht="19" customHeight="1">
      <c r="A39" s="290"/>
      <c r="B39" s="351"/>
      <c r="C39" s="290"/>
      <c r="D39" s="290"/>
      <c r="E39" s="345"/>
      <c r="F39" s="348"/>
      <c r="G39" s="345"/>
      <c r="H39" s="345"/>
      <c r="I39" s="345"/>
      <c r="J39" s="345"/>
      <c r="K39" s="345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</row>
    <row r="40" spans="1:29" s="276" customFormat="1" ht="29.5" customHeight="1">
      <c r="A40" s="311">
        <v>1</v>
      </c>
      <c r="B40" s="350" t="s">
        <v>368</v>
      </c>
      <c r="C40" s="347"/>
      <c r="D40" s="347"/>
      <c r="E40" s="352"/>
      <c r="F40" s="353"/>
      <c r="G40" s="352"/>
      <c r="H40" s="352"/>
      <c r="I40" s="352"/>
      <c r="J40" s="352"/>
      <c r="K40" s="352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</row>
    <row r="41" spans="1:29" s="276" customFormat="1" ht="29.5" customHeight="1">
      <c r="A41" s="311">
        <v>2</v>
      </c>
      <c r="B41" s="350" t="s">
        <v>369</v>
      </c>
      <c r="C41" s="311"/>
      <c r="D41" s="311"/>
      <c r="E41" s="352"/>
      <c r="F41" s="354"/>
      <c r="G41" s="352"/>
      <c r="H41" s="352"/>
      <c r="I41" s="352"/>
      <c r="J41" s="352"/>
      <c r="K41" s="352"/>
      <c r="L41" s="311"/>
      <c r="M41" s="311"/>
      <c r="N41" s="311"/>
      <c r="O41" s="311"/>
      <c r="P41" s="311"/>
      <c r="Q41" s="311"/>
      <c r="R41" s="311"/>
      <c r="S41" s="311"/>
      <c r="T41" s="311"/>
    </row>
    <row r="42" spans="1:29" s="276" customFormat="1" ht="29.5" customHeight="1">
      <c r="A42" s="311">
        <v>3</v>
      </c>
      <c r="B42" s="350" t="s">
        <v>370</v>
      </c>
      <c r="C42" s="311"/>
      <c r="D42" s="311"/>
      <c r="E42" s="352"/>
      <c r="F42" s="354"/>
      <c r="G42" s="352"/>
      <c r="H42" s="352"/>
      <c r="I42" s="352"/>
      <c r="J42" s="352"/>
      <c r="K42" s="352"/>
      <c r="L42" s="311"/>
      <c r="M42" s="311"/>
      <c r="N42" s="311"/>
      <c r="O42" s="311"/>
      <c r="P42" s="311"/>
      <c r="Q42" s="311"/>
      <c r="R42" s="311"/>
      <c r="S42" s="311"/>
      <c r="T42" s="311"/>
    </row>
    <row r="43" spans="1:29" s="276" customFormat="1" ht="29.5" customHeight="1">
      <c r="A43" s="311">
        <v>4</v>
      </c>
      <c r="B43" s="350" t="s">
        <v>371</v>
      </c>
      <c r="C43" s="311"/>
      <c r="D43" s="311"/>
      <c r="E43" s="352"/>
      <c r="F43" s="354"/>
      <c r="G43" s="352"/>
      <c r="H43" s="352"/>
      <c r="I43" s="352"/>
      <c r="J43" s="352"/>
      <c r="K43" s="352"/>
      <c r="L43" s="311"/>
      <c r="M43" s="311"/>
      <c r="N43" s="311"/>
      <c r="O43" s="311"/>
      <c r="P43" s="311"/>
      <c r="Q43" s="311"/>
      <c r="R43" s="311"/>
      <c r="S43" s="311"/>
      <c r="T43" s="311"/>
    </row>
    <row r="44" spans="1:29" ht="19" customHeight="1">
      <c r="A44" s="290"/>
      <c r="B44" s="351"/>
      <c r="C44" s="290"/>
      <c r="D44" s="290"/>
      <c r="E44" s="345"/>
      <c r="F44" s="348"/>
      <c r="G44" s="345"/>
      <c r="H44" s="345"/>
      <c r="I44" s="345"/>
      <c r="J44" s="345"/>
      <c r="K44" s="345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</row>
    <row r="45" spans="1:29" ht="19" customHeight="1">
      <c r="A45" s="290"/>
      <c r="B45" s="351"/>
      <c r="C45" s="290"/>
      <c r="D45" s="290"/>
      <c r="E45" s="345"/>
      <c r="F45" s="348"/>
      <c r="G45" s="345"/>
      <c r="H45" s="345"/>
      <c r="I45" s="345"/>
      <c r="J45" s="345"/>
      <c r="K45" s="345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</row>
    <row r="46" spans="1:29" ht="19" customHeight="1">
      <c r="A46" s="290"/>
      <c r="B46" s="355"/>
      <c r="C46" s="290"/>
      <c r="D46" s="290"/>
      <c r="E46" s="345"/>
      <c r="F46" s="348"/>
      <c r="G46" s="345"/>
      <c r="H46" s="345"/>
      <c r="I46" s="345"/>
      <c r="J46" s="345"/>
      <c r="K46" s="345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</row>
    <row r="47" spans="1:29" ht="19" customHeight="1">
      <c r="A47" s="290"/>
      <c r="B47" s="351"/>
      <c r="C47" s="290"/>
      <c r="D47" s="290"/>
      <c r="E47" s="345"/>
      <c r="F47" s="348"/>
      <c r="G47" s="345"/>
      <c r="H47" s="345"/>
      <c r="I47" s="345"/>
      <c r="J47" s="345"/>
      <c r="K47" s="345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</row>
    <row r="48" spans="1:29" ht="19" customHeight="1">
      <c r="A48" s="290"/>
      <c r="B48" s="351"/>
      <c r="C48" s="290"/>
      <c r="D48" s="290"/>
      <c r="E48" s="345"/>
      <c r="F48" s="348"/>
      <c r="G48" s="345"/>
      <c r="H48" s="345"/>
      <c r="I48" s="345"/>
      <c r="J48" s="345"/>
      <c r="K48" s="345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</row>
    <row r="49" spans="1:26" ht="19" customHeight="1">
      <c r="A49" s="290"/>
      <c r="B49" s="351"/>
      <c r="C49" s="290"/>
      <c r="D49" s="290"/>
      <c r="E49" s="345"/>
      <c r="F49" s="348"/>
      <c r="G49" s="345"/>
      <c r="H49" s="345"/>
      <c r="I49" s="345"/>
      <c r="J49" s="345"/>
      <c r="K49" s="345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</row>
    <row r="50" spans="1:26" ht="19" customHeight="1">
      <c r="A50" s="290"/>
      <c r="B50" s="356"/>
      <c r="C50" s="290"/>
      <c r="D50" s="290"/>
      <c r="E50" s="345"/>
      <c r="F50" s="348"/>
      <c r="G50" s="345"/>
      <c r="H50" s="345"/>
      <c r="I50" s="345"/>
      <c r="J50" s="345"/>
      <c r="K50" s="345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</row>
    <row r="51" spans="1:26" ht="19" customHeight="1">
      <c r="A51" s="290"/>
      <c r="B51" s="356"/>
      <c r="C51" s="290"/>
      <c r="D51" s="290"/>
      <c r="E51" s="345"/>
      <c r="F51" s="348"/>
      <c r="G51" s="345"/>
      <c r="H51" s="345"/>
      <c r="I51" s="345"/>
      <c r="J51" s="345"/>
      <c r="K51" s="345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</row>
    <row r="52" spans="1:26" ht="19" customHeight="1">
      <c r="A52" s="290"/>
      <c r="B52" s="356"/>
      <c r="C52" s="290"/>
      <c r="D52" s="290"/>
      <c r="E52" s="345"/>
      <c r="F52" s="348"/>
      <c r="G52" s="345"/>
      <c r="H52" s="345"/>
      <c r="I52" s="345"/>
      <c r="J52" s="345"/>
      <c r="K52" s="345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</row>
    <row r="53" spans="1:26" ht="19" customHeight="1">
      <c r="A53" s="290"/>
      <c r="B53" s="356"/>
      <c r="C53" s="290"/>
      <c r="D53" s="290"/>
      <c r="E53" s="345"/>
      <c r="F53" s="348"/>
      <c r="G53" s="345"/>
      <c r="H53" s="345"/>
      <c r="I53" s="345"/>
      <c r="J53" s="345"/>
      <c r="K53" s="345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</row>
    <row r="54" spans="1:26" ht="19" customHeight="1">
      <c r="A54" s="290"/>
      <c r="B54" s="356"/>
      <c r="C54" s="290"/>
      <c r="D54" s="290"/>
      <c r="E54" s="345"/>
      <c r="F54" s="348"/>
      <c r="G54" s="345"/>
      <c r="H54" s="345"/>
      <c r="I54" s="345"/>
      <c r="J54" s="345"/>
      <c r="K54" s="345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</row>
    <row r="55" spans="1:26" ht="19" customHeight="1">
      <c r="A55" s="290"/>
      <c r="B55" s="356"/>
      <c r="C55" s="290"/>
      <c r="D55" s="290"/>
      <c r="E55" s="345"/>
      <c r="F55" s="348"/>
      <c r="G55" s="345"/>
      <c r="H55" s="345"/>
      <c r="I55" s="345"/>
      <c r="J55" s="345"/>
      <c r="K55" s="345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</row>
    <row r="56" spans="1:26" ht="19" customHeight="1">
      <c r="A56" s="290"/>
      <c r="B56" s="356"/>
      <c r="C56" s="290"/>
      <c r="D56" s="290"/>
      <c r="E56" s="345"/>
      <c r="F56" s="348"/>
      <c r="G56" s="345"/>
      <c r="H56" s="345"/>
      <c r="I56" s="345"/>
      <c r="J56" s="345"/>
      <c r="K56" s="345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</row>
    <row r="57" spans="1:26" ht="19" customHeight="1">
      <c r="A57" s="290"/>
      <c r="B57" s="356"/>
      <c r="C57" s="290"/>
      <c r="D57" s="290"/>
      <c r="E57" s="345"/>
      <c r="F57" s="348"/>
      <c r="G57" s="345"/>
      <c r="H57" s="345"/>
      <c r="I57" s="345"/>
      <c r="J57" s="345"/>
      <c r="K57" s="345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</row>
    <row r="58" spans="1:26" ht="19" customHeight="1">
      <c r="A58" s="290"/>
      <c r="B58" s="356"/>
      <c r="C58" s="290"/>
      <c r="D58" s="290"/>
      <c r="E58" s="345"/>
      <c r="F58" s="348"/>
      <c r="G58" s="345"/>
      <c r="H58" s="345"/>
      <c r="I58" s="345"/>
      <c r="J58" s="345"/>
      <c r="K58" s="345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</row>
    <row r="59" spans="1:26" ht="19" customHeight="1">
      <c r="A59" s="290"/>
      <c r="B59" s="356"/>
      <c r="C59" s="290"/>
      <c r="D59" s="290"/>
      <c r="E59" s="345"/>
      <c r="F59" s="348"/>
      <c r="G59" s="345"/>
      <c r="H59" s="345"/>
      <c r="I59" s="345"/>
      <c r="J59" s="345"/>
      <c r="K59" s="345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</row>
    <row r="60" spans="1:26" ht="19" customHeight="1">
      <c r="A60" s="290"/>
      <c r="B60" s="356"/>
      <c r="C60" s="290"/>
      <c r="D60" s="290"/>
      <c r="E60" s="345"/>
      <c r="F60" s="348"/>
      <c r="G60" s="345"/>
      <c r="H60" s="345"/>
      <c r="I60" s="345"/>
      <c r="J60" s="345"/>
      <c r="K60" s="345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</row>
    <row r="61" spans="1:26" ht="19" customHeight="1">
      <c r="A61" s="290"/>
      <c r="B61" s="356"/>
      <c r="C61" s="290"/>
      <c r="D61" s="290"/>
      <c r="E61" s="345"/>
      <c r="F61" s="348"/>
      <c r="G61" s="345"/>
      <c r="H61" s="345"/>
      <c r="I61" s="345"/>
      <c r="J61" s="345"/>
      <c r="K61" s="345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</row>
    <row r="62" spans="1:26" ht="19" customHeight="1">
      <c r="A62" s="290"/>
      <c r="B62" s="356"/>
      <c r="C62" s="290"/>
      <c r="D62" s="290"/>
      <c r="E62" s="345"/>
      <c r="F62" s="348"/>
      <c r="G62" s="345"/>
      <c r="H62" s="345"/>
      <c r="I62" s="345"/>
      <c r="J62" s="345"/>
      <c r="K62" s="345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</row>
    <row r="63" spans="1:26" ht="19" customHeight="1">
      <c r="A63" s="290"/>
      <c r="B63" s="356"/>
      <c r="C63" s="290"/>
      <c r="D63" s="290"/>
      <c r="E63" s="345"/>
      <c r="F63" s="348"/>
      <c r="G63" s="345"/>
      <c r="H63" s="345"/>
      <c r="I63" s="345"/>
      <c r="J63" s="345"/>
      <c r="K63" s="345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</row>
    <row r="64" spans="1:26" ht="19" customHeight="1">
      <c r="A64" s="290"/>
      <c r="B64" s="356"/>
      <c r="C64" s="290"/>
      <c r="D64" s="290"/>
      <c r="E64" s="345"/>
      <c r="F64" s="348"/>
      <c r="G64" s="345"/>
      <c r="H64" s="345"/>
      <c r="I64" s="345"/>
      <c r="J64" s="345"/>
      <c r="K64" s="345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</row>
    <row r="65" spans="1:26" ht="19" customHeight="1">
      <c r="A65" s="290"/>
      <c r="B65" s="356"/>
      <c r="C65" s="290"/>
      <c r="D65" s="290"/>
      <c r="E65" s="345"/>
      <c r="F65" s="348"/>
      <c r="G65" s="345"/>
      <c r="H65" s="345"/>
      <c r="I65" s="345"/>
      <c r="J65" s="345"/>
      <c r="K65" s="345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</row>
    <row r="66" spans="1:26" ht="19" customHeight="1">
      <c r="A66" s="290"/>
      <c r="B66" s="290"/>
      <c r="C66" s="290"/>
      <c r="D66" s="290"/>
      <c r="E66" s="345"/>
      <c r="F66" s="348"/>
      <c r="G66" s="345"/>
      <c r="H66" s="345"/>
      <c r="I66" s="345"/>
      <c r="J66" s="345"/>
      <c r="K66" s="345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</row>
    <row r="67" spans="1:26" ht="19" customHeight="1">
      <c r="A67" s="290"/>
      <c r="B67" s="290"/>
      <c r="C67" s="290"/>
      <c r="D67" s="290"/>
      <c r="E67" s="345"/>
      <c r="F67" s="348"/>
      <c r="G67" s="345"/>
      <c r="H67" s="345"/>
      <c r="I67" s="345"/>
      <c r="J67" s="345"/>
      <c r="K67" s="345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</row>
    <row r="68" spans="1:26" ht="19" customHeight="1">
      <c r="A68" s="290"/>
      <c r="B68" s="290"/>
      <c r="C68" s="290"/>
      <c r="D68" s="290"/>
      <c r="E68" s="345"/>
      <c r="F68" s="348"/>
      <c r="G68" s="345"/>
      <c r="H68" s="345"/>
      <c r="I68" s="345"/>
      <c r="J68" s="345"/>
      <c r="K68" s="345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</row>
    <row r="69" spans="1:26" ht="19" customHeight="1">
      <c r="A69" s="290"/>
      <c r="B69" s="290"/>
      <c r="C69" s="290"/>
      <c r="D69" s="290"/>
      <c r="E69" s="345"/>
      <c r="F69" s="348"/>
      <c r="G69" s="345"/>
      <c r="H69" s="345"/>
      <c r="I69" s="345"/>
      <c r="J69" s="345"/>
      <c r="K69" s="345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</row>
    <row r="70" spans="1:26" ht="19" customHeight="1">
      <c r="A70" s="290"/>
      <c r="B70" s="290"/>
      <c r="C70" s="290"/>
      <c r="D70" s="290"/>
      <c r="E70" s="345"/>
      <c r="F70" s="348"/>
      <c r="G70" s="345"/>
      <c r="H70" s="345"/>
      <c r="I70" s="345"/>
      <c r="J70" s="345"/>
      <c r="K70" s="345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</row>
    <row r="71" spans="1:26" ht="19" customHeight="1">
      <c r="A71" s="290"/>
      <c r="B71" s="290"/>
      <c r="C71" s="290"/>
      <c r="D71" s="290"/>
      <c r="E71" s="345"/>
      <c r="F71" s="348"/>
      <c r="G71" s="345"/>
      <c r="H71" s="345"/>
      <c r="I71" s="345"/>
      <c r="J71" s="345"/>
      <c r="K71" s="345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</row>
    <row r="72" spans="1:26" ht="19" customHeight="1">
      <c r="A72" s="290"/>
      <c r="B72" s="290"/>
      <c r="C72" s="290"/>
      <c r="D72" s="290"/>
      <c r="E72" s="345"/>
      <c r="F72" s="348"/>
      <c r="G72" s="345"/>
      <c r="H72" s="345"/>
      <c r="I72" s="345"/>
      <c r="J72" s="345"/>
      <c r="K72" s="345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</row>
    <row r="73" spans="1:26" ht="19" customHeight="1">
      <c r="A73" s="290"/>
      <c r="B73" s="290"/>
      <c r="C73" s="290"/>
      <c r="D73" s="290"/>
      <c r="E73" s="345"/>
      <c r="F73" s="348"/>
      <c r="G73" s="345"/>
      <c r="H73" s="345"/>
      <c r="I73" s="345"/>
      <c r="J73" s="345"/>
      <c r="K73" s="345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</row>
    <row r="74" spans="1:26" ht="19" customHeight="1">
      <c r="A74" s="290"/>
      <c r="B74" s="290"/>
      <c r="C74" s="290"/>
      <c r="D74" s="290"/>
      <c r="E74" s="345"/>
      <c r="F74" s="348"/>
      <c r="G74" s="345"/>
      <c r="H74" s="345"/>
      <c r="I74" s="345"/>
      <c r="J74" s="345"/>
      <c r="K74" s="345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</row>
    <row r="75" spans="1:26" ht="19" customHeight="1">
      <c r="A75" s="290"/>
      <c r="B75" s="290"/>
      <c r="C75" s="290"/>
      <c r="D75" s="290"/>
      <c r="E75" s="345"/>
      <c r="F75" s="348"/>
      <c r="G75" s="345"/>
      <c r="H75" s="345"/>
      <c r="I75" s="345"/>
      <c r="J75" s="345"/>
      <c r="K75" s="345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</row>
    <row r="76" spans="1:26" ht="19" customHeight="1">
      <c r="A76" s="290"/>
      <c r="B76" s="290"/>
      <c r="C76" s="290"/>
      <c r="D76" s="290"/>
      <c r="E76" s="345"/>
      <c r="F76" s="348"/>
      <c r="G76" s="345"/>
      <c r="H76" s="345"/>
      <c r="I76" s="345"/>
      <c r="J76" s="345"/>
      <c r="K76" s="345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</row>
    <row r="77" spans="1:26" ht="19" customHeight="1">
      <c r="A77" s="290"/>
      <c r="B77" s="290"/>
      <c r="C77" s="290"/>
      <c r="D77" s="290"/>
      <c r="E77" s="345"/>
      <c r="F77" s="348"/>
      <c r="G77" s="345"/>
      <c r="H77" s="345"/>
      <c r="I77" s="345"/>
      <c r="J77" s="345"/>
      <c r="K77" s="345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</row>
    <row r="78" spans="1:26" ht="19" customHeight="1">
      <c r="A78" s="290"/>
      <c r="B78" s="290"/>
      <c r="C78" s="290"/>
      <c r="D78" s="290"/>
      <c r="E78" s="345"/>
      <c r="F78" s="348"/>
      <c r="G78" s="345"/>
      <c r="H78" s="345"/>
      <c r="I78" s="345"/>
      <c r="J78" s="345"/>
      <c r="K78" s="345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</row>
    <row r="79" spans="1:26" ht="19" customHeight="1">
      <c r="A79" s="290"/>
      <c r="B79" s="290"/>
      <c r="C79" s="290"/>
      <c r="D79" s="290"/>
      <c r="E79" s="345"/>
      <c r="F79" s="348"/>
      <c r="G79" s="345"/>
      <c r="H79" s="345"/>
      <c r="I79" s="345"/>
      <c r="J79" s="345"/>
      <c r="K79" s="345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</row>
    <row r="80" spans="1:26" ht="19" customHeight="1">
      <c r="A80" s="290"/>
      <c r="B80" s="290"/>
      <c r="C80" s="290"/>
      <c r="D80" s="290"/>
      <c r="E80" s="345"/>
      <c r="F80" s="348"/>
      <c r="G80" s="345"/>
      <c r="H80" s="345"/>
      <c r="I80" s="345"/>
      <c r="J80" s="345"/>
      <c r="K80" s="345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</row>
    <row r="81" spans="1:26" ht="19" customHeight="1">
      <c r="A81" s="290"/>
      <c r="B81" s="290"/>
      <c r="C81" s="290"/>
      <c r="D81" s="290"/>
      <c r="E81" s="345"/>
      <c r="F81" s="348"/>
      <c r="G81" s="345"/>
      <c r="H81" s="345"/>
      <c r="I81" s="345"/>
      <c r="J81" s="345"/>
      <c r="K81" s="345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</row>
    <row r="82" spans="1:26" ht="19" customHeight="1">
      <c r="A82" s="290"/>
      <c r="B82" s="290"/>
      <c r="C82" s="290"/>
      <c r="D82" s="290"/>
      <c r="E82" s="345"/>
      <c r="F82" s="348"/>
      <c r="G82" s="345"/>
      <c r="H82" s="345"/>
      <c r="I82" s="345"/>
      <c r="J82" s="345"/>
      <c r="K82" s="345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</row>
    <row r="83" spans="1:26" ht="19" customHeight="1">
      <c r="A83" s="290"/>
      <c r="B83" s="290"/>
      <c r="C83" s="290"/>
      <c r="D83" s="290"/>
      <c r="E83" s="345"/>
      <c r="F83" s="348"/>
      <c r="G83" s="345"/>
      <c r="H83" s="345"/>
      <c r="I83" s="345"/>
      <c r="J83" s="345"/>
      <c r="K83" s="345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</row>
    <row r="84" spans="1:26" ht="19" customHeight="1">
      <c r="A84" s="290"/>
      <c r="B84" s="290"/>
      <c r="C84" s="290"/>
      <c r="D84" s="290"/>
      <c r="E84" s="345"/>
      <c r="F84" s="348"/>
      <c r="G84" s="345"/>
      <c r="H84" s="345"/>
      <c r="I84" s="345"/>
      <c r="J84" s="345"/>
      <c r="K84" s="345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</row>
    <row r="85" spans="1:26" ht="19" customHeight="1">
      <c r="A85" s="290"/>
      <c r="B85" s="290"/>
      <c r="C85" s="290"/>
      <c r="D85" s="290"/>
      <c r="E85" s="345"/>
      <c r="F85" s="348"/>
      <c r="G85" s="345"/>
      <c r="H85" s="345"/>
      <c r="I85" s="345"/>
      <c r="J85" s="345"/>
      <c r="K85" s="345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</row>
    <row r="86" spans="1:26" ht="19" customHeight="1">
      <c r="A86" s="290"/>
      <c r="B86" s="290"/>
      <c r="C86" s="290"/>
      <c r="D86" s="290"/>
      <c r="E86" s="345"/>
      <c r="F86" s="348"/>
      <c r="G86" s="345"/>
      <c r="H86" s="345"/>
      <c r="I86" s="345"/>
      <c r="J86" s="345"/>
      <c r="K86" s="345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</row>
    <row r="87" spans="1:26" ht="19" customHeight="1">
      <c r="A87" s="290"/>
      <c r="B87" s="290"/>
      <c r="C87" s="290"/>
      <c r="D87" s="290"/>
      <c r="E87" s="345"/>
      <c r="F87" s="348"/>
      <c r="G87" s="345"/>
      <c r="H87" s="345"/>
      <c r="I87" s="345"/>
      <c r="J87" s="345"/>
      <c r="K87" s="345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</row>
    <row r="88" spans="1:26" ht="19" customHeight="1">
      <c r="A88" s="290"/>
      <c r="B88" s="290"/>
      <c r="C88" s="290"/>
      <c r="D88" s="290"/>
      <c r="E88" s="345"/>
      <c r="F88" s="348"/>
      <c r="G88" s="345"/>
      <c r="H88" s="345"/>
      <c r="I88" s="345"/>
      <c r="J88" s="345"/>
      <c r="K88" s="345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</row>
    <row r="89" spans="1:26" ht="19" customHeight="1">
      <c r="A89" s="290"/>
      <c r="B89" s="290"/>
      <c r="C89" s="290"/>
      <c r="D89" s="290"/>
      <c r="E89" s="345"/>
      <c r="F89" s="348"/>
      <c r="G89" s="345"/>
      <c r="H89" s="345"/>
      <c r="I89" s="345"/>
      <c r="J89" s="345"/>
      <c r="K89" s="345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</row>
    <row r="90" spans="1:26" ht="19" customHeight="1">
      <c r="A90" s="290"/>
      <c r="B90" s="290"/>
      <c r="C90" s="290"/>
      <c r="D90" s="290"/>
      <c r="E90" s="345"/>
      <c r="F90" s="348"/>
      <c r="G90" s="345"/>
      <c r="H90" s="345"/>
      <c r="I90" s="345"/>
      <c r="J90" s="345"/>
      <c r="K90" s="345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</row>
    <row r="91" spans="1:26" ht="19" customHeight="1">
      <c r="A91" s="290"/>
      <c r="B91" s="290"/>
      <c r="C91" s="290"/>
      <c r="D91" s="290"/>
      <c r="E91" s="345"/>
      <c r="F91" s="348"/>
      <c r="G91" s="345"/>
      <c r="H91" s="345"/>
      <c r="I91" s="345"/>
      <c r="J91" s="345"/>
      <c r="K91" s="345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</row>
    <row r="92" spans="1:26" ht="19" customHeight="1">
      <c r="A92" s="290"/>
      <c r="B92" s="290"/>
      <c r="C92" s="290"/>
      <c r="D92" s="290"/>
      <c r="E92" s="345"/>
      <c r="F92" s="348"/>
      <c r="G92" s="345"/>
      <c r="H92" s="345"/>
      <c r="I92" s="345"/>
      <c r="J92" s="345"/>
      <c r="K92" s="345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</row>
    <row r="93" spans="1:26" ht="19" customHeight="1">
      <c r="A93" s="290"/>
      <c r="B93" s="290"/>
      <c r="C93" s="290"/>
      <c r="D93" s="290"/>
      <c r="E93" s="345"/>
      <c r="F93" s="348"/>
      <c r="G93" s="345"/>
      <c r="H93" s="345"/>
      <c r="I93" s="345"/>
      <c r="J93" s="345"/>
      <c r="K93" s="345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</row>
    <row r="94" spans="1:26" ht="19" customHeight="1">
      <c r="A94" s="290"/>
      <c r="B94" s="290"/>
      <c r="C94" s="290"/>
      <c r="D94" s="290"/>
      <c r="E94" s="345"/>
      <c r="F94" s="348"/>
      <c r="G94" s="345"/>
      <c r="H94" s="345"/>
      <c r="I94" s="345"/>
      <c r="J94" s="345"/>
      <c r="K94" s="345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</row>
    <row r="95" spans="1:26" ht="19" customHeight="1">
      <c r="A95" s="290"/>
      <c r="B95" s="290"/>
      <c r="C95" s="290"/>
      <c r="D95" s="290"/>
      <c r="E95" s="345"/>
      <c r="F95" s="348"/>
      <c r="G95" s="345"/>
      <c r="H95" s="345"/>
      <c r="I95" s="345"/>
      <c r="J95" s="345"/>
      <c r="K95" s="345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</row>
    <row r="96" spans="1:26" ht="19" customHeight="1">
      <c r="A96" s="290"/>
      <c r="B96" s="290"/>
      <c r="C96" s="290"/>
      <c r="D96" s="290"/>
      <c r="E96" s="345"/>
      <c r="F96" s="348"/>
      <c r="G96" s="345"/>
      <c r="H96" s="345"/>
      <c r="I96" s="345"/>
      <c r="J96" s="345"/>
      <c r="K96" s="345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</row>
    <row r="97" spans="1:26" ht="19" customHeight="1">
      <c r="A97" s="290"/>
      <c r="B97" s="290"/>
      <c r="C97" s="290"/>
      <c r="D97" s="290"/>
      <c r="E97" s="345"/>
      <c r="F97" s="348"/>
      <c r="G97" s="345"/>
      <c r="H97" s="345"/>
      <c r="I97" s="345"/>
      <c r="J97" s="345"/>
      <c r="K97" s="345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</row>
    <row r="98" spans="1:26" ht="19" customHeight="1">
      <c r="A98" s="290"/>
      <c r="B98" s="290"/>
      <c r="C98" s="290"/>
      <c r="D98" s="290"/>
      <c r="E98" s="345"/>
      <c r="F98" s="348"/>
      <c r="G98" s="345"/>
      <c r="H98" s="345"/>
      <c r="I98" s="345"/>
      <c r="J98" s="345"/>
      <c r="K98" s="345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</row>
    <row r="99" spans="1:26" ht="19" customHeight="1">
      <c r="A99" s="290"/>
      <c r="B99" s="290"/>
      <c r="C99" s="290"/>
      <c r="D99" s="290"/>
      <c r="E99" s="345"/>
      <c r="F99" s="348"/>
      <c r="G99" s="345"/>
      <c r="H99" s="345"/>
      <c r="I99" s="345"/>
      <c r="J99" s="345"/>
      <c r="K99" s="345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</row>
    <row r="100" spans="1:26" ht="19" customHeight="1">
      <c r="A100" s="290"/>
      <c r="B100" s="290"/>
      <c r="C100" s="290"/>
      <c r="D100" s="290"/>
      <c r="E100" s="345"/>
      <c r="F100" s="348"/>
      <c r="G100" s="345"/>
      <c r="H100" s="345"/>
      <c r="I100" s="345"/>
      <c r="J100" s="345"/>
      <c r="K100" s="345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</row>
    <row r="101" spans="1:26" ht="19" customHeight="1">
      <c r="A101" s="290"/>
      <c r="B101" s="290"/>
      <c r="C101" s="290"/>
      <c r="D101" s="290"/>
      <c r="E101" s="345"/>
      <c r="F101" s="348"/>
      <c r="G101" s="345"/>
      <c r="H101" s="345"/>
      <c r="I101" s="345"/>
      <c r="J101" s="345"/>
      <c r="K101" s="345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</row>
    <row r="102" spans="1:26" ht="19" customHeight="1">
      <c r="A102" s="290"/>
      <c r="B102" s="290"/>
      <c r="C102" s="290"/>
      <c r="D102" s="290"/>
      <c r="E102" s="345"/>
      <c r="F102" s="348"/>
      <c r="G102" s="345"/>
      <c r="H102" s="345"/>
      <c r="I102" s="345"/>
      <c r="J102" s="345"/>
      <c r="K102" s="345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</row>
    <row r="103" spans="1:26" ht="19" customHeight="1">
      <c r="A103" s="290"/>
      <c r="B103" s="290"/>
      <c r="C103" s="290"/>
      <c r="D103" s="290"/>
      <c r="E103" s="345"/>
      <c r="F103" s="348"/>
      <c r="G103" s="345"/>
      <c r="H103" s="345"/>
      <c r="I103" s="345"/>
      <c r="J103" s="345"/>
      <c r="K103" s="345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</row>
    <row r="104" spans="1:26" ht="19" customHeight="1">
      <c r="A104" s="290"/>
      <c r="B104" s="290"/>
      <c r="C104" s="290"/>
      <c r="D104" s="290"/>
      <c r="E104" s="345"/>
      <c r="F104" s="348"/>
      <c r="G104" s="345"/>
      <c r="H104" s="345"/>
      <c r="I104" s="345"/>
      <c r="J104" s="345"/>
      <c r="K104" s="345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</row>
    <row r="105" spans="1:26" ht="19" customHeight="1">
      <c r="A105" s="290"/>
      <c r="B105" s="290"/>
      <c r="C105" s="290"/>
      <c r="D105" s="290"/>
      <c r="E105" s="345"/>
      <c r="F105" s="348"/>
      <c r="G105" s="345"/>
      <c r="H105" s="345"/>
      <c r="I105" s="345"/>
      <c r="J105" s="345"/>
      <c r="K105" s="345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</row>
    <row r="106" spans="1:26" ht="19" customHeight="1">
      <c r="A106" s="290"/>
      <c r="B106" s="290"/>
      <c r="C106" s="290"/>
      <c r="D106" s="290"/>
      <c r="E106" s="345"/>
      <c r="F106" s="348"/>
      <c r="G106" s="345"/>
      <c r="H106" s="345"/>
      <c r="I106" s="345"/>
      <c r="J106" s="345"/>
      <c r="K106" s="345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</row>
    <row r="107" spans="1:26" ht="19" customHeight="1">
      <c r="A107" s="290"/>
      <c r="B107" s="290"/>
      <c r="C107" s="290"/>
      <c r="D107" s="290"/>
      <c r="E107" s="345"/>
      <c r="F107" s="348"/>
      <c r="G107" s="345"/>
      <c r="H107" s="345"/>
      <c r="I107" s="345"/>
      <c r="J107" s="345"/>
      <c r="K107" s="345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</row>
    <row r="108" spans="1:26" ht="19" customHeight="1">
      <c r="A108" s="290"/>
      <c r="B108" s="290"/>
      <c r="C108" s="290"/>
      <c r="D108" s="290"/>
      <c r="E108" s="345"/>
      <c r="F108" s="348"/>
      <c r="G108" s="345"/>
      <c r="H108" s="345"/>
      <c r="I108" s="345"/>
      <c r="J108" s="345"/>
      <c r="K108" s="345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</row>
    <row r="109" spans="1:26" ht="19" customHeight="1">
      <c r="A109" s="290"/>
      <c r="B109" s="290"/>
      <c r="C109" s="290"/>
      <c r="D109" s="290"/>
      <c r="E109" s="345"/>
      <c r="F109" s="348"/>
      <c r="G109" s="345"/>
      <c r="H109" s="345"/>
      <c r="I109" s="345"/>
      <c r="J109" s="345"/>
      <c r="K109" s="345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</row>
    <row r="110" spans="1:26" ht="19" customHeight="1">
      <c r="A110" s="290"/>
      <c r="B110" s="290"/>
      <c r="C110" s="290"/>
      <c r="D110" s="290"/>
      <c r="E110" s="345"/>
      <c r="F110" s="348"/>
      <c r="G110" s="345"/>
      <c r="H110" s="345"/>
      <c r="I110" s="345"/>
      <c r="J110" s="345"/>
      <c r="K110" s="345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</row>
    <row r="111" spans="1:26" ht="19" customHeight="1">
      <c r="A111" s="290"/>
      <c r="B111" s="290"/>
      <c r="C111" s="290"/>
      <c r="D111" s="290"/>
      <c r="E111" s="345"/>
      <c r="F111" s="348"/>
      <c r="G111" s="345"/>
      <c r="H111" s="345"/>
      <c r="I111" s="345"/>
      <c r="J111" s="345"/>
      <c r="K111" s="345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</row>
    <row r="112" spans="1:26" ht="19" customHeight="1">
      <c r="A112" s="290"/>
      <c r="B112" s="290"/>
      <c r="C112" s="290"/>
      <c r="D112" s="290"/>
      <c r="E112" s="345"/>
      <c r="F112" s="348"/>
      <c r="G112" s="345"/>
      <c r="H112" s="345"/>
      <c r="I112" s="345"/>
      <c r="J112" s="345"/>
      <c r="K112" s="345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</row>
    <row r="113" spans="1:26" ht="19" customHeight="1">
      <c r="A113" s="290"/>
      <c r="B113" s="290"/>
      <c r="C113" s="290"/>
      <c r="D113" s="290"/>
      <c r="E113" s="345"/>
      <c r="F113" s="348"/>
      <c r="G113" s="345"/>
      <c r="H113" s="345"/>
      <c r="I113" s="345"/>
      <c r="J113" s="345"/>
      <c r="K113" s="345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</row>
    <row r="114" spans="1:26" ht="19" customHeight="1">
      <c r="A114" s="290"/>
      <c r="B114" s="290"/>
      <c r="C114" s="290"/>
      <c r="D114" s="290"/>
      <c r="E114" s="345"/>
      <c r="F114" s="348"/>
      <c r="G114" s="345"/>
      <c r="H114" s="345"/>
      <c r="I114" s="345"/>
      <c r="J114" s="345"/>
      <c r="K114" s="345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</row>
    <row r="115" spans="1:26" ht="19" customHeight="1">
      <c r="A115" s="290"/>
      <c r="B115" s="290"/>
      <c r="C115" s="290"/>
      <c r="D115" s="290"/>
      <c r="E115" s="345"/>
      <c r="F115" s="348"/>
      <c r="G115" s="345"/>
      <c r="H115" s="345"/>
      <c r="I115" s="345"/>
      <c r="J115" s="345"/>
      <c r="K115" s="345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</row>
    <row r="116" spans="1:26" ht="19" customHeight="1">
      <c r="A116" s="290"/>
      <c r="B116" s="290"/>
      <c r="C116" s="290"/>
      <c r="D116" s="290"/>
      <c r="E116" s="345"/>
      <c r="F116" s="348"/>
      <c r="G116" s="345"/>
      <c r="H116" s="345"/>
      <c r="I116" s="345"/>
      <c r="J116" s="345"/>
      <c r="K116" s="345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</row>
    <row r="117" spans="1:26" ht="19" customHeight="1">
      <c r="A117" s="290"/>
      <c r="B117" s="290"/>
      <c r="C117" s="290"/>
      <c r="D117" s="290"/>
      <c r="E117" s="345"/>
      <c r="F117" s="348"/>
      <c r="G117" s="345"/>
      <c r="H117" s="345"/>
      <c r="I117" s="345"/>
      <c r="J117" s="345"/>
      <c r="K117" s="345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</row>
    <row r="118" spans="1:26" ht="19" customHeight="1">
      <c r="A118" s="290"/>
      <c r="B118" s="290"/>
      <c r="C118" s="290"/>
      <c r="D118" s="290"/>
      <c r="E118" s="345"/>
      <c r="F118" s="348"/>
      <c r="G118" s="345"/>
      <c r="H118" s="345"/>
      <c r="I118" s="345"/>
      <c r="J118" s="345"/>
      <c r="K118" s="345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</row>
    <row r="119" spans="1:26" ht="19" customHeight="1">
      <c r="A119" s="290"/>
      <c r="B119" s="290"/>
      <c r="C119" s="290"/>
      <c r="D119" s="290"/>
      <c r="E119" s="345"/>
      <c r="F119" s="348"/>
      <c r="G119" s="345"/>
      <c r="H119" s="345"/>
      <c r="I119" s="345"/>
      <c r="J119" s="345"/>
      <c r="K119" s="345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</row>
    <row r="120" spans="1:26" ht="19" customHeight="1">
      <c r="A120" s="290"/>
      <c r="B120" s="290"/>
      <c r="C120" s="290"/>
      <c r="D120" s="290"/>
      <c r="E120" s="345"/>
      <c r="F120" s="348"/>
      <c r="G120" s="345"/>
      <c r="H120" s="345"/>
      <c r="I120" s="345"/>
      <c r="J120" s="345"/>
      <c r="K120" s="345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</row>
    <row r="121" spans="1:26" ht="19" customHeight="1">
      <c r="A121" s="290"/>
      <c r="B121" s="290"/>
      <c r="C121" s="290"/>
      <c r="D121" s="290"/>
      <c r="E121" s="345"/>
      <c r="F121" s="348"/>
      <c r="G121" s="345"/>
      <c r="H121" s="345"/>
      <c r="I121" s="345"/>
      <c r="J121" s="345"/>
      <c r="K121" s="345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</row>
    <row r="122" spans="1:26" ht="19" customHeight="1">
      <c r="A122" s="290"/>
      <c r="B122" s="290"/>
      <c r="C122" s="290"/>
      <c r="D122" s="290"/>
      <c r="E122" s="345"/>
      <c r="F122" s="348"/>
      <c r="G122" s="345"/>
      <c r="H122" s="345"/>
      <c r="I122" s="345"/>
      <c r="J122" s="345"/>
      <c r="K122" s="345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</row>
    <row r="123" spans="1:26" ht="19" customHeight="1">
      <c r="A123" s="290"/>
      <c r="B123" s="290"/>
      <c r="C123" s="290"/>
      <c r="D123" s="290"/>
      <c r="E123" s="345"/>
      <c r="F123" s="348"/>
      <c r="G123" s="345"/>
      <c r="H123" s="345"/>
      <c r="I123" s="345"/>
      <c r="J123" s="345"/>
      <c r="K123" s="345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</row>
    <row r="124" spans="1:26" ht="19" customHeight="1">
      <c r="A124" s="290"/>
      <c r="B124" s="290"/>
      <c r="C124" s="290"/>
      <c r="D124" s="290"/>
      <c r="E124" s="345"/>
      <c r="F124" s="348"/>
      <c r="G124" s="345"/>
      <c r="H124" s="345"/>
      <c r="I124" s="345"/>
      <c r="J124" s="345"/>
      <c r="K124" s="345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</row>
    <row r="125" spans="1:26" ht="19" customHeight="1">
      <c r="A125" s="290"/>
      <c r="B125" s="290"/>
      <c r="C125" s="290"/>
      <c r="D125" s="290"/>
      <c r="E125" s="345"/>
      <c r="F125" s="348"/>
      <c r="G125" s="345"/>
      <c r="H125" s="345"/>
      <c r="I125" s="345"/>
      <c r="J125" s="345"/>
      <c r="K125" s="345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</row>
    <row r="126" spans="1:26" ht="19" customHeight="1">
      <c r="A126" s="290"/>
      <c r="B126" s="290"/>
      <c r="C126" s="290"/>
      <c r="D126" s="290"/>
      <c r="E126" s="345"/>
      <c r="F126" s="348"/>
      <c r="G126" s="345"/>
      <c r="H126" s="345"/>
      <c r="I126" s="345"/>
      <c r="J126" s="345"/>
      <c r="K126" s="345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</row>
    <row r="127" spans="1:26" ht="19" customHeight="1">
      <c r="A127" s="290"/>
      <c r="B127" s="290"/>
      <c r="C127" s="290"/>
      <c r="D127" s="290"/>
      <c r="E127" s="345"/>
      <c r="F127" s="348"/>
      <c r="G127" s="345"/>
      <c r="H127" s="345"/>
      <c r="I127" s="345"/>
      <c r="J127" s="345"/>
      <c r="K127" s="345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</row>
    <row r="128" spans="1:26" ht="19" customHeight="1">
      <c r="A128" s="290"/>
      <c r="B128" s="290"/>
      <c r="C128" s="290"/>
      <c r="D128" s="290"/>
      <c r="E128" s="345"/>
      <c r="F128" s="348"/>
      <c r="G128" s="345"/>
      <c r="H128" s="345"/>
      <c r="I128" s="345"/>
      <c r="J128" s="345"/>
      <c r="K128" s="345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</row>
    <row r="129" spans="1:26" ht="19" customHeight="1">
      <c r="A129" s="290"/>
      <c r="B129" s="290"/>
      <c r="C129" s="290"/>
      <c r="D129" s="290"/>
      <c r="E129" s="345"/>
      <c r="F129" s="348"/>
      <c r="G129" s="345"/>
      <c r="H129" s="345"/>
      <c r="I129" s="345"/>
      <c r="J129" s="345"/>
      <c r="K129" s="345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</row>
    <row r="130" spans="1:26" ht="19" customHeight="1">
      <c r="A130" s="290"/>
      <c r="B130" s="290"/>
      <c r="C130" s="290"/>
      <c r="D130" s="290"/>
      <c r="E130" s="345"/>
      <c r="F130" s="348"/>
      <c r="G130" s="345"/>
      <c r="H130" s="345"/>
      <c r="I130" s="345"/>
      <c r="J130" s="345"/>
      <c r="K130" s="345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</row>
    <row r="131" spans="1:26" ht="19" customHeight="1">
      <c r="A131" s="290"/>
      <c r="B131" s="290"/>
      <c r="C131" s="290"/>
      <c r="D131" s="290"/>
      <c r="E131" s="345"/>
      <c r="F131" s="348"/>
      <c r="G131" s="345"/>
      <c r="H131" s="345"/>
      <c r="I131" s="345"/>
      <c r="J131" s="345"/>
      <c r="K131" s="345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</row>
    <row r="132" spans="1:26" ht="19" customHeight="1">
      <c r="A132" s="290"/>
      <c r="B132" s="290"/>
      <c r="C132" s="290"/>
      <c r="D132" s="290"/>
      <c r="E132" s="345"/>
      <c r="F132" s="348"/>
      <c r="G132" s="345"/>
      <c r="H132" s="345"/>
      <c r="I132" s="345"/>
      <c r="J132" s="345"/>
      <c r="K132" s="345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</row>
    <row r="133" spans="1:26" ht="19" customHeight="1">
      <c r="A133" s="290"/>
      <c r="B133" s="290"/>
      <c r="C133" s="290"/>
      <c r="D133" s="290"/>
      <c r="E133" s="345"/>
      <c r="F133" s="348"/>
      <c r="G133" s="345"/>
      <c r="H133" s="345"/>
      <c r="I133" s="345"/>
      <c r="J133" s="345"/>
      <c r="K133" s="345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</row>
    <row r="134" spans="1:26" ht="19" customHeight="1">
      <c r="A134" s="290"/>
      <c r="B134" s="290"/>
      <c r="C134" s="290"/>
      <c r="D134" s="290"/>
      <c r="E134" s="345"/>
      <c r="F134" s="348"/>
      <c r="G134" s="345"/>
      <c r="H134" s="345"/>
      <c r="I134" s="345"/>
      <c r="J134" s="345"/>
      <c r="K134" s="345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</row>
    <row r="135" spans="1:26" ht="19" customHeight="1">
      <c r="A135" s="290"/>
      <c r="B135" s="290"/>
      <c r="C135" s="290"/>
      <c r="D135" s="290"/>
      <c r="E135" s="345"/>
      <c r="F135" s="348"/>
      <c r="G135" s="345"/>
      <c r="H135" s="345"/>
      <c r="I135" s="345"/>
      <c r="J135" s="345"/>
      <c r="K135" s="345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</row>
    <row r="136" spans="1:26" ht="19" customHeight="1">
      <c r="A136" s="290"/>
      <c r="B136" s="290"/>
      <c r="C136" s="290"/>
      <c r="D136" s="290"/>
      <c r="E136" s="345"/>
      <c r="F136" s="348"/>
      <c r="G136" s="345"/>
      <c r="H136" s="345"/>
      <c r="I136" s="345"/>
      <c r="J136" s="345"/>
      <c r="K136" s="345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</row>
    <row r="137" spans="1:26" ht="19" customHeight="1">
      <c r="A137" s="290"/>
      <c r="B137" s="290"/>
      <c r="C137" s="290"/>
      <c r="D137" s="290"/>
      <c r="E137" s="345"/>
      <c r="F137" s="348"/>
      <c r="G137" s="345"/>
      <c r="H137" s="345"/>
      <c r="I137" s="345"/>
      <c r="J137" s="345"/>
      <c r="K137" s="345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</row>
    <row r="138" spans="1:26" ht="19" customHeight="1">
      <c r="A138" s="290"/>
      <c r="B138" s="290"/>
      <c r="C138" s="290"/>
      <c r="D138" s="290"/>
      <c r="E138" s="345"/>
      <c r="F138" s="348"/>
      <c r="G138" s="345"/>
      <c r="H138" s="345"/>
      <c r="I138" s="345"/>
      <c r="J138" s="345"/>
      <c r="K138" s="345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</row>
    <row r="139" spans="1:26" ht="19" customHeight="1">
      <c r="A139" s="290"/>
      <c r="B139" s="290"/>
      <c r="C139" s="290"/>
      <c r="D139" s="290"/>
      <c r="E139" s="345"/>
      <c r="F139" s="348"/>
      <c r="G139" s="345"/>
      <c r="H139" s="345"/>
      <c r="I139" s="345"/>
      <c r="J139" s="345"/>
      <c r="K139" s="345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</row>
    <row r="140" spans="1:26" ht="19" customHeight="1">
      <c r="A140" s="290"/>
      <c r="B140" s="290"/>
      <c r="C140" s="290"/>
      <c r="D140" s="290"/>
      <c r="E140" s="345"/>
      <c r="F140" s="348"/>
      <c r="G140" s="345"/>
      <c r="H140" s="345"/>
      <c r="I140" s="345"/>
      <c r="J140" s="345"/>
      <c r="K140" s="345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</row>
    <row r="141" spans="1:26" ht="19" customHeight="1">
      <c r="A141" s="290"/>
      <c r="B141" s="290"/>
      <c r="C141" s="290"/>
      <c r="D141" s="290"/>
      <c r="E141" s="345"/>
      <c r="F141" s="348"/>
      <c r="G141" s="345"/>
      <c r="H141" s="345"/>
      <c r="I141" s="345"/>
      <c r="J141" s="345"/>
      <c r="K141" s="345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</row>
    <row r="142" spans="1:26" ht="19" customHeight="1">
      <c r="A142" s="290"/>
      <c r="B142" s="290"/>
      <c r="C142" s="290"/>
      <c r="D142" s="290"/>
      <c r="E142" s="345"/>
      <c r="F142" s="348"/>
      <c r="G142" s="345"/>
      <c r="H142" s="345"/>
      <c r="I142" s="345"/>
      <c r="J142" s="345"/>
      <c r="K142" s="345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</row>
    <row r="143" spans="1:26" ht="19" customHeight="1">
      <c r="A143" s="290"/>
      <c r="B143" s="290"/>
      <c r="C143" s="290"/>
      <c r="D143" s="290"/>
      <c r="E143" s="345"/>
      <c r="F143" s="348"/>
      <c r="G143" s="345"/>
      <c r="H143" s="345"/>
      <c r="I143" s="345"/>
      <c r="J143" s="345"/>
      <c r="K143" s="345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</row>
    <row r="144" spans="1:26" ht="19" customHeight="1">
      <c r="A144" s="290"/>
      <c r="B144" s="290"/>
      <c r="C144" s="290"/>
      <c r="D144" s="290"/>
      <c r="E144" s="345"/>
      <c r="F144" s="348"/>
      <c r="G144" s="345"/>
      <c r="H144" s="345"/>
      <c r="I144" s="345"/>
      <c r="J144" s="345"/>
      <c r="K144" s="345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</row>
    <row r="145" spans="1:26" ht="19" customHeight="1">
      <c r="A145" s="290"/>
      <c r="B145" s="290"/>
      <c r="C145" s="290"/>
      <c r="D145" s="290"/>
      <c r="E145" s="345"/>
      <c r="F145" s="348"/>
      <c r="G145" s="345"/>
      <c r="H145" s="345"/>
      <c r="I145" s="345"/>
      <c r="J145" s="345"/>
      <c r="K145" s="345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</row>
    <row r="146" spans="1:26" ht="19" customHeight="1">
      <c r="A146" s="290"/>
      <c r="B146" s="290"/>
      <c r="C146" s="290"/>
      <c r="D146" s="290"/>
      <c r="E146" s="345"/>
      <c r="F146" s="348"/>
      <c r="G146" s="345"/>
      <c r="H146" s="345"/>
      <c r="I146" s="345"/>
      <c r="J146" s="345"/>
      <c r="K146" s="345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</row>
    <row r="147" spans="1:26" ht="19" customHeight="1">
      <c r="A147" s="290"/>
      <c r="B147" s="290"/>
      <c r="C147" s="290"/>
      <c r="D147" s="290"/>
      <c r="E147" s="345"/>
      <c r="F147" s="348"/>
      <c r="G147" s="345"/>
      <c r="H147" s="345"/>
      <c r="I147" s="345"/>
      <c r="J147" s="345"/>
      <c r="K147" s="345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</row>
    <row r="148" spans="1:26" ht="19" customHeight="1">
      <c r="A148" s="290"/>
      <c r="B148" s="290"/>
      <c r="C148" s="290"/>
      <c r="D148" s="290"/>
      <c r="E148" s="345"/>
      <c r="F148" s="348"/>
      <c r="G148" s="345"/>
      <c r="H148" s="345"/>
      <c r="I148" s="345"/>
      <c r="J148" s="345"/>
      <c r="K148" s="345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</row>
    <row r="149" spans="1:26" ht="19" customHeight="1">
      <c r="A149" s="290"/>
      <c r="B149" s="290"/>
      <c r="C149" s="290"/>
      <c r="D149" s="290"/>
      <c r="E149" s="345"/>
      <c r="F149" s="348"/>
      <c r="G149" s="345"/>
      <c r="H149" s="345"/>
      <c r="I149" s="345"/>
      <c r="J149" s="345"/>
      <c r="K149" s="345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</row>
    <row r="150" spans="1:26" ht="19" customHeight="1">
      <c r="A150" s="290"/>
      <c r="B150" s="290"/>
      <c r="C150" s="290"/>
      <c r="D150" s="290"/>
      <c r="E150" s="345"/>
      <c r="F150" s="348"/>
      <c r="G150" s="345"/>
      <c r="H150" s="345"/>
      <c r="I150" s="345"/>
      <c r="J150" s="345"/>
      <c r="K150" s="345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</row>
    <row r="151" spans="1:26" ht="19" customHeight="1">
      <c r="A151" s="290"/>
      <c r="B151" s="290"/>
      <c r="C151" s="290"/>
      <c r="D151" s="290"/>
      <c r="E151" s="345"/>
      <c r="F151" s="348"/>
      <c r="G151" s="345"/>
      <c r="H151" s="345"/>
      <c r="I151" s="345"/>
      <c r="J151" s="345"/>
      <c r="K151" s="345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</row>
    <row r="152" spans="1:26" ht="19" customHeight="1">
      <c r="A152" s="290"/>
      <c r="B152" s="290"/>
      <c r="C152" s="290"/>
      <c r="D152" s="290"/>
      <c r="E152" s="345"/>
      <c r="F152" s="348"/>
      <c r="G152" s="345"/>
      <c r="H152" s="345"/>
      <c r="I152" s="345"/>
      <c r="J152" s="345"/>
      <c r="K152" s="345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</row>
    <row r="153" spans="1:26" ht="19" customHeight="1">
      <c r="A153" s="290"/>
      <c r="B153" s="290"/>
      <c r="C153" s="290"/>
      <c r="D153" s="290"/>
      <c r="E153" s="345"/>
      <c r="F153" s="348"/>
      <c r="G153" s="345"/>
      <c r="H153" s="345"/>
      <c r="I153" s="345"/>
      <c r="J153" s="345"/>
      <c r="K153" s="345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</row>
    <row r="154" spans="1:26" ht="19" customHeight="1">
      <c r="A154" s="290"/>
      <c r="B154" s="290"/>
      <c r="C154" s="290"/>
      <c r="D154" s="290"/>
      <c r="E154" s="345"/>
      <c r="F154" s="348"/>
      <c r="G154" s="345"/>
      <c r="H154" s="345"/>
      <c r="I154" s="345"/>
      <c r="J154" s="345"/>
      <c r="K154" s="345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</row>
    <row r="155" spans="1:26" ht="19" customHeight="1">
      <c r="A155" s="290"/>
      <c r="B155" s="290"/>
      <c r="C155" s="290"/>
      <c r="D155" s="290"/>
      <c r="E155" s="345"/>
      <c r="F155" s="348"/>
      <c r="G155" s="345"/>
      <c r="H155" s="345"/>
      <c r="I155" s="345"/>
      <c r="J155" s="345"/>
      <c r="K155" s="345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</row>
    <row r="156" spans="1:26" ht="19" customHeight="1">
      <c r="A156" s="290"/>
      <c r="B156" s="290"/>
      <c r="C156" s="290"/>
      <c r="D156" s="290"/>
      <c r="E156" s="345"/>
      <c r="F156" s="348"/>
      <c r="G156" s="345"/>
      <c r="H156" s="345"/>
      <c r="I156" s="345"/>
      <c r="J156" s="345"/>
      <c r="K156" s="345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</row>
    <row r="157" spans="1:26" ht="19" customHeight="1">
      <c r="A157" s="290"/>
      <c r="B157" s="290"/>
      <c r="C157" s="290"/>
      <c r="D157" s="290"/>
      <c r="E157" s="345"/>
      <c r="F157" s="348"/>
      <c r="G157" s="345"/>
      <c r="H157" s="345"/>
      <c r="I157" s="345"/>
      <c r="J157" s="345"/>
      <c r="K157" s="345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</row>
    <row r="158" spans="1:26" ht="19" customHeight="1">
      <c r="A158" s="290"/>
      <c r="B158" s="290"/>
      <c r="C158" s="290"/>
      <c r="D158" s="290"/>
      <c r="E158" s="345"/>
      <c r="F158" s="348"/>
      <c r="G158" s="345"/>
      <c r="H158" s="345"/>
      <c r="I158" s="345"/>
      <c r="J158" s="345"/>
      <c r="K158" s="345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</row>
    <row r="159" spans="1:26" ht="19" customHeight="1">
      <c r="A159" s="290"/>
      <c r="B159" s="290"/>
      <c r="C159" s="290"/>
      <c r="D159" s="290"/>
      <c r="E159" s="345"/>
      <c r="F159" s="348"/>
      <c r="G159" s="345"/>
      <c r="H159" s="345"/>
      <c r="I159" s="345"/>
      <c r="J159" s="345"/>
      <c r="K159" s="345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</row>
    <row r="160" spans="1:26" ht="19" customHeight="1">
      <c r="A160" s="290"/>
      <c r="B160" s="290"/>
      <c r="C160" s="290"/>
      <c r="D160" s="290"/>
      <c r="E160" s="345"/>
      <c r="F160" s="348"/>
      <c r="G160" s="345"/>
      <c r="H160" s="345"/>
      <c r="I160" s="345"/>
      <c r="J160" s="345"/>
      <c r="K160" s="345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</row>
    <row r="161" spans="1:26" ht="19" customHeight="1">
      <c r="A161" s="290"/>
      <c r="B161" s="290"/>
      <c r="C161" s="290"/>
      <c r="D161" s="290"/>
      <c r="E161" s="345"/>
      <c r="F161" s="348"/>
      <c r="G161" s="345"/>
      <c r="H161" s="345"/>
      <c r="I161" s="345"/>
      <c r="J161" s="345"/>
      <c r="K161" s="345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</row>
    <row r="162" spans="1:26" ht="19" customHeight="1">
      <c r="A162" s="290"/>
      <c r="B162" s="290"/>
      <c r="C162" s="290"/>
      <c r="D162" s="290"/>
      <c r="E162" s="345"/>
      <c r="F162" s="348"/>
      <c r="G162" s="345"/>
      <c r="H162" s="345"/>
      <c r="I162" s="345"/>
      <c r="J162" s="345"/>
      <c r="K162" s="345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</row>
    <row r="163" spans="1:26" ht="19" customHeight="1">
      <c r="A163" s="290"/>
      <c r="B163" s="290"/>
      <c r="C163" s="290"/>
      <c r="D163" s="290"/>
      <c r="E163" s="345"/>
      <c r="F163" s="348"/>
      <c r="G163" s="345"/>
      <c r="H163" s="345"/>
      <c r="I163" s="345"/>
      <c r="J163" s="345"/>
      <c r="K163" s="345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</row>
    <row r="164" spans="1:26" ht="19" customHeight="1">
      <c r="A164" s="290"/>
      <c r="B164" s="290"/>
      <c r="C164" s="290"/>
      <c r="D164" s="290"/>
      <c r="E164" s="345"/>
      <c r="F164" s="348"/>
      <c r="G164" s="345"/>
      <c r="H164" s="345"/>
      <c r="I164" s="345"/>
      <c r="J164" s="345"/>
      <c r="K164" s="345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</row>
    <row r="165" spans="1:26" ht="19" customHeight="1">
      <c r="A165" s="290"/>
      <c r="B165" s="290"/>
      <c r="C165" s="290"/>
      <c r="D165" s="290"/>
      <c r="E165" s="345"/>
      <c r="F165" s="348"/>
      <c r="G165" s="345"/>
      <c r="H165" s="345"/>
      <c r="I165" s="345"/>
      <c r="J165" s="345"/>
      <c r="K165" s="345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</row>
    <row r="166" spans="1:26" ht="19" customHeight="1">
      <c r="A166" s="290"/>
      <c r="B166" s="290"/>
      <c r="C166" s="290"/>
      <c r="D166" s="290"/>
      <c r="E166" s="345"/>
      <c r="F166" s="348"/>
      <c r="G166" s="345"/>
      <c r="H166" s="345"/>
      <c r="I166" s="345"/>
      <c r="J166" s="345"/>
      <c r="K166" s="345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</row>
    <row r="167" spans="1:26" ht="19" customHeight="1">
      <c r="A167" s="290"/>
      <c r="B167" s="290"/>
      <c r="C167" s="290"/>
      <c r="D167" s="290"/>
      <c r="E167" s="345"/>
      <c r="F167" s="348"/>
      <c r="G167" s="345"/>
      <c r="H167" s="345"/>
      <c r="I167" s="345"/>
      <c r="J167" s="345"/>
      <c r="K167" s="345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</row>
    <row r="168" spans="1:26" ht="19" customHeight="1">
      <c r="A168" s="290"/>
      <c r="B168" s="290"/>
      <c r="C168" s="290"/>
      <c r="D168" s="290"/>
      <c r="E168" s="345"/>
      <c r="F168" s="348"/>
      <c r="G168" s="345"/>
      <c r="H168" s="345"/>
      <c r="I168" s="345"/>
      <c r="J168" s="345"/>
      <c r="K168" s="345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</row>
    <row r="169" spans="1:26" ht="19" customHeight="1">
      <c r="A169" s="290"/>
      <c r="B169" s="290"/>
      <c r="C169" s="290"/>
      <c r="D169" s="290"/>
      <c r="E169" s="345"/>
      <c r="F169" s="348"/>
      <c r="G169" s="345"/>
      <c r="H169" s="345"/>
      <c r="I169" s="345"/>
      <c r="J169" s="345"/>
      <c r="K169" s="345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</row>
    <row r="170" spans="1:26" ht="19" customHeight="1">
      <c r="A170" s="290"/>
      <c r="B170" s="290"/>
      <c r="C170" s="290"/>
      <c r="D170" s="290"/>
      <c r="E170" s="345"/>
      <c r="F170" s="348"/>
      <c r="G170" s="345"/>
      <c r="H170" s="345"/>
      <c r="I170" s="345"/>
      <c r="J170" s="345"/>
      <c r="K170" s="345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</row>
    <row r="171" spans="1:26" ht="19" customHeight="1">
      <c r="A171" s="290"/>
      <c r="B171" s="290"/>
      <c r="C171" s="290"/>
      <c r="D171" s="290"/>
      <c r="E171" s="345"/>
      <c r="F171" s="348"/>
      <c r="G171" s="345"/>
      <c r="H171" s="345"/>
      <c r="I171" s="345"/>
      <c r="J171" s="345"/>
      <c r="K171" s="345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</row>
    <row r="172" spans="1:26" ht="19" customHeight="1">
      <c r="A172" s="290"/>
      <c r="B172" s="290"/>
      <c r="C172" s="290"/>
      <c r="D172" s="290"/>
      <c r="E172" s="345"/>
      <c r="F172" s="348"/>
      <c r="G172" s="345"/>
      <c r="H172" s="345"/>
      <c r="I172" s="345"/>
      <c r="J172" s="345"/>
      <c r="K172" s="345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</row>
    <row r="173" spans="1:26" ht="19" customHeight="1">
      <c r="A173" s="290"/>
      <c r="B173" s="290"/>
      <c r="C173" s="290"/>
      <c r="D173" s="290"/>
      <c r="E173" s="345"/>
      <c r="F173" s="348"/>
      <c r="G173" s="345"/>
      <c r="H173" s="345"/>
      <c r="I173" s="345"/>
      <c r="J173" s="345"/>
      <c r="K173" s="345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</row>
    <row r="174" spans="1:26" ht="19" customHeight="1">
      <c r="A174" s="290"/>
      <c r="B174" s="290"/>
      <c r="C174" s="290"/>
      <c r="D174" s="290"/>
      <c r="E174" s="345"/>
      <c r="F174" s="348"/>
      <c r="G174" s="345"/>
      <c r="H174" s="345"/>
      <c r="I174" s="345"/>
      <c r="J174" s="345"/>
      <c r="K174" s="345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</row>
    <row r="175" spans="1:26" ht="19" customHeight="1">
      <c r="A175" s="290"/>
      <c r="B175" s="290"/>
      <c r="C175" s="290"/>
      <c r="D175" s="290"/>
      <c r="E175" s="345"/>
      <c r="F175" s="348"/>
      <c r="G175" s="345"/>
      <c r="H175" s="345"/>
      <c r="I175" s="345"/>
      <c r="J175" s="345"/>
      <c r="K175" s="345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</row>
    <row r="176" spans="1:26" ht="19" customHeight="1">
      <c r="A176" s="290"/>
      <c r="B176" s="290"/>
      <c r="C176" s="290"/>
      <c r="D176" s="290"/>
      <c r="E176" s="345"/>
      <c r="F176" s="348"/>
      <c r="G176" s="345"/>
      <c r="H176" s="345"/>
      <c r="I176" s="345"/>
      <c r="J176" s="345"/>
      <c r="K176" s="345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</row>
    <row r="177" spans="1:26" ht="19" customHeight="1">
      <c r="A177" s="290"/>
      <c r="B177" s="290"/>
      <c r="C177" s="290"/>
      <c r="D177" s="290"/>
      <c r="E177" s="345"/>
      <c r="F177" s="348"/>
      <c r="G177" s="345"/>
      <c r="H177" s="345"/>
      <c r="I177" s="345"/>
      <c r="J177" s="345"/>
      <c r="K177" s="345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</row>
    <row r="178" spans="1:26" ht="19" customHeight="1">
      <c r="A178" s="290"/>
      <c r="B178" s="290"/>
      <c r="C178" s="290"/>
      <c r="D178" s="290"/>
      <c r="E178" s="345"/>
      <c r="F178" s="348"/>
      <c r="G178" s="345"/>
      <c r="H178" s="345"/>
      <c r="I178" s="345"/>
      <c r="J178" s="345"/>
      <c r="K178" s="345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</row>
    <row r="179" spans="1:26" ht="19" customHeight="1">
      <c r="A179" s="290"/>
      <c r="B179" s="290"/>
      <c r="C179" s="290"/>
      <c r="D179" s="290"/>
      <c r="E179" s="345"/>
      <c r="F179" s="348"/>
      <c r="G179" s="345"/>
      <c r="H179" s="345"/>
      <c r="I179" s="345"/>
      <c r="J179" s="345"/>
      <c r="K179" s="345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</row>
    <row r="180" spans="1:26" ht="19" customHeight="1">
      <c r="A180" s="290"/>
      <c r="B180" s="290"/>
      <c r="C180" s="290"/>
      <c r="D180" s="290"/>
      <c r="E180" s="345"/>
      <c r="F180" s="348"/>
      <c r="G180" s="345"/>
      <c r="H180" s="345"/>
      <c r="I180" s="345"/>
      <c r="J180" s="345"/>
      <c r="K180" s="345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</row>
    <row r="181" spans="1:26" ht="19" customHeight="1">
      <c r="A181" s="290"/>
      <c r="B181" s="290"/>
      <c r="C181" s="290"/>
      <c r="D181" s="290"/>
      <c r="E181" s="345"/>
      <c r="F181" s="348"/>
      <c r="G181" s="345"/>
      <c r="H181" s="345"/>
      <c r="I181" s="345"/>
      <c r="J181" s="345"/>
      <c r="K181" s="345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</row>
    <row r="182" spans="1:26" ht="19" customHeight="1">
      <c r="A182" s="290"/>
      <c r="B182" s="290"/>
      <c r="C182" s="290"/>
      <c r="D182" s="290"/>
      <c r="E182" s="345"/>
      <c r="F182" s="348"/>
      <c r="G182" s="345"/>
      <c r="H182" s="345"/>
      <c r="I182" s="345"/>
      <c r="J182" s="345"/>
      <c r="K182" s="345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</row>
    <row r="183" spans="1:26" ht="19" customHeight="1">
      <c r="A183" s="290"/>
      <c r="B183" s="290"/>
      <c r="C183" s="290"/>
      <c r="D183" s="290"/>
      <c r="E183" s="345"/>
      <c r="F183" s="348"/>
      <c r="G183" s="345"/>
      <c r="H183" s="345"/>
      <c r="I183" s="345"/>
      <c r="J183" s="345"/>
      <c r="K183" s="345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</row>
    <row r="184" spans="1:26" ht="19" customHeight="1">
      <c r="A184" s="290"/>
      <c r="B184" s="290"/>
      <c r="C184" s="290"/>
      <c r="D184" s="290"/>
      <c r="E184" s="345"/>
      <c r="F184" s="348"/>
      <c r="G184" s="345"/>
      <c r="H184" s="345"/>
      <c r="I184" s="345"/>
      <c r="J184" s="345"/>
      <c r="K184" s="345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</row>
    <row r="185" spans="1:26" ht="19" customHeight="1">
      <c r="A185" s="290"/>
      <c r="B185" s="290"/>
      <c r="C185" s="290"/>
      <c r="D185" s="290"/>
      <c r="E185" s="345"/>
      <c r="F185" s="348"/>
      <c r="G185" s="345"/>
      <c r="H185" s="345"/>
      <c r="I185" s="345"/>
      <c r="J185" s="345"/>
      <c r="K185" s="345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</row>
    <row r="186" spans="1:26" ht="19" customHeight="1">
      <c r="A186" s="290"/>
      <c r="B186" s="290"/>
      <c r="C186" s="290"/>
      <c r="D186" s="290"/>
      <c r="E186" s="345"/>
      <c r="F186" s="348"/>
      <c r="G186" s="345"/>
      <c r="H186" s="345"/>
      <c r="I186" s="345"/>
      <c r="J186" s="345"/>
      <c r="K186" s="345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</row>
    <row r="187" spans="1:26" ht="19" customHeight="1">
      <c r="A187" s="290"/>
      <c r="B187" s="290"/>
      <c r="C187" s="290"/>
      <c r="D187" s="290"/>
      <c r="E187" s="345"/>
      <c r="F187" s="348"/>
      <c r="G187" s="345"/>
      <c r="H187" s="345"/>
      <c r="I187" s="345"/>
      <c r="J187" s="345"/>
      <c r="K187" s="345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</row>
    <row r="188" spans="1:26" ht="19" customHeight="1">
      <c r="A188" s="290"/>
      <c r="B188" s="290"/>
      <c r="C188" s="290"/>
      <c r="D188" s="290"/>
      <c r="E188" s="345"/>
      <c r="F188" s="348"/>
      <c r="G188" s="345"/>
      <c r="H188" s="345"/>
      <c r="I188" s="345"/>
      <c r="J188" s="345"/>
      <c r="K188" s="345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</row>
    <row r="189" spans="1:26" ht="19" customHeight="1">
      <c r="A189" s="290"/>
      <c r="B189" s="290"/>
      <c r="C189" s="290"/>
      <c r="D189" s="290"/>
      <c r="E189" s="345"/>
      <c r="F189" s="348"/>
      <c r="G189" s="345"/>
      <c r="H189" s="345"/>
      <c r="I189" s="345"/>
      <c r="J189" s="345"/>
      <c r="K189" s="345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</row>
    <row r="190" spans="1:26" ht="19" customHeight="1">
      <c r="A190" s="290"/>
      <c r="B190" s="290"/>
      <c r="C190" s="290"/>
      <c r="D190" s="290"/>
      <c r="E190" s="345"/>
      <c r="F190" s="348"/>
      <c r="G190" s="345"/>
      <c r="H190" s="345"/>
      <c r="I190" s="345"/>
      <c r="J190" s="345"/>
      <c r="K190" s="345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</row>
    <row r="191" spans="1:26" ht="19" customHeight="1">
      <c r="A191" s="290"/>
      <c r="B191" s="290"/>
      <c r="C191" s="290"/>
      <c r="D191" s="290"/>
      <c r="E191" s="345"/>
      <c r="F191" s="348"/>
      <c r="G191" s="345"/>
      <c r="H191" s="345"/>
      <c r="I191" s="345"/>
      <c r="J191" s="345"/>
      <c r="K191" s="345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</row>
    <row r="192" spans="1:26" ht="19" customHeight="1">
      <c r="A192" s="290"/>
      <c r="B192" s="290"/>
      <c r="C192" s="290"/>
      <c r="D192" s="290"/>
      <c r="E192" s="345"/>
      <c r="F192" s="348"/>
      <c r="G192" s="345"/>
      <c r="H192" s="345"/>
      <c r="I192" s="345"/>
      <c r="J192" s="345"/>
      <c r="K192" s="345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</row>
    <row r="193" spans="1:26" ht="19" customHeight="1">
      <c r="A193" s="290"/>
      <c r="B193" s="290"/>
      <c r="C193" s="290"/>
      <c r="D193" s="290"/>
      <c r="E193" s="345"/>
      <c r="F193" s="348"/>
      <c r="G193" s="345"/>
      <c r="H193" s="345"/>
      <c r="I193" s="345"/>
      <c r="J193" s="345"/>
      <c r="K193" s="345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</row>
    <row r="194" spans="1:26" ht="19" customHeight="1">
      <c r="A194" s="290"/>
      <c r="B194" s="290"/>
      <c r="C194" s="290"/>
      <c r="D194" s="290"/>
      <c r="E194" s="345"/>
      <c r="F194" s="348"/>
      <c r="G194" s="345"/>
      <c r="H194" s="345"/>
      <c r="I194" s="345"/>
      <c r="J194" s="345"/>
      <c r="K194" s="345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</row>
    <row r="195" spans="1:26" ht="19" customHeight="1">
      <c r="A195" s="290"/>
      <c r="B195" s="290"/>
      <c r="C195" s="290"/>
      <c r="D195" s="290"/>
      <c r="E195" s="345"/>
      <c r="F195" s="348"/>
      <c r="G195" s="345"/>
      <c r="H195" s="345"/>
      <c r="I195" s="345"/>
      <c r="J195" s="345"/>
      <c r="K195" s="345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</row>
    <row r="196" spans="1:26" ht="19" customHeight="1">
      <c r="A196" s="290"/>
      <c r="B196" s="290"/>
      <c r="C196" s="290"/>
      <c r="D196" s="290"/>
      <c r="E196" s="345"/>
      <c r="F196" s="348"/>
      <c r="G196" s="345"/>
      <c r="H196" s="345"/>
      <c r="I196" s="345"/>
      <c r="J196" s="345"/>
      <c r="K196" s="345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</row>
    <row r="197" spans="1:26" ht="19" customHeight="1">
      <c r="A197" s="290"/>
      <c r="B197" s="290"/>
      <c r="C197" s="290"/>
      <c r="D197" s="290"/>
      <c r="E197" s="345"/>
      <c r="F197" s="348"/>
      <c r="G197" s="345"/>
      <c r="H197" s="345"/>
      <c r="I197" s="345"/>
      <c r="J197" s="345"/>
      <c r="K197" s="345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</row>
    <row r="198" spans="1:26" ht="19" customHeight="1">
      <c r="A198" s="290"/>
      <c r="B198" s="290"/>
      <c r="C198" s="290"/>
      <c r="D198" s="290"/>
      <c r="E198" s="345"/>
      <c r="F198" s="348"/>
      <c r="G198" s="345"/>
      <c r="H198" s="345"/>
      <c r="I198" s="345"/>
      <c r="J198" s="345"/>
      <c r="K198" s="345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</row>
    <row r="199" spans="1:26" ht="19" customHeight="1">
      <c r="A199" s="290"/>
      <c r="B199" s="290"/>
      <c r="C199" s="290"/>
      <c r="D199" s="290"/>
      <c r="E199" s="345"/>
      <c r="F199" s="348"/>
      <c r="G199" s="345"/>
      <c r="H199" s="345"/>
      <c r="I199" s="345"/>
      <c r="J199" s="345"/>
      <c r="K199" s="345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</row>
    <row r="200" spans="1:26" ht="19" customHeight="1">
      <c r="A200" s="290"/>
      <c r="B200" s="290"/>
      <c r="C200" s="290"/>
      <c r="D200" s="290"/>
      <c r="E200" s="345"/>
      <c r="F200" s="348"/>
      <c r="G200" s="345"/>
      <c r="H200" s="345"/>
      <c r="I200" s="345"/>
      <c r="J200" s="345"/>
      <c r="K200" s="345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</row>
    <row r="201" spans="1:26" ht="19" customHeight="1">
      <c r="A201" s="290"/>
      <c r="B201" s="290"/>
      <c r="C201" s="290"/>
      <c r="D201" s="290"/>
      <c r="E201" s="345"/>
      <c r="F201" s="348"/>
      <c r="G201" s="345"/>
      <c r="H201" s="345"/>
      <c r="I201" s="345"/>
      <c r="J201" s="345"/>
      <c r="K201" s="345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</row>
    <row r="202" spans="1:26" ht="19" customHeight="1">
      <c r="A202" s="290"/>
      <c r="B202" s="290"/>
      <c r="C202" s="290"/>
      <c r="D202" s="290"/>
      <c r="E202" s="345"/>
      <c r="F202" s="348"/>
      <c r="G202" s="345"/>
      <c r="H202" s="345"/>
      <c r="I202" s="345"/>
      <c r="J202" s="345"/>
      <c r="K202" s="345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</row>
    <row r="203" spans="1:26" ht="19" customHeight="1">
      <c r="A203" s="290"/>
      <c r="B203" s="290"/>
      <c r="C203" s="290"/>
      <c r="D203" s="290"/>
      <c r="E203" s="345"/>
      <c r="F203" s="348"/>
      <c r="G203" s="345"/>
      <c r="H203" s="345"/>
      <c r="I203" s="345"/>
      <c r="J203" s="345"/>
      <c r="K203" s="345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</row>
    <row r="204" spans="1:26" ht="19" customHeight="1">
      <c r="A204" s="290"/>
      <c r="B204" s="290"/>
      <c r="C204" s="290"/>
      <c r="D204" s="290"/>
      <c r="E204" s="345"/>
      <c r="F204" s="348"/>
      <c r="G204" s="345"/>
      <c r="H204" s="345"/>
      <c r="I204" s="345"/>
      <c r="J204" s="345"/>
      <c r="K204" s="345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</row>
    <row r="205" spans="1:26" ht="19" customHeight="1">
      <c r="A205" s="290"/>
      <c r="B205" s="290"/>
      <c r="C205" s="290"/>
      <c r="D205" s="290"/>
      <c r="E205" s="345"/>
      <c r="F205" s="348"/>
      <c r="G205" s="345"/>
      <c r="H205" s="345"/>
      <c r="I205" s="345"/>
      <c r="J205" s="345"/>
      <c r="K205" s="345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</row>
    <row r="206" spans="1:26" ht="19" customHeight="1">
      <c r="A206" s="290"/>
      <c r="B206" s="290"/>
      <c r="C206" s="290"/>
      <c r="D206" s="290"/>
      <c r="E206" s="345"/>
      <c r="F206" s="348"/>
      <c r="G206" s="345"/>
      <c r="H206" s="345"/>
      <c r="I206" s="345"/>
      <c r="J206" s="345"/>
      <c r="K206" s="345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</row>
    <row r="207" spans="1:26" ht="19" customHeight="1">
      <c r="A207" s="290"/>
      <c r="B207" s="290"/>
      <c r="C207" s="290"/>
      <c r="D207" s="290"/>
      <c r="E207" s="345"/>
      <c r="F207" s="348"/>
      <c r="G207" s="345"/>
      <c r="H207" s="345"/>
      <c r="I207" s="345"/>
      <c r="J207" s="345"/>
      <c r="K207" s="345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</row>
    <row r="208" spans="1:26" ht="19" customHeight="1">
      <c r="A208" s="290"/>
      <c r="B208" s="290"/>
      <c r="C208" s="290"/>
      <c r="D208" s="290"/>
      <c r="E208" s="345"/>
      <c r="F208" s="348"/>
      <c r="G208" s="345"/>
      <c r="H208" s="345"/>
      <c r="I208" s="345"/>
      <c r="J208" s="345"/>
      <c r="K208" s="345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</row>
    <row r="209" spans="1:26" ht="19" customHeight="1">
      <c r="A209" s="290"/>
      <c r="B209" s="290"/>
      <c r="C209" s="290"/>
      <c r="D209" s="290"/>
      <c r="E209" s="345"/>
      <c r="F209" s="348"/>
      <c r="G209" s="345"/>
      <c r="H209" s="345"/>
      <c r="I209" s="345"/>
      <c r="J209" s="345"/>
      <c r="K209" s="345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</row>
    <row r="210" spans="1:26" ht="19" customHeight="1">
      <c r="A210" s="290"/>
      <c r="B210" s="290"/>
      <c r="C210" s="290"/>
      <c r="D210" s="290"/>
      <c r="E210" s="345"/>
      <c r="F210" s="348"/>
      <c r="G210" s="345"/>
      <c r="H210" s="345"/>
      <c r="I210" s="345"/>
      <c r="J210" s="345"/>
      <c r="K210" s="345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</row>
    <row r="211" spans="1:26" ht="19" customHeight="1">
      <c r="A211" s="290"/>
      <c r="B211" s="290"/>
      <c r="C211" s="290"/>
      <c r="D211" s="290"/>
      <c r="E211" s="345"/>
      <c r="F211" s="348"/>
      <c r="G211" s="345"/>
      <c r="H211" s="345"/>
      <c r="I211" s="345"/>
      <c r="J211" s="345"/>
      <c r="K211" s="345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</row>
    <row r="212" spans="1:26" ht="19" customHeight="1">
      <c r="A212" s="290"/>
      <c r="B212" s="290"/>
      <c r="C212" s="290"/>
      <c r="D212" s="290"/>
      <c r="E212" s="345"/>
      <c r="F212" s="348"/>
      <c r="G212" s="345"/>
      <c r="H212" s="345"/>
      <c r="I212" s="345"/>
      <c r="J212" s="345"/>
      <c r="K212" s="345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</row>
    <row r="213" spans="1:26" ht="19" customHeight="1">
      <c r="A213" s="290"/>
      <c r="B213" s="290"/>
      <c r="C213" s="290"/>
      <c r="D213" s="290"/>
      <c r="E213" s="345"/>
      <c r="F213" s="348"/>
      <c r="G213" s="345"/>
      <c r="H213" s="345"/>
      <c r="I213" s="345"/>
      <c r="J213" s="345"/>
      <c r="K213" s="345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</row>
    <row r="214" spans="1:26" ht="19" customHeight="1">
      <c r="A214" s="290"/>
      <c r="B214" s="290"/>
      <c r="C214" s="290"/>
      <c r="D214" s="290"/>
      <c r="E214" s="345"/>
      <c r="F214" s="348"/>
      <c r="G214" s="345"/>
      <c r="H214" s="345"/>
      <c r="I214" s="345"/>
      <c r="J214" s="345"/>
      <c r="K214" s="345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</row>
    <row r="215" spans="1:26" ht="19" customHeight="1">
      <c r="A215" s="290"/>
      <c r="B215" s="290"/>
      <c r="C215" s="290"/>
      <c r="D215" s="290"/>
      <c r="E215" s="345"/>
      <c r="F215" s="348"/>
      <c r="G215" s="345"/>
      <c r="H215" s="345"/>
      <c r="I215" s="345"/>
      <c r="J215" s="345"/>
      <c r="K215" s="345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</row>
    <row r="216" spans="1:26" ht="19" customHeight="1">
      <c r="A216" s="290"/>
      <c r="B216" s="290"/>
      <c r="C216" s="290"/>
      <c r="D216" s="290"/>
      <c r="E216" s="345"/>
      <c r="F216" s="348"/>
      <c r="G216" s="345"/>
      <c r="H216" s="345"/>
      <c r="I216" s="345"/>
      <c r="J216" s="345"/>
      <c r="K216" s="345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</row>
    <row r="217" spans="1:26" ht="19" customHeight="1">
      <c r="A217" s="290"/>
      <c r="B217" s="290"/>
      <c r="C217" s="290"/>
      <c r="D217" s="290"/>
      <c r="E217" s="345"/>
      <c r="F217" s="348"/>
      <c r="G217" s="345"/>
      <c r="H217" s="345"/>
      <c r="I217" s="345"/>
      <c r="J217" s="345"/>
      <c r="K217" s="345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</row>
    <row r="218" spans="1:26" ht="19" customHeight="1">
      <c r="A218" s="290"/>
      <c r="B218" s="290"/>
      <c r="C218" s="290"/>
      <c r="D218" s="290"/>
      <c r="E218" s="345"/>
      <c r="F218" s="348"/>
      <c r="G218" s="345"/>
      <c r="H218" s="345"/>
      <c r="I218" s="345"/>
      <c r="J218" s="345"/>
      <c r="K218" s="345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</row>
    <row r="219" spans="1:26" ht="19" customHeight="1">
      <c r="A219" s="290"/>
      <c r="B219" s="290"/>
      <c r="C219" s="290"/>
      <c r="D219" s="290"/>
      <c r="E219" s="345"/>
      <c r="F219" s="348"/>
      <c r="G219" s="345"/>
      <c r="H219" s="345"/>
      <c r="I219" s="345"/>
      <c r="J219" s="345"/>
      <c r="K219" s="345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</row>
    <row r="220" spans="1:26" ht="19" customHeight="1">
      <c r="A220" s="290"/>
      <c r="B220" s="290"/>
      <c r="C220" s="290"/>
      <c r="D220" s="290"/>
      <c r="E220" s="345"/>
      <c r="F220" s="348"/>
      <c r="G220" s="345"/>
      <c r="H220" s="345"/>
      <c r="I220" s="345"/>
      <c r="J220" s="345"/>
      <c r="K220" s="345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</row>
    <row r="221" spans="1:26" ht="19" customHeight="1">
      <c r="A221" s="290"/>
      <c r="B221" s="290"/>
      <c r="C221" s="290"/>
      <c r="D221" s="290"/>
      <c r="E221" s="345"/>
      <c r="F221" s="348"/>
      <c r="G221" s="345"/>
      <c r="H221" s="345"/>
      <c r="I221" s="345"/>
      <c r="J221" s="345"/>
      <c r="K221" s="345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</row>
    <row r="222" spans="1:26" ht="19" customHeight="1">
      <c r="A222" s="290"/>
      <c r="B222" s="290"/>
      <c r="C222" s="290"/>
      <c r="D222" s="290"/>
      <c r="E222" s="345"/>
      <c r="F222" s="348"/>
      <c r="G222" s="345"/>
      <c r="H222" s="345"/>
      <c r="I222" s="345"/>
      <c r="J222" s="345"/>
      <c r="K222" s="345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</row>
    <row r="223" spans="1:26" ht="19" customHeight="1">
      <c r="A223" s="290"/>
      <c r="B223" s="290"/>
      <c r="C223" s="290"/>
      <c r="D223" s="290"/>
      <c r="E223" s="345"/>
      <c r="F223" s="348"/>
      <c r="G223" s="345"/>
      <c r="H223" s="345"/>
      <c r="I223" s="345"/>
      <c r="J223" s="345"/>
      <c r="K223" s="345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</row>
    <row r="224" spans="1:26" ht="19" customHeight="1">
      <c r="A224" s="290"/>
      <c r="B224" s="290"/>
      <c r="C224" s="290"/>
      <c r="D224" s="290"/>
      <c r="E224" s="345"/>
      <c r="F224" s="348"/>
      <c r="G224" s="345"/>
      <c r="H224" s="345"/>
      <c r="I224" s="345"/>
      <c r="J224" s="345"/>
      <c r="K224" s="345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</row>
    <row r="225" spans="1:26" ht="19" customHeight="1">
      <c r="A225" s="290"/>
      <c r="B225" s="290"/>
      <c r="C225" s="290"/>
      <c r="D225" s="290"/>
      <c r="E225" s="345"/>
      <c r="F225" s="348"/>
      <c r="G225" s="345"/>
      <c r="H225" s="345"/>
      <c r="I225" s="345"/>
      <c r="J225" s="345"/>
      <c r="K225" s="345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</row>
    <row r="226" spans="1:26" ht="19" customHeight="1">
      <c r="A226" s="290"/>
      <c r="B226" s="290"/>
      <c r="C226" s="290"/>
      <c r="D226" s="290"/>
      <c r="E226" s="345"/>
      <c r="F226" s="348"/>
      <c r="G226" s="345"/>
      <c r="H226" s="345"/>
      <c r="I226" s="345"/>
      <c r="J226" s="345"/>
      <c r="K226" s="345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</row>
    <row r="227" spans="1:26" ht="19" customHeight="1">
      <c r="A227" s="290"/>
      <c r="B227" s="290"/>
      <c r="C227" s="290"/>
      <c r="D227" s="290"/>
      <c r="E227" s="345"/>
      <c r="F227" s="348"/>
      <c r="G227" s="345"/>
      <c r="H227" s="345"/>
      <c r="I227" s="345"/>
      <c r="J227" s="345"/>
      <c r="K227" s="345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</row>
    <row r="228" spans="1:26" ht="19" customHeight="1">
      <c r="A228" s="290"/>
      <c r="B228" s="290"/>
      <c r="C228" s="290"/>
      <c r="D228" s="290"/>
      <c r="E228" s="345"/>
      <c r="F228" s="348"/>
      <c r="G228" s="345"/>
      <c r="H228" s="345"/>
      <c r="I228" s="345"/>
      <c r="J228" s="345"/>
      <c r="K228" s="345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</row>
    <row r="229" spans="1:26" ht="19" customHeight="1">
      <c r="A229" s="290"/>
      <c r="B229" s="290"/>
      <c r="C229" s="290"/>
      <c r="D229" s="290"/>
      <c r="E229" s="345"/>
      <c r="F229" s="348"/>
      <c r="G229" s="345"/>
      <c r="H229" s="345"/>
      <c r="I229" s="345"/>
      <c r="J229" s="345"/>
      <c r="K229" s="345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</row>
    <row r="230" spans="1:26" ht="19" customHeight="1">
      <c r="A230" s="290"/>
      <c r="B230" s="290"/>
      <c r="C230" s="290"/>
      <c r="D230" s="290"/>
      <c r="E230" s="345"/>
      <c r="F230" s="348"/>
      <c r="G230" s="345"/>
      <c r="H230" s="345"/>
      <c r="I230" s="345"/>
      <c r="J230" s="345"/>
      <c r="K230" s="345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</row>
    <row r="231" spans="1:26" ht="19" customHeight="1">
      <c r="A231" s="290"/>
      <c r="B231" s="290"/>
      <c r="C231" s="290"/>
      <c r="D231" s="290"/>
      <c r="E231" s="345"/>
      <c r="F231" s="348"/>
      <c r="G231" s="345"/>
      <c r="H231" s="345"/>
      <c r="I231" s="345"/>
      <c r="J231" s="345"/>
      <c r="K231" s="345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</row>
    <row r="232" spans="1:26" ht="19" customHeight="1">
      <c r="A232" s="290"/>
      <c r="B232" s="290"/>
      <c r="C232" s="290"/>
      <c r="D232" s="290"/>
      <c r="E232" s="345"/>
      <c r="F232" s="348"/>
      <c r="G232" s="345"/>
      <c r="H232" s="345"/>
      <c r="I232" s="345"/>
      <c r="J232" s="345"/>
      <c r="K232" s="345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</row>
    <row r="233" spans="1:26" ht="19" customHeight="1">
      <c r="A233" s="290"/>
      <c r="B233" s="290"/>
      <c r="C233" s="290"/>
      <c r="D233" s="290"/>
      <c r="E233" s="345"/>
      <c r="F233" s="348"/>
      <c r="G233" s="345"/>
      <c r="H233" s="345"/>
      <c r="I233" s="345"/>
      <c r="J233" s="345"/>
      <c r="K233" s="345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</row>
    <row r="234" spans="1:26" ht="19" customHeight="1">
      <c r="A234" s="290"/>
      <c r="B234" s="290"/>
      <c r="C234" s="290"/>
      <c r="D234" s="290"/>
      <c r="E234" s="345"/>
      <c r="F234" s="348"/>
      <c r="G234" s="345"/>
      <c r="H234" s="345"/>
      <c r="I234" s="345"/>
      <c r="J234" s="345"/>
      <c r="K234" s="345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</row>
    <row r="235" spans="1:26" ht="19" customHeight="1">
      <c r="A235" s="290"/>
      <c r="B235" s="290"/>
      <c r="C235" s="290"/>
      <c r="D235" s="290"/>
      <c r="E235" s="345"/>
      <c r="F235" s="348"/>
      <c r="G235" s="345"/>
      <c r="H235" s="345"/>
      <c r="I235" s="345"/>
      <c r="J235" s="345"/>
      <c r="K235" s="345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</row>
    <row r="236" spans="1:26" ht="19" customHeight="1">
      <c r="A236" s="290"/>
      <c r="B236" s="290"/>
      <c r="C236" s="290"/>
      <c r="D236" s="290"/>
      <c r="E236" s="345"/>
      <c r="F236" s="348"/>
      <c r="G236" s="345"/>
      <c r="H236" s="345"/>
      <c r="I236" s="345"/>
      <c r="J236" s="345"/>
      <c r="K236" s="345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</row>
    <row r="237" spans="1:26" ht="19" customHeight="1">
      <c r="A237" s="290"/>
      <c r="B237" s="290"/>
      <c r="C237" s="290"/>
      <c r="D237" s="290"/>
      <c r="E237" s="345"/>
      <c r="F237" s="348"/>
      <c r="G237" s="345"/>
      <c r="H237" s="345"/>
      <c r="I237" s="345"/>
      <c r="J237" s="345"/>
      <c r="K237" s="345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</row>
    <row r="238" spans="1:26" ht="19" customHeight="1">
      <c r="A238" s="290"/>
      <c r="B238" s="290"/>
      <c r="C238" s="290"/>
      <c r="D238" s="290"/>
      <c r="E238" s="345"/>
      <c r="F238" s="348"/>
      <c r="G238" s="345"/>
      <c r="H238" s="345"/>
      <c r="I238" s="345"/>
      <c r="J238" s="345"/>
      <c r="K238" s="345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</row>
    <row r="239" spans="1:26" ht="19" customHeight="1">
      <c r="A239" s="290"/>
      <c r="B239" s="290"/>
      <c r="C239" s="290"/>
      <c r="D239" s="290"/>
      <c r="E239" s="345"/>
      <c r="F239" s="348"/>
      <c r="G239" s="345"/>
      <c r="H239" s="345"/>
      <c r="I239" s="345"/>
      <c r="J239" s="345"/>
      <c r="K239" s="345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</row>
    <row r="240" spans="1:26" ht="19" customHeight="1">
      <c r="A240" s="290"/>
      <c r="B240" s="290"/>
      <c r="C240" s="290"/>
      <c r="D240" s="290"/>
      <c r="E240" s="345"/>
      <c r="F240" s="348"/>
      <c r="G240" s="345"/>
      <c r="H240" s="345"/>
      <c r="I240" s="345"/>
      <c r="J240" s="345"/>
      <c r="K240" s="345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</row>
    <row r="241" spans="1:26" ht="19" customHeight="1">
      <c r="A241" s="290"/>
      <c r="B241" s="290"/>
      <c r="C241" s="290"/>
      <c r="D241" s="290"/>
      <c r="E241" s="345"/>
      <c r="F241" s="348"/>
      <c r="G241" s="345"/>
      <c r="H241" s="345"/>
      <c r="I241" s="345"/>
      <c r="J241" s="345"/>
      <c r="K241" s="345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</row>
    <row r="242" spans="1:26" ht="19" customHeight="1">
      <c r="A242" s="290"/>
      <c r="B242" s="290"/>
      <c r="C242" s="290"/>
      <c r="D242" s="290"/>
      <c r="E242" s="345"/>
      <c r="F242" s="348"/>
      <c r="G242" s="345"/>
      <c r="H242" s="345"/>
      <c r="I242" s="345"/>
      <c r="J242" s="345"/>
      <c r="K242" s="345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</row>
    <row r="243" spans="1:26" ht="19" customHeight="1">
      <c r="A243" s="290"/>
      <c r="B243" s="290"/>
      <c r="C243" s="290"/>
      <c r="D243" s="290"/>
      <c r="E243" s="345"/>
      <c r="F243" s="348"/>
      <c r="G243" s="345"/>
      <c r="H243" s="345"/>
      <c r="I243" s="345"/>
      <c r="J243" s="345"/>
      <c r="K243" s="345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</row>
    <row r="244" spans="1:26" ht="19" customHeight="1">
      <c r="A244" s="290"/>
      <c r="B244" s="290"/>
      <c r="C244" s="290"/>
      <c r="D244" s="290"/>
      <c r="E244" s="345"/>
      <c r="F244" s="348"/>
      <c r="G244" s="345"/>
      <c r="H244" s="345"/>
      <c r="I244" s="345"/>
      <c r="J244" s="345"/>
      <c r="K244" s="345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</row>
    <row r="245" spans="1:26" ht="19" customHeight="1">
      <c r="A245" s="290"/>
      <c r="B245" s="290"/>
      <c r="C245" s="290"/>
      <c r="D245" s="290"/>
      <c r="E245" s="345"/>
      <c r="F245" s="348"/>
      <c r="G245" s="345"/>
      <c r="H245" s="345"/>
      <c r="I245" s="345"/>
      <c r="J245" s="345"/>
      <c r="K245" s="345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</row>
    <row r="246" spans="1:26" ht="19" customHeight="1">
      <c r="A246" s="290"/>
      <c r="B246" s="290"/>
      <c r="C246" s="290"/>
      <c r="D246" s="290"/>
      <c r="E246" s="345"/>
      <c r="F246" s="348"/>
      <c r="G246" s="345"/>
      <c r="H246" s="345"/>
      <c r="I246" s="345"/>
      <c r="J246" s="345"/>
      <c r="K246" s="345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</row>
    <row r="247" spans="1:26" ht="19" customHeight="1">
      <c r="A247" s="290"/>
      <c r="B247" s="290"/>
      <c r="C247" s="290"/>
      <c r="D247" s="290"/>
      <c r="E247" s="345"/>
      <c r="F247" s="348"/>
      <c r="G247" s="345"/>
      <c r="H247" s="345"/>
      <c r="I247" s="345"/>
      <c r="J247" s="345"/>
      <c r="K247" s="345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</row>
    <row r="248" spans="1:26" ht="19" customHeight="1">
      <c r="A248" s="290"/>
      <c r="B248" s="290"/>
      <c r="C248" s="290"/>
      <c r="D248" s="290"/>
      <c r="E248" s="345"/>
      <c r="F248" s="348"/>
      <c r="G248" s="345"/>
      <c r="H248" s="345"/>
      <c r="I248" s="345"/>
      <c r="J248" s="345"/>
      <c r="K248" s="345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</row>
    <row r="249" spans="1:26" ht="19" customHeight="1">
      <c r="A249" s="290"/>
      <c r="B249" s="290"/>
      <c r="C249" s="290"/>
      <c r="D249" s="290"/>
      <c r="E249" s="345"/>
      <c r="F249" s="348"/>
      <c r="G249" s="345"/>
      <c r="H249" s="345"/>
      <c r="I249" s="345"/>
      <c r="J249" s="345"/>
      <c r="K249" s="345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</row>
    <row r="250" spans="1:26" ht="19" customHeight="1">
      <c r="A250" s="290"/>
      <c r="B250" s="290"/>
      <c r="C250" s="290"/>
      <c r="D250" s="290"/>
      <c r="E250" s="345"/>
      <c r="F250" s="348"/>
      <c r="G250" s="345"/>
      <c r="H250" s="345"/>
      <c r="I250" s="345"/>
      <c r="J250" s="345"/>
      <c r="K250" s="345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</row>
    <row r="251" spans="1:26" ht="19" customHeight="1">
      <c r="A251" s="290"/>
      <c r="B251" s="290"/>
      <c r="C251" s="290"/>
      <c r="D251" s="290"/>
      <c r="E251" s="345"/>
      <c r="F251" s="348"/>
      <c r="G251" s="345"/>
      <c r="H251" s="345"/>
      <c r="I251" s="345"/>
      <c r="J251" s="345"/>
      <c r="K251" s="345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</row>
    <row r="252" spans="1:26" ht="19" customHeight="1">
      <c r="A252" s="290"/>
      <c r="B252" s="290"/>
      <c r="C252" s="290"/>
      <c r="D252" s="290"/>
      <c r="E252" s="345"/>
      <c r="F252" s="348"/>
      <c r="G252" s="345"/>
      <c r="H252" s="345"/>
      <c r="I252" s="345"/>
      <c r="J252" s="345"/>
      <c r="K252" s="345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</row>
    <row r="253" spans="1:26" ht="19" customHeight="1">
      <c r="A253" s="290"/>
      <c r="B253" s="290"/>
      <c r="C253" s="290"/>
      <c r="D253" s="290"/>
      <c r="E253" s="345"/>
      <c r="F253" s="348"/>
      <c r="G253" s="345"/>
      <c r="H253" s="345"/>
      <c r="I253" s="345"/>
      <c r="J253" s="345"/>
      <c r="K253" s="345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</row>
    <row r="254" spans="1:26" ht="19" customHeight="1">
      <c r="A254" s="290"/>
      <c r="B254" s="290"/>
      <c r="C254" s="290"/>
      <c r="D254" s="290"/>
      <c r="E254" s="345"/>
      <c r="F254" s="348"/>
      <c r="G254" s="345"/>
      <c r="H254" s="345"/>
      <c r="I254" s="345"/>
      <c r="J254" s="345"/>
      <c r="K254" s="345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</row>
    <row r="255" spans="1:26" ht="19" customHeight="1">
      <c r="A255" s="290"/>
      <c r="B255" s="290"/>
      <c r="C255" s="290"/>
      <c r="D255" s="290"/>
      <c r="E255" s="345"/>
      <c r="F255" s="348"/>
      <c r="G255" s="345"/>
      <c r="H255" s="345"/>
      <c r="I255" s="345"/>
      <c r="J255" s="345"/>
      <c r="K255" s="345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</row>
    <row r="256" spans="1:26" ht="19" customHeight="1">
      <c r="A256" s="290"/>
      <c r="B256" s="290"/>
      <c r="C256" s="290"/>
      <c r="D256" s="290"/>
      <c r="E256" s="345"/>
      <c r="F256" s="348"/>
      <c r="G256" s="345"/>
      <c r="H256" s="345"/>
      <c r="I256" s="345"/>
      <c r="J256" s="345"/>
      <c r="K256" s="345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</row>
    <row r="257" spans="1:26" ht="19" customHeight="1">
      <c r="A257" s="290"/>
      <c r="B257" s="290"/>
      <c r="C257" s="290"/>
      <c r="D257" s="290"/>
      <c r="E257" s="345"/>
      <c r="F257" s="348"/>
      <c r="G257" s="345"/>
      <c r="H257" s="345"/>
      <c r="I257" s="345"/>
      <c r="J257" s="345"/>
      <c r="K257" s="345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</row>
    <row r="258" spans="1:26" ht="19" customHeight="1">
      <c r="A258" s="290"/>
      <c r="B258" s="290"/>
      <c r="C258" s="290"/>
      <c r="D258" s="290"/>
      <c r="E258" s="345"/>
      <c r="F258" s="348"/>
      <c r="G258" s="345"/>
      <c r="H258" s="345"/>
      <c r="I258" s="345"/>
      <c r="J258" s="345"/>
      <c r="K258" s="345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</row>
    <row r="259" spans="1:26" ht="19" customHeight="1">
      <c r="A259" s="290"/>
      <c r="B259" s="290"/>
      <c r="C259" s="290"/>
      <c r="D259" s="290"/>
      <c r="E259" s="345"/>
      <c r="F259" s="348"/>
      <c r="G259" s="345"/>
      <c r="H259" s="345"/>
      <c r="I259" s="345"/>
      <c r="J259" s="345"/>
      <c r="K259" s="345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</row>
    <row r="260" spans="1:26" ht="19" customHeight="1">
      <c r="A260" s="290"/>
      <c r="B260" s="290"/>
      <c r="C260" s="290"/>
      <c r="D260" s="290"/>
      <c r="E260" s="345"/>
      <c r="F260" s="348"/>
      <c r="G260" s="345"/>
      <c r="H260" s="345"/>
      <c r="I260" s="345"/>
      <c r="J260" s="345"/>
      <c r="K260" s="345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</row>
    <row r="261" spans="1:26" ht="19" customHeight="1">
      <c r="A261" s="290"/>
      <c r="B261" s="290"/>
      <c r="C261" s="290"/>
      <c r="D261" s="290"/>
      <c r="E261" s="345"/>
      <c r="F261" s="348"/>
      <c r="G261" s="345"/>
      <c r="H261" s="345"/>
      <c r="I261" s="345"/>
      <c r="J261" s="345"/>
      <c r="K261" s="345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</row>
    <row r="262" spans="1:26" ht="19" customHeight="1">
      <c r="A262" s="290"/>
      <c r="B262" s="290"/>
      <c r="C262" s="290"/>
      <c r="D262" s="290"/>
      <c r="E262" s="345"/>
      <c r="F262" s="348"/>
      <c r="G262" s="345"/>
      <c r="H262" s="345"/>
      <c r="I262" s="345"/>
      <c r="J262" s="345"/>
      <c r="K262" s="345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</row>
    <row r="263" spans="1:26" ht="19" customHeight="1">
      <c r="A263" s="290"/>
      <c r="B263" s="290"/>
      <c r="C263" s="290"/>
      <c r="D263" s="290"/>
      <c r="E263" s="345"/>
      <c r="F263" s="348"/>
      <c r="G263" s="345"/>
      <c r="H263" s="345"/>
      <c r="I263" s="345"/>
      <c r="J263" s="345"/>
      <c r="K263" s="345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</row>
    <row r="264" spans="1:26" ht="19" customHeight="1">
      <c r="A264" s="290"/>
      <c r="B264" s="290"/>
      <c r="C264" s="290"/>
      <c r="D264" s="290"/>
      <c r="E264" s="345"/>
      <c r="F264" s="348"/>
      <c r="G264" s="345"/>
      <c r="H264" s="345"/>
      <c r="I264" s="345"/>
      <c r="J264" s="345"/>
      <c r="K264" s="345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</row>
    <row r="265" spans="1:26" ht="19" customHeight="1">
      <c r="A265" s="290"/>
      <c r="B265" s="290"/>
      <c r="C265" s="290"/>
      <c r="D265" s="290"/>
      <c r="E265" s="345"/>
      <c r="F265" s="348"/>
      <c r="G265" s="345"/>
      <c r="H265" s="345"/>
      <c r="I265" s="345"/>
      <c r="J265" s="345"/>
      <c r="K265" s="345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</row>
    <row r="266" spans="1:26" ht="19" customHeight="1">
      <c r="A266" s="290"/>
      <c r="B266" s="290"/>
      <c r="C266" s="290"/>
      <c r="D266" s="290"/>
      <c r="E266" s="345"/>
      <c r="F266" s="348"/>
      <c r="G266" s="345"/>
      <c r="H266" s="345"/>
      <c r="I266" s="345"/>
      <c r="J266" s="345"/>
      <c r="K266" s="345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</row>
    <row r="267" spans="1:26" ht="19" customHeight="1">
      <c r="A267" s="290"/>
      <c r="B267" s="290"/>
      <c r="C267" s="290"/>
      <c r="D267" s="290"/>
      <c r="E267" s="345"/>
      <c r="F267" s="348"/>
      <c r="G267" s="345"/>
      <c r="H267" s="345"/>
      <c r="I267" s="345"/>
      <c r="J267" s="345"/>
      <c r="K267" s="345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</row>
    <row r="268" spans="1:26" ht="19" customHeight="1">
      <c r="A268" s="290"/>
      <c r="B268" s="290"/>
      <c r="C268" s="290"/>
      <c r="D268" s="290"/>
      <c r="E268" s="345"/>
      <c r="F268" s="348"/>
      <c r="G268" s="345"/>
      <c r="H268" s="345"/>
      <c r="I268" s="345"/>
      <c r="J268" s="345"/>
      <c r="K268" s="345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</row>
    <row r="269" spans="1:26" ht="19" customHeight="1">
      <c r="A269" s="290"/>
      <c r="B269" s="290"/>
      <c r="C269" s="290"/>
      <c r="D269" s="290"/>
      <c r="E269" s="345"/>
      <c r="F269" s="348"/>
      <c r="G269" s="345"/>
      <c r="H269" s="345"/>
      <c r="I269" s="345"/>
      <c r="J269" s="345"/>
      <c r="K269" s="345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</row>
    <row r="270" spans="1:26" ht="19" customHeight="1">
      <c r="A270" s="290"/>
      <c r="B270" s="290"/>
      <c r="C270" s="290"/>
      <c r="D270" s="290"/>
      <c r="E270" s="345"/>
      <c r="F270" s="348"/>
      <c r="G270" s="345"/>
      <c r="H270" s="345"/>
      <c r="I270" s="345"/>
      <c r="J270" s="345"/>
      <c r="K270" s="345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</row>
    <row r="271" spans="1:26" ht="19" customHeight="1">
      <c r="A271" s="290"/>
      <c r="B271" s="290"/>
      <c r="C271" s="290"/>
      <c r="D271" s="290"/>
      <c r="E271" s="345"/>
      <c r="F271" s="348"/>
      <c r="G271" s="345"/>
      <c r="H271" s="345"/>
      <c r="I271" s="345"/>
      <c r="J271" s="345"/>
      <c r="K271" s="345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</row>
    <row r="272" spans="1:26" ht="19" customHeight="1">
      <c r="A272" s="290"/>
      <c r="B272" s="290"/>
      <c r="C272" s="290"/>
      <c r="D272" s="290"/>
      <c r="E272" s="345"/>
      <c r="F272" s="348"/>
      <c r="G272" s="345"/>
      <c r="H272" s="345"/>
      <c r="I272" s="345"/>
      <c r="J272" s="345"/>
      <c r="K272" s="345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</row>
    <row r="273" spans="1:26" ht="19" customHeight="1">
      <c r="A273" s="290"/>
      <c r="B273" s="290"/>
      <c r="C273" s="290"/>
      <c r="D273" s="290"/>
      <c r="E273" s="345"/>
      <c r="F273" s="348"/>
      <c r="G273" s="345"/>
      <c r="H273" s="345"/>
      <c r="I273" s="345"/>
      <c r="J273" s="345"/>
      <c r="K273" s="345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</row>
    <row r="274" spans="1:26" ht="19" customHeight="1">
      <c r="A274" s="290"/>
      <c r="B274" s="290"/>
      <c r="C274" s="290"/>
      <c r="D274" s="290"/>
      <c r="E274" s="345"/>
      <c r="F274" s="348"/>
      <c r="G274" s="345"/>
      <c r="H274" s="345"/>
      <c r="I274" s="345"/>
      <c r="J274" s="345"/>
      <c r="K274" s="345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</row>
    <row r="275" spans="1:26" ht="19" customHeight="1">
      <c r="A275" s="290"/>
      <c r="B275" s="290"/>
      <c r="C275" s="290"/>
      <c r="D275" s="290"/>
      <c r="E275" s="345"/>
      <c r="F275" s="348"/>
      <c r="G275" s="345"/>
      <c r="H275" s="345"/>
      <c r="I275" s="345"/>
      <c r="J275" s="345"/>
      <c r="K275" s="345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</row>
    <row r="276" spans="1:26" ht="19" customHeight="1">
      <c r="A276" s="290"/>
      <c r="B276" s="290"/>
      <c r="C276" s="290"/>
      <c r="D276" s="290"/>
      <c r="E276" s="345"/>
      <c r="F276" s="348"/>
      <c r="G276" s="345"/>
      <c r="H276" s="345"/>
      <c r="I276" s="345"/>
      <c r="J276" s="345"/>
      <c r="K276" s="345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</row>
    <row r="277" spans="1:26" ht="19" customHeight="1">
      <c r="A277" s="290"/>
      <c r="B277" s="290"/>
      <c r="C277" s="290"/>
      <c r="D277" s="290"/>
      <c r="E277" s="345"/>
      <c r="F277" s="348"/>
      <c r="G277" s="345"/>
      <c r="H277" s="345"/>
      <c r="I277" s="345"/>
      <c r="J277" s="345"/>
      <c r="K277" s="345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</row>
    <row r="278" spans="1:26" ht="19" customHeight="1">
      <c r="A278" s="290"/>
      <c r="B278" s="290"/>
      <c r="C278" s="290"/>
      <c r="D278" s="290"/>
      <c r="E278" s="345"/>
      <c r="F278" s="348"/>
      <c r="G278" s="345"/>
      <c r="H278" s="345"/>
      <c r="I278" s="345"/>
      <c r="J278" s="345"/>
      <c r="K278" s="345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</row>
    <row r="279" spans="1:26" ht="19" customHeight="1">
      <c r="A279" s="290"/>
      <c r="B279" s="290"/>
      <c r="C279" s="290"/>
      <c r="D279" s="290"/>
      <c r="E279" s="345"/>
      <c r="F279" s="348"/>
      <c r="G279" s="345"/>
      <c r="H279" s="345"/>
      <c r="I279" s="345"/>
      <c r="J279" s="345"/>
      <c r="K279" s="345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</row>
    <row r="280" spans="1:26" ht="19" customHeight="1">
      <c r="A280" s="290"/>
      <c r="B280" s="290"/>
      <c r="C280" s="290"/>
      <c r="D280" s="290"/>
      <c r="E280" s="345"/>
      <c r="F280" s="348"/>
      <c r="G280" s="345"/>
      <c r="H280" s="345"/>
      <c r="I280" s="345"/>
      <c r="J280" s="345"/>
      <c r="K280" s="345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</row>
    <row r="281" spans="1:26" ht="19" customHeight="1">
      <c r="A281" s="290"/>
      <c r="B281" s="290"/>
      <c r="C281" s="290"/>
      <c r="D281" s="290"/>
      <c r="E281" s="345"/>
      <c r="F281" s="348"/>
      <c r="G281" s="345"/>
      <c r="H281" s="345"/>
      <c r="I281" s="345"/>
      <c r="J281" s="345"/>
      <c r="K281" s="345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</row>
    <row r="282" spans="1:26" ht="19" customHeight="1">
      <c r="A282" s="290"/>
      <c r="B282" s="290"/>
      <c r="C282" s="290"/>
      <c r="D282" s="290"/>
      <c r="E282" s="345"/>
      <c r="F282" s="348"/>
      <c r="G282" s="345"/>
      <c r="H282" s="345"/>
      <c r="I282" s="345"/>
      <c r="J282" s="345"/>
      <c r="K282" s="345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</row>
    <row r="283" spans="1:26" ht="19" customHeight="1">
      <c r="A283" s="290"/>
      <c r="B283" s="290"/>
      <c r="C283" s="290"/>
      <c r="D283" s="290"/>
      <c r="E283" s="345"/>
      <c r="F283" s="348"/>
      <c r="G283" s="345"/>
      <c r="H283" s="345"/>
      <c r="I283" s="345"/>
      <c r="J283" s="345"/>
      <c r="K283" s="345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</row>
    <row r="284" spans="1:26" ht="19" customHeight="1">
      <c r="A284" s="290"/>
      <c r="B284" s="290"/>
      <c r="C284" s="290"/>
      <c r="D284" s="290"/>
      <c r="E284" s="345"/>
      <c r="F284" s="348"/>
      <c r="G284" s="345"/>
      <c r="H284" s="345"/>
      <c r="I284" s="345"/>
      <c r="J284" s="345"/>
      <c r="K284" s="345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</row>
    <row r="285" spans="1:26" ht="19" customHeight="1">
      <c r="A285" s="290"/>
      <c r="B285" s="290"/>
      <c r="C285" s="290"/>
      <c r="D285" s="290"/>
      <c r="E285" s="345"/>
      <c r="F285" s="348"/>
      <c r="G285" s="345"/>
      <c r="H285" s="345"/>
      <c r="I285" s="345"/>
      <c r="J285" s="345"/>
      <c r="K285" s="345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</row>
    <row r="286" spans="1:26" ht="19" customHeight="1">
      <c r="A286" s="290"/>
      <c r="B286" s="290"/>
      <c r="C286" s="290"/>
      <c r="D286" s="290"/>
      <c r="E286" s="345"/>
      <c r="F286" s="348"/>
      <c r="G286" s="345"/>
      <c r="H286" s="345"/>
      <c r="I286" s="345"/>
      <c r="J286" s="345"/>
      <c r="K286" s="345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</row>
    <row r="287" spans="1:26" ht="19" customHeight="1">
      <c r="A287" s="290"/>
      <c r="B287" s="290"/>
      <c r="C287" s="290"/>
      <c r="D287" s="290"/>
      <c r="E287" s="345"/>
      <c r="F287" s="348"/>
      <c r="G287" s="345"/>
      <c r="H287" s="345"/>
      <c r="I287" s="345"/>
      <c r="J287" s="345"/>
      <c r="K287" s="345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  <c r="X287" s="290"/>
      <c r="Y287" s="290"/>
      <c r="Z287" s="290"/>
    </row>
    <row r="288" spans="1:26" ht="19" customHeight="1">
      <c r="A288" s="290"/>
      <c r="B288" s="290"/>
      <c r="C288" s="290"/>
      <c r="D288" s="290"/>
      <c r="E288" s="345"/>
      <c r="F288" s="348"/>
      <c r="G288" s="345"/>
      <c r="H288" s="345"/>
      <c r="I288" s="345"/>
      <c r="J288" s="345"/>
      <c r="K288" s="345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  <c r="X288" s="290"/>
      <c r="Y288" s="290"/>
      <c r="Z288" s="290"/>
    </row>
    <row r="289" spans="1:26" ht="19" customHeight="1">
      <c r="A289" s="290"/>
      <c r="B289" s="290"/>
      <c r="C289" s="290"/>
      <c r="D289" s="290"/>
      <c r="E289" s="345"/>
      <c r="F289" s="348"/>
      <c r="G289" s="345"/>
      <c r="H289" s="345"/>
      <c r="I289" s="345"/>
      <c r="J289" s="345"/>
      <c r="K289" s="345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</row>
    <row r="290" spans="1:26" ht="19" customHeight="1">
      <c r="A290" s="290"/>
      <c r="B290" s="290"/>
      <c r="C290" s="290"/>
      <c r="D290" s="290"/>
      <c r="E290" s="345"/>
      <c r="F290" s="348"/>
      <c r="G290" s="345"/>
      <c r="H290" s="345"/>
      <c r="I290" s="345"/>
      <c r="J290" s="345"/>
      <c r="K290" s="345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</row>
    <row r="291" spans="1:26" ht="19" customHeight="1">
      <c r="A291" s="290"/>
      <c r="B291" s="290"/>
      <c r="C291" s="290"/>
      <c r="D291" s="290"/>
      <c r="E291" s="345"/>
      <c r="F291" s="348"/>
      <c r="G291" s="345"/>
      <c r="H291" s="345"/>
      <c r="I291" s="345"/>
      <c r="J291" s="345"/>
      <c r="K291" s="345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</row>
    <row r="292" spans="1:26" ht="19" customHeight="1">
      <c r="A292" s="290"/>
      <c r="B292" s="290"/>
      <c r="C292" s="290"/>
      <c r="D292" s="290"/>
      <c r="E292" s="345"/>
      <c r="F292" s="348"/>
      <c r="G292" s="345"/>
      <c r="H292" s="345"/>
      <c r="I292" s="345"/>
      <c r="J292" s="345"/>
      <c r="K292" s="345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</row>
    <row r="293" spans="1:26" ht="19" customHeight="1">
      <c r="A293" s="290"/>
      <c r="B293" s="290"/>
      <c r="C293" s="290"/>
      <c r="D293" s="290"/>
      <c r="E293" s="345"/>
      <c r="F293" s="348"/>
      <c r="G293" s="345"/>
      <c r="H293" s="345"/>
      <c r="I293" s="345"/>
      <c r="J293" s="345"/>
      <c r="K293" s="345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  <c r="X293" s="290"/>
      <c r="Y293" s="290"/>
      <c r="Z293" s="290"/>
    </row>
    <row r="294" spans="1:26" ht="19" customHeight="1">
      <c r="A294" s="290"/>
      <c r="B294" s="290"/>
      <c r="C294" s="290"/>
      <c r="D294" s="290"/>
      <c r="E294" s="345"/>
      <c r="F294" s="348"/>
      <c r="G294" s="345"/>
      <c r="H294" s="345"/>
      <c r="I294" s="345"/>
      <c r="J294" s="345"/>
      <c r="K294" s="345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  <c r="X294" s="290"/>
      <c r="Y294" s="290"/>
      <c r="Z294" s="290"/>
    </row>
    <row r="295" spans="1:26" ht="19" customHeight="1">
      <c r="A295" s="290"/>
      <c r="B295" s="290"/>
      <c r="C295" s="290"/>
      <c r="D295" s="290"/>
      <c r="E295" s="345"/>
      <c r="F295" s="348"/>
      <c r="G295" s="345"/>
      <c r="H295" s="345"/>
      <c r="I295" s="345"/>
      <c r="J295" s="345"/>
      <c r="K295" s="345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</row>
    <row r="296" spans="1:26" ht="19" customHeight="1">
      <c r="A296" s="290"/>
      <c r="B296" s="290"/>
      <c r="C296" s="290"/>
      <c r="D296" s="290"/>
      <c r="E296" s="345"/>
      <c r="F296" s="348"/>
      <c r="G296" s="345"/>
      <c r="H296" s="345"/>
      <c r="I296" s="345"/>
      <c r="J296" s="345"/>
      <c r="K296" s="345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</row>
    <row r="297" spans="1:26" ht="19" customHeight="1">
      <c r="A297" s="290"/>
      <c r="B297" s="290"/>
      <c r="C297" s="290"/>
      <c r="D297" s="290"/>
      <c r="E297" s="345"/>
      <c r="F297" s="348"/>
      <c r="G297" s="345"/>
      <c r="H297" s="345"/>
      <c r="I297" s="345"/>
      <c r="J297" s="345"/>
      <c r="K297" s="345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  <c r="X297" s="290"/>
      <c r="Y297" s="290"/>
      <c r="Z297" s="290"/>
    </row>
    <row r="298" spans="1:26" ht="19" customHeight="1">
      <c r="A298" s="290"/>
      <c r="B298" s="290"/>
      <c r="C298" s="290"/>
      <c r="D298" s="290"/>
      <c r="E298" s="345"/>
      <c r="F298" s="348"/>
      <c r="G298" s="345"/>
      <c r="H298" s="345"/>
      <c r="I298" s="345"/>
      <c r="J298" s="345"/>
      <c r="K298" s="345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  <c r="X298" s="290"/>
      <c r="Y298" s="290"/>
      <c r="Z298" s="290"/>
    </row>
    <row r="299" spans="1:26" ht="19" customHeight="1">
      <c r="A299" s="290"/>
      <c r="B299" s="290"/>
      <c r="C299" s="290"/>
      <c r="D299" s="290"/>
      <c r="E299" s="345"/>
      <c r="F299" s="348"/>
      <c r="G299" s="345"/>
      <c r="H299" s="345"/>
      <c r="I299" s="345"/>
      <c r="J299" s="345"/>
      <c r="K299" s="345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  <c r="X299" s="290"/>
      <c r="Y299" s="290"/>
      <c r="Z299" s="290"/>
    </row>
    <row r="300" spans="1:26" ht="19" customHeight="1">
      <c r="A300" s="290"/>
      <c r="B300" s="290"/>
      <c r="C300" s="290"/>
      <c r="D300" s="290"/>
      <c r="E300" s="345"/>
      <c r="F300" s="348"/>
      <c r="G300" s="345"/>
      <c r="H300" s="345"/>
      <c r="I300" s="345"/>
      <c r="J300" s="345"/>
      <c r="K300" s="345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  <c r="X300" s="290"/>
      <c r="Y300" s="290"/>
      <c r="Z300" s="290"/>
    </row>
    <row r="301" spans="1:26" ht="19" customHeight="1">
      <c r="A301" s="290"/>
      <c r="B301" s="290"/>
      <c r="C301" s="290"/>
      <c r="D301" s="290"/>
      <c r="E301" s="345"/>
      <c r="F301" s="348"/>
      <c r="G301" s="345"/>
      <c r="H301" s="345"/>
      <c r="I301" s="345"/>
      <c r="J301" s="345"/>
      <c r="K301" s="345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  <c r="X301" s="290"/>
      <c r="Y301" s="290"/>
      <c r="Z301" s="290"/>
    </row>
    <row r="302" spans="1:26" ht="19" customHeight="1">
      <c r="A302" s="290"/>
      <c r="B302" s="290"/>
      <c r="C302" s="290"/>
      <c r="D302" s="290"/>
      <c r="E302" s="345"/>
      <c r="F302" s="348"/>
      <c r="G302" s="345"/>
      <c r="H302" s="345"/>
      <c r="I302" s="345"/>
      <c r="J302" s="345"/>
      <c r="K302" s="345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  <c r="X302" s="290"/>
      <c r="Y302" s="290"/>
      <c r="Z302" s="290"/>
    </row>
    <row r="303" spans="1:26" ht="19" customHeight="1">
      <c r="A303" s="290"/>
      <c r="B303" s="290"/>
      <c r="C303" s="290"/>
      <c r="D303" s="290"/>
      <c r="E303" s="345"/>
      <c r="F303" s="348"/>
      <c r="G303" s="345"/>
      <c r="H303" s="345"/>
      <c r="I303" s="345"/>
      <c r="J303" s="345"/>
      <c r="K303" s="345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  <c r="X303" s="290"/>
      <c r="Y303" s="290"/>
      <c r="Z303" s="290"/>
    </row>
    <row r="304" spans="1:26" ht="19" customHeight="1">
      <c r="A304" s="290"/>
      <c r="B304" s="290"/>
      <c r="C304" s="290"/>
      <c r="D304" s="290"/>
      <c r="E304" s="345"/>
      <c r="F304" s="348"/>
      <c r="G304" s="345"/>
      <c r="H304" s="345"/>
      <c r="I304" s="345"/>
      <c r="J304" s="345"/>
      <c r="K304" s="345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  <c r="X304" s="290"/>
      <c r="Y304" s="290"/>
      <c r="Z304" s="290"/>
    </row>
    <row r="305" spans="1:26" ht="19" customHeight="1">
      <c r="A305" s="290"/>
      <c r="B305" s="290"/>
      <c r="C305" s="290"/>
      <c r="D305" s="290"/>
      <c r="E305" s="345"/>
      <c r="F305" s="348"/>
      <c r="G305" s="345"/>
      <c r="H305" s="345"/>
      <c r="I305" s="345"/>
      <c r="J305" s="345"/>
      <c r="K305" s="345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  <c r="X305" s="290"/>
      <c r="Y305" s="290"/>
      <c r="Z305" s="290"/>
    </row>
    <row r="306" spans="1:26" ht="19" customHeight="1">
      <c r="A306" s="290"/>
      <c r="B306" s="290"/>
      <c r="C306" s="290"/>
      <c r="D306" s="290"/>
      <c r="E306" s="345"/>
      <c r="F306" s="348"/>
      <c r="G306" s="345"/>
      <c r="H306" s="345"/>
      <c r="I306" s="345"/>
      <c r="J306" s="345"/>
      <c r="K306" s="345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  <c r="X306" s="290"/>
      <c r="Y306" s="290"/>
      <c r="Z306" s="290"/>
    </row>
    <row r="307" spans="1:26" ht="19" customHeight="1">
      <c r="A307" s="290"/>
      <c r="B307" s="290"/>
      <c r="C307" s="290"/>
      <c r="D307" s="290"/>
      <c r="E307" s="345"/>
      <c r="F307" s="348"/>
      <c r="G307" s="345"/>
      <c r="H307" s="345"/>
      <c r="I307" s="345"/>
      <c r="J307" s="345"/>
      <c r="K307" s="345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</row>
    <row r="308" spans="1:26" ht="19" customHeight="1">
      <c r="A308" s="290"/>
      <c r="B308" s="290"/>
      <c r="C308" s="290"/>
      <c r="D308" s="290"/>
      <c r="E308" s="345"/>
      <c r="F308" s="348"/>
      <c r="G308" s="345"/>
      <c r="H308" s="345"/>
      <c r="I308" s="345"/>
      <c r="J308" s="345"/>
      <c r="K308" s="345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  <c r="X308" s="290"/>
      <c r="Y308" s="290"/>
      <c r="Z308" s="290"/>
    </row>
    <row r="309" spans="1:26" ht="19" customHeight="1">
      <c r="A309" s="290"/>
      <c r="B309" s="290"/>
      <c r="C309" s="290"/>
      <c r="D309" s="290"/>
      <c r="E309" s="345"/>
      <c r="F309" s="348"/>
      <c r="G309" s="345"/>
      <c r="H309" s="345"/>
      <c r="I309" s="345"/>
      <c r="J309" s="345"/>
      <c r="K309" s="345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  <c r="X309" s="290"/>
      <c r="Y309" s="290"/>
      <c r="Z309" s="290"/>
    </row>
    <row r="310" spans="1:26" ht="19" customHeight="1">
      <c r="A310" s="290"/>
      <c r="B310" s="290"/>
      <c r="C310" s="290"/>
      <c r="D310" s="290"/>
      <c r="E310" s="345"/>
      <c r="F310" s="348"/>
      <c r="G310" s="345"/>
      <c r="H310" s="345"/>
      <c r="I310" s="345"/>
      <c r="J310" s="345"/>
      <c r="K310" s="345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  <c r="X310" s="290"/>
      <c r="Y310" s="290"/>
      <c r="Z310" s="290"/>
    </row>
    <row r="311" spans="1:26" ht="19" customHeight="1">
      <c r="A311" s="290"/>
      <c r="B311" s="290"/>
      <c r="C311" s="290"/>
      <c r="D311" s="290"/>
      <c r="E311" s="345"/>
      <c r="F311" s="348"/>
      <c r="G311" s="345"/>
      <c r="H311" s="345"/>
      <c r="I311" s="345"/>
      <c r="J311" s="345"/>
      <c r="K311" s="345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  <c r="X311" s="290"/>
      <c r="Y311" s="290"/>
      <c r="Z311" s="290"/>
    </row>
    <row r="312" spans="1:26" ht="19" customHeight="1">
      <c r="A312" s="290"/>
      <c r="B312" s="290"/>
      <c r="C312" s="290"/>
      <c r="D312" s="290"/>
      <c r="E312" s="345"/>
      <c r="F312" s="348"/>
      <c r="G312" s="345"/>
      <c r="H312" s="345"/>
      <c r="I312" s="345"/>
      <c r="J312" s="345"/>
      <c r="K312" s="345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  <c r="X312" s="290"/>
      <c r="Y312" s="290"/>
      <c r="Z312" s="290"/>
    </row>
    <row r="313" spans="1:26" ht="19" customHeight="1">
      <c r="A313" s="290"/>
      <c r="B313" s="290"/>
      <c r="C313" s="290"/>
      <c r="D313" s="290"/>
      <c r="E313" s="345"/>
      <c r="F313" s="348"/>
      <c r="G313" s="345"/>
      <c r="H313" s="345"/>
      <c r="I313" s="345"/>
      <c r="J313" s="345"/>
      <c r="K313" s="345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  <c r="X313" s="290"/>
      <c r="Y313" s="290"/>
      <c r="Z313" s="290"/>
    </row>
    <row r="314" spans="1:26" ht="19" customHeight="1">
      <c r="A314" s="290"/>
      <c r="B314" s="290"/>
      <c r="C314" s="290"/>
      <c r="D314" s="290"/>
      <c r="E314" s="345"/>
      <c r="F314" s="348"/>
      <c r="G314" s="345"/>
      <c r="H314" s="345"/>
      <c r="I314" s="345"/>
      <c r="J314" s="345"/>
      <c r="K314" s="345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  <c r="X314" s="290"/>
      <c r="Y314" s="290"/>
      <c r="Z314" s="290"/>
    </row>
    <row r="315" spans="1:26" ht="19" customHeight="1">
      <c r="A315" s="290"/>
      <c r="B315" s="290"/>
      <c r="C315" s="290"/>
      <c r="D315" s="290"/>
      <c r="E315" s="345"/>
      <c r="F315" s="348"/>
      <c r="G315" s="345"/>
      <c r="H315" s="345"/>
      <c r="I315" s="345"/>
      <c r="J315" s="345"/>
      <c r="K315" s="345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  <c r="X315" s="290"/>
      <c r="Y315" s="290"/>
      <c r="Z315" s="290"/>
    </row>
    <row r="316" spans="1:26" ht="19" customHeight="1">
      <c r="A316" s="290"/>
      <c r="B316" s="290"/>
      <c r="C316" s="290"/>
      <c r="D316" s="290"/>
      <c r="E316" s="345"/>
      <c r="F316" s="348"/>
      <c r="G316" s="345"/>
      <c r="H316" s="345"/>
      <c r="I316" s="345"/>
      <c r="J316" s="345"/>
      <c r="K316" s="345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  <c r="X316" s="290"/>
      <c r="Y316" s="290"/>
      <c r="Z316" s="290"/>
    </row>
    <row r="317" spans="1:26" ht="19" customHeight="1">
      <c r="A317" s="290"/>
      <c r="B317" s="290"/>
      <c r="C317" s="290"/>
      <c r="D317" s="290"/>
      <c r="E317" s="345"/>
      <c r="F317" s="348"/>
      <c r="G317" s="345"/>
      <c r="H317" s="345"/>
      <c r="I317" s="345"/>
      <c r="J317" s="345"/>
      <c r="K317" s="345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  <c r="X317" s="290"/>
      <c r="Y317" s="290"/>
      <c r="Z317" s="290"/>
    </row>
    <row r="318" spans="1:26" ht="19" customHeight="1">
      <c r="A318" s="290"/>
      <c r="B318" s="290"/>
      <c r="C318" s="290"/>
      <c r="D318" s="290"/>
      <c r="E318" s="345"/>
      <c r="F318" s="348"/>
      <c r="G318" s="345"/>
      <c r="H318" s="345"/>
      <c r="I318" s="345"/>
      <c r="J318" s="345"/>
      <c r="K318" s="345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  <c r="X318" s="290"/>
      <c r="Y318" s="290"/>
      <c r="Z318" s="290"/>
    </row>
    <row r="319" spans="1:26" ht="19" customHeight="1">
      <c r="A319" s="290"/>
      <c r="B319" s="290"/>
      <c r="C319" s="290"/>
      <c r="D319" s="290"/>
      <c r="E319" s="345"/>
      <c r="F319" s="348"/>
      <c r="G319" s="345"/>
      <c r="H319" s="345"/>
      <c r="I319" s="345"/>
      <c r="J319" s="345"/>
      <c r="K319" s="345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</row>
    <row r="320" spans="1:26" ht="19" customHeight="1">
      <c r="A320" s="290"/>
      <c r="B320" s="290"/>
      <c r="C320" s="290"/>
      <c r="D320" s="290"/>
      <c r="E320" s="345"/>
      <c r="F320" s="348"/>
      <c r="G320" s="345"/>
      <c r="H320" s="345"/>
      <c r="I320" s="345"/>
      <c r="J320" s="345"/>
      <c r="K320" s="345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  <c r="X320" s="290"/>
      <c r="Y320" s="290"/>
      <c r="Z320" s="290"/>
    </row>
    <row r="321" spans="1:26" ht="19" customHeight="1">
      <c r="A321" s="290"/>
      <c r="B321" s="290"/>
      <c r="C321" s="290"/>
      <c r="D321" s="290"/>
      <c r="E321" s="345"/>
      <c r="F321" s="348"/>
      <c r="G321" s="345"/>
      <c r="H321" s="345"/>
      <c r="I321" s="345"/>
      <c r="J321" s="345"/>
      <c r="K321" s="345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  <c r="X321" s="290"/>
      <c r="Y321" s="290"/>
      <c r="Z321" s="290"/>
    </row>
    <row r="322" spans="1:26" ht="19" customHeight="1">
      <c r="A322" s="290"/>
      <c r="B322" s="290"/>
      <c r="C322" s="290"/>
      <c r="D322" s="290"/>
      <c r="E322" s="345"/>
      <c r="F322" s="348"/>
      <c r="G322" s="345"/>
      <c r="H322" s="345"/>
      <c r="I322" s="345"/>
      <c r="J322" s="345"/>
      <c r="K322" s="345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  <c r="X322" s="290"/>
      <c r="Y322" s="290"/>
      <c r="Z322" s="290"/>
    </row>
    <row r="323" spans="1:26" ht="19" customHeight="1">
      <c r="A323" s="290"/>
      <c r="B323" s="290"/>
      <c r="C323" s="290"/>
      <c r="D323" s="290"/>
      <c r="E323" s="345"/>
      <c r="F323" s="348"/>
      <c r="G323" s="345"/>
      <c r="H323" s="345"/>
      <c r="I323" s="345"/>
      <c r="J323" s="345"/>
      <c r="K323" s="345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  <c r="X323" s="290"/>
      <c r="Y323" s="290"/>
      <c r="Z323" s="290"/>
    </row>
    <row r="324" spans="1:26" ht="19" customHeight="1">
      <c r="A324" s="290"/>
      <c r="B324" s="290"/>
      <c r="C324" s="290"/>
      <c r="D324" s="290"/>
      <c r="E324" s="345"/>
      <c r="F324" s="348"/>
      <c r="G324" s="345"/>
      <c r="H324" s="345"/>
      <c r="I324" s="345"/>
      <c r="J324" s="345"/>
      <c r="K324" s="345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  <c r="X324" s="290"/>
      <c r="Y324" s="290"/>
      <c r="Z324" s="290"/>
    </row>
    <row r="325" spans="1:26" ht="19" customHeight="1">
      <c r="A325" s="290"/>
      <c r="B325" s="290"/>
      <c r="C325" s="290"/>
      <c r="D325" s="290"/>
      <c r="E325" s="345"/>
      <c r="F325" s="348"/>
      <c r="G325" s="345"/>
      <c r="H325" s="345"/>
      <c r="I325" s="345"/>
      <c r="J325" s="345"/>
      <c r="K325" s="345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  <c r="X325" s="290"/>
      <c r="Y325" s="290"/>
      <c r="Z325" s="290"/>
    </row>
    <row r="326" spans="1:26" ht="19" customHeight="1">
      <c r="A326" s="290"/>
      <c r="B326" s="290"/>
      <c r="C326" s="290"/>
      <c r="D326" s="290"/>
      <c r="E326" s="345"/>
      <c r="F326" s="348"/>
      <c r="G326" s="345"/>
      <c r="H326" s="345"/>
      <c r="I326" s="345"/>
      <c r="J326" s="345"/>
      <c r="K326" s="345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  <c r="X326" s="290"/>
      <c r="Y326" s="290"/>
      <c r="Z326" s="290"/>
    </row>
    <row r="327" spans="1:26" ht="19" customHeight="1">
      <c r="A327" s="290"/>
      <c r="B327" s="290"/>
      <c r="C327" s="290"/>
      <c r="D327" s="290"/>
      <c r="E327" s="345"/>
      <c r="F327" s="348"/>
      <c r="G327" s="345"/>
      <c r="H327" s="345"/>
      <c r="I327" s="345"/>
      <c r="J327" s="345"/>
      <c r="K327" s="345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  <c r="X327" s="290"/>
      <c r="Y327" s="290"/>
      <c r="Z327" s="290"/>
    </row>
    <row r="328" spans="1:26" ht="19" customHeight="1">
      <c r="A328" s="290"/>
      <c r="B328" s="290"/>
      <c r="C328" s="290"/>
      <c r="D328" s="290"/>
      <c r="E328" s="345"/>
      <c r="F328" s="348"/>
      <c r="G328" s="345"/>
      <c r="H328" s="345"/>
      <c r="I328" s="345"/>
      <c r="J328" s="345"/>
      <c r="K328" s="345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  <c r="X328" s="290"/>
      <c r="Y328" s="290"/>
      <c r="Z328" s="290"/>
    </row>
    <row r="329" spans="1:26" ht="19" customHeight="1">
      <c r="A329" s="290"/>
      <c r="B329" s="290"/>
      <c r="C329" s="290"/>
      <c r="D329" s="290"/>
      <c r="E329" s="345"/>
      <c r="F329" s="348"/>
      <c r="G329" s="345"/>
      <c r="H329" s="345"/>
      <c r="I329" s="345"/>
      <c r="J329" s="345"/>
      <c r="K329" s="345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  <c r="X329" s="290"/>
      <c r="Y329" s="290"/>
      <c r="Z329" s="290"/>
    </row>
    <row r="330" spans="1:26" ht="19" customHeight="1">
      <c r="A330" s="290"/>
      <c r="B330" s="290"/>
      <c r="C330" s="290"/>
      <c r="D330" s="290"/>
      <c r="E330" s="345"/>
      <c r="F330" s="348"/>
      <c r="G330" s="345"/>
      <c r="H330" s="345"/>
      <c r="I330" s="345"/>
      <c r="J330" s="345"/>
      <c r="K330" s="345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  <c r="X330" s="290"/>
      <c r="Y330" s="290"/>
      <c r="Z330" s="290"/>
    </row>
    <row r="331" spans="1:26" ht="19" customHeight="1">
      <c r="A331" s="290"/>
      <c r="B331" s="290"/>
      <c r="C331" s="290"/>
      <c r="D331" s="290"/>
      <c r="E331" s="345"/>
      <c r="F331" s="348"/>
      <c r="G331" s="345"/>
      <c r="H331" s="345"/>
      <c r="I331" s="345"/>
      <c r="J331" s="345"/>
      <c r="K331" s="345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</row>
    <row r="332" spans="1:26" ht="19" customHeight="1">
      <c r="A332" s="290"/>
      <c r="B332" s="290"/>
      <c r="C332" s="290"/>
      <c r="D332" s="290"/>
      <c r="E332" s="345"/>
      <c r="F332" s="348"/>
      <c r="G332" s="345"/>
      <c r="H332" s="345"/>
      <c r="I332" s="345"/>
      <c r="J332" s="345"/>
      <c r="K332" s="345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  <c r="X332" s="290"/>
      <c r="Y332" s="290"/>
      <c r="Z332" s="290"/>
    </row>
    <row r="333" spans="1:26" ht="19" customHeight="1">
      <c r="A333" s="290"/>
      <c r="B333" s="290"/>
      <c r="C333" s="290"/>
      <c r="D333" s="290"/>
      <c r="E333" s="345"/>
      <c r="F333" s="348"/>
      <c r="G333" s="345"/>
      <c r="H333" s="345"/>
      <c r="I333" s="345"/>
      <c r="J333" s="345"/>
      <c r="K333" s="345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  <c r="X333" s="290"/>
      <c r="Y333" s="290"/>
      <c r="Z333" s="290"/>
    </row>
    <row r="334" spans="1:26" ht="19" customHeight="1">
      <c r="A334" s="290"/>
      <c r="B334" s="290"/>
      <c r="C334" s="290"/>
      <c r="D334" s="290"/>
      <c r="E334" s="345"/>
      <c r="F334" s="348"/>
      <c r="G334" s="345"/>
      <c r="H334" s="345"/>
      <c r="I334" s="345"/>
      <c r="J334" s="345"/>
      <c r="K334" s="345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  <c r="X334" s="290"/>
      <c r="Y334" s="290"/>
      <c r="Z334" s="290"/>
    </row>
    <row r="335" spans="1:26" ht="19" customHeight="1">
      <c r="A335" s="290"/>
      <c r="B335" s="290"/>
      <c r="C335" s="290"/>
      <c r="D335" s="290"/>
      <c r="E335" s="345"/>
      <c r="F335" s="348"/>
      <c r="G335" s="345"/>
      <c r="H335" s="345"/>
      <c r="I335" s="345"/>
      <c r="J335" s="345"/>
      <c r="K335" s="345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  <c r="X335" s="290"/>
      <c r="Y335" s="290"/>
      <c r="Z335" s="290"/>
    </row>
    <row r="336" spans="1:26" ht="19" customHeight="1">
      <c r="A336" s="290"/>
      <c r="B336" s="290"/>
      <c r="C336" s="290"/>
      <c r="D336" s="290"/>
      <c r="E336" s="345"/>
      <c r="F336" s="348"/>
      <c r="G336" s="345"/>
      <c r="H336" s="345"/>
      <c r="I336" s="345"/>
      <c r="J336" s="345"/>
      <c r="K336" s="345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  <c r="X336" s="290"/>
      <c r="Y336" s="290"/>
      <c r="Z336" s="290"/>
    </row>
    <row r="337" spans="1:26" ht="19" customHeight="1">
      <c r="A337" s="290"/>
      <c r="B337" s="290"/>
      <c r="C337" s="290"/>
      <c r="D337" s="290"/>
      <c r="E337" s="345"/>
      <c r="F337" s="348"/>
      <c r="G337" s="345"/>
      <c r="H337" s="345"/>
      <c r="I337" s="345"/>
      <c r="J337" s="345"/>
      <c r="K337" s="345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  <c r="X337" s="290"/>
      <c r="Y337" s="290"/>
      <c r="Z337" s="290"/>
    </row>
    <row r="338" spans="1:26" ht="19" customHeight="1">
      <c r="A338" s="290"/>
      <c r="B338" s="290"/>
      <c r="C338" s="290"/>
      <c r="D338" s="290"/>
      <c r="E338" s="345"/>
      <c r="F338" s="348"/>
      <c r="G338" s="345"/>
      <c r="H338" s="345"/>
      <c r="I338" s="345"/>
      <c r="J338" s="345"/>
      <c r="K338" s="345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  <c r="X338" s="290"/>
      <c r="Y338" s="290"/>
      <c r="Z338" s="290"/>
    </row>
    <row r="339" spans="1:26" ht="19" customHeight="1">
      <c r="A339" s="290"/>
      <c r="B339" s="290"/>
      <c r="C339" s="290"/>
      <c r="D339" s="290"/>
      <c r="E339" s="345"/>
      <c r="F339" s="348"/>
      <c r="G339" s="345"/>
      <c r="H339" s="345"/>
      <c r="I339" s="345"/>
      <c r="J339" s="345"/>
      <c r="K339" s="345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  <c r="X339" s="290"/>
      <c r="Y339" s="290"/>
      <c r="Z339" s="290"/>
    </row>
    <row r="340" spans="1:26" ht="19" customHeight="1">
      <c r="A340" s="290"/>
      <c r="B340" s="290"/>
      <c r="C340" s="290"/>
      <c r="D340" s="290"/>
      <c r="E340" s="345"/>
      <c r="F340" s="348"/>
      <c r="G340" s="345"/>
      <c r="H340" s="345"/>
      <c r="I340" s="345"/>
      <c r="J340" s="345"/>
      <c r="K340" s="345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  <c r="X340" s="290"/>
      <c r="Y340" s="290"/>
      <c r="Z340" s="290"/>
    </row>
    <row r="341" spans="1:26" ht="19" customHeight="1">
      <c r="A341" s="290"/>
      <c r="B341" s="290"/>
      <c r="C341" s="290"/>
      <c r="D341" s="290"/>
      <c r="E341" s="345"/>
      <c r="F341" s="348"/>
      <c r="G341" s="345"/>
      <c r="H341" s="345"/>
      <c r="I341" s="345"/>
      <c r="J341" s="345"/>
      <c r="K341" s="345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  <c r="X341" s="290"/>
      <c r="Y341" s="290"/>
      <c r="Z341" s="290"/>
    </row>
    <row r="342" spans="1:26" ht="19" customHeight="1">
      <c r="A342" s="290"/>
      <c r="B342" s="290"/>
      <c r="C342" s="290"/>
      <c r="D342" s="290"/>
      <c r="E342" s="345"/>
      <c r="F342" s="348"/>
      <c r="G342" s="345"/>
      <c r="H342" s="345"/>
      <c r="I342" s="345"/>
      <c r="J342" s="345"/>
      <c r="K342" s="345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  <c r="X342" s="290"/>
      <c r="Y342" s="290"/>
      <c r="Z342" s="290"/>
    </row>
    <row r="343" spans="1:26" ht="19" customHeight="1">
      <c r="A343" s="290"/>
      <c r="B343" s="290"/>
      <c r="C343" s="290"/>
      <c r="D343" s="290"/>
      <c r="E343" s="345"/>
      <c r="F343" s="348"/>
      <c r="G343" s="345"/>
      <c r="H343" s="345"/>
      <c r="I343" s="345"/>
      <c r="J343" s="345"/>
      <c r="K343" s="345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</row>
    <row r="344" spans="1:26" ht="19" customHeight="1">
      <c r="A344" s="290"/>
      <c r="B344" s="290"/>
      <c r="C344" s="290"/>
      <c r="D344" s="290"/>
      <c r="E344" s="345"/>
      <c r="F344" s="348"/>
      <c r="G344" s="345"/>
      <c r="H344" s="345"/>
      <c r="I344" s="345"/>
      <c r="J344" s="345"/>
      <c r="K344" s="345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</row>
    <row r="345" spans="1:26" ht="19" customHeight="1">
      <c r="A345" s="290"/>
      <c r="B345" s="290"/>
      <c r="C345" s="290"/>
      <c r="D345" s="290"/>
      <c r="E345" s="345"/>
      <c r="F345" s="348"/>
      <c r="G345" s="345"/>
      <c r="H345" s="345"/>
      <c r="I345" s="345"/>
      <c r="J345" s="345"/>
      <c r="K345" s="345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  <c r="X345" s="290"/>
      <c r="Y345" s="290"/>
      <c r="Z345" s="290"/>
    </row>
    <row r="346" spans="1:26" ht="19" customHeight="1">
      <c r="A346" s="290"/>
      <c r="B346" s="290"/>
      <c r="C346" s="290"/>
      <c r="D346" s="290"/>
      <c r="E346" s="345"/>
      <c r="F346" s="348"/>
      <c r="G346" s="345"/>
      <c r="H346" s="345"/>
      <c r="I346" s="345"/>
      <c r="J346" s="345"/>
      <c r="K346" s="345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  <c r="X346" s="290"/>
      <c r="Y346" s="290"/>
      <c r="Z346" s="290"/>
    </row>
    <row r="347" spans="1:26" ht="19" customHeight="1">
      <c r="A347" s="290"/>
      <c r="B347" s="290"/>
      <c r="C347" s="290"/>
      <c r="D347" s="290"/>
      <c r="E347" s="345"/>
      <c r="F347" s="348"/>
      <c r="G347" s="345"/>
      <c r="H347" s="345"/>
      <c r="I347" s="345"/>
      <c r="J347" s="345"/>
      <c r="K347" s="345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  <c r="X347" s="290"/>
      <c r="Y347" s="290"/>
      <c r="Z347" s="290"/>
    </row>
    <row r="348" spans="1:26" ht="19" customHeight="1">
      <c r="A348" s="290"/>
      <c r="B348" s="290"/>
      <c r="C348" s="290"/>
      <c r="D348" s="290"/>
      <c r="E348" s="345"/>
      <c r="F348" s="348"/>
      <c r="G348" s="345"/>
      <c r="H348" s="345"/>
      <c r="I348" s="345"/>
      <c r="J348" s="345"/>
      <c r="K348" s="345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  <c r="X348" s="290"/>
      <c r="Y348" s="290"/>
      <c r="Z348" s="290"/>
    </row>
    <row r="349" spans="1:26" ht="19" customHeight="1">
      <c r="A349" s="290"/>
      <c r="B349" s="290"/>
      <c r="C349" s="290"/>
      <c r="D349" s="290"/>
      <c r="E349" s="345"/>
      <c r="F349" s="348"/>
      <c r="G349" s="345"/>
      <c r="H349" s="345"/>
      <c r="I349" s="345"/>
      <c r="J349" s="345"/>
      <c r="K349" s="345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  <c r="X349" s="290"/>
      <c r="Y349" s="290"/>
      <c r="Z349" s="290"/>
    </row>
    <row r="350" spans="1:26" ht="19" customHeight="1">
      <c r="A350" s="290"/>
      <c r="B350" s="290"/>
      <c r="C350" s="290"/>
      <c r="D350" s="290"/>
      <c r="E350" s="345"/>
      <c r="F350" s="348"/>
      <c r="G350" s="345"/>
      <c r="H350" s="345"/>
      <c r="I350" s="345"/>
      <c r="J350" s="345"/>
      <c r="K350" s="345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  <c r="X350" s="290"/>
      <c r="Y350" s="290"/>
      <c r="Z350" s="290"/>
    </row>
    <row r="351" spans="1:26" ht="19" customHeight="1">
      <c r="A351" s="290"/>
      <c r="B351" s="290"/>
      <c r="C351" s="290"/>
      <c r="D351" s="290"/>
      <c r="E351" s="345"/>
      <c r="F351" s="348"/>
      <c r="G351" s="345"/>
      <c r="H351" s="345"/>
      <c r="I351" s="345"/>
      <c r="J351" s="345"/>
      <c r="K351" s="345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  <c r="X351" s="290"/>
      <c r="Y351" s="290"/>
      <c r="Z351" s="290"/>
    </row>
    <row r="352" spans="1:26" ht="19" customHeight="1">
      <c r="A352" s="290"/>
      <c r="B352" s="290"/>
      <c r="C352" s="290"/>
      <c r="D352" s="290"/>
      <c r="E352" s="345"/>
      <c r="F352" s="348"/>
      <c r="G352" s="345"/>
      <c r="H352" s="345"/>
      <c r="I352" s="345"/>
      <c r="J352" s="345"/>
      <c r="K352" s="345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  <c r="X352" s="290"/>
      <c r="Y352" s="290"/>
      <c r="Z352" s="290"/>
    </row>
    <row r="353" spans="1:26" ht="19" customHeight="1">
      <c r="A353" s="290"/>
      <c r="B353" s="290"/>
      <c r="C353" s="290"/>
      <c r="D353" s="290"/>
      <c r="E353" s="345"/>
      <c r="F353" s="348"/>
      <c r="G353" s="345"/>
      <c r="H353" s="345"/>
      <c r="I353" s="345"/>
      <c r="J353" s="345"/>
      <c r="K353" s="345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  <c r="X353" s="290"/>
      <c r="Y353" s="290"/>
      <c r="Z353" s="290"/>
    </row>
    <row r="354" spans="1:26" ht="19" customHeight="1">
      <c r="A354" s="290"/>
      <c r="B354" s="290"/>
      <c r="C354" s="290"/>
      <c r="D354" s="290"/>
      <c r="E354" s="345"/>
      <c r="F354" s="348"/>
      <c r="G354" s="345"/>
      <c r="H354" s="345"/>
      <c r="I354" s="345"/>
      <c r="J354" s="345"/>
      <c r="K354" s="345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  <c r="X354" s="290"/>
      <c r="Y354" s="290"/>
      <c r="Z354" s="290"/>
    </row>
    <row r="355" spans="1:26" ht="19" customHeight="1">
      <c r="A355" s="290"/>
      <c r="B355" s="290"/>
      <c r="C355" s="290"/>
      <c r="D355" s="290"/>
      <c r="E355" s="345"/>
      <c r="F355" s="348"/>
      <c r="G355" s="345"/>
      <c r="H355" s="345"/>
      <c r="I355" s="345"/>
      <c r="J355" s="345"/>
      <c r="K355" s="345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</row>
    <row r="356" spans="1:26" ht="19" customHeight="1">
      <c r="A356" s="290"/>
      <c r="B356" s="290"/>
      <c r="C356" s="290"/>
      <c r="D356" s="290"/>
      <c r="E356" s="345"/>
      <c r="F356" s="348"/>
      <c r="G356" s="345"/>
      <c r="H356" s="345"/>
      <c r="I356" s="345"/>
      <c r="J356" s="345"/>
      <c r="K356" s="345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  <c r="X356" s="290"/>
      <c r="Y356" s="290"/>
      <c r="Z356" s="290"/>
    </row>
    <row r="357" spans="1:26" ht="19" customHeight="1">
      <c r="A357" s="290"/>
      <c r="B357" s="290"/>
      <c r="C357" s="290"/>
      <c r="D357" s="290"/>
      <c r="E357" s="345"/>
      <c r="F357" s="348"/>
      <c r="G357" s="345"/>
      <c r="H357" s="345"/>
      <c r="I357" s="345"/>
      <c r="J357" s="345"/>
      <c r="K357" s="345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  <c r="X357" s="290"/>
      <c r="Y357" s="290"/>
      <c r="Z357" s="290"/>
    </row>
    <row r="358" spans="1:26" ht="19" customHeight="1">
      <c r="A358" s="290"/>
      <c r="B358" s="290"/>
      <c r="C358" s="290"/>
      <c r="D358" s="290"/>
      <c r="E358" s="345"/>
      <c r="F358" s="348"/>
      <c r="G358" s="345"/>
      <c r="H358" s="345"/>
      <c r="I358" s="345"/>
      <c r="J358" s="345"/>
      <c r="K358" s="345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  <c r="X358" s="290"/>
      <c r="Y358" s="290"/>
      <c r="Z358" s="290"/>
    </row>
    <row r="359" spans="1:26" ht="19" customHeight="1">
      <c r="A359" s="290"/>
      <c r="B359" s="290"/>
      <c r="C359" s="290"/>
      <c r="D359" s="290"/>
      <c r="E359" s="345"/>
      <c r="F359" s="348"/>
      <c r="G359" s="345"/>
      <c r="H359" s="345"/>
      <c r="I359" s="345"/>
      <c r="J359" s="345"/>
      <c r="K359" s="345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  <c r="X359" s="290"/>
      <c r="Y359" s="290"/>
      <c r="Z359" s="290"/>
    </row>
    <row r="360" spans="1:26" ht="19" customHeight="1">
      <c r="A360" s="290"/>
      <c r="B360" s="290"/>
      <c r="C360" s="290"/>
      <c r="D360" s="290"/>
      <c r="E360" s="345"/>
      <c r="F360" s="348"/>
      <c r="G360" s="345"/>
      <c r="H360" s="345"/>
      <c r="I360" s="345"/>
      <c r="J360" s="345"/>
      <c r="K360" s="345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  <c r="X360" s="290"/>
      <c r="Y360" s="290"/>
      <c r="Z360" s="290"/>
    </row>
    <row r="361" spans="1:26" ht="19" customHeight="1">
      <c r="A361" s="290"/>
      <c r="B361" s="290"/>
      <c r="C361" s="290"/>
      <c r="D361" s="290"/>
      <c r="E361" s="345"/>
      <c r="F361" s="348"/>
      <c r="G361" s="345"/>
      <c r="H361" s="345"/>
      <c r="I361" s="345"/>
      <c r="J361" s="345"/>
      <c r="K361" s="345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  <c r="X361" s="290"/>
      <c r="Y361" s="290"/>
      <c r="Z361" s="290"/>
    </row>
    <row r="362" spans="1:26" ht="19" customHeight="1">
      <c r="A362" s="290"/>
      <c r="B362" s="290"/>
      <c r="C362" s="290"/>
      <c r="D362" s="290"/>
      <c r="E362" s="345"/>
      <c r="F362" s="348"/>
      <c r="G362" s="345"/>
      <c r="H362" s="345"/>
      <c r="I362" s="345"/>
      <c r="J362" s="345"/>
      <c r="K362" s="345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  <c r="X362" s="290"/>
      <c r="Y362" s="290"/>
      <c r="Z362" s="290"/>
    </row>
    <row r="363" spans="1:26" ht="19" customHeight="1">
      <c r="A363" s="290"/>
      <c r="B363" s="290"/>
      <c r="C363" s="290"/>
      <c r="D363" s="290"/>
      <c r="E363" s="345"/>
      <c r="F363" s="348"/>
      <c r="G363" s="345"/>
      <c r="H363" s="345"/>
      <c r="I363" s="345"/>
      <c r="J363" s="345"/>
      <c r="K363" s="345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  <c r="X363" s="290"/>
      <c r="Y363" s="290"/>
      <c r="Z363" s="290"/>
    </row>
    <row r="364" spans="1:26" ht="19" customHeight="1">
      <c r="A364" s="290"/>
      <c r="B364" s="290"/>
      <c r="C364" s="290"/>
      <c r="D364" s="290"/>
      <c r="E364" s="345"/>
      <c r="F364" s="348"/>
      <c r="G364" s="345"/>
      <c r="H364" s="345"/>
      <c r="I364" s="345"/>
      <c r="J364" s="345"/>
      <c r="K364" s="345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  <c r="X364" s="290"/>
      <c r="Y364" s="290"/>
      <c r="Z364" s="290"/>
    </row>
    <row r="365" spans="1:26" ht="19" customHeight="1">
      <c r="A365" s="290"/>
      <c r="B365" s="290"/>
      <c r="C365" s="290"/>
      <c r="D365" s="290"/>
      <c r="E365" s="345"/>
      <c r="F365" s="348"/>
      <c r="G365" s="345"/>
      <c r="H365" s="345"/>
      <c r="I365" s="345"/>
      <c r="J365" s="345"/>
      <c r="K365" s="345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  <c r="X365" s="290"/>
      <c r="Y365" s="290"/>
      <c r="Z365" s="290"/>
    </row>
    <row r="366" spans="1:26" ht="19" customHeight="1">
      <c r="A366" s="290"/>
      <c r="B366" s="290"/>
      <c r="C366" s="290"/>
      <c r="D366" s="290"/>
      <c r="E366" s="345"/>
      <c r="F366" s="348"/>
      <c r="G366" s="345"/>
      <c r="H366" s="345"/>
      <c r="I366" s="345"/>
      <c r="J366" s="345"/>
      <c r="K366" s="345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  <c r="X366" s="290"/>
      <c r="Y366" s="290"/>
      <c r="Z366" s="290"/>
    </row>
    <row r="367" spans="1:26" ht="19" customHeight="1">
      <c r="A367" s="290"/>
      <c r="B367" s="290"/>
      <c r="C367" s="290"/>
      <c r="D367" s="290"/>
      <c r="E367" s="345"/>
      <c r="F367" s="348"/>
      <c r="G367" s="345"/>
      <c r="H367" s="345"/>
      <c r="I367" s="345"/>
      <c r="J367" s="345"/>
      <c r="K367" s="345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</row>
    <row r="368" spans="1:26" ht="19" customHeight="1">
      <c r="A368" s="290"/>
      <c r="B368" s="290"/>
      <c r="C368" s="290"/>
      <c r="D368" s="290"/>
      <c r="E368" s="345"/>
      <c r="F368" s="348"/>
      <c r="G368" s="345"/>
      <c r="H368" s="345"/>
      <c r="I368" s="345"/>
      <c r="J368" s="345"/>
      <c r="K368" s="345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  <c r="X368" s="290"/>
      <c r="Y368" s="290"/>
      <c r="Z368" s="290"/>
    </row>
    <row r="369" spans="1:26" ht="19" customHeight="1">
      <c r="A369" s="290"/>
      <c r="B369" s="290"/>
      <c r="C369" s="290"/>
      <c r="D369" s="290"/>
      <c r="E369" s="345"/>
      <c r="F369" s="348"/>
      <c r="G369" s="345"/>
      <c r="H369" s="345"/>
      <c r="I369" s="345"/>
      <c r="J369" s="345"/>
      <c r="K369" s="345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  <c r="X369" s="290"/>
      <c r="Y369" s="290"/>
      <c r="Z369" s="290"/>
    </row>
    <row r="370" spans="1:26" ht="19" customHeight="1">
      <c r="A370" s="290"/>
      <c r="B370" s="290"/>
      <c r="C370" s="290"/>
      <c r="D370" s="290"/>
      <c r="E370" s="345"/>
      <c r="F370" s="348"/>
      <c r="G370" s="345"/>
      <c r="H370" s="345"/>
      <c r="I370" s="345"/>
      <c r="J370" s="345"/>
      <c r="K370" s="345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  <c r="X370" s="290"/>
      <c r="Y370" s="290"/>
      <c r="Z370" s="290"/>
    </row>
    <row r="371" spans="1:26" ht="19" customHeight="1">
      <c r="A371" s="290"/>
      <c r="B371" s="290"/>
      <c r="C371" s="290"/>
      <c r="D371" s="290"/>
      <c r="E371" s="345"/>
      <c r="F371" s="348"/>
      <c r="G371" s="345"/>
      <c r="H371" s="345"/>
      <c r="I371" s="345"/>
      <c r="J371" s="345"/>
      <c r="K371" s="345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  <c r="X371" s="290"/>
      <c r="Y371" s="290"/>
      <c r="Z371" s="290"/>
    </row>
    <row r="372" spans="1:26" ht="19" customHeight="1">
      <c r="A372" s="290"/>
      <c r="B372" s="290"/>
      <c r="C372" s="290"/>
      <c r="D372" s="290"/>
      <c r="E372" s="345"/>
      <c r="F372" s="348"/>
      <c r="G372" s="345"/>
      <c r="H372" s="345"/>
      <c r="I372" s="345"/>
      <c r="J372" s="345"/>
      <c r="K372" s="345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  <c r="X372" s="290"/>
      <c r="Y372" s="290"/>
      <c r="Z372" s="290"/>
    </row>
    <row r="373" spans="1:26" ht="19" customHeight="1">
      <c r="A373" s="290"/>
      <c r="B373" s="290"/>
      <c r="C373" s="290"/>
      <c r="D373" s="290"/>
      <c r="E373" s="345"/>
      <c r="F373" s="348"/>
      <c r="G373" s="345"/>
      <c r="H373" s="345"/>
      <c r="I373" s="345"/>
      <c r="J373" s="345"/>
      <c r="K373" s="345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  <c r="X373" s="290"/>
      <c r="Y373" s="290"/>
      <c r="Z373" s="290"/>
    </row>
    <row r="374" spans="1:26" ht="19" customHeight="1">
      <c r="A374" s="290"/>
      <c r="B374" s="290"/>
      <c r="C374" s="290"/>
      <c r="D374" s="290"/>
      <c r="E374" s="345"/>
      <c r="F374" s="348"/>
      <c r="G374" s="345"/>
      <c r="H374" s="345"/>
      <c r="I374" s="345"/>
      <c r="J374" s="345"/>
      <c r="K374" s="345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  <c r="X374" s="290"/>
      <c r="Y374" s="290"/>
      <c r="Z374" s="290"/>
    </row>
    <row r="375" spans="1:26" ht="19" customHeight="1">
      <c r="A375" s="290"/>
      <c r="B375" s="290"/>
      <c r="C375" s="290"/>
      <c r="D375" s="290"/>
      <c r="E375" s="345"/>
      <c r="F375" s="348"/>
      <c r="G375" s="345"/>
      <c r="H375" s="345"/>
      <c r="I375" s="345"/>
      <c r="J375" s="345"/>
      <c r="K375" s="345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  <c r="X375" s="290"/>
      <c r="Y375" s="290"/>
      <c r="Z375" s="290"/>
    </row>
    <row r="376" spans="1:26" ht="19" customHeight="1">
      <c r="A376" s="290"/>
      <c r="B376" s="290"/>
      <c r="C376" s="290"/>
      <c r="D376" s="290"/>
      <c r="E376" s="345"/>
      <c r="F376" s="348"/>
      <c r="G376" s="345"/>
      <c r="H376" s="345"/>
      <c r="I376" s="345"/>
      <c r="J376" s="345"/>
      <c r="K376" s="345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  <c r="X376" s="290"/>
      <c r="Y376" s="290"/>
      <c r="Z376" s="290"/>
    </row>
    <row r="377" spans="1:26" ht="19" customHeight="1">
      <c r="A377" s="290"/>
      <c r="B377" s="290"/>
      <c r="C377" s="290"/>
      <c r="D377" s="290"/>
      <c r="E377" s="345"/>
      <c r="F377" s="348"/>
      <c r="G377" s="345"/>
      <c r="H377" s="345"/>
      <c r="I377" s="345"/>
      <c r="J377" s="345"/>
      <c r="K377" s="345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  <c r="X377" s="290"/>
      <c r="Y377" s="290"/>
      <c r="Z377" s="290"/>
    </row>
    <row r="378" spans="1:26" ht="19" customHeight="1">
      <c r="A378" s="290"/>
      <c r="B378" s="290"/>
      <c r="C378" s="290"/>
      <c r="D378" s="290"/>
      <c r="E378" s="345"/>
      <c r="F378" s="348"/>
      <c r="G378" s="345"/>
      <c r="H378" s="345"/>
      <c r="I378" s="345"/>
      <c r="J378" s="345"/>
      <c r="K378" s="345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</row>
    <row r="379" spans="1:26" ht="19" customHeight="1">
      <c r="A379" s="290"/>
      <c r="B379" s="290"/>
      <c r="C379" s="290"/>
      <c r="D379" s="290"/>
      <c r="E379" s="345"/>
      <c r="F379" s="348"/>
      <c r="G379" s="345"/>
      <c r="H379" s="345"/>
      <c r="I379" s="345"/>
      <c r="J379" s="345"/>
      <c r="K379" s="345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  <c r="X379" s="290"/>
      <c r="Y379" s="290"/>
      <c r="Z379" s="290"/>
    </row>
    <row r="380" spans="1:26" ht="19" customHeight="1">
      <c r="A380" s="290"/>
      <c r="B380" s="290"/>
      <c r="C380" s="290"/>
      <c r="D380" s="290"/>
      <c r="E380" s="345"/>
      <c r="F380" s="348"/>
      <c r="G380" s="345"/>
      <c r="H380" s="345"/>
      <c r="I380" s="345"/>
      <c r="J380" s="345"/>
      <c r="K380" s="345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  <c r="X380" s="290"/>
      <c r="Y380" s="290"/>
      <c r="Z380" s="290"/>
    </row>
    <row r="381" spans="1:26" ht="19" customHeight="1">
      <c r="A381" s="290"/>
      <c r="B381" s="290"/>
      <c r="C381" s="290"/>
      <c r="D381" s="290"/>
      <c r="E381" s="345"/>
      <c r="F381" s="348"/>
      <c r="G381" s="345"/>
      <c r="H381" s="345"/>
      <c r="I381" s="345"/>
      <c r="J381" s="345"/>
      <c r="K381" s="345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Z381" s="290"/>
    </row>
    <row r="382" spans="1:26" ht="19" customHeight="1">
      <c r="A382" s="290"/>
      <c r="B382" s="290"/>
      <c r="C382" s="290"/>
      <c r="D382" s="290"/>
      <c r="E382" s="345"/>
      <c r="F382" s="348"/>
      <c r="G382" s="345"/>
      <c r="H382" s="345"/>
      <c r="I382" s="345"/>
      <c r="J382" s="345"/>
      <c r="K382" s="345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Z382" s="290"/>
    </row>
    <row r="383" spans="1:26" ht="19" customHeight="1">
      <c r="A383" s="290"/>
      <c r="B383" s="290"/>
      <c r="C383" s="290"/>
      <c r="D383" s="290"/>
      <c r="E383" s="345"/>
      <c r="F383" s="348"/>
      <c r="G383" s="345"/>
      <c r="H383" s="345"/>
      <c r="I383" s="345"/>
      <c r="J383" s="345"/>
      <c r="K383" s="345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  <c r="X383" s="290"/>
      <c r="Y383" s="290"/>
      <c r="Z383" s="290"/>
    </row>
    <row r="384" spans="1:26" ht="19" customHeight="1">
      <c r="A384" s="290"/>
      <c r="B384" s="290"/>
      <c r="C384" s="290"/>
      <c r="D384" s="290"/>
      <c r="E384" s="345"/>
      <c r="F384" s="348"/>
      <c r="G384" s="345"/>
      <c r="H384" s="345"/>
      <c r="I384" s="345"/>
      <c r="J384" s="345"/>
      <c r="K384" s="345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  <c r="X384" s="290"/>
      <c r="Y384" s="290"/>
      <c r="Z384" s="290"/>
    </row>
    <row r="385" spans="1:26" ht="19" customHeight="1">
      <c r="A385" s="290"/>
      <c r="B385" s="290"/>
      <c r="C385" s="290"/>
      <c r="D385" s="290"/>
      <c r="E385" s="345"/>
      <c r="F385" s="348"/>
      <c r="G385" s="345"/>
      <c r="H385" s="345"/>
      <c r="I385" s="345"/>
      <c r="J385" s="345"/>
      <c r="K385" s="345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  <c r="X385" s="290"/>
      <c r="Y385" s="290"/>
      <c r="Z385" s="290"/>
    </row>
    <row r="386" spans="1:26" ht="19" customHeight="1">
      <c r="A386" s="290"/>
      <c r="B386" s="290"/>
      <c r="C386" s="290"/>
      <c r="D386" s="290"/>
      <c r="E386" s="345"/>
      <c r="F386" s="348"/>
      <c r="G386" s="345"/>
      <c r="H386" s="345"/>
      <c r="I386" s="345"/>
      <c r="J386" s="345"/>
      <c r="K386" s="345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</row>
    <row r="387" spans="1:26" ht="19" customHeight="1">
      <c r="A387" s="290"/>
      <c r="B387" s="290"/>
      <c r="C387" s="290"/>
      <c r="D387" s="290"/>
      <c r="E387" s="345"/>
      <c r="F387" s="348"/>
      <c r="G387" s="345"/>
      <c r="H387" s="345"/>
      <c r="I387" s="345"/>
      <c r="J387" s="345"/>
      <c r="K387" s="345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  <c r="X387" s="290"/>
      <c r="Y387" s="290"/>
      <c r="Z387" s="290"/>
    </row>
    <row r="388" spans="1:26" ht="19" customHeight="1">
      <c r="A388" s="290"/>
      <c r="B388" s="290"/>
      <c r="C388" s="290"/>
      <c r="D388" s="290"/>
      <c r="E388" s="345"/>
      <c r="F388" s="348"/>
      <c r="G388" s="345"/>
      <c r="H388" s="345"/>
      <c r="I388" s="345"/>
      <c r="J388" s="345"/>
      <c r="K388" s="345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  <c r="X388" s="290"/>
      <c r="Y388" s="290"/>
      <c r="Z388" s="290"/>
    </row>
    <row r="389" spans="1:26" ht="19" customHeight="1">
      <c r="A389" s="290"/>
      <c r="B389" s="290"/>
      <c r="C389" s="290"/>
      <c r="D389" s="290"/>
      <c r="E389" s="345"/>
      <c r="F389" s="348"/>
      <c r="G389" s="345"/>
      <c r="H389" s="345"/>
      <c r="I389" s="345"/>
      <c r="J389" s="345"/>
      <c r="K389" s="345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  <c r="X389" s="290"/>
      <c r="Y389" s="290"/>
      <c r="Z389" s="290"/>
    </row>
    <row r="390" spans="1:26" ht="19" customHeight="1">
      <c r="A390" s="290"/>
      <c r="B390" s="290"/>
      <c r="C390" s="290"/>
      <c r="D390" s="290"/>
      <c r="E390" s="345"/>
      <c r="F390" s="348"/>
      <c r="G390" s="345"/>
      <c r="H390" s="345"/>
      <c r="I390" s="345"/>
      <c r="J390" s="345"/>
      <c r="K390" s="345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  <c r="X390" s="290"/>
      <c r="Y390" s="290"/>
      <c r="Z390" s="290"/>
    </row>
    <row r="391" spans="1:26" ht="19" customHeight="1">
      <c r="A391" s="290"/>
      <c r="B391" s="290"/>
      <c r="C391" s="290"/>
      <c r="D391" s="290"/>
      <c r="E391" s="345"/>
      <c r="F391" s="348"/>
      <c r="G391" s="345"/>
      <c r="H391" s="345"/>
      <c r="I391" s="345"/>
      <c r="J391" s="345"/>
      <c r="K391" s="345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  <c r="X391" s="290"/>
      <c r="Y391" s="290"/>
      <c r="Z391" s="290"/>
    </row>
    <row r="392" spans="1:26" ht="19" customHeight="1">
      <c r="A392" s="290"/>
      <c r="B392" s="290"/>
      <c r="C392" s="290"/>
      <c r="D392" s="290"/>
      <c r="E392" s="345"/>
      <c r="F392" s="348"/>
      <c r="G392" s="345"/>
      <c r="H392" s="345"/>
      <c r="I392" s="345"/>
      <c r="J392" s="345"/>
      <c r="K392" s="345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  <c r="X392" s="290"/>
      <c r="Y392" s="290"/>
      <c r="Z392" s="290"/>
    </row>
    <row r="393" spans="1:26" ht="19" customHeight="1">
      <c r="A393" s="290"/>
      <c r="B393" s="290"/>
      <c r="C393" s="290"/>
      <c r="D393" s="290"/>
      <c r="E393" s="345"/>
      <c r="F393" s="348"/>
      <c r="G393" s="345"/>
      <c r="H393" s="345"/>
      <c r="I393" s="345"/>
      <c r="J393" s="345"/>
      <c r="K393" s="345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  <c r="X393" s="290"/>
      <c r="Y393" s="290"/>
      <c r="Z393" s="290"/>
    </row>
    <row r="394" spans="1:26" ht="19" customHeight="1">
      <c r="A394" s="290"/>
      <c r="B394" s="290"/>
      <c r="C394" s="290"/>
      <c r="D394" s="290"/>
      <c r="E394" s="345"/>
      <c r="F394" s="348"/>
      <c r="G394" s="345"/>
      <c r="H394" s="345"/>
      <c r="I394" s="345"/>
      <c r="J394" s="345"/>
      <c r="K394" s="345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  <c r="X394" s="290"/>
      <c r="Y394" s="290"/>
      <c r="Z394" s="290"/>
    </row>
    <row r="395" spans="1:26" ht="19" customHeight="1">
      <c r="A395" s="290"/>
      <c r="B395" s="290"/>
      <c r="C395" s="290"/>
      <c r="D395" s="290"/>
      <c r="E395" s="345"/>
      <c r="F395" s="348"/>
      <c r="G395" s="345"/>
      <c r="H395" s="345"/>
      <c r="I395" s="345"/>
      <c r="J395" s="345"/>
      <c r="K395" s="345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  <c r="X395" s="290"/>
      <c r="Y395" s="290"/>
      <c r="Z395" s="290"/>
    </row>
    <row r="396" spans="1:26" ht="19" customHeight="1">
      <c r="A396" s="290"/>
      <c r="B396" s="290"/>
      <c r="C396" s="290"/>
      <c r="D396" s="290"/>
      <c r="E396" s="345"/>
      <c r="F396" s="348"/>
      <c r="G396" s="345"/>
      <c r="H396" s="345"/>
      <c r="I396" s="345"/>
      <c r="J396" s="345"/>
      <c r="K396" s="345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  <c r="X396" s="290"/>
      <c r="Y396" s="290"/>
      <c r="Z396" s="290"/>
    </row>
    <row r="397" spans="1:26" ht="19" customHeight="1">
      <c r="A397" s="290"/>
      <c r="B397" s="290"/>
      <c r="C397" s="290"/>
      <c r="D397" s="290"/>
      <c r="E397" s="345"/>
      <c r="F397" s="348"/>
      <c r="G397" s="345"/>
      <c r="H397" s="345"/>
      <c r="I397" s="345"/>
      <c r="J397" s="345"/>
      <c r="K397" s="345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  <c r="X397" s="290"/>
      <c r="Y397" s="290"/>
      <c r="Z397" s="290"/>
    </row>
    <row r="398" spans="1:26" ht="19" customHeight="1">
      <c r="A398" s="290"/>
      <c r="B398" s="290"/>
      <c r="C398" s="290"/>
      <c r="D398" s="290"/>
      <c r="E398" s="345"/>
      <c r="F398" s="348"/>
      <c r="G398" s="345"/>
      <c r="H398" s="345"/>
      <c r="I398" s="345"/>
      <c r="J398" s="345"/>
      <c r="K398" s="345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  <c r="X398" s="290"/>
      <c r="Y398" s="290"/>
      <c r="Z398" s="290"/>
    </row>
    <row r="399" spans="1:26" ht="19" customHeight="1">
      <c r="A399" s="290"/>
      <c r="B399" s="290"/>
      <c r="C399" s="290"/>
      <c r="D399" s="290"/>
      <c r="E399" s="345"/>
      <c r="F399" s="348"/>
      <c r="G399" s="345"/>
      <c r="H399" s="345"/>
      <c r="I399" s="345"/>
      <c r="J399" s="345"/>
      <c r="K399" s="345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  <c r="X399" s="290"/>
      <c r="Y399" s="290"/>
      <c r="Z399" s="290"/>
    </row>
    <row r="400" spans="1:26" ht="19" customHeight="1">
      <c r="A400" s="290"/>
      <c r="B400" s="290"/>
      <c r="C400" s="290"/>
      <c r="D400" s="290"/>
      <c r="E400" s="345"/>
      <c r="F400" s="348"/>
      <c r="G400" s="345"/>
      <c r="H400" s="345"/>
      <c r="I400" s="345"/>
      <c r="J400" s="345"/>
      <c r="K400" s="345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  <c r="X400" s="290"/>
      <c r="Y400" s="290"/>
      <c r="Z400" s="290"/>
    </row>
    <row r="401" spans="1:26" ht="19" customHeight="1">
      <c r="A401" s="290"/>
      <c r="B401" s="290"/>
      <c r="C401" s="290"/>
      <c r="D401" s="290"/>
      <c r="E401" s="345"/>
      <c r="F401" s="348"/>
      <c r="G401" s="345"/>
      <c r="H401" s="345"/>
      <c r="I401" s="345"/>
      <c r="J401" s="345"/>
      <c r="K401" s="345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  <c r="X401" s="290"/>
      <c r="Y401" s="290"/>
      <c r="Z401" s="290"/>
    </row>
    <row r="402" spans="1:26" ht="19" customHeight="1">
      <c r="A402" s="290"/>
      <c r="B402" s="290"/>
      <c r="C402" s="290"/>
      <c r="D402" s="290"/>
      <c r="E402" s="345"/>
      <c r="F402" s="348"/>
      <c r="G402" s="345"/>
      <c r="H402" s="345"/>
      <c r="I402" s="345"/>
      <c r="J402" s="345"/>
      <c r="K402" s="345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  <c r="X402" s="290"/>
      <c r="Y402" s="290"/>
      <c r="Z402" s="290"/>
    </row>
    <row r="403" spans="1:26" ht="19" customHeight="1">
      <c r="A403" s="290"/>
      <c r="B403" s="290"/>
      <c r="C403" s="290"/>
      <c r="D403" s="290"/>
      <c r="E403" s="345"/>
      <c r="F403" s="348"/>
      <c r="G403" s="345"/>
      <c r="H403" s="345"/>
      <c r="I403" s="345"/>
      <c r="J403" s="345"/>
      <c r="K403" s="345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  <c r="X403" s="290"/>
      <c r="Y403" s="290"/>
      <c r="Z403" s="290"/>
    </row>
    <row r="404" spans="1:26" ht="19" customHeight="1">
      <c r="A404" s="290"/>
      <c r="B404" s="290"/>
      <c r="C404" s="290"/>
      <c r="D404" s="290"/>
      <c r="E404" s="345"/>
      <c r="F404" s="348"/>
      <c r="G404" s="345"/>
      <c r="H404" s="345"/>
      <c r="I404" s="345"/>
      <c r="J404" s="345"/>
      <c r="K404" s="345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  <c r="X404" s="290"/>
      <c r="Y404" s="290"/>
      <c r="Z404" s="290"/>
    </row>
    <row r="405" spans="1:26" ht="19" customHeight="1">
      <c r="A405" s="290"/>
      <c r="B405" s="290"/>
      <c r="C405" s="290"/>
      <c r="D405" s="290"/>
      <c r="E405" s="345"/>
      <c r="F405" s="348"/>
      <c r="G405" s="345"/>
      <c r="H405" s="345"/>
      <c r="I405" s="345"/>
      <c r="J405" s="345"/>
      <c r="K405" s="345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  <c r="X405" s="290"/>
      <c r="Y405" s="290"/>
      <c r="Z405" s="290"/>
    </row>
    <row r="406" spans="1:26" ht="19" customHeight="1">
      <c r="A406" s="290"/>
      <c r="B406" s="290"/>
      <c r="C406" s="290"/>
      <c r="D406" s="290"/>
      <c r="E406" s="345"/>
      <c r="F406" s="348"/>
      <c r="G406" s="345"/>
      <c r="H406" s="345"/>
      <c r="I406" s="345"/>
      <c r="J406" s="345"/>
      <c r="K406" s="345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  <c r="X406" s="290"/>
      <c r="Y406" s="290"/>
      <c r="Z406" s="290"/>
    </row>
    <row r="407" spans="1:26" ht="19" customHeight="1">
      <c r="A407" s="290"/>
      <c r="B407" s="290"/>
      <c r="C407" s="290"/>
      <c r="D407" s="290"/>
      <c r="E407" s="345"/>
      <c r="F407" s="348"/>
      <c r="G407" s="345"/>
      <c r="H407" s="345"/>
      <c r="I407" s="345"/>
      <c r="J407" s="345"/>
      <c r="K407" s="345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  <c r="X407" s="290"/>
      <c r="Y407" s="290"/>
      <c r="Z407" s="290"/>
    </row>
    <row r="408" spans="1:26" ht="19" customHeight="1">
      <c r="A408" s="290"/>
      <c r="B408" s="290"/>
      <c r="C408" s="290"/>
      <c r="D408" s="290"/>
      <c r="E408" s="345"/>
      <c r="F408" s="348"/>
      <c r="G408" s="345"/>
      <c r="H408" s="345"/>
      <c r="I408" s="345"/>
      <c r="J408" s="345"/>
      <c r="K408" s="345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  <c r="X408" s="290"/>
      <c r="Y408" s="290"/>
      <c r="Z408" s="290"/>
    </row>
    <row r="409" spans="1:26" ht="19" customHeight="1">
      <c r="A409" s="290"/>
      <c r="B409" s="290"/>
      <c r="C409" s="290"/>
      <c r="D409" s="290"/>
      <c r="E409" s="345"/>
      <c r="F409" s="348"/>
      <c r="G409" s="345"/>
      <c r="H409" s="345"/>
      <c r="I409" s="345"/>
      <c r="J409" s="345"/>
      <c r="K409" s="345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  <c r="X409" s="290"/>
      <c r="Y409" s="290"/>
      <c r="Z409" s="290"/>
    </row>
    <row r="410" spans="1:26" ht="19" customHeight="1">
      <c r="A410" s="290"/>
      <c r="B410" s="290"/>
      <c r="C410" s="290"/>
      <c r="D410" s="290"/>
      <c r="E410" s="345"/>
      <c r="F410" s="348"/>
      <c r="G410" s="345"/>
      <c r="H410" s="345"/>
      <c r="I410" s="345"/>
      <c r="J410" s="345"/>
      <c r="K410" s="345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  <c r="X410" s="290"/>
      <c r="Y410" s="290"/>
      <c r="Z410" s="290"/>
    </row>
    <row r="411" spans="1:26" ht="19" customHeight="1">
      <c r="A411" s="290"/>
      <c r="B411" s="290"/>
      <c r="C411" s="290"/>
      <c r="D411" s="290"/>
      <c r="E411" s="345"/>
      <c r="F411" s="348"/>
      <c r="G411" s="345"/>
      <c r="H411" s="345"/>
      <c r="I411" s="345"/>
      <c r="J411" s="345"/>
      <c r="K411" s="345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  <c r="X411" s="290"/>
      <c r="Y411" s="290"/>
      <c r="Z411" s="290"/>
    </row>
    <row r="412" spans="1:26" ht="19" customHeight="1">
      <c r="A412" s="290"/>
      <c r="B412" s="290"/>
      <c r="C412" s="290"/>
      <c r="D412" s="290"/>
      <c r="E412" s="345"/>
      <c r="F412" s="348"/>
      <c r="G412" s="345"/>
      <c r="H412" s="345"/>
      <c r="I412" s="345"/>
      <c r="J412" s="345"/>
      <c r="K412" s="345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0"/>
      <c r="Z412" s="290"/>
    </row>
    <row r="413" spans="1:26" ht="19" customHeight="1">
      <c r="A413" s="290"/>
      <c r="B413" s="290"/>
      <c r="C413" s="290"/>
      <c r="D413" s="290"/>
      <c r="E413" s="345"/>
      <c r="F413" s="348"/>
      <c r="G413" s="345"/>
      <c r="H413" s="345"/>
      <c r="I413" s="345"/>
      <c r="J413" s="345"/>
      <c r="K413" s="345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  <c r="X413" s="290"/>
      <c r="Y413" s="290"/>
      <c r="Z413" s="290"/>
    </row>
    <row r="414" spans="1:26" ht="19" customHeight="1">
      <c r="A414" s="290"/>
      <c r="B414" s="290"/>
      <c r="C414" s="290"/>
      <c r="D414" s="290"/>
      <c r="E414" s="345"/>
      <c r="F414" s="348"/>
      <c r="G414" s="345"/>
      <c r="H414" s="345"/>
      <c r="I414" s="345"/>
      <c r="J414" s="345"/>
      <c r="K414" s="345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  <c r="X414" s="290"/>
      <c r="Y414" s="290"/>
      <c r="Z414" s="290"/>
    </row>
    <row r="415" spans="1:26" ht="19" customHeight="1">
      <c r="A415" s="290"/>
      <c r="B415" s="290"/>
      <c r="C415" s="290"/>
      <c r="D415" s="290"/>
      <c r="E415" s="345"/>
      <c r="F415" s="348"/>
      <c r="G415" s="345"/>
      <c r="H415" s="345"/>
      <c r="I415" s="345"/>
      <c r="J415" s="345"/>
      <c r="K415" s="345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  <c r="X415" s="290"/>
      <c r="Y415" s="290"/>
      <c r="Z415" s="290"/>
    </row>
    <row r="416" spans="1:26" ht="19" customHeight="1">
      <c r="A416" s="290"/>
      <c r="B416" s="290"/>
      <c r="C416" s="290"/>
      <c r="D416" s="290"/>
      <c r="E416" s="345"/>
      <c r="F416" s="348"/>
      <c r="G416" s="345"/>
      <c r="H416" s="345"/>
      <c r="I416" s="345"/>
      <c r="J416" s="345"/>
      <c r="K416" s="345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0"/>
      <c r="Z416" s="290"/>
    </row>
    <row r="417" spans="1:26" ht="19" customHeight="1">
      <c r="A417" s="290"/>
      <c r="B417" s="290"/>
      <c r="C417" s="290"/>
      <c r="D417" s="290"/>
      <c r="E417" s="345"/>
      <c r="F417" s="348"/>
      <c r="G417" s="345"/>
      <c r="H417" s="345"/>
      <c r="I417" s="345"/>
      <c r="J417" s="345"/>
      <c r="K417" s="345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  <c r="X417" s="290"/>
      <c r="Y417" s="290"/>
      <c r="Z417" s="290"/>
    </row>
    <row r="418" spans="1:26" ht="19" customHeight="1">
      <c r="A418" s="290"/>
      <c r="B418" s="290"/>
      <c r="C418" s="290"/>
      <c r="D418" s="290"/>
      <c r="E418" s="345"/>
      <c r="F418" s="348"/>
      <c r="G418" s="345"/>
      <c r="H418" s="345"/>
      <c r="I418" s="345"/>
      <c r="J418" s="345"/>
      <c r="K418" s="345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  <c r="X418" s="290"/>
      <c r="Y418" s="290"/>
      <c r="Z418" s="290"/>
    </row>
    <row r="419" spans="1:26" ht="19" customHeight="1">
      <c r="A419" s="290"/>
      <c r="B419" s="290"/>
      <c r="C419" s="290"/>
      <c r="D419" s="290"/>
      <c r="E419" s="345"/>
      <c r="F419" s="348"/>
      <c r="G419" s="345"/>
      <c r="H419" s="345"/>
      <c r="I419" s="345"/>
      <c r="J419" s="345"/>
      <c r="K419" s="345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  <c r="X419" s="290"/>
      <c r="Y419" s="290"/>
      <c r="Z419" s="290"/>
    </row>
    <row r="420" spans="1:26" ht="19" customHeight="1">
      <c r="A420" s="290"/>
      <c r="B420" s="290"/>
      <c r="C420" s="290"/>
      <c r="D420" s="290"/>
      <c r="E420" s="345"/>
      <c r="F420" s="348"/>
      <c r="G420" s="345"/>
      <c r="H420" s="345"/>
      <c r="I420" s="345"/>
      <c r="J420" s="345"/>
      <c r="K420" s="345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  <c r="X420" s="290"/>
      <c r="Y420" s="290"/>
      <c r="Z420" s="290"/>
    </row>
    <row r="421" spans="1:26" ht="19" customHeight="1">
      <c r="A421" s="290"/>
      <c r="B421" s="290"/>
      <c r="C421" s="290"/>
      <c r="D421" s="290"/>
      <c r="E421" s="345"/>
      <c r="F421" s="348"/>
      <c r="G421" s="345"/>
      <c r="H421" s="345"/>
      <c r="I421" s="345"/>
      <c r="J421" s="345"/>
      <c r="K421" s="345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  <c r="X421" s="290"/>
      <c r="Y421" s="290"/>
      <c r="Z421" s="290"/>
    </row>
    <row r="422" spans="1:26" ht="19" customHeight="1">
      <c r="A422" s="290"/>
      <c r="B422" s="290"/>
      <c r="C422" s="290"/>
      <c r="D422" s="290"/>
      <c r="E422" s="345"/>
      <c r="F422" s="348"/>
      <c r="G422" s="345"/>
      <c r="H422" s="345"/>
      <c r="I422" s="345"/>
      <c r="J422" s="345"/>
      <c r="K422" s="345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  <c r="X422" s="290"/>
      <c r="Y422" s="290"/>
      <c r="Z422" s="290"/>
    </row>
    <row r="423" spans="1:26" ht="19" customHeight="1">
      <c r="A423" s="290"/>
      <c r="B423" s="290"/>
      <c r="C423" s="290"/>
      <c r="D423" s="290"/>
      <c r="E423" s="345"/>
      <c r="F423" s="348"/>
      <c r="G423" s="345"/>
      <c r="H423" s="345"/>
      <c r="I423" s="345"/>
      <c r="J423" s="345"/>
      <c r="K423" s="345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  <c r="X423" s="290"/>
      <c r="Y423" s="290"/>
      <c r="Z423" s="290"/>
    </row>
    <row r="424" spans="1:26" ht="19" customHeight="1">
      <c r="A424" s="290"/>
      <c r="B424" s="290"/>
      <c r="C424" s="290"/>
      <c r="D424" s="290"/>
      <c r="E424" s="345"/>
      <c r="F424" s="348"/>
      <c r="G424" s="345"/>
      <c r="H424" s="345"/>
      <c r="I424" s="345"/>
      <c r="J424" s="345"/>
      <c r="K424" s="345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  <c r="X424" s="290"/>
      <c r="Y424" s="290"/>
      <c r="Z424" s="290"/>
    </row>
    <row r="425" spans="1:26" ht="19" customHeight="1">
      <c r="A425" s="290"/>
      <c r="B425" s="290"/>
      <c r="C425" s="290"/>
      <c r="D425" s="290"/>
      <c r="E425" s="345"/>
      <c r="F425" s="348"/>
      <c r="G425" s="345"/>
      <c r="H425" s="345"/>
      <c r="I425" s="345"/>
      <c r="J425" s="345"/>
      <c r="K425" s="345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  <c r="X425" s="290"/>
      <c r="Y425" s="290"/>
      <c r="Z425" s="290"/>
    </row>
    <row r="426" spans="1:26" ht="19" customHeight="1">
      <c r="A426" s="290"/>
      <c r="B426" s="290"/>
      <c r="C426" s="290"/>
      <c r="D426" s="290"/>
      <c r="E426" s="345"/>
      <c r="F426" s="348"/>
      <c r="G426" s="345"/>
      <c r="H426" s="345"/>
      <c r="I426" s="345"/>
      <c r="J426" s="345"/>
      <c r="K426" s="345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  <c r="X426" s="290"/>
      <c r="Y426" s="290"/>
      <c r="Z426" s="290"/>
    </row>
    <row r="427" spans="1:26" ht="19" customHeight="1">
      <c r="A427" s="290"/>
      <c r="B427" s="290"/>
      <c r="C427" s="290"/>
      <c r="D427" s="290"/>
      <c r="E427" s="345"/>
      <c r="F427" s="348"/>
      <c r="G427" s="345"/>
      <c r="H427" s="345"/>
      <c r="I427" s="345"/>
      <c r="J427" s="345"/>
      <c r="K427" s="345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  <c r="X427" s="290"/>
      <c r="Y427" s="290"/>
      <c r="Z427" s="290"/>
    </row>
    <row r="428" spans="1:26" ht="19" customHeight="1">
      <c r="A428" s="290"/>
      <c r="B428" s="290"/>
      <c r="C428" s="290"/>
      <c r="D428" s="290"/>
      <c r="E428" s="345"/>
      <c r="F428" s="348"/>
      <c r="G428" s="345"/>
      <c r="H428" s="345"/>
      <c r="I428" s="345"/>
      <c r="J428" s="345"/>
      <c r="K428" s="345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  <c r="X428" s="290"/>
      <c r="Y428" s="290"/>
      <c r="Z428" s="290"/>
    </row>
    <row r="429" spans="1:26" ht="19" customHeight="1">
      <c r="A429" s="290"/>
      <c r="B429" s="290"/>
      <c r="C429" s="290"/>
      <c r="D429" s="290"/>
      <c r="E429" s="345"/>
      <c r="F429" s="348"/>
      <c r="G429" s="345"/>
      <c r="H429" s="345"/>
      <c r="I429" s="345"/>
      <c r="J429" s="345"/>
      <c r="K429" s="345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  <c r="X429" s="290"/>
      <c r="Y429" s="290"/>
      <c r="Z429" s="290"/>
    </row>
    <row r="430" spans="1:26" ht="19" customHeight="1">
      <c r="A430" s="290"/>
      <c r="B430" s="290"/>
      <c r="C430" s="290"/>
      <c r="D430" s="290"/>
      <c r="E430" s="345"/>
      <c r="F430" s="348"/>
      <c r="G430" s="345"/>
      <c r="H430" s="345"/>
      <c r="I430" s="345"/>
      <c r="J430" s="345"/>
      <c r="K430" s="345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  <c r="X430" s="290"/>
      <c r="Y430" s="290"/>
      <c r="Z430" s="290"/>
    </row>
    <row r="431" spans="1:26" ht="19" customHeight="1">
      <c r="A431" s="290"/>
      <c r="B431" s="290"/>
      <c r="C431" s="290"/>
      <c r="D431" s="290"/>
      <c r="E431" s="345"/>
      <c r="F431" s="348"/>
      <c r="G431" s="345"/>
      <c r="H431" s="345"/>
      <c r="I431" s="345"/>
      <c r="J431" s="345"/>
      <c r="K431" s="345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  <c r="X431" s="290"/>
      <c r="Y431" s="290"/>
      <c r="Z431" s="290"/>
    </row>
    <row r="432" spans="1:26" ht="19" customHeight="1">
      <c r="A432" s="290"/>
      <c r="B432" s="290"/>
      <c r="C432" s="290"/>
      <c r="D432" s="290"/>
      <c r="E432" s="345"/>
      <c r="F432" s="348"/>
      <c r="G432" s="345"/>
      <c r="H432" s="345"/>
      <c r="I432" s="345"/>
      <c r="J432" s="345"/>
      <c r="K432" s="345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  <c r="X432" s="290"/>
      <c r="Y432" s="290"/>
      <c r="Z432" s="290"/>
    </row>
    <row r="433" spans="1:26" ht="19" customHeight="1">
      <c r="A433" s="290"/>
      <c r="B433" s="290"/>
      <c r="C433" s="290"/>
      <c r="D433" s="290"/>
      <c r="E433" s="345"/>
      <c r="F433" s="348"/>
      <c r="G433" s="345"/>
      <c r="H433" s="345"/>
      <c r="I433" s="345"/>
      <c r="J433" s="345"/>
      <c r="K433" s="345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  <c r="X433" s="290"/>
      <c r="Y433" s="290"/>
      <c r="Z433" s="290"/>
    </row>
    <row r="434" spans="1:26" ht="19" customHeight="1">
      <c r="A434" s="290"/>
      <c r="B434" s="290"/>
      <c r="C434" s="290"/>
      <c r="D434" s="290"/>
      <c r="E434" s="345"/>
      <c r="F434" s="348"/>
      <c r="G434" s="345"/>
      <c r="H434" s="345"/>
      <c r="I434" s="345"/>
      <c r="J434" s="345"/>
      <c r="K434" s="345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  <c r="X434" s="290"/>
      <c r="Y434" s="290"/>
      <c r="Z434" s="290"/>
    </row>
    <row r="435" spans="1:26" ht="19" customHeight="1">
      <c r="A435" s="290"/>
      <c r="B435" s="290"/>
      <c r="C435" s="290"/>
      <c r="D435" s="290"/>
      <c r="E435" s="345"/>
      <c r="F435" s="348"/>
      <c r="G435" s="345"/>
      <c r="H435" s="345"/>
      <c r="I435" s="345"/>
      <c r="J435" s="345"/>
      <c r="K435" s="345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  <c r="X435" s="290"/>
      <c r="Y435" s="290"/>
      <c r="Z435" s="290"/>
    </row>
    <row r="436" spans="1:26" ht="19" customHeight="1">
      <c r="A436" s="290"/>
      <c r="B436" s="290"/>
      <c r="C436" s="290"/>
      <c r="D436" s="290"/>
      <c r="E436" s="345"/>
      <c r="F436" s="348"/>
      <c r="G436" s="345"/>
      <c r="H436" s="345"/>
      <c r="I436" s="345"/>
      <c r="J436" s="345"/>
      <c r="K436" s="345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  <c r="X436" s="290"/>
      <c r="Y436" s="290"/>
      <c r="Z436" s="290"/>
    </row>
    <row r="437" spans="1:26" ht="19" customHeight="1">
      <c r="A437" s="290"/>
      <c r="B437" s="290"/>
      <c r="C437" s="290"/>
      <c r="D437" s="290"/>
      <c r="E437" s="345"/>
      <c r="F437" s="348"/>
      <c r="G437" s="345"/>
      <c r="H437" s="345"/>
      <c r="I437" s="345"/>
      <c r="J437" s="345"/>
      <c r="K437" s="345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  <c r="X437" s="290"/>
      <c r="Y437" s="290"/>
      <c r="Z437" s="290"/>
    </row>
    <row r="438" spans="1:26" ht="19" customHeight="1">
      <c r="A438" s="290"/>
      <c r="B438" s="290"/>
      <c r="C438" s="290"/>
      <c r="D438" s="290"/>
      <c r="E438" s="345"/>
      <c r="F438" s="348"/>
      <c r="G438" s="345"/>
      <c r="H438" s="345"/>
      <c r="I438" s="345"/>
      <c r="J438" s="345"/>
      <c r="K438" s="345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  <c r="X438" s="290"/>
      <c r="Y438" s="290"/>
      <c r="Z438" s="290"/>
    </row>
    <row r="439" spans="1:26" ht="19" customHeight="1">
      <c r="A439" s="290"/>
      <c r="B439" s="290"/>
      <c r="C439" s="290"/>
      <c r="D439" s="290"/>
      <c r="E439" s="345"/>
      <c r="F439" s="348"/>
      <c r="G439" s="345"/>
      <c r="H439" s="345"/>
      <c r="I439" s="345"/>
      <c r="J439" s="345"/>
      <c r="K439" s="345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  <c r="X439" s="290"/>
      <c r="Y439" s="290"/>
      <c r="Z439" s="290"/>
    </row>
    <row r="440" spans="1:26" ht="19" customHeight="1">
      <c r="A440" s="290"/>
      <c r="B440" s="290"/>
      <c r="C440" s="290"/>
      <c r="D440" s="290"/>
      <c r="E440" s="345"/>
      <c r="F440" s="348"/>
      <c r="G440" s="345"/>
      <c r="H440" s="345"/>
      <c r="I440" s="345"/>
      <c r="J440" s="345"/>
      <c r="K440" s="345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  <c r="X440" s="290"/>
      <c r="Y440" s="290"/>
      <c r="Z440" s="290"/>
    </row>
    <row r="441" spans="1:26" ht="19" customHeight="1">
      <c r="A441" s="290"/>
      <c r="B441" s="290"/>
      <c r="C441" s="290"/>
      <c r="D441" s="290"/>
      <c r="E441" s="345"/>
      <c r="F441" s="348"/>
      <c r="G441" s="345"/>
      <c r="H441" s="345"/>
      <c r="I441" s="345"/>
      <c r="J441" s="345"/>
      <c r="K441" s="345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  <c r="X441" s="290"/>
      <c r="Y441" s="290"/>
      <c r="Z441" s="290"/>
    </row>
    <row r="442" spans="1:26" ht="19" customHeight="1">
      <c r="A442" s="290"/>
      <c r="B442" s="290"/>
      <c r="C442" s="290"/>
      <c r="D442" s="290"/>
      <c r="E442" s="345"/>
      <c r="F442" s="348"/>
      <c r="G442" s="345"/>
      <c r="H442" s="345"/>
      <c r="I442" s="345"/>
      <c r="J442" s="345"/>
      <c r="K442" s="345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  <c r="X442" s="290"/>
      <c r="Y442" s="290"/>
      <c r="Z442" s="290"/>
    </row>
    <row r="443" spans="1:26" ht="19" customHeight="1">
      <c r="A443" s="290"/>
      <c r="B443" s="290"/>
      <c r="C443" s="290"/>
      <c r="D443" s="290"/>
      <c r="E443" s="345"/>
      <c r="F443" s="348"/>
      <c r="G443" s="345"/>
      <c r="H443" s="345"/>
      <c r="I443" s="345"/>
      <c r="J443" s="345"/>
      <c r="K443" s="345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  <c r="X443" s="290"/>
      <c r="Y443" s="290"/>
      <c r="Z443" s="290"/>
    </row>
    <row r="444" spans="1:26" ht="19" customHeight="1">
      <c r="A444" s="290"/>
      <c r="B444" s="290"/>
      <c r="C444" s="290"/>
      <c r="D444" s="290"/>
      <c r="E444" s="345"/>
      <c r="F444" s="348"/>
      <c r="G444" s="345"/>
      <c r="H444" s="345"/>
      <c r="I444" s="345"/>
      <c r="J444" s="345"/>
      <c r="K444" s="345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  <c r="X444" s="290"/>
      <c r="Y444" s="290"/>
      <c r="Z444" s="290"/>
    </row>
    <row r="445" spans="1:26" ht="19" customHeight="1">
      <c r="A445" s="290"/>
      <c r="B445" s="290"/>
      <c r="C445" s="290"/>
      <c r="D445" s="290"/>
      <c r="E445" s="345"/>
      <c r="F445" s="348"/>
      <c r="G445" s="345"/>
      <c r="H445" s="345"/>
      <c r="I445" s="345"/>
      <c r="J445" s="345"/>
      <c r="K445" s="345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  <c r="X445" s="290"/>
      <c r="Y445" s="290"/>
      <c r="Z445" s="290"/>
    </row>
    <row r="446" spans="1:26" ht="19" customHeight="1">
      <c r="A446" s="290"/>
      <c r="B446" s="290"/>
      <c r="C446" s="290"/>
      <c r="D446" s="290"/>
      <c r="E446" s="345"/>
      <c r="F446" s="348"/>
      <c r="G446" s="345"/>
      <c r="H446" s="345"/>
      <c r="I446" s="345"/>
      <c r="J446" s="345"/>
      <c r="K446" s="345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  <c r="X446" s="290"/>
      <c r="Y446" s="290"/>
      <c r="Z446" s="290"/>
    </row>
    <row r="447" spans="1:26" ht="19" customHeight="1">
      <c r="A447" s="290"/>
      <c r="B447" s="290"/>
      <c r="C447" s="290"/>
      <c r="D447" s="290"/>
      <c r="E447" s="345"/>
      <c r="F447" s="348"/>
      <c r="G447" s="345"/>
      <c r="H447" s="345"/>
      <c r="I447" s="345"/>
      <c r="J447" s="345"/>
      <c r="K447" s="345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  <c r="X447" s="290"/>
      <c r="Y447" s="290"/>
      <c r="Z447" s="290"/>
    </row>
    <row r="448" spans="1:26" ht="19" customHeight="1">
      <c r="A448" s="290"/>
      <c r="B448" s="290"/>
      <c r="C448" s="290"/>
      <c r="D448" s="290"/>
      <c r="E448" s="345"/>
      <c r="F448" s="348"/>
      <c r="G448" s="345"/>
      <c r="H448" s="345"/>
      <c r="I448" s="345"/>
      <c r="J448" s="345"/>
      <c r="K448" s="345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  <c r="X448" s="290"/>
      <c r="Y448" s="290"/>
      <c r="Z448" s="290"/>
    </row>
    <row r="449" spans="1:26" ht="19" customHeight="1">
      <c r="A449" s="290"/>
      <c r="B449" s="290"/>
      <c r="C449" s="290"/>
      <c r="D449" s="290"/>
      <c r="E449" s="345"/>
      <c r="F449" s="348"/>
      <c r="G449" s="345"/>
      <c r="H449" s="345"/>
      <c r="I449" s="345"/>
      <c r="J449" s="345"/>
      <c r="K449" s="345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  <c r="X449" s="290"/>
      <c r="Y449" s="290"/>
      <c r="Z449" s="290"/>
    </row>
    <row r="450" spans="1:26" ht="19" customHeight="1">
      <c r="A450" s="290"/>
      <c r="B450" s="290"/>
      <c r="C450" s="290"/>
      <c r="D450" s="290"/>
      <c r="E450" s="345"/>
      <c r="F450" s="348"/>
      <c r="G450" s="345"/>
      <c r="H450" s="345"/>
      <c r="I450" s="345"/>
      <c r="J450" s="345"/>
      <c r="K450" s="345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  <c r="X450" s="290"/>
      <c r="Y450" s="290"/>
      <c r="Z450" s="290"/>
    </row>
    <row r="451" spans="1:26" ht="19" customHeight="1">
      <c r="A451" s="290"/>
      <c r="B451" s="290"/>
      <c r="C451" s="290"/>
      <c r="D451" s="290"/>
      <c r="E451" s="345"/>
      <c r="F451" s="348"/>
      <c r="G451" s="345"/>
      <c r="H451" s="345"/>
      <c r="I451" s="345"/>
      <c r="J451" s="345"/>
      <c r="K451" s="345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  <c r="X451" s="290"/>
      <c r="Y451" s="290"/>
      <c r="Z451" s="290"/>
    </row>
    <row r="452" spans="1:26" ht="19" customHeight="1">
      <c r="A452" s="290"/>
      <c r="B452" s="290"/>
      <c r="C452" s="290"/>
      <c r="D452" s="290"/>
      <c r="E452" s="345"/>
      <c r="F452" s="348"/>
      <c r="G452" s="345"/>
      <c r="H452" s="345"/>
      <c r="I452" s="345"/>
      <c r="J452" s="345"/>
      <c r="K452" s="345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  <c r="X452" s="290"/>
      <c r="Y452" s="290"/>
      <c r="Z452" s="290"/>
    </row>
    <row r="453" spans="1:26" ht="19" customHeight="1">
      <c r="A453" s="290"/>
      <c r="B453" s="290"/>
      <c r="C453" s="290"/>
      <c r="D453" s="290"/>
      <c r="E453" s="345"/>
      <c r="F453" s="348"/>
      <c r="G453" s="345"/>
      <c r="H453" s="345"/>
      <c r="I453" s="345"/>
      <c r="J453" s="345"/>
      <c r="K453" s="345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  <c r="X453" s="290"/>
      <c r="Y453" s="290"/>
      <c r="Z453" s="290"/>
    </row>
    <row r="454" spans="1:26" ht="19" customHeight="1">
      <c r="A454" s="290"/>
      <c r="B454" s="290"/>
      <c r="C454" s="290"/>
      <c r="D454" s="290"/>
      <c r="E454" s="345"/>
      <c r="F454" s="348"/>
      <c r="G454" s="345"/>
      <c r="H454" s="345"/>
      <c r="I454" s="345"/>
      <c r="J454" s="345"/>
      <c r="K454" s="345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  <c r="X454" s="290"/>
      <c r="Y454" s="290"/>
      <c r="Z454" s="290"/>
    </row>
    <row r="455" spans="1:26" ht="19" customHeight="1">
      <c r="A455" s="290"/>
      <c r="B455" s="290"/>
      <c r="C455" s="290"/>
      <c r="D455" s="290"/>
      <c r="E455" s="345"/>
      <c r="F455" s="348"/>
      <c r="G455" s="345"/>
      <c r="H455" s="345"/>
      <c r="I455" s="345"/>
      <c r="J455" s="345"/>
      <c r="K455" s="345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  <c r="X455" s="290"/>
      <c r="Y455" s="290"/>
      <c r="Z455" s="290"/>
    </row>
    <row r="456" spans="1:26" ht="19" customHeight="1">
      <c r="A456" s="290"/>
      <c r="B456" s="290"/>
      <c r="C456" s="290"/>
      <c r="D456" s="290"/>
      <c r="E456" s="345"/>
      <c r="F456" s="348"/>
      <c r="G456" s="345"/>
      <c r="H456" s="345"/>
      <c r="I456" s="345"/>
      <c r="J456" s="345"/>
      <c r="K456" s="345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  <c r="X456" s="290"/>
      <c r="Y456" s="290"/>
      <c r="Z456" s="290"/>
    </row>
    <row r="457" spans="1:26" ht="19" customHeight="1">
      <c r="A457" s="290"/>
      <c r="B457" s="290"/>
      <c r="C457" s="290"/>
      <c r="D457" s="290"/>
      <c r="E457" s="345"/>
      <c r="F457" s="348"/>
      <c r="G457" s="345"/>
      <c r="H457" s="345"/>
      <c r="I457" s="345"/>
      <c r="J457" s="345"/>
      <c r="K457" s="345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  <c r="X457" s="290"/>
      <c r="Y457" s="290"/>
      <c r="Z457" s="290"/>
    </row>
    <row r="458" spans="1:26" ht="19" customHeight="1">
      <c r="A458" s="290"/>
      <c r="B458" s="290"/>
      <c r="C458" s="290"/>
      <c r="D458" s="290"/>
      <c r="E458" s="345"/>
      <c r="F458" s="348"/>
      <c r="G458" s="345"/>
      <c r="H458" s="345"/>
      <c r="I458" s="345"/>
      <c r="J458" s="345"/>
      <c r="K458" s="345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  <c r="X458" s="290"/>
      <c r="Y458" s="290"/>
      <c r="Z458" s="290"/>
    </row>
    <row r="459" spans="1:26" ht="19" customHeight="1">
      <c r="A459" s="290"/>
      <c r="B459" s="290"/>
      <c r="C459" s="290"/>
      <c r="D459" s="290"/>
      <c r="E459" s="345"/>
      <c r="F459" s="348"/>
      <c r="G459" s="345"/>
      <c r="H459" s="345"/>
      <c r="I459" s="345"/>
      <c r="J459" s="345"/>
      <c r="K459" s="345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  <c r="X459" s="290"/>
      <c r="Y459" s="290"/>
      <c r="Z459" s="290"/>
    </row>
    <row r="460" spans="1:26" ht="19" customHeight="1">
      <c r="A460" s="290"/>
      <c r="B460" s="290"/>
      <c r="C460" s="290"/>
      <c r="D460" s="290"/>
      <c r="E460" s="345"/>
      <c r="F460" s="348"/>
      <c r="G460" s="345"/>
      <c r="H460" s="345"/>
      <c r="I460" s="345"/>
      <c r="J460" s="345"/>
      <c r="K460" s="345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  <c r="X460" s="290"/>
      <c r="Y460" s="290"/>
      <c r="Z460" s="290"/>
    </row>
    <row r="461" spans="1:26" ht="19" customHeight="1">
      <c r="A461" s="290"/>
      <c r="B461" s="290"/>
      <c r="C461" s="290"/>
      <c r="D461" s="290"/>
      <c r="E461" s="345"/>
      <c r="F461" s="348"/>
      <c r="G461" s="345"/>
      <c r="H461" s="345"/>
      <c r="I461" s="345"/>
      <c r="J461" s="345"/>
      <c r="K461" s="345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  <c r="X461" s="290"/>
      <c r="Y461" s="290"/>
      <c r="Z461" s="290"/>
    </row>
    <row r="462" spans="1:26" ht="19" customHeight="1">
      <c r="A462" s="290"/>
      <c r="B462" s="290"/>
      <c r="C462" s="290"/>
      <c r="D462" s="290"/>
      <c r="E462" s="345"/>
      <c r="F462" s="348"/>
      <c r="G462" s="345"/>
      <c r="H462" s="345"/>
      <c r="I462" s="345"/>
      <c r="J462" s="345"/>
      <c r="K462" s="345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  <c r="X462" s="290"/>
      <c r="Y462" s="290"/>
      <c r="Z462" s="290"/>
    </row>
    <row r="463" spans="1:26" ht="19" customHeight="1">
      <c r="A463" s="290"/>
      <c r="B463" s="290"/>
      <c r="C463" s="290"/>
      <c r="D463" s="290"/>
      <c r="E463" s="345"/>
      <c r="F463" s="348"/>
      <c r="G463" s="345"/>
      <c r="H463" s="345"/>
      <c r="I463" s="345"/>
      <c r="J463" s="345"/>
      <c r="K463" s="345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  <c r="X463" s="290"/>
      <c r="Y463" s="290"/>
      <c r="Z463" s="290"/>
    </row>
    <row r="464" spans="1:26" ht="19" customHeight="1">
      <c r="A464" s="290"/>
      <c r="B464" s="290"/>
      <c r="C464" s="290"/>
      <c r="D464" s="290"/>
      <c r="E464" s="345"/>
      <c r="F464" s="348"/>
      <c r="G464" s="345"/>
      <c r="H464" s="345"/>
      <c r="I464" s="345"/>
      <c r="J464" s="345"/>
      <c r="K464" s="345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  <c r="X464" s="290"/>
      <c r="Y464" s="290"/>
      <c r="Z464" s="290"/>
    </row>
    <row r="465" spans="1:26" ht="19" customHeight="1">
      <c r="A465" s="290"/>
      <c r="B465" s="290"/>
      <c r="C465" s="290"/>
      <c r="D465" s="290"/>
      <c r="E465" s="345"/>
      <c r="F465" s="348"/>
      <c r="G465" s="345"/>
      <c r="H465" s="345"/>
      <c r="I465" s="345"/>
      <c r="J465" s="345"/>
      <c r="K465" s="345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  <c r="X465" s="290"/>
      <c r="Y465" s="290"/>
      <c r="Z465" s="290"/>
    </row>
    <row r="466" spans="1:26" ht="19" customHeight="1">
      <c r="A466" s="290"/>
      <c r="B466" s="290"/>
      <c r="C466" s="290"/>
      <c r="D466" s="290"/>
      <c r="E466" s="345"/>
      <c r="F466" s="348"/>
      <c r="G466" s="345"/>
      <c r="H466" s="345"/>
      <c r="I466" s="345"/>
      <c r="J466" s="345"/>
      <c r="K466" s="345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  <c r="X466" s="290"/>
      <c r="Y466" s="290"/>
      <c r="Z466" s="290"/>
    </row>
    <row r="467" spans="1:26" ht="19" customHeight="1">
      <c r="A467" s="290"/>
      <c r="B467" s="290"/>
      <c r="C467" s="290"/>
      <c r="D467" s="290"/>
      <c r="E467" s="345"/>
      <c r="F467" s="348"/>
      <c r="G467" s="345"/>
      <c r="H467" s="345"/>
      <c r="I467" s="345"/>
      <c r="J467" s="345"/>
      <c r="K467" s="345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  <c r="X467" s="290"/>
      <c r="Y467" s="290"/>
      <c r="Z467" s="290"/>
    </row>
    <row r="468" spans="1:26" ht="19" customHeight="1">
      <c r="A468" s="290"/>
      <c r="B468" s="290"/>
      <c r="C468" s="290"/>
      <c r="D468" s="290"/>
      <c r="E468" s="345"/>
      <c r="F468" s="348"/>
      <c r="G468" s="345"/>
      <c r="H468" s="345"/>
      <c r="I468" s="345"/>
      <c r="J468" s="345"/>
      <c r="K468" s="345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  <c r="X468" s="290"/>
      <c r="Y468" s="290"/>
      <c r="Z468" s="290"/>
    </row>
    <row r="469" spans="1:26" ht="19" customHeight="1">
      <c r="A469" s="290"/>
      <c r="B469" s="290"/>
      <c r="C469" s="290"/>
      <c r="D469" s="290"/>
      <c r="E469" s="345"/>
      <c r="F469" s="348"/>
      <c r="G469" s="345"/>
      <c r="H469" s="345"/>
      <c r="I469" s="345"/>
      <c r="J469" s="345"/>
      <c r="K469" s="345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</row>
    <row r="470" spans="1:26" ht="19" customHeight="1">
      <c r="A470" s="290"/>
      <c r="B470" s="290"/>
      <c r="C470" s="290"/>
      <c r="D470" s="290"/>
      <c r="E470" s="345"/>
      <c r="F470" s="348"/>
      <c r="G470" s="345"/>
      <c r="H470" s="345"/>
      <c r="I470" s="345"/>
      <c r="J470" s="345"/>
      <c r="K470" s="345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</row>
    <row r="471" spans="1:26" ht="19" customHeight="1">
      <c r="A471" s="290"/>
      <c r="B471" s="290"/>
      <c r="C471" s="290"/>
      <c r="D471" s="290"/>
      <c r="E471" s="345"/>
      <c r="F471" s="348"/>
      <c r="G471" s="345"/>
      <c r="H471" s="345"/>
      <c r="I471" s="345"/>
      <c r="J471" s="345"/>
      <c r="K471" s="345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  <c r="X471" s="290"/>
      <c r="Y471" s="290"/>
      <c r="Z471" s="290"/>
    </row>
    <row r="472" spans="1:26" ht="19" customHeight="1">
      <c r="A472" s="290"/>
      <c r="B472" s="290"/>
      <c r="C472" s="290"/>
      <c r="D472" s="290"/>
      <c r="E472" s="345"/>
      <c r="F472" s="348"/>
      <c r="G472" s="345"/>
      <c r="H472" s="345"/>
      <c r="I472" s="345"/>
      <c r="J472" s="345"/>
      <c r="K472" s="345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  <c r="X472" s="290"/>
      <c r="Y472" s="290"/>
      <c r="Z472" s="290"/>
    </row>
    <row r="473" spans="1:26" ht="19" customHeight="1">
      <c r="A473" s="290"/>
      <c r="B473" s="290"/>
      <c r="C473" s="290"/>
      <c r="D473" s="290"/>
      <c r="E473" s="345"/>
      <c r="F473" s="348"/>
      <c r="G473" s="345"/>
      <c r="H473" s="345"/>
      <c r="I473" s="345"/>
      <c r="J473" s="345"/>
      <c r="K473" s="345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  <c r="X473" s="290"/>
      <c r="Y473" s="290"/>
      <c r="Z473" s="290"/>
    </row>
    <row r="474" spans="1:26" ht="19" customHeight="1">
      <c r="A474" s="290"/>
      <c r="B474" s="290"/>
      <c r="C474" s="290"/>
      <c r="D474" s="290"/>
      <c r="E474" s="345"/>
      <c r="F474" s="348"/>
      <c r="G474" s="345"/>
      <c r="H474" s="345"/>
      <c r="I474" s="345"/>
      <c r="J474" s="345"/>
      <c r="K474" s="345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  <c r="X474" s="290"/>
      <c r="Y474" s="290"/>
      <c r="Z474" s="290"/>
    </row>
    <row r="475" spans="1:26" ht="19" customHeight="1">
      <c r="A475" s="290"/>
      <c r="B475" s="290"/>
      <c r="C475" s="290"/>
      <c r="D475" s="290"/>
      <c r="E475" s="345"/>
      <c r="F475" s="348"/>
      <c r="G475" s="345"/>
      <c r="H475" s="345"/>
      <c r="I475" s="345"/>
      <c r="J475" s="345"/>
      <c r="K475" s="345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  <c r="X475" s="290"/>
      <c r="Y475" s="290"/>
      <c r="Z475" s="290"/>
    </row>
    <row r="476" spans="1:26" ht="19" customHeight="1">
      <c r="A476" s="290"/>
      <c r="B476" s="290"/>
      <c r="C476" s="290"/>
      <c r="D476" s="290"/>
      <c r="E476" s="345"/>
      <c r="F476" s="348"/>
      <c r="G476" s="345"/>
      <c r="H476" s="345"/>
      <c r="I476" s="345"/>
      <c r="J476" s="345"/>
      <c r="K476" s="345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  <c r="X476" s="290"/>
      <c r="Y476" s="290"/>
      <c r="Z476" s="290"/>
    </row>
    <row r="477" spans="1:26" ht="19" customHeight="1">
      <c r="A477" s="290"/>
      <c r="B477" s="290"/>
      <c r="C477" s="290"/>
      <c r="D477" s="290"/>
      <c r="E477" s="345"/>
      <c r="F477" s="348"/>
      <c r="G477" s="345"/>
      <c r="H477" s="345"/>
      <c r="I477" s="345"/>
      <c r="J477" s="345"/>
      <c r="K477" s="345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  <c r="X477" s="290"/>
      <c r="Y477" s="290"/>
      <c r="Z477" s="290"/>
    </row>
    <row r="478" spans="1:26" ht="19" customHeight="1">
      <c r="A478" s="290"/>
      <c r="B478" s="290"/>
      <c r="C478" s="290"/>
      <c r="D478" s="290"/>
      <c r="E478" s="345"/>
      <c r="F478" s="348"/>
      <c r="G478" s="345"/>
      <c r="H478" s="345"/>
      <c r="I478" s="345"/>
      <c r="J478" s="345"/>
      <c r="K478" s="345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  <c r="X478" s="290"/>
      <c r="Y478" s="290"/>
      <c r="Z478" s="290"/>
    </row>
    <row r="479" spans="1:26" ht="19" customHeight="1">
      <c r="A479" s="290"/>
      <c r="B479" s="290"/>
      <c r="C479" s="290"/>
      <c r="D479" s="290"/>
      <c r="E479" s="345"/>
      <c r="F479" s="348"/>
      <c r="G479" s="345"/>
      <c r="H479" s="345"/>
      <c r="I479" s="345"/>
      <c r="J479" s="345"/>
      <c r="K479" s="345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  <c r="X479" s="290"/>
      <c r="Y479" s="290"/>
      <c r="Z479" s="290"/>
    </row>
    <row r="480" spans="1:26" ht="19" customHeight="1">
      <c r="A480" s="290"/>
      <c r="B480" s="290"/>
      <c r="C480" s="290"/>
      <c r="D480" s="290"/>
      <c r="E480" s="345"/>
      <c r="F480" s="348"/>
      <c r="G480" s="345"/>
      <c r="H480" s="345"/>
      <c r="I480" s="345"/>
      <c r="J480" s="345"/>
      <c r="K480" s="345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  <c r="X480" s="290"/>
      <c r="Y480" s="290"/>
      <c r="Z480" s="290"/>
    </row>
    <row r="481" spans="1:26" ht="19" customHeight="1">
      <c r="A481" s="290"/>
      <c r="B481" s="290"/>
      <c r="C481" s="290"/>
      <c r="D481" s="290"/>
      <c r="E481" s="345"/>
      <c r="F481" s="348"/>
      <c r="G481" s="345"/>
      <c r="H481" s="345"/>
      <c r="I481" s="345"/>
      <c r="J481" s="345"/>
      <c r="K481" s="345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  <c r="X481" s="290"/>
      <c r="Y481" s="290"/>
      <c r="Z481" s="290"/>
    </row>
    <row r="482" spans="1:26" ht="19" customHeight="1">
      <c r="A482" s="290"/>
      <c r="B482" s="290"/>
      <c r="C482" s="290"/>
      <c r="D482" s="290"/>
      <c r="E482" s="345"/>
      <c r="F482" s="348"/>
      <c r="G482" s="345"/>
      <c r="H482" s="345"/>
      <c r="I482" s="345"/>
      <c r="J482" s="345"/>
      <c r="K482" s="345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  <c r="X482" s="290"/>
      <c r="Y482" s="290"/>
      <c r="Z482" s="290"/>
    </row>
    <row r="483" spans="1:26" ht="19" customHeight="1">
      <c r="A483" s="290"/>
      <c r="B483" s="290"/>
      <c r="C483" s="290"/>
      <c r="D483" s="290"/>
      <c r="E483" s="345"/>
      <c r="F483" s="348"/>
      <c r="G483" s="345"/>
      <c r="H483" s="345"/>
      <c r="I483" s="345"/>
      <c r="J483" s="345"/>
      <c r="K483" s="345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  <c r="X483" s="290"/>
      <c r="Y483" s="290"/>
      <c r="Z483" s="290"/>
    </row>
    <row r="484" spans="1:26" ht="19" customHeight="1">
      <c r="A484" s="290"/>
      <c r="B484" s="290"/>
      <c r="C484" s="290"/>
      <c r="D484" s="290"/>
      <c r="E484" s="345"/>
      <c r="F484" s="348"/>
      <c r="G484" s="345"/>
      <c r="H484" s="345"/>
      <c r="I484" s="345"/>
      <c r="J484" s="345"/>
      <c r="K484" s="345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  <c r="X484" s="290"/>
      <c r="Y484" s="290"/>
      <c r="Z484" s="290"/>
    </row>
    <row r="485" spans="1:26" ht="19" customHeight="1">
      <c r="A485" s="290"/>
      <c r="B485" s="290"/>
      <c r="C485" s="290"/>
      <c r="D485" s="290"/>
      <c r="E485" s="345"/>
      <c r="F485" s="348"/>
      <c r="G485" s="345"/>
      <c r="H485" s="345"/>
      <c r="I485" s="345"/>
      <c r="J485" s="345"/>
      <c r="K485" s="345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</row>
    <row r="486" spans="1:26" ht="19" customHeight="1">
      <c r="A486" s="290"/>
      <c r="B486" s="290"/>
      <c r="C486" s="290"/>
      <c r="D486" s="290"/>
      <c r="E486" s="345"/>
      <c r="F486" s="348"/>
      <c r="G486" s="345"/>
      <c r="H486" s="345"/>
      <c r="I486" s="345"/>
      <c r="J486" s="345"/>
      <c r="K486" s="345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  <c r="X486" s="290"/>
      <c r="Y486" s="290"/>
      <c r="Z486" s="290"/>
    </row>
    <row r="487" spans="1:26" ht="19" customHeight="1">
      <c r="A487" s="290"/>
      <c r="B487" s="290"/>
      <c r="C487" s="290"/>
      <c r="D487" s="290"/>
      <c r="E487" s="345"/>
      <c r="F487" s="348"/>
      <c r="G487" s="345"/>
      <c r="H487" s="345"/>
      <c r="I487" s="345"/>
      <c r="J487" s="345"/>
      <c r="K487" s="345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  <c r="X487" s="290"/>
      <c r="Y487" s="290"/>
      <c r="Z487" s="290"/>
    </row>
    <row r="488" spans="1:26" ht="19" customHeight="1">
      <c r="A488" s="290"/>
      <c r="B488" s="290"/>
      <c r="C488" s="290"/>
      <c r="D488" s="290"/>
      <c r="E488" s="345"/>
      <c r="F488" s="348"/>
      <c r="G488" s="345"/>
      <c r="H488" s="345"/>
      <c r="I488" s="345"/>
      <c r="J488" s="345"/>
      <c r="K488" s="345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  <c r="X488" s="290"/>
      <c r="Y488" s="290"/>
      <c r="Z488" s="290"/>
    </row>
    <row r="489" spans="1:26" ht="19" customHeight="1">
      <c r="A489" s="290"/>
      <c r="B489" s="290"/>
      <c r="C489" s="290"/>
      <c r="D489" s="290"/>
      <c r="E489" s="345"/>
      <c r="F489" s="348"/>
      <c r="G489" s="345"/>
      <c r="H489" s="345"/>
      <c r="I489" s="345"/>
      <c r="J489" s="345"/>
      <c r="K489" s="345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  <c r="X489" s="290"/>
      <c r="Y489" s="290"/>
      <c r="Z489" s="290"/>
    </row>
    <row r="490" spans="1:26" ht="19" customHeight="1">
      <c r="A490" s="290"/>
      <c r="B490" s="290"/>
      <c r="C490" s="290"/>
      <c r="D490" s="290"/>
      <c r="E490" s="345"/>
      <c r="F490" s="348"/>
      <c r="G490" s="345"/>
      <c r="H490" s="345"/>
      <c r="I490" s="345"/>
      <c r="J490" s="345"/>
      <c r="K490" s="345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  <c r="X490" s="290"/>
      <c r="Y490" s="290"/>
      <c r="Z490" s="290"/>
    </row>
    <row r="491" spans="1:26" ht="19" customHeight="1">
      <c r="A491" s="290"/>
      <c r="B491" s="290"/>
      <c r="C491" s="290"/>
      <c r="D491" s="290"/>
      <c r="E491" s="345"/>
      <c r="F491" s="348"/>
      <c r="G491" s="345"/>
      <c r="H491" s="345"/>
      <c r="I491" s="345"/>
      <c r="J491" s="345"/>
      <c r="K491" s="345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  <c r="X491" s="290"/>
      <c r="Y491" s="290"/>
      <c r="Z491" s="290"/>
    </row>
    <row r="492" spans="1:26" ht="19" customHeight="1">
      <c r="A492" s="290"/>
      <c r="B492" s="290"/>
      <c r="C492" s="290"/>
      <c r="D492" s="290"/>
      <c r="E492" s="345"/>
      <c r="F492" s="348"/>
      <c r="G492" s="345"/>
      <c r="H492" s="345"/>
      <c r="I492" s="345"/>
      <c r="J492" s="345"/>
      <c r="K492" s="345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  <c r="X492" s="290"/>
      <c r="Y492" s="290"/>
      <c r="Z492" s="290"/>
    </row>
    <row r="493" spans="1:26" ht="19" customHeight="1">
      <c r="A493" s="290"/>
      <c r="B493" s="290"/>
      <c r="C493" s="290"/>
      <c r="D493" s="290"/>
      <c r="E493" s="345"/>
      <c r="F493" s="348"/>
      <c r="G493" s="345"/>
      <c r="H493" s="345"/>
      <c r="I493" s="345"/>
      <c r="J493" s="345"/>
      <c r="K493" s="345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  <c r="X493" s="290"/>
      <c r="Y493" s="290"/>
      <c r="Z493" s="290"/>
    </row>
    <row r="494" spans="1:26" ht="19" customHeight="1">
      <c r="A494" s="290"/>
      <c r="B494" s="290"/>
      <c r="C494" s="290"/>
      <c r="D494" s="290"/>
      <c r="E494" s="345"/>
      <c r="F494" s="348"/>
      <c r="G494" s="345"/>
      <c r="H494" s="345"/>
      <c r="I494" s="345"/>
      <c r="J494" s="345"/>
      <c r="K494" s="345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  <c r="X494" s="290"/>
      <c r="Y494" s="290"/>
      <c r="Z494" s="290"/>
    </row>
    <row r="495" spans="1:26" ht="19" customHeight="1">
      <c r="A495" s="290"/>
      <c r="B495" s="290"/>
      <c r="C495" s="290"/>
      <c r="D495" s="290"/>
      <c r="E495" s="345"/>
      <c r="F495" s="348"/>
      <c r="G495" s="345"/>
      <c r="H495" s="345"/>
      <c r="I495" s="345"/>
      <c r="J495" s="345"/>
      <c r="K495" s="345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  <c r="X495" s="290"/>
      <c r="Y495" s="290"/>
      <c r="Z495" s="290"/>
    </row>
    <row r="496" spans="1:26" ht="19" customHeight="1">
      <c r="A496" s="290"/>
      <c r="B496" s="290"/>
      <c r="C496" s="290"/>
      <c r="D496" s="290"/>
      <c r="E496" s="345"/>
      <c r="F496" s="348"/>
      <c r="G496" s="345"/>
      <c r="H496" s="345"/>
      <c r="I496" s="345"/>
      <c r="J496" s="345"/>
      <c r="K496" s="345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  <c r="X496" s="290"/>
      <c r="Y496" s="290"/>
      <c r="Z496" s="290"/>
    </row>
    <row r="497" spans="1:26" ht="19" customHeight="1">
      <c r="A497" s="290"/>
      <c r="B497" s="290"/>
      <c r="C497" s="290"/>
      <c r="D497" s="290"/>
      <c r="E497" s="345"/>
      <c r="F497" s="348"/>
      <c r="G497" s="345"/>
      <c r="H497" s="345"/>
      <c r="I497" s="345"/>
      <c r="J497" s="345"/>
      <c r="K497" s="345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  <c r="X497" s="290"/>
      <c r="Y497" s="290"/>
      <c r="Z497" s="290"/>
    </row>
    <row r="498" spans="1:26" ht="19" customHeight="1">
      <c r="A498" s="290"/>
      <c r="B498" s="290"/>
      <c r="C498" s="290"/>
      <c r="D498" s="290"/>
      <c r="E498" s="345"/>
      <c r="F498" s="348"/>
      <c r="G498" s="345"/>
      <c r="H498" s="345"/>
      <c r="I498" s="345"/>
      <c r="J498" s="345"/>
      <c r="K498" s="345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  <c r="X498" s="290"/>
      <c r="Y498" s="290"/>
      <c r="Z498" s="290"/>
    </row>
    <row r="499" spans="1:26" ht="19" customHeight="1">
      <c r="A499" s="290"/>
      <c r="B499" s="290"/>
      <c r="C499" s="290"/>
      <c r="D499" s="290"/>
      <c r="E499" s="345"/>
      <c r="F499" s="348"/>
      <c r="G499" s="345"/>
      <c r="H499" s="345"/>
      <c r="I499" s="345"/>
      <c r="J499" s="345"/>
      <c r="K499" s="345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  <c r="X499" s="290"/>
      <c r="Y499" s="290"/>
      <c r="Z499" s="290"/>
    </row>
    <row r="500" spans="1:26" ht="19" customHeight="1">
      <c r="A500" s="290"/>
      <c r="B500" s="290"/>
      <c r="C500" s="290"/>
      <c r="D500" s="290"/>
      <c r="E500" s="345"/>
      <c r="F500" s="348"/>
      <c r="G500" s="345"/>
      <c r="H500" s="345"/>
      <c r="I500" s="345"/>
      <c r="J500" s="345"/>
      <c r="K500" s="345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  <c r="X500" s="290"/>
      <c r="Y500" s="290"/>
      <c r="Z500" s="290"/>
    </row>
    <row r="501" spans="1:26" ht="19" customHeight="1">
      <c r="A501" s="290"/>
      <c r="B501" s="290"/>
      <c r="C501" s="290"/>
      <c r="D501" s="290"/>
      <c r="E501" s="345"/>
      <c r="F501" s="348"/>
      <c r="G501" s="345"/>
      <c r="H501" s="345"/>
      <c r="I501" s="345"/>
      <c r="J501" s="345"/>
      <c r="K501" s="345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  <c r="X501" s="290"/>
      <c r="Y501" s="290"/>
      <c r="Z501" s="290"/>
    </row>
    <row r="502" spans="1:26" ht="19" customHeight="1">
      <c r="A502" s="290"/>
      <c r="B502" s="290"/>
      <c r="C502" s="290"/>
      <c r="D502" s="290"/>
      <c r="E502" s="345"/>
      <c r="F502" s="348"/>
      <c r="G502" s="345"/>
      <c r="H502" s="345"/>
      <c r="I502" s="345"/>
      <c r="J502" s="345"/>
      <c r="K502" s="345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  <c r="X502" s="290"/>
      <c r="Y502" s="290"/>
      <c r="Z502" s="290"/>
    </row>
    <row r="503" spans="1:26" ht="19" customHeight="1">
      <c r="A503" s="290"/>
      <c r="B503" s="290"/>
      <c r="C503" s="290"/>
      <c r="D503" s="290"/>
      <c r="E503" s="345"/>
      <c r="F503" s="348"/>
      <c r="G503" s="345"/>
      <c r="H503" s="345"/>
      <c r="I503" s="345"/>
      <c r="J503" s="345"/>
      <c r="K503" s="345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  <c r="X503" s="290"/>
      <c r="Y503" s="290"/>
      <c r="Z503" s="290"/>
    </row>
    <row r="504" spans="1:26" ht="19" customHeight="1">
      <c r="A504" s="290"/>
      <c r="B504" s="290"/>
      <c r="C504" s="290"/>
      <c r="D504" s="290"/>
      <c r="E504" s="345"/>
      <c r="F504" s="348"/>
      <c r="G504" s="345"/>
      <c r="H504" s="345"/>
      <c r="I504" s="345"/>
      <c r="J504" s="345"/>
      <c r="K504" s="345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  <c r="X504" s="290"/>
      <c r="Y504" s="290"/>
      <c r="Z504" s="290"/>
    </row>
    <row r="505" spans="1:26" ht="19" customHeight="1">
      <c r="A505" s="290"/>
      <c r="B505" s="290"/>
      <c r="C505" s="290"/>
      <c r="D505" s="290"/>
      <c r="E505" s="345"/>
      <c r="F505" s="348"/>
      <c r="G505" s="345"/>
      <c r="H505" s="345"/>
      <c r="I505" s="345"/>
      <c r="J505" s="345"/>
      <c r="K505" s="345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  <c r="X505" s="290"/>
      <c r="Y505" s="290"/>
      <c r="Z505" s="290"/>
    </row>
    <row r="506" spans="1:26" ht="19" customHeight="1">
      <c r="A506" s="290"/>
      <c r="B506" s="290"/>
      <c r="C506" s="290"/>
      <c r="D506" s="290"/>
      <c r="E506" s="345"/>
      <c r="F506" s="348"/>
      <c r="G506" s="345"/>
      <c r="H506" s="345"/>
      <c r="I506" s="345"/>
      <c r="J506" s="345"/>
      <c r="K506" s="345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  <c r="X506" s="290"/>
      <c r="Y506" s="290"/>
      <c r="Z506" s="290"/>
    </row>
    <row r="507" spans="1:26" ht="19" customHeight="1">
      <c r="A507" s="290"/>
      <c r="B507" s="290"/>
      <c r="C507" s="290"/>
      <c r="D507" s="290"/>
      <c r="E507" s="345"/>
      <c r="F507" s="348"/>
      <c r="G507" s="345"/>
      <c r="H507" s="345"/>
      <c r="I507" s="345"/>
      <c r="J507" s="345"/>
      <c r="K507" s="345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  <c r="X507" s="290"/>
      <c r="Y507" s="290"/>
      <c r="Z507" s="290"/>
    </row>
    <row r="508" spans="1:26" ht="19" customHeight="1">
      <c r="A508" s="290"/>
      <c r="B508" s="290"/>
      <c r="C508" s="290"/>
      <c r="D508" s="290"/>
      <c r="E508" s="345"/>
      <c r="F508" s="348"/>
      <c r="G508" s="345"/>
      <c r="H508" s="345"/>
      <c r="I508" s="345"/>
      <c r="J508" s="345"/>
      <c r="K508" s="345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  <c r="X508" s="290"/>
      <c r="Y508" s="290"/>
      <c r="Z508" s="290"/>
    </row>
    <row r="509" spans="1:26" ht="19" customHeight="1">
      <c r="A509" s="290"/>
      <c r="B509" s="290"/>
      <c r="C509" s="290"/>
      <c r="D509" s="290"/>
      <c r="E509" s="345"/>
      <c r="F509" s="348"/>
      <c r="G509" s="345"/>
      <c r="H509" s="345"/>
      <c r="I509" s="345"/>
      <c r="J509" s="345"/>
      <c r="K509" s="345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  <c r="X509" s="290"/>
      <c r="Y509" s="290"/>
      <c r="Z509" s="290"/>
    </row>
    <row r="510" spans="1:26" ht="19" customHeight="1">
      <c r="A510" s="290"/>
      <c r="B510" s="290"/>
      <c r="C510" s="290"/>
      <c r="D510" s="290"/>
      <c r="E510" s="345"/>
      <c r="F510" s="348"/>
      <c r="G510" s="345"/>
      <c r="H510" s="345"/>
      <c r="I510" s="345"/>
      <c r="J510" s="345"/>
      <c r="K510" s="345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</row>
    <row r="511" spans="1:26" ht="19" customHeight="1">
      <c r="A511" s="290"/>
      <c r="B511" s="290"/>
      <c r="C511" s="290"/>
      <c r="D511" s="290"/>
      <c r="E511" s="345"/>
      <c r="F511" s="348"/>
      <c r="G511" s="345"/>
      <c r="H511" s="345"/>
      <c r="I511" s="345"/>
      <c r="J511" s="345"/>
      <c r="K511" s="345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</row>
    <row r="512" spans="1:26" ht="19" customHeight="1">
      <c r="A512" s="290"/>
      <c r="B512" s="290"/>
      <c r="C512" s="290"/>
      <c r="D512" s="290"/>
      <c r="E512" s="345"/>
      <c r="F512" s="348"/>
      <c r="G512" s="345"/>
      <c r="H512" s="345"/>
      <c r="I512" s="345"/>
      <c r="J512" s="345"/>
      <c r="K512" s="345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  <c r="X512" s="290"/>
      <c r="Y512" s="290"/>
      <c r="Z512" s="290"/>
    </row>
    <row r="513" spans="1:26" ht="19" customHeight="1">
      <c r="A513" s="290"/>
      <c r="B513" s="290"/>
      <c r="C513" s="290"/>
      <c r="D513" s="290"/>
      <c r="E513" s="345"/>
      <c r="F513" s="348"/>
      <c r="G513" s="345"/>
      <c r="H513" s="345"/>
      <c r="I513" s="345"/>
      <c r="J513" s="345"/>
      <c r="K513" s="345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  <c r="X513" s="290"/>
      <c r="Y513" s="290"/>
      <c r="Z513" s="290"/>
    </row>
    <row r="514" spans="1:26" ht="19" customHeight="1">
      <c r="A514" s="290"/>
      <c r="B514" s="290"/>
      <c r="C514" s="290"/>
      <c r="D514" s="290"/>
      <c r="E514" s="345"/>
      <c r="F514" s="348"/>
      <c r="G514" s="345"/>
      <c r="H514" s="345"/>
      <c r="I514" s="345"/>
      <c r="J514" s="345"/>
      <c r="K514" s="345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  <c r="X514" s="290"/>
      <c r="Y514" s="290"/>
      <c r="Z514" s="290"/>
    </row>
    <row r="515" spans="1:26" ht="19" customHeight="1">
      <c r="A515" s="290"/>
      <c r="B515" s="290"/>
      <c r="C515" s="290"/>
      <c r="D515" s="290"/>
      <c r="E515" s="345"/>
      <c r="F515" s="348"/>
      <c r="G515" s="345"/>
      <c r="H515" s="345"/>
      <c r="I515" s="345"/>
      <c r="J515" s="345"/>
      <c r="K515" s="345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  <c r="X515" s="290"/>
      <c r="Y515" s="290"/>
      <c r="Z515" s="290"/>
    </row>
    <row r="516" spans="1:26" ht="19" customHeight="1">
      <c r="A516" s="290"/>
      <c r="B516" s="290"/>
      <c r="C516" s="290"/>
      <c r="D516" s="290"/>
      <c r="E516" s="345"/>
      <c r="F516" s="348"/>
      <c r="G516" s="345"/>
      <c r="H516" s="345"/>
      <c r="I516" s="345"/>
      <c r="J516" s="345"/>
      <c r="K516" s="345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  <c r="X516" s="290"/>
      <c r="Y516" s="290"/>
      <c r="Z516" s="290"/>
    </row>
    <row r="517" spans="1:26" ht="19" customHeight="1">
      <c r="A517" s="290"/>
      <c r="B517" s="290"/>
      <c r="C517" s="290"/>
      <c r="D517" s="290"/>
      <c r="E517" s="345"/>
      <c r="F517" s="348"/>
      <c r="G517" s="345"/>
      <c r="H517" s="345"/>
      <c r="I517" s="345"/>
      <c r="J517" s="345"/>
      <c r="K517" s="345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  <c r="X517" s="290"/>
      <c r="Y517" s="290"/>
      <c r="Z517" s="290"/>
    </row>
    <row r="518" spans="1:26" ht="19" customHeight="1">
      <c r="A518" s="290"/>
      <c r="B518" s="290"/>
      <c r="C518" s="290"/>
      <c r="D518" s="290"/>
      <c r="E518" s="345"/>
      <c r="F518" s="348"/>
      <c r="G518" s="345"/>
      <c r="H518" s="345"/>
      <c r="I518" s="345"/>
      <c r="J518" s="345"/>
      <c r="K518" s="345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  <c r="X518" s="290"/>
      <c r="Y518" s="290"/>
      <c r="Z518" s="290"/>
    </row>
    <row r="519" spans="1:26" ht="19" customHeight="1">
      <c r="A519" s="290"/>
      <c r="B519" s="290"/>
      <c r="C519" s="290"/>
      <c r="D519" s="290"/>
      <c r="E519" s="345"/>
      <c r="F519" s="348"/>
      <c r="G519" s="345"/>
      <c r="H519" s="345"/>
      <c r="I519" s="345"/>
      <c r="J519" s="345"/>
      <c r="K519" s="345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  <c r="X519" s="290"/>
      <c r="Y519" s="290"/>
      <c r="Z519" s="290"/>
    </row>
    <row r="520" spans="1:26" ht="19" customHeight="1">
      <c r="A520" s="290"/>
      <c r="B520" s="290"/>
      <c r="C520" s="290"/>
      <c r="D520" s="290"/>
      <c r="E520" s="345"/>
      <c r="F520" s="348"/>
      <c r="G520" s="345"/>
      <c r="H520" s="345"/>
      <c r="I520" s="345"/>
      <c r="J520" s="345"/>
      <c r="K520" s="345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  <c r="X520" s="290"/>
      <c r="Y520" s="290"/>
      <c r="Z520" s="290"/>
    </row>
    <row r="521" spans="1:26" ht="19" customHeight="1">
      <c r="A521" s="290"/>
      <c r="B521" s="290"/>
      <c r="C521" s="290"/>
      <c r="D521" s="290"/>
      <c r="E521" s="345"/>
      <c r="F521" s="348"/>
      <c r="G521" s="345"/>
      <c r="H521" s="345"/>
      <c r="I521" s="345"/>
      <c r="J521" s="345"/>
      <c r="K521" s="345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  <c r="X521" s="290"/>
      <c r="Y521" s="290"/>
      <c r="Z521" s="290"/>
    </row>
    <row r="522" spans="1:26" ht="19" customHeight="1">
      <c r="A522" s="290"/>
      <c r="B522" s="290"/>
      <c r="C522" s="290"/>
      <c r="D522" s="290"/>
      <c r="E522" s="345"/>
      <c r="F522" s="348"/>
      <c r="G522" s="345"/>
      <c r="H522" s="345"/>
      <c r="I522" s="345"/>
      <c r="J522" s="345"/>
      <c r="K522" s="345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  <c r="X522" s="290"/>
      <c r="Y522" s="290"/>
      <c r="Z522" s="290"/>
    </row>
    <row r="523" spans="1:26" ht="19" customHeight="1">
      <c r="A523" s="290"/>
      <c r="B523" s="290"/>
      <c r="C523" s="290"/>
      <c r="D523" s="290"/>
      <c r="E523" s="345"/>
      <c r="F523" s="348"/>
      <c r="G523" s="345"/>
      <c r="H523" s="345"/>
      <c r="I523" s="345"/>
      <c r="J523" s="345"/>
      <c r="K523" s="345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  <c r="X523" s="290"/>
      <c r="Y523" s="290"/>
      <c r="Z523" s="290"/>
    </row>
    <row r="524" spans="1:26" ht="19" customHeight="1">
      <c r="A524" s="290"/>
      <c r="B524" s="290"/>
      <c r="C524" s="290"/>
      <c r="D524" s="290"/>
      <c r="E524" s="345"/>
      <c r="F524" s="348"/>
      <c r="G524" s="345"/>
      <c r="H524" s="345"/>
      <c r="I524" s="345"/>
      <c r="J524" s="345"/>
      <c r="K524" s="345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  <c r="X524" s="290"/>
      <c r="Y524" s="290"/>
      <c r="Z524" s="290"/>
    </row>
    <row r="525" spans="1:26" ht="19" customHeight="1">
      <c r="A525" s="290"/>
      <c r="B525" s="290"/>
      <c r="C525" s="290"/>
      <c r="D525" s="290"/>
      <c r="E525" s="345"/>
      <c r="F525" s="348"/>
      <c r="G525" s="345"/>
      <c r="H525" s="345"/>
      <c r="I525" s="345"/>
      <c r="J525" s="345"/>
      <c r="K525" s="345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  <c r="X525" s="290"/>
      <c r="Y525" s="290"/>
      <c r="Z525" s="290"/>
    </row>
    <row r="526" spans="1:26" ht="19" customHeight="1">
      <c r="A526" s="290"/>
      <c r="B526" s="290"/>
      <c r="C526" s="290"/>
      <c r="D526" s="290"/>
      <c r="E526" s="345"/>
      <c r="F526" s="348"/>
      <c r="G526" s="345"/>
      <c r="H526" s="345"/>
      <c r="I526" s="345"/>
      <c r="J526" s="345"/>
      <c r="K526" s="345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  <c r="X526" s="290"/>
      <c r="Y526" s="290"/>
      <c r="Z526" s="290"/>
    </row>
    <row r="527" spans="1:26" ht="19" customHeight="1">
      <c r="A527" s="290"/>
      <c r="B527" s="290"/>
      <c r="C527" s="290"/>
      <c r="D527" s="290"/>
      <c r="E527" s="345"/>
      <c r="F527" s="348"/>
      <c r="G527" s="345"/>
      <c r="H527" s="345"/>
      <c r="I527" s="345"/>
      <c r="J527" s="345"/>
      <c r="K527" s="345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  <c r="X527" s="290"/>
      <c r="Y527" s="290"/>
      <c r="Z527" s="290"/>
    </row>
    <row r="528" spans="1:26" ht="19" customHeight="1">
      <c r="A528" s="290"/>
      <c r="B528" s="290"/>
      <c r="C528" s="290"/>
      <c r="D528" s="290"/>
      <c r="E528" s="345"/>
      <c r="F528" s="348"/>
      <c r="G528" s="345"/>
      <c r="H528" s="345"/>
      <c r="I528" s="345"/>
      <c r="J528" s="345"/>
      <c r="K528" s="345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  <c r="X528" s="290"/>
      <c r="Y528" s="290"/>
      <c r="Z528" s="290"/>
    </row>
    <row r="529" spans="1:26" ht="19" customHeight="1">
      <c r="A529" s="290"/>
      <c r="B529" s="290"/>
      <c r="C529" s="290"/>
      <c r="D529" s="290"/>
      <c r="E529" s="345"/>
      <c r="F529" s="348"/>
      <c r="G529" s="345"/>
      <c r="H529" s="345"/>
      <c r="I529" s="345"/>
      <c r="J529" s="345"/>
      <c r="K529" s="345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  <c r="X529" s="290"/>
      <c r="Y529" s="290"/>
      <c r="Z529" s="290"/>
    </row>
    <row r="530" spans="1:26" ht="19" customHeight="1">
      <c r="A530" s="290"/>
      <c r="B530" s="290"/>
      <c r="C530" s="290"/>
      <c r="D530" s="290"/>
      <c r="E530" s="345"/>
      <c r="F530" s="348"/>
      <c r="G530" s="345"/>
      <c r="H530" s="345"/>
      <c r="I530" s="345"/>
      <c r="J530" s="345"/>
      <c r="K530" s="345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  <c r="X530" s="290"/>
      <c r="Y530" s="290"/>
      <c r="Z530" s="290"/>
    </row>
    <row r="531" spans="1:26" ht="19" customHeight="1">
      <c r="A531" s="290"/>
      <c r="B531" s="290"/>
      <c r="C531" s="290"/>
      <c r="D531" s="290"/>
      <c r="E531" s="345"/>
      <c r="F531" s="348"/>
      <c r="G531" s="345"/>
      <c r="H531" s="345"/>
      <c r="I531" s="345"/>
      <c r="J531" s="345"/>
      <c r="K531" s="345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  <c r="X531" s="290"/>
      <c r="Y531" s="290"/>
      <c r="Z531" s="290"/>
    </row>
    <row r="532" spans="1:26" ht="19" customHeight="1">
      <c r="A532" s="290"/>
      <c r="B532" s="290"/>
      <c r="C532" s="290"/>
      <c r="D532" s="290"/>
      <c r="E532" s="345"/>
      <c r="F532" s="348"/>
      <c r="G532" s="345"/>
      <c r="H532" s="345"/>
      <c r="I532" s="345"/>
      <c r="J532" s="345"/>
      <c r="K532" s="345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  <c r="X532" s="290"/>
      <c r="Y532" s="290"/>
      <c r="Z532" s="290"/>
    </row>
    <row r="533" spans="1:26" ht="19" customHeight="1">
      <c r="A533" s="290"/>
      <c r="B533" s="290"/>
      <c r="C533" s="290"/>
      <c r="D533" s="290"/>
      <c r="E533" s="345"/>
      <c r="F533" s="348"/>
      <c r="G533" s="345"/>
      <c r="H533" s="345"/>
      <c r="I533" s="345"/>
      <c r="J533" s="345"/>
      <c r="K533" s="345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  <c r="X533" s="290"/>
      <c r="Y533" s="290"/>
      <c r="Z533" s="290"/>
    </row>
    <row r="534" spans="1:26" ht="19" customHeight="1">
      <c r="A534" s="290"/>
      <c r="B534" s="290"/>
      <c r="C534" s="290"/>
      <c r="D534" s="290"/>
      <c r="E534" s="345"/>
      <c r="F534" s="348"/>
      <c r="G534" s="345"/>
      <c r="H534" s="345"/>
      <c r="I534" s="345"/>
      <c r="J534" s="345"/>
      <c r="K534" s="345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  <c r="X534" s="290"/>
      <c r="Y534" s="290"/>
      <c r="Z534" s="290"/>
    </row>
    <row r="535" spans="1:26" ht="19" customHeight="1">
      <c r="A535" s="290"/>
      <c r="B535" s="290"/>
      <c r="C535" s="290"/>
      <c r="D535" s="290"/>
      <c r="E535" s="345"/>
      <c r="F535" s="348"/>
      <c r="G535" s="345"/>
      <c r="H535" s="345"/>
      <c r="I535" s="345"/>
      <c r="J535" s="345"/>
      <c r="K535" s="345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  <c r="X535" s="290"/>
      <c r="Y535" s="290"/>
      <c r="Z535" s="290"/>
    </row>
    <row r="536" spans="1:26" ht="19" customHeight="1">
      <c r="A536" s="290"/>
      <c r="B536" s="290"/>
      <c r="C536" s="290"/>
      <c r="D536" s="290"/>
      <c r="E536" s="345"/>
      <c r="F536" s="348"/>
      <c r="G536" s="345"/>
      <c r="H536" s="345"/>
      <c r="I536" s="345"/>
      <c r="J536" s="345"/>
      <c r="K536" s="345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  <c r="X536" s="290"/>
      <c r="Y536" s="290"/>
      <c r="Z536" s="290"/>
    </row>
    <row r="537" spans="1:26" ht="19" customHeight="1">
      <c r="A537" s="290"/>
      <c r="B537" s="290"/>
      <c r="C537" s="290"/>
      <c r="D537" s="290"/>
      <c r="E537" s="345"/>
      <c r="F537" s="348"/>
      <c r="G537" s="345"/>
      <c r="H537" s="345"/>
      <c r="I537" s="345"/>
      <c r="J537" s="345"/>
      <c r="K537" s="345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  <c r="X537" s="290"/>
      <c r="Y537" s="290"/>
      <c r="Z537" s="290"/>
    </row>
    <row r="538" spans="1:26" ht="19" customHeight="1">
      <c r="A538" s="290"/>
      <c r="B538" s="290"/>
      <c r="C538" s="290"/>
      <c r="D538" s="290"/>
      <c r="E538" s="345"/>
      <c r="F538" s="348"/>
      <c r="G538" s="345"/>
      <c r="H538" s="345"/>
      <c r="I538" s="345"/>
      <c r="J538" s="345"/>
      <c r="K538" s="345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  <c r="X538" s="290"/>
      <c r="Y538" s="290"/>
      <c r="Z538" s="290"/>
    </row>
    <row r="539" spans="1:26" ht="19" customHeight="1">
      <c r="A539" s="290"/>
      <c r="B539" s="290"/>
      <c r="C539" s="290"/>
      <c r="D539" s="290"/>
      <c r="E539" s="345"/>
      <c r="F539" s="348"/>
      <c r="G539" s="345"/>
      <c r="H539" s="345"/>
      <c r="I539" s="345"/>
      <c r="J539" s="345"/>
      <c r="K539" s="345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  <c r="X539" s="290"/>
      <c r="Y539" s="290"/>
      <c r="Z539" s="290"/>
    </row>
    <row r="540" spans="1:26" ht="19" customHeight="1">
      <c r="A540" s="290"/>
      <c r="B540" s="290"/>
      <c r="C540" s="290"/>
      <c r="D540" s="290"/>
      <c r="E540" s="345"/>
      <c r="F540" s="348"/>
      <c r="G540" s="345"/>
      <c r="H540" s="345"/>
      <c r="I540" s="345"/>
      <c r="J540" s="345"/>
      <c r="K540" s="345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  <c r="X540" s="290"/>
      <c r="Y540" s="290"/>
      <c r="Z540" s="290"/>
    </row>
    <row r="541" spans="1:26" ht="19" customHeight="1">
      <c r="A541" s="290"/>
      <c r="B541" s="290"/>
      <c r="C541" s="290"/>
      <c r="D541" s="290"/>
      <c r="E541" s="345"/>
      <c r="F541" s="348"/>
      <c r="G541" s="345"/>
      <c r="H541" s="345"/>
      <c r="I541" s="345"/>
      <c r="J541" s="345"/>
      <c r="K541" s="345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  <c r="X541" s="290"/>
      <c r="Y541" s="290"/>
      <c r="Z541" s="290"/>
    </row>
    <row r="542" spans="1:26" ht="19" customHeight="1">
      <c r="A542" s="290"/>
      <c r="B542" s="290"/>
      <c r="C542" s="290"/>
      <c r="D542" s="290"/>
      <c r="E542" s="345"/>
      <c r="F542" s="348"/>
      <c r="G542" s="345"/>
      <c r="H542" s="345"/>
      <c r="I542" s="345"/>
      <c r="J542" s="345"/>
      <c r="K542" s="345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  <c r="X542" s="290"/>
      <c r="Y542" s="290"/>
      <c r="Z542" s="290"/>
    </row>
    <row r="543" spans="1:26" ht="19" customHeight="1">
      <c r="A543" s="290"/>
      <c r="B543" s="290"/>
      <c r="C543" s="290"/>
      <c r="D543" s="290"/>
      <c r="E543" s="345"/>
      <c r="F543" s="348"/>
      <c r="G543" s="345"/>
      <c r="H543" s="345"/>
      <c r="I543" s="345"/>
      <c r="J543" s="345"/>
      <c r="K543" s="345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  <c r="X543" s="290"/>
      <c r="Y543" s="290"/>
      <c r="Z543" s="290"/>
    </row>
    <row r="544" spans="1:26" ht="19" customHeight="1">
      <c r="A544" s="290"/>
      <c r="B544" s="290"/>
      <c r="C544" s="290"/>
      <c r="D544" s="290"/>
      <c r="E544" s="345"/>
      <c r="F544" s="348"/>
      <c r="G544" s="345"/>
      <c r="H544" s="345"/>
      <c r="I544" s="345"/>
      <c r="J544" s="345"/>
      <c r="K544" s="345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  <c r="X544" s="290"/>
      <c r="Y544" s="290"/>
      <c r="Z544" s="290"/>
    </row>
    <row r="545" spans="1:26" ht="19" customHeight="1">
      <c r="A545" s="290"/>
      <c r="B545" s="290"/>
      <c r="C545" s="290"/>
      <c r="D545" s="290"/>
      <c r="E545" s="345"/>
      <c r="F545" s="348"/>
      <c r="G545" s="345"/>
      <c r="H545" s="345"/>
      <c r="I545" s="345"/>
      <c r="J545" s="345"/>
      <c r="K545" s="345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  <c r="X545" s="290"/>
      <c r="Y545" s="290"/>
      <c r="Z545" s="290"/>
    </row>
    <row r="546" spans="1:26" ht="19" customHeight="1">
      <c r="A546" s="290"/>
      <c r="B546" s="290"/>
      <c r="C546" s="290"/>
      <c r="D546" s="290"/>
      <c r="E546" s="345"/>
      <c r="F546" s="348"/>
      <c r="G546" s="345"/>
      <c r="H546" s="345"/>
      <c r="I546" s="345"/>
      <c r="J546" s="345"/>
      <c r="K546" s="345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  <c r="X546" s="290"/>
      <c r="Y546" s="290"/>
      <c r="Z546" s="290"/>
    </row>
    <row r="547" spans="1:26" ht="19" customHeight="1">
      <c r="A547" s="290"/>
      <c r="B547" s="290"/>
      <c r="C547" s="290"/>
      <c r="D547" s="290"/>
      <c r="E547" s="345"/>
      <c r="F547" s="348"/>
      <c r="G547" s="345"/>
      <c r="H547" s="345"/>
      <c r="I547" s="345"/>
      <c r="J547" s="345"/>
      <c r="K547" s="345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  <c r="X547" s="290"/>
      <c r="Y547" s="290"/>
      <c r="Z547" s="290"/>
    </row>
    <row r="548" spans="1:26" ht="19" customHeight="1">
      <c r="A548" s="290"/>
      <c r="B548" s="290"/>
      <c r="C548" s="290"/>
      <c r="D548" s="290"/>
      <c r="E548" s="345"/>
      <c r="F548" s="348"/>
      <c r="G548" s="345"/>
      <c r="H548" s="345"/>
      <c r="I548" s="345"/>
      <c r="J548" s="345"/>
      <c r="K548" s="345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  <c r="X548" s="290"/>
      <c r="Y548" s="290"/>
      <c r="Z548" s="290"/>
    </row>
    <row r="549" spans="1:26" ht="19" customHeight="1">
      <c r="A549" s="290"/>
      <c r="B549" s="290"/>
      <c r="C549" s="290"/>
      <c r="D549" s="290"/>
      <c r="E549" s="345"/>
      <c r="F549" s="348"/>
      <c r="G549" s="345"/>
      <c r="H549" s="345"/>
      <c r="I549" s="345"/>
      <c r="J549" s="345"/>
      <c r="K549" s="345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  <c r="X549" s="290"/>
      <c r="Y549" s="290"/>
      <c r="Z549" s="290"/>
    </row>
    <row r="550" spans="1:26" ht="19" customHeight="1">
      <c r="A550" s="290"/>
      <c r="B550" s="290"/>
      <c r="C550" s="290"/>
      <c r="D550" s="290"/>
      <c r="E550" s="345"/>
      <c r="F550" s="348"/>
      <c r="G550" s="345"/>
      <c r="H550" s="345"/>
      <c r="I550" s="345"/>
      <c r="J550" s="345"/>
      <c r="K550" s="345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  <c r="X550" s="290"/>
      <c r="Y550" s="290"/>
      <c r="Z550" s="290"/>
    </row>
    <row r="551" spans="1:26" ht="19" customHeight="1">
      <c r="A551" s="290"/>
      <c r="B551" s="290"/>
      <c r="C551" s="290"/>
      <c r="D551" s="290"/>
      <c r="E551" s="345"/>
      <c r="F551" s="348"/>
      <c r="G551" s="345"/>
      <c r="H551" s="345"/>
      <c r="I551" s="345"/>
      <c r="J551" s="345"/>
      <c r="K551" s="345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  <c r="X551" s="290"/>
      <c r="Y551" s="290"/>
      <c r="Z551" s="290"/>
    </row>
    <row r="552" spans="1:26" ht="19" customHeight="1">
      <c r="A552" s="290"/>
      <c r="B552" s="290"/>
      <c r="C552" s="290"/>
      <c r="D552" s="290"/>
      <c r="E552" s="345"/>
      <c r="F552" s="348"/>
      <c r="G552" s="345"/>
      <c r="H552" s="345"/>
      <c r="I552" s="345"/>
      <c r="J552" s="345"/>
      <c r="K552" s="345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  <c r="X552" s="290"/>
      <c r="Y552" s="290"/>
      <c r="Z552" s="290"/>
    </row>
    <row r="553" spans="1:26" ht="19" customHeight="1">
      <c r="A553" s="290"/>
      <c r="B553" s="290"/>
      <c r="C553" s="290"/>
      <c r="D553" s="290"/>
      <c r="E553" s="345"/>
      <c r="F553" s="348"/>
      <c r="G553" s="345"/>
      <c r="H553" s="345"/>
      <c r="I553" s="345"/>
      <c r="J553" s="345"/>
      <c r="K553" s="345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  <c r="X553" s="290"/>
      <c r="Y553" s="290"/>
      <c r="Z553" s="290"/>
    </row>
    <row r="554" spans="1:26" ht="19" customHeight="1">
      <c r="A554" s="290"/>
      <c r="B554" s="290"/>
      <c r="C554" s="290"/>
      <c r="D554" s="290"/>
      <c r="E554" s="345"/>
      <c r="F554" s="348"/>
      <c r="G554" s="345"/>
      <c r="H554" s="345"/>
      <c r="I554" s="345"/>
      <c r="J554" s="345"/>
      <c r="K554" s="345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  <c r="X554" s="290"/>
      <c r="Y554" s="290"/>
      <c r="Z554" s="290"/>
    </row>
    <row r="555" spans="1:26" ht="19" customHeight="1">
      <c r="A555" s="290"/>
      <c r="B555" s="290"/>
      <c r="C555" s="290"/>
      <c r="D555" s="290"/>
      <c r="E555" s="345"/>
      <c r="F555" s="348"/>
      <c r="G555" s="345"/>
      <c r="H555" s="345"/>
      <c r="I555" s="345"/>
      <c r="J555" s="345"/>
      <c r="K555" s="345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  <c r="X555" s="290"/>
      <c r="Y555" s="290"/>
      <c r="Z555" s="290"/>
    </row>
    <row r="556" spans="1:26" ht="19" customHeight="1">
      <c r="A556" s="290"/>
      <c r="B556" s="290"/>
      <c r="C556" s="290"/>
      <c r="D556" s="290"/>
      <c r="E556" s="345"/>
      <c r="F556" s="348"/>
      <c r="G556" s="345"/>
      <c r="H556" s="345"/>
      <c r="I556" s="345"/>
      <c r="J556" s="345"/>
      <c r="K556" s="345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  <c r="X556" s="290"/>
      <c r="Y556" s="290"/>
      <c r="Z556" s="290"/>
    </row>
    <row r="557" spans="1:26" ht="19" customHeight="1">
      <c r="A557" s="290"/>
      <c r="B557" s="290"/>
      <c r="C557" s="290"/>
      <c r="D557" s="290"/>
      <c r="E557" s="345"/>
      <c r="F557" s="348"/>
      <c r="G557" s="345"/>
      <c r="H557" s="345"/>
      <c r="I557" s="345"/>
      <c r="J557" s="345"/>
      <c r="K557" s="345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  <c r="X557" s="290"/>
      <c r="Y557" s="290"/>
      <c r="Z557" s="290"/>
    </row>
    <row r="558" spans="1:26" ht="19" customHeight="1">
      <c r="A558" s="290"/>
      <c r="B558" s="290"/>
      <c r="C558" s="290"/>
      <c r="D558" s="290"/>
      <c r="E558" s="345"/>
      <c r="F558" s="348"/>
      <c r="G558" s="345"/>
      <c r="H558" s="345"/>
      <c r="I558" s="345"/>
      <c r="J558" s="345"/>
      <c r="K558" s="345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  <c r="X558" s="290"/>
      <c r="Y558" s="290"/>
      <c r="Z558" s="290"/>
    </row>
    <row r="559" spans="1:26" ht="19" customHeight="1">
      <c r="A559" s="290"/>
      <c r="B559" s="290"/>
      <c r="C559" s="290"/>
      <c r="D559" s="290"/>
      <c r="E559" s="345"/>
      <c r="F559" s="348"/>
      <c r="G559" s="345"/>
      <c r="H559" s="345"/>
      <c r="I559" s="345"/>
      <c r="J559" s="345"/>
      <c r="K559" s="345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  <c r="X559" s="290"/>
      <c r="Y559" s="290"/>
      <c r="Z559" s="290"/>
    </row>
    <row r="560" spans="1:26" ht="19" customHeight="1">
      <c r="A560" s="290"/>
      <c r="B560" s="290"/>
      <c r="C560" s="290"/>
      <c r="D560" s="290"/>
      <c r="E560" s="345"/>
      <c r="F560" s="348"/>
      <c r="G560" s="345"/>
      <c r="H560" s="345"/>
      <c r="I560" s="345"/>
      <c r="J560" s="345"/>
      <c r="K560" s="345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  <c r="X560" s="290"/>
      <c r="Y560" s="290"/>
      <c r="Z560" s="290"/>
    </row>
    <row r="561" spans="1:26" ht="19" customHeight="1">
      <c r="A561" s="290"/>
      <c r="B561" s="290"/>
      <c r="C561" s="290"/>
      <c r="D561" s="290"/>
      <c r="E561" s="345"/>
      <c r="F561" s="348"/>
      <c r="G561" s="345"/>
      <c r="H561" s="345"/>
      <c r="I561" s="345"/>
      <c r="J561" s="345"/>
      <c r="K561" s="345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  <c r="X561" s="290"/>
      <c r="Y561" s="290"/>
      <c r="Z561" s="290"/>
    </row>
    <row r="562" spans="1:26" ht="19" customHeight="1">
      <c r="A562" s="290"/>
      <c r="B562" s="290"/>
      <c r="C562" s="290"/>
      <c r="D562" s="290"/>
      <c r="E562" s="345"/>
      <c r="F562" s="348"/>
      <c r="G562" s="345"/>
      <c r="H562" s="345"/>
      <c r="I562" s="345"/>
      <c r="J562" s="345"/>
      <c r="K562" s="345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  <c r="X562" s="290"/>
      <c r="Y562" s="290"/>
      <c r="Z562" s="290"/>
    </row>
    <row r="563" spans="1:26" ht="19" customHeight="1">
      <c r="A563" s="290"/>
      <c r="B563" s="290"/>
      <c r="C563" s="290"/>
      <c r="D563" s="290"/>
      <c r="E563" s="345"/>
      <c r="F563" s="348"/>
      <c r="G563" s="345"/>
      <c r="H563" s="345"/>
      <c r="I563" s="345"/>
      <c r="J563" s="345"/>
      <c r="K563" s="345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  <c r="X563" s="290"/>
      <c r="Y563" s="290"/>
      <c r="Z563" s="290"/>
    </row>
    <row r="564" spans="1:26" ht="19" customHeight="1">
      <c r="A564" s="290"/>
      <c r="B564" s="290"/>
      <c r="C564" s="290"/>
      <c r="D564" s="290"/>
      <c r="E564" s="345"/>
      <c r="F564" s="348"/>
      <c r="G564" s="345"/>
      <c r="H564" s="345"/>
      <c r="I564" s="345"/>
      <c r="J564" s="345"/>
      <c r="K564" s="345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  <c r="X564" s="290"/>
      <c r="Y564" s="290"/>
      <c r="Z564" s="290"/>
    </row>
    <row r="565" spans="1:26" ht="19" customHeight="1">
      <c r="A565" s="290"/>
      <c r="B565" s="290"/>
      <c r="C565" s="290"/>
      <c r="D565" s="290"/>
      <c r="E565" s="345"/>
      <c r="F565" s="348"/>
      <c r="G565" s="345"/>
      <c r="H565" s="345"/>
      <c r="I565" s="345"/>
      <c r="J565" s="345"/>
      <c r="K565" s="345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  <c r="X565" s="290"/>
      <c r="Y565" s="290"/>
      <c r="Z565" s="290"/>
    </row>
    <row r="566" spans="1:26" ht="19" customHeight="1">
      <c r="A566" s="290"/>
      <c r="B566" s="290"/>
      <c r="C566" s="290"/>
      <c r="D566" s="290"/>
      <c r="E566" s="345"/>
      <c r="F566" s="348"/>
      <c r="G566" s="345"/>
      <c r="H566" s="345"/>
      <c r="I566" s="345"/>
      <c r="J566" s="345"/>
      <c r="K566" s="345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  <c r="X566" s="290"/>
      <c r="Y566" s="290"/>
      <c r="Z566" s="290"/>
    </row>
    <row r="567" spans="1:26" ht="19" customHeight="1">
      <c r="A567" s="290"/>
      <c r="B567" s="290"/>
      <c r="C567" s="290"/>
      <c r="D567" s="290"/>
      <c r="E567" s="345"/>
      <c r="F567" s="348"/>
      <c r="G567" s="345"/>
      <c r="H567" s="345"/>
      <c r="I567" s="345"/>
      <c r="J567" s="345"/>
      <c r="K567" s="345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  <c r="X567" s="290"/>
      <c r="Y567" s="290"/>
      <c r="Z567" s="290"/>
    </row>
    <row r="568" spans="1:26" ht="19" customHeight="1">
      <c r="A568" s="290"/>
      <c r="B568" s="290"/>
      <c r="C568" s="290"/>
      <c r="D568" s="290"/>
      <c r="E568" s="345"/>
      <c r="F568" s="348"/>
      <c r="G568" s="345"/>
      <c r="H568" s="345"/>
      <c r="I568" s="345"/>
      <c r="J568" s="345"/>
      <c r="K568" s="345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  <c r="X568" s="290"/>
      <c r="Y568" s="290"/>
      <c r="Z568" s="290"/>
    </row>
    <row r="569" spans="1:26" ht="19" customHeight="1">
      <c r="A569" s="290"/>
      <c r="B569" s="290"/>
      <c r="C569" s="290"/>
      <c r="D569" s="290"/>
      <c r="E569" s="345"/>
      <c r="F569" s="348"/>
      <c r="G569" s="345"/>
      <c r="H569" s="345"/>
      <c r="I569" s="345"/>
      <c r="J569" s="345"/>
      <c r="K569" s="345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  <c r="X569" s="290"/>
      <c r="Y569" s="290"/>
      <c r="Z569" s="290"/>
    </row>
    <row r="570" spans="1:26" ht="19" customHeight="1">
      <c r="A570" s="290"/>
      <c r="B570" s="290"/>
      <c r="C570" s="290"/>
      <c r="D570" s="290"/>
      <c r="E570" s="345"/>
      <c r="F570" s="348"/>
      <c r="G570" s="345"/>
      <c r="H570" s="345"/>
      <c r="I570" s="345"/>
      <c r="J570" s="345"/>
      <c r="K570" s="345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  <c r="X570" s="290"/>
      <c r="Y570" s="290"/>
      <c r="Z570" s="290"/>
    </row>
    <row r="571" spans="1:26" ht="19" customHeight="1">
      <c r="A571" s="290"/>
      <c r="B571" s="290"/>
      <c r="C571" s="290"/>
      <c r="D571" s="290"/>
      <c r="E571" s="345"/>
      <c r="F571" s="348"/>
      <c r="G571" s="345"/>
      <c r="H571" s="345"/>
      <c r="I571" s="345"/>
      <c r="J571" s="345"/>
      <c r="K571" s="345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  <c r="X571" s="290"/>
      <c r="Y571" s="290"/>
      <c r="Z571" s="290"/>
    </row>
    <row r="572" spans="1:26" ht="19" customHeight="1">
      <c r="A572" s="290"/>
      <c r="B572" s="290"/>
      <c r="C572" s="290"/>
      <c r="D572" s="290"/>
      <c r="E572" s="345"/>
      <c r="F572" s="348"/>
      <c r="G572" s="345"/>
      <c r="H572" s="345"/>
      <c r="I572" s="345"/>
      <c r="J572" s="345"/>
      <c r="K572" s="345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  <c r="X572" s="290"/>
      <c r="Y572" s="290"/>
      <c r="Z572" s="290"/>
    </row>
    <row r="573" spans="1:26" ht="19" customHeight="1">
      <c r="A573" s="290"/>
      <c r="B573" s="290"/>
      <c r="C573" s="290"/>
      <c r="D573" s="290"/>
      <c r="E573" s="345"/>
      <c r="F573" s="348"/>
      <c r="G573" s="345"/>
      <c r="H573" s="345"/>
      <c r="I573" s="345"/>
      <c r="J573" s="345"/>
      <c r="K573" s="345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  <c r="X573" s="290"/>
      <c r="Y573" s="290"/>
      <c r="Z573" s="290"/>
    </row>
    <row r="574" spans="1:26" ht="19" customHeight="1">
      <c r="A574" s="290"/>
      <c r="B574" s="290"/>
      <c r="C574" s="290"/>
      <c r="D574" s="290"/>
      <c r="E574" s="345"/>
      <c r="F574" s="348"/>
      <c r="G574" s="345"/>
      <c r="H574" s="345"/>
      <c r="I574" s="345"/>
      <c r="J574" s="345"/>
      <c r="K574" s="345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  <c r="X574" s="290"/>
      <c r="Y574" s="290"/>
      <c r="Z574" s="290"/>
    </row>
    <row r="575" spans="1:26" ht="19" customHeight="1">
      <c r="A575" s="290"/>
      <c r="B575" s="290"/>
      <c r="C575" s="290"/>
      <c r="D575" s="290"/>
      <c r="E575" s="345"/>
      <c r="F575" s="348"/>
      <c r="G575" s="345"/>
      <c r="H575" s="345"/>
      <c r="I575" s="345"/>
      <c r="J575" s="345"/>
      <c r="K575" s="345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  <c r="X575" s="290"/>
      <c r="Y575" s="290"/>
      <c r="Z575" s="290"/>
    </row>
    <row r="576" spans="1:26" ht="19" customHeight="1">
      <c r="A576" s="290"/>
      <c r="B576" s="290"/>
      <c r="C576" s="290"/>
      <c r="D576" s="290"/>
      <c r="E576" s="345"/>
      <c r="F576" s="348"/>
      <c r="G576" s="345"/>
      <c r="H576" s="345"/>
      <c r="I576" s="345"/>
      <c r="J576" s="345"/>
      <c r="K576" s="345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  <c r="X576" s="290"/>
      <c r="Y576" s="290"/>
      <c r="Z576" s="290"/>
    </row>
    <row r="577" spans="1:26" ht="19" customHeight="1">
      <c r="A577" s="290"/>
      <c r="B577" s="290"/>
      <c r="C577" s="290"/>
      <c r="D577" s="290"/>
      <c r="E577" s="345"/>
      <c r="F577" s="348"/>
      <c r="G577" s="345"/>
      <c r="H577" s="345"/>
      <c r="I577" s="345"/>
      <c r="J577" s="345"/>
      <c r="K577" s="345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  <c r="X577" s="290"/>
      <c r="Y577" s="290"/>
      <c r="Z577" s="290"/>
    </row>
    <row r="578" spans="1:26" ht="19" customHeight="1">
      <c r="A578" s="290"/>
      <c r="B578" s="290"/>
      <c r="C578" s="290"/>
      <c r="D578" s="290"/>
      <c r="E578" s="345"/>
      <c r="F578" s="348"/>
      <c r="G578" s="345"/>
      <c r="H578" s="345"/>
      <c r="I578" s="345"/>
      <c r="J578" s="345"/>
      <c r="K578" s="345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  <c r="X578" s="290"/>
      <c r="Y578" s="290"/>
      <c r="Z578" s="290"/>
    </row>
    <row r="579" spans="1:26" ht="19" customHeight="1">
      <c r="A579" s="290"/>
      <c r="B579" s="290"/>
      <c r="C579" s="290"/>
      <c r="D579" s="290"/>
      <c r="E579" s="345"/>
      <c r="F579" s="348"/>
      <c r="G579" s="345"/>
      <c r="H579" s="345"/>
      <c r="I579" s="345"/>
      <c r="J579" s="345"/>
      <c r="K579" s="345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0"/>
      <c r="Z579" s="290"/>
    </row>
    <row r="580" spans="1:26" ht="19" customHeight="1">
      <c r="A580" s="290"/>
      <c r="B580" s="290"/>
      <c r="C580" s="290"/>
      <c r="D580" s="290"/>
      <c r="E580" s="345"/>
      <c r="F580" s="348"/>
      <c r="G580" s="345"/>
      <c r="H580" s="345"/>
      <c r="I580" s="345"/>
      <c r="J580" s="345"/>
      <c r="K580" s="345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  <c r="X580" s="290"/>
      <c r="Y580" s="290"/>
      <c r="Z580" s="290"/>
    </row>
    <row r="581" spans="1:26" ht="19" customHeight="1">
      <c r="A581" s="290"/>
      <c r="B581" s="290"/>
      <c r="C581" s="290"/>
      <c r="D581" s="290"/>
      <c r="E581" s="345"/>
      <c r="F581" s="348"/>
      <c r="G581" s="345"/>
      <c r="H581" s="345"/>
      <c r="I581" s="345"/>
      <c r="J581" s="345"/>
      <c r="K581" s="345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  <c r="X581" s="290"/>
      <c r="Y581" s="290"/>
      <c r="Z581" s="290"/>
    </row>
    <row r="582" spans="1:26" ht="19" customHeight="1">
      <c r="A582" s="290"/>
      <c r="B582" s="290"/>
      <c r="C582" s="290"/>
      <c r="D582" s="290"/>
      <c r="E582" s="345"/>
      <c r="F582" s="348"/>
      <c r="G582" s="345"/>
      <c r="H582" s="345"/>
      <c r="I582" s="345"/>
      <c r="J582" s="345"/>
      <c r="K582" s="345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0"/>
      <c r="Z582" s="290"/>
    </row>
    <row r="583" spans="1:26" ht="19" customHeight="1">
      <c r="A583" s="290"/>
      <c r="B583" s="290"/>
      <c r="C583" s="290"/>
      <c r="D583" s="290"/>
      <c r="E583" s="345"/>
      <c r="F583" s="348"/>
      <c r="G583" s="345"/>
      <c r="H583" s="345"/>
      <c r="I583" s="345"/>
      <c r="J583" s="345"/>
      <c r="K583" s="345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  <c r="X583" s="290"/>
      <c r="Y583" s="290"/>
      <c r="Z583" s="290"/>
    </row>
    <row r="584" spans="1:26" ht="19" customHeight="1">
      <c r="A584" s="290"/>
      <c r="B584" s="290"/>
      <c r="C584" s="290"/>
      <c r="D584" s="290"/>
      <c r="E584" s="345"/>
      <c r="F584" s="348"/>
      <c r="G584" s="345"/>
      <c r="H584" s="345"/>
      <c r="I584" s="345"/>
      <c r="J584" s="345"/>
      <c r="K584" s="345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  <c r="X584" s="290"/>
      <c r="Y584" s="290"/>
      <c r="Z584" s="290"/>
    </row>
    <row r="585" spans="1:26" ht="19" customHeight="1">
      <c r="A585" s="290"/>
      <c r="B585" s="290"/>
      <c r="C585" s="290"/>
      <c r="D585" s="290"/>
      <c r="E585" s="345"/>
      <c r="F585" s="348"/>
      <c r="G585" s="345"/>
      <c r="H585" s="345"/>
      <c r="I585" s="345"/>
      <c r="J585" s="345"/>
      <c r="K585" s="345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  <c r="X585" s="290"/>
      <c r="Y585" s="290"/>
      <c r="Z585" s="290"/>
    </row>
    <row r="586" spans="1:26" ht="19" customHeight="1">
      <c r="A586" s="290"/>
      <c r="B586" s="290"/>
      <c r="C586" s="290"/>
      <c r="D586" s="290"/>
      <c r="E586" s="345"/>
      <c r="F586" s="348"/>
      <c r="G586" s="345"/>
      <c r="H586" s="345"/>
      <c r="I586" s="345"/>
      <c r="J586" s="345"/>
      <c r="K586" s="345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  <c r="X586" s="290"/>
      <c r="Y586" s="290"/>
      <c r="Z586" s="290"/>
    </row>
    <row r="587" spans="1:26" ht="19" customHeight="1">
      <c r="A587" s="290"/>
      <c r="B587" s="290"/>
      <c r="C587" s="290"/>
      <c r="D587" s="290"/>
      <c r="E587" s="345"/>
      <c r="F587" s="348"/>
      <c r="G587" s="345"/>
      <c r="H587" s="345"/>
      <c r="I587" s="345"/>
      <c r="J587" s="345"/>
      <c r="K587" s="345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  <c r="X587" s="290"/>
      <c r="Y587" s="290"/>
      <c r="Z587" s="290"/>
    </row>
    <row r="588" spans="1:26" ht="19" customHeight="1">
      <c r="A588" s="290"/>
      <c r="B588" s="290"/>
      <c r="C588" s="290"/>
      <c r="D588" s="290"/>
      <c r="E588" s="345"/>
      <c r="F588" s="348"/>
      <c r="G588" s="345"/>
      <c r="H588" s="345"/>
      <c r="I588" s="345"/>
      <c r="J588" s="345"/>
      <c r="K588" s="345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  <c r="X588" s="290"/>
      <c r="Y588" s="290"/>
      <c r="Z588" s="290"/>
    </row>
    <row r="589" spans="1:26" ht="19" customHeight="1">
      <c r="A589" s="290"/>
      <c r="B589" s="290"/>
      <c r="C589" s="290"/>
      <c r="D589" s="290"/>
      <c r="E589" s="345"/>
      <c r="F589" s="348"/>
      <c r="G589" s="345"/>
      <c r="H589" s="345"/>
      <c r="I589" s="345"/>
      <c r="J589" s="345"/>
      <c r="K589" s="345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  <c r="X589" s="290"/>
      <c r="Y589" s="290"/>
      <c r="Z589" s="290"/>
    </row>
    <row r="590" spans="1:26" ht="19" customHeight="1">
      <c r="A590" s="290"/>
      <c r="B590" s="290"/>
      <c r="C590" s="290"/>
      <c r="D590" s="290"/>
      <c r="E590" s="345"/>
      <c r="F590" s="348"/>
      <c r="G590" s="345"/>
      <c r="H590" s="345"/>
      <c r="I590" s="345"/>
      <c r="J590" s="345"/>
      <c r="K590" s="345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  <c r="X590" s="290"/>
      <c r="Y590" s="290"/>
      <c r="Z590" s="290"/>
    </row>
    <row r="591" spans="1:26" ht="19" customHeight="1">
      <c r="A591" s="290"/>
      <c r="B591" s="290"/>
      <c r="C591" s="290"/>
      <c r="D591" s="290"/>
      <c r="E591" s="345"/>
      <c r="F591" s="348"/>
      <c r="G591" s="345"/>
      <c r="H591" s="345"/>
      <c r="I591" s="345"/>
      <c r="J591" s="345"/>
      <c r="K591" s="345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  <c r="X591" s="290"/>
      <c r="Y591" s="290"/>
      <c r="Z591" s="290"/>
    </row>
    <row r="592" spans="1:26" ht="19" customHeight="1">
      <c r="A592" s="290"/>
      <c r="B592" s="290"/>
      <c r="C592" s="290"/>
      <c r="D592" s="290"/>
      <c r="E592" s="345"/>
      <c r="F592" s="348"/>
      <c r="G592" s="345"/>
      <c r="H592" s="345"/>
      <c r="I592" s="345"/>
      <c r="J592" s="345"/>
      <c r="K592" s="345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  <c r="X592" s="290"/>
      <c r="Y592" s="290"/>
      <c r="Z592" s="290"/>
    </row>
    <row r="593" spans="1:26" ht="19" customHeight="1">
      <c r="A593" s="290"/>
      <c r="B593" s="290"/>
      <c r="C593" s="290"/>
      <c r="D593" s="290"/>
      <c r="E593" s="345"/>
      <c r="F593" s="348"/>
      <c r="G593" s="345"/>
      <c r="H593" s="345"/>
      <c r="I593" s="345"/>
      <c r="J593" s="345"/>
      <c r="K593" s="345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  <c r="X593" s="290"/>
      <c r="Y593" s="290"/>
      <c r="Z593" s="290"/>
    </row>
    <row r="594" spans="1:26" ht="19" customHeight="1">
      <c r="A594" s="290"/>
      <c r="B594" s="290"/>
      <c r="C594" s="290"/>
      <c r="D594" s="290"/>
      <c r="E594" s="345"/>
      <c r="F594" s="348"/>
      <c r="G594" s="345"/>
      <c r="H594" s="345"/>
      <c r="I594" s="345"/>
      <c r="J594" s="345"/>
      <c r="K594" s="345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</row>
    <row r="595" spans="1:26" ht="19" customHeight="1">
      <c r="A595" s="290"/>
      <c r="B595" s="290"/>
      <c r="C595" s="290"/>
      <c r="D595" s="290"/>
      <c r="E595" s="345"/>
      <c r="F595" s="348"/>
      <c r="G595" s="345"/>
      <c r="H595" s="345"/>
      <c r="I595" s="345"/>
      <c r="J595" s="345"/>
      <c r="K595" s="345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  <c r="X595" s="290"/>
      <c r="Y595" s="290"/>
      <c r="Z595" s="290"/>
    </row>
    <row r="596" spans="1:26" ht="19" customHeight="1">
      <c r="A596" s="290"/>
      <c r="B596" s="290"/>
      <c r="C596" s="290"/>
      <c r="D596" s="290"/>
      <c r="E596" s="345"/>
      <c r="F596" s="348"/>
      <c r="G596" s="345"/>
      <c r="H596" s="345"/>
      <c r="I596" s="345"/>
      <c r="J596" s="345"/>
      <c r="K596" s="345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  <c r="X596" s="290"/>
      <c r="Y596" s="290"/>
      <c r="Z596" s="290"/>
    </row>
    <row r="597" spans="1:26" ht="19" customHeight="1">
      <c r="A597" s="290"/>
      <c r="B597" s="290"/>
      <c r="C597" s="290"/>
      <c r="D597" s="290"/>
      <c r="E597" s="345"/>
      <c r="F597" s="348"/>
      <c r="G597" s="345"/>
      <c r="H597" s="345"/>
      <c r="I597" s="345"/>
      <c r="J597" s="345"/>
      <c r="K597" s="345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  <c r="X597" s="290"/>
      <c r="Y597" s="290"/>
      <c r="Z597" s="290"/>
    </row>
    <row r="598" spans="1:26" ht="19" customHeight="1">
      <c r="A598" s="290"/>
      <c r="B598" s="290"/>
      <c r="C598" s="290"/>
      <c r="D598" s="290"/>
      <c r="E598" s="345"/>
      <c r="F598" s="348"/>
      <c r="G598" s="345"/>
      <c r="H598" s="345"/>
      <c r="I598" s="345"/>
      <c r="J598" s="345"/>
      <c r="K598" s="345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  <c r="X598" s="290"/>
      <c r="Y598" s="290"/>
      <c r="Z598" s="290"/>
    </row>
    <row r="599" spans="1:26" ht="19" customHeight="1">
      <c r="A599" s="290"/>
      <c r="B599" s="290"/>
      <c r="C599" s="290"/>
      <c r="D599" s="290"/>
      <c r="E599" s="345"/>
      <c r="F599" s="348"/>
      <c r="G599" s="345"/>
      <c r="H599" s="345"/>
      <c r="I599" s="345"/>
      <c r="J599" s="345"/>
      <c r="K599" s="345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  <c r="X599" s="290"/>
      <c r="Y599" s="290"/>
      <c r="Z599" s="290"/>
    </row>
    <row r="600" spans="1:26" ht="19" customHeight="1">
      <c r="A600" s="290"/>
      <c r="B600" s="290"/>
      <c r="C600" s="290"/>
      <c r="D600" s="290"/>
      <c r="E600" s="345"/>
      <c r="F600" s="348"/>
      <c r="G600" s="345"/>
      <c r="H600" s="345"/>
      <c r="I600" s="345"/>
      <c r="J600" s="345"/>
      <c r="K600" s="345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  <c r="X600" s="290"/>
      <c r="Y600" s="290"/>
      <c r="Z600" s="290"/>
    </row>
    <row r="601" spans="1:26" ht="19" customHeight="1">
      <c r="A601" s="290"/>
      <c r="B601" s="290"/>
      <c r="C601" s="290"/>
      <c r="D601" s="290"/>
      <c r="E601" s="345"/>
      <c r="F601" s="348"/>
      <c r="G601" s="345"/>
      <c r="H601" s="345"/>
      <c r="I601" s="345"/>
      <c r="J601" s="345"/>
      <c r="K601" s="345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  <c r="X601" s="290"/>
      <c r="Y601" s="290"/>
      <c r="Z601" s="290"/>
    </row>
    <row r="602" spans="1:26" ht="19" customHeight="1">
      <c r="A602" s="290"/>
      <c r="B602" s="290"/>
      <c r="C602" s="290"/>
      <c r="D602" s="290"/>
      <c r="E602" s="345"/>
      <c r="F602" s="348"/>
      <c r="G602" s="345"/>
      <c r="H602" s="345"/>
      <c r="I602" s="345"/>
      <c r="J602" s="345"/>
      <c r="K602" s="345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  <c r="X602" s="290"/>
      <c r="Y602" s="290"/>
      <c r="Z602" s="290"/>
    </row>
    <row r="603" spans="1:26" ht="19" customHeight="1">
      <c r="A603" s="290"/>
      <c r="B603" s="290"/>
      <c r="C603" s="290"/>
      <c r="D603" s="290"/>
      <c r="E603" s="345"/>
      <c r="F603" s="348"/>
      <c r="G603" s="345"/>
      <c r="H603" s="345"/>
      <c r="I603" s="345"/>
      <c r="J603" s="345"/>
      <c r="K603" s="345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  <c r="X603" s="290"/>
      <c r="Y603" s="290"/>
      <c r="Z603" s="290"/>
    </row>
    <row r="604" spans="1:26" ht="19" customHeight="1">
      <c r="A604" s="290"/>
      <c r="B604" s="290"/>
      <c r="C604" s="290"/>
      <c r="D604" s="290"/>
      <c r="E604" s="345"/>
      <c r="F604" s="348"/>
      <c r="G604" s="345"/>
      <c r="H604" s="345"/>
      <c r="I604" s="345"/>
      <c r="J604" s="345"/>
      <c r="K604" s="345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  <c r="X604" s="290"/>
      <c r="Y604" s="290"/>
      <c r="Z604" s="290"/>
    </row>
    <row r="605" spans="1:26" ht="19" customHeight="1">
      <c r="A605" s="290"/>
      <c r="B605" s="290"/>
      <c r="C605" s="290"/>
      <c r="D605" s="290"/>
      <c r="E605" s="345"/>
      <c r="F605" s="348"/>
      <c r="G605" s="345"/>
      <c r="H605" s="345"/>
      <c r="I605" s="345"/>
      <c r="J605" s="345"/>
      <c r="K605" s="345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  <c r="X605" s="290"/>
      <c r="Y605" s="290"/>
      <c r="Z605" s="290"/>
    </row>
    <row r="606" spans="1:26" ht="19" customHeight="1">
      <c r="A606" s="290"/>
      <c r="B606" s="290"/>
      <c r="C606" s="290"/>
      <c r="D606" s="290"/>
      <c r="E606" s="345"/>
      <c r="F606" s="348"/>
      <c r="G606" s="345"/>
      <c r="H606" s="345"/>
      <c r="I606" s="345"/>
      <c r="J606" s="345"/>
      <c r="K606" s="345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  <c r="X606" s="290"/>
      <c r="Y606" s="290"/>
      <c r="Z606" s="290"/>
    </row>
    <row r="607" spans="1:26" ht="19" customHeight="1">
      <c r="A607" s="290"/>
      <c r="B607" s="290"/>
      <c r="C607" s="290"/>
      <c r="D607" s="290"/>
      <c r="E607" s="345"/>
      <c r="F607" s="348"/>
      <c r="G607" s="345"/>
      <c r="H607" s="345"/>
      <c r="I607" s="345"/>
      <c r="J607" s="345"/>
      <c r="K607" s="345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  <c r="X607" s="290"/>
      <c r="Y607" s="290"/>
      <c r="Z607" s="290"/>
    </row>
    <row r="608" spans="1:26" ht="19" customHeight="1">
      <c r="A608" s="290"/>
      <c r="B608" s="290"/>
      <c r="C608" s="290"/>
      <c r="D608" s="290"/>
      <c r="E608" s="345"/>
      <c r="F608" s="348"/>
      <c r="G608" s="345"/>
      <c r="H608" s="345"/>
      <c r="I608" s="345"/>
      <c r="J608" s="345"/>
      <c r="K608" s="345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  <c r="X608" s="290"/>
      <c r="Y608" s="290"/>
      <c r="Z608" s="290"/>
    </row>
    <row r="609" spans="1:26" ht="19" customHeight="1">
      <c r="A609" s="290"/>
      <c r="B609" s="290"/>
      <c r="C609" s="290"/>
      <c r="D609" s="290"/>
      <c r="E609" s="345"/>
      <c r="F609" s="348"/>
      <c r="G609" s="345"/>
      <c r="H609" s="345"/>
      <c r="I609" s="345"/>
      <c r="J609" s="345"/>
      <c r="K609" s="345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  <c r="X609" s="290"/>
      <c r="Y609" s="290"/>
      <c r="Z609" s="290"/>
    </row>
    <row r="610" spans="1:26" ht="19" customHeight="1">
      <c r="A610" s="290"/>
      <c r="B610" s="290"/>
      <c r="C610" s="290"/>
      <c r="D610" s="290"/>
      <c r="E610" s="345"/>
      <c r="F610" s="348"/>
      <c r="G610" s="345"/>
      <c r="H610" s="345"/>
      <c r="I610" s="345"/>
      <c r="J610" s="345"/>
      <c r="K610" s="345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  <c r="X610" s="290"/>
      <c r="Y610" s="290"/>
      <c r="Z610" s="290"/>
    </row>
    <row r="611" spans="1:26" ht="19" customHeight="1">
      <c r="A611" s="290"/>
      <c r="B611" s="290"/>
      <c r="C611" s="290"/>
      <c r="D611" s="290"/>
      <c r="E611" s="345"/>
      <c r="F611" s="348"/>
      <c r="G611" s="345"/>
      <c r="H611" s="345"/>
      <c r="I611" s="345"/>
      <c r="J611" s="345"/>
      <c r="K611" s="345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  <c r="X611" s="290"/>
      <c r="Y611" s="290"/>
      <c r="Z611" s="290"/>
    </row>
    <row r="612" spans="1:26" ht="19" customHeight="1">
      <c r="A612" s="290"/>
      <c r="B612" s="290"/>
      <c r="C612" s="290"/>
      <c r="D612" s="290"/>
      <c r="E612" s="345"/>
      <c r="F612" s="348"/>
      <c r="G612" s="345"/>
      <c r="H612" s="345"/>
      <c r="I612" s="345"/>
      <c r="J612" s="345"/>
      <c r="K612" s="345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  <c r="X612" s="290"/>
      <c r="Y612" s="290"/>
      <c r="Z612" s="290"/>
    </row>
    <row r="613" spans="1:26" ht="19" customHeight="1">
      <c r="A613" s="290"/>
      <c r="B613" s="290"/>
      <c r="C613" s="290"/>
      <c r="D613" s="290"/>
      <c r="E613" s="345"/>
      <c r="F613" s="348"/>
      <c r="G613" s="345"/>
      <c r="H613" s="345"/>
      <c r="I613" s="345"/>
      <c r="J613" s="345"/>
      <c r="K613" s="345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  <c r="X613" s="290"/>
      <c r="Y613" s="290"/>
      <c r="Z613" s="290"/>
    </row>
    <row r="614" spans="1:26" ht="19" customHeight="1">
      <c r="A614" s="290"/>
      <c r="B614" s="290"/>
      <c r="C614" s="290"/>
      <c r="D614" s="290"/>
      <c r="E614" s="345"/>
      <c r="F614" s="348"/>
      <c r="G614" s="345"/>
      <c r="H614" s="345"/>
      <c r="I614" s="345"/>
      <c r="J614" s="345"/>
      <c r="K614" s="345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  <c r="X614" s="290"/>
      <c r="Y614" s="290"/>
      <c r="Z614" s="290"/>
    </row>
    <row r="615" spans="1:26" ht="19" customHeight="1">
      <c r="A615" s="290"/>
      <c r="B615" s="290"/>
      <c r="C615" s="290"/>
      <c r="D615" s="290"/>
      <c r="E615" s="345"/>
      <c r="F615" s="348"/>
      <c r="G615" s="345"/>
      <c r="H615" s="345"/>
      <c r="I615" s="345"/>
      <c r="J615" s="345"/>
      <c r="K615" s="345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  <c r="X615" s="290"/>
      <c r="Y615" s="290"/>
      <c r="Z615" s="290"/>
    </row>
    <row r="616" spans="1:26" ht="19" customHeight="1">
      <c r="A616" s="290"/>
      <c r="B616" s="290"/>
      <c r="C616" s="290"/>
      <c r="D616" s="290"/>
      <c r="E616" s="345"/>
      <c r="F616" s="348"/>
      <c r="G616" s="345"/>
      <c r="H616" s="345"/>
      <c r="I616" s="345"/>
      <c r="J616" s="345"/>
      <c r="K616" s="345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  <c r="X616" s="290"/>
      <c r="Y616" s="290"/>
      <c r="Z616" s="290"/>
    </row>
    <row r="617" spans="1:26" ht="19" customHeight="1">
      <c r="A617" s="290"/>
      <c r="B617" s="290"/>
      <c r="C617" s="290"/>
      <c r="D617" s="290"/>
      <c r="E617" s="345"/>
      <c r="F617" s="348"/>
      <c r="G617" s="345"/>
      <c r="H617" s="345"/>
      <c r="I617" s="345"/>
      <c r="J617" s="345"/>
      <c r="K617" s="345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  <c r="X617" s="290"/>
      <c r="Y617" s="290"/>
      <c r="Z617" s="290"/>
    </row>
    <row r="618" spans="1:26" ht="19" customHeight="1">
      <c r="A618" s="290"/>
      <c r="B618" s="290"/>
      <c r="C618" s="290"/>
      <c r="D618" s="290"/>
      <c r="E618" s="345"/>
      <c r="F618" s="348"/>
      <c r="G618" s="345"/>
      <c r="H618" s="345"/>
      <c r="I618" s="345"/>
      <c r="J618" s="345"/>
      <c r="K618" s="345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  <c r="X618" s="290"/>
      <c r="Y618" s="290"/>
      <c r="Z618" s="290"/>
    </row>
    <row r="619" spans="1:26" ht="19" customHeight="1">
      <c r="A619" s="290"/>
      <c r="B619" s="290"/>
      <c r="C619" s="290"/>
      <c r="D619" s="290"/>
      <c r="E619" s="345"/>
      <c r="F619" s="348"/>
      <c r="G619" s="345"/>
      <c r="H619" s="345"/>
      <c r="I619" s="345"/>
      <c r="J619" s="345"/>
      <c r="K619" s="345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  <c r="X619" s="290"/>
      <c r="Y619" s="290"/>
      <c r="Z619" s="290"/>
    </row>
    <row r="620" spans="1:26" ht="19" customHeight="1">
      <c r="A620" s="290"/>
      <c r="B620" s="290"/>
      <c r="C620" s="290"/>
      <c r="D620" s="290"/>
      <c r="E620" s="345"/>
      <c r="F620" s="348"/>
      <c r="G620" s="345"/>
      <c r="H620" s="345"/>
      <c r="I620" s="345"/>
      <c r="J620" s="345"/>
      <c r="K620" s="345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  <c r="X620" s="290"/>
      <c r="Y620" s="290"/>
      <c r="Z620" s="290"/>
    </row>
    <row r="621" spans="1:26" ht="19" customHeight="1">
      <c r="A621" s="290"/>
      <c r="B621" s="290"/>
      <c r="C621" s="290"/>
      <c r="D621" s="290"/>
      <c r="E621" s="345"/>
      <c r="F621" s="348"/>
      <c r="G621" s="345"/>
      <c r="H621" s="345"/>
      <c r="I621" s="345"/>
      <c r="J621" s="345"/>
      <c r="K621" s="345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  <c r="X621" s="290"/>
      <c r="Y621" s="290"/>
      <c r="Z621" s="290"/>
    </row>
    <row r="622" spans="1:26" ht="19" customHeight="1">
      <c r="A622" s="290"/>
      <c r="B622" s="290"/>
      <c r="C622" s="290"/>
      <c r="D622" s="290"/>
      <c r="E622" s="345"/>
      <c r="F622" s="348"/>
      <c r="G622" s="345"/>
      <c r="H622" s="345"/>
      <c r="I622" s="345"/>
      <c r="J622" s="345"/>
      <c r="K622" s="345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  <c r="X622" s="290"/>
      <c r="Y622" s="290"/>
      <c r="Z622" s="290"/>
    </row>
    <row r="623" spans="1:26" ht="19" customHeight="1">
      <c r="A623" s="290"/>
      <c r="B623" s="290"/>
      <c r="C623" s="290"/>
      <c r="D623" s="290"/>
      <c r="E623" s="345"/>
      <c r="F623" s="348"/>
      <c r="G623" s="345"/>
      <c r="H623" s="345"/>
      <c r="I623" s="345"/>
      <c r="J623" s="345"/>
      <c r="K623" s="345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  <c r="X623" s="290"/>
      <c r="Y623" s="290"/>
      <c r="Z623" s="290"/>
    </row>
    <row r="624" spans="1:26" ht="19" customHeight="1">
      <c r="A624" s="290"/>
      <c r="B624" s="290"/>
      <c r="C624" s="290"/>
      <c r="D624" s="290"/>
      <c r="E624" s="345"/>
      <c r="F624" s="348"/>
      <c r="G624" s="345"/>
      <c r="H624" s="345"/>
      <c r="I624" s="345"/>
      <c r="J624" s="345"/>
      <c r="K624" s="345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  <c r="X624" s="290"/>
      <c r="Y624" s="290"/>
      <c r="Z624" s="290"/>
    </row>
    <row r="625" spans="1:26" ht="19" customHeight="1">
      <c r="A625" s="290"/>
      <c r="B625" s="290"/>
      <c r="C625" s="290"/>
      <c r="D625" s="290"/>
      <c r="E625" s="345"/>
      <c r="F625" s="348"/>
      <c r="G625" s="345"/>
      <c r="H625" s="345"/>
      <c r="I625" s="345"/>
      <c r="J625" s="345"/>
      <c r="K625" s="345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  <c r="X625" s="290"/>
      <c r="Y625" s="290"/>
      <c r="Z625" s="290"/>
    </row>
    <row r="626" spans="1:26" ht="19" customHeight="1">
      <c r="A626" s="290"/>
      <c r="B626" s="290"/>
      <c r="C626" s="290"/>
      <c r="D626" s="290"/>
      <c r="E626" s="345"/>
      <c r="F626" s="348"/>
      <c r="G626" s="345"/>
      <c r="H626" s="345"/>
      <c r="I626" s="345"/>
      <c r="J626" s="345"/>
      <c r="K626" s="345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  <c r="X626" s="290"/>
      <c r="Y626" s="290"/>
      <c r="Z626" s="290"/>
    </row>
    <row r="627" spans="1:26" ht="19" customHeight="1">
      <c r="A627" s="290"/>
      <c r="B627" s="290"/>
      <c r="C627" s="290"/>
      <c r="D627" s="290"/>
      <c r="E627" s="345"/>
      <c r="F627" s="348"/>
      <c r="G627" s="345"/>
      <c r="H627" s="345"/>
      <c r="I627" s="345"/>
      <c r="J627" s="345"/>
      <c r="K627" s="345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  <c r="X627" s="290"/>
      <c r="Y627" s="290"/>
      <c r="Z627" s="290"/>
    </row>
    <row r="628" spans="1:26" ht="19" customHeight="1">
      <c r="A628" s="290"/>
      <c r="B628" s="290"/>
      <c r="C628" s="290"/>
      <c r="D628" s="290"/>
      <c r="E628" s="345"/>
      <c r="F628" s="348"/>
      <c r="G628" s="345"/>
      <c r="H628" s="345"/>
      <c r="I628" s="345"/>
      <c r="J628" s="345"/>
      <c r="K628" s="345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  <c r="X628" s="290"/>
      <c r="Y628" s="290"/>
      <c r="Z628" s="290"/>
    </row>
    <row r="629" spans="1:26" ht="19" customHeight="1">
      <c r="A629" s="290"/>
      <c r="B629" s="290"/>
      <c r="C629" s="290"/>
      <c r="D629" s="290"/>
      <c r="E629" s="345"/>
      <c r="F629" s="348"/>
      <c r="G629" s="345"/>
      <c r="H629" s="345"/>
      <c r="I629" s="345"/>
      <c r="J629" s="345"/>
      <c r="K629" s="345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  <c r="X629" s="290"/>
      <c r="Y629" s="290"/>
      <c r="Z629" s="290"/>
    </row>
    <row r="630" spans="1:26" ht="19" customHeight="1">
      <c r="A630" s="290"/>
      <c r="B630" s="290"/>
      <c r="C630" s="290"/>
      <c r="D630" s="290"/>
      <c r="E630" s="345"/>
      <c r="F630" s="348"/>
      <c r="G630" s="345"/>
      <c r="H630" s="345"/>
      <c r="I630" s="345"/>
      <c r="J630" s="345"/>
      <c r="K630" s="345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  <c r="X630" s="290"/>
      <c r="Y630" s="290"/>
      <c r="Z630" s="290"/>
    </row>
    <row r="631" spans="1:26" ht="19" customHeight="1">
      <c r="A631" s="290"/>
      <c r="B631" s="290"/>
      <c r="C631" s="290"/>
      <c r="D631" s="290"/>
      <c r="E631" s="345"/>
      <c r="F631" s="348"/>
      <c r="G631" s="345"/>
      <c r="H631" s="345"/>
      <c r="I631" s="345"/>
      <c r="J631" s="345"/>
      <c r="K631" s="345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  <c r="X631" s="290"/>
      <c r="Y631" s="290"/>
      <c r="Z631" s="290"/>
    </row>
    <row r="632" spans="1:26" ht="19" customHeight="1">
      <c r="A632" s="290"/>
      <c r="B632" s="290"/>
      <c r="C632" s="290"/>
      <c r="D632" s="290"/>
      <c r="E632" s="345"/>
      <c r="F632" s="348"/>
      <c r="G632" s="345"/>
      <c r="H632" s="345"/>
      <c r="I632" s="345"/>
      <c r="J632" s="345"/>
      <c r="K632" s="345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  <c r="X632" s="290"/>
      <c r="Y632" s="290"/>
      <c r="Z632" s="290"/>
    </row>
    <row r="633" spans="1:26" ht="19" customHeight="1">
      <c r="A633" s="290"/>
      <c r="B633" s="290"/>
      <c r="C633" s="290"/>
      <c r="D633" s="290"/>
      <c r="E633" s="345"/>
      <c r="F633" s="348"/>
      <c r="G633" s="345"/>
      <c r="H633" s="345"/>
      <c r="I633" s="345"/>
      <c r="J633" s="345"/>
      <c r="K633" s="345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  <c r="X633" s="290"/>
      <c r="Y633" s="290"/>
      <c r="Z633" s="290"/>
    </row>
    <row r="634" spans="1:26" ht="19" customHeight="1">
      <c r="A634" s="290"/>
      <c r="B634" s="290"/>
      <c r="C634" s="290"/>
      <c r="D634" s="290"/>
      <c r="E634" s="345"/>
      <c r="F634" s="348"/>
      <c r="G634" s="345"/>
      <c r="H634" s="345"/>
      <c r="I634" s="345"/>
      <c r="J634" s="345"/>
      <c r="K634" s="345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  <c r="X634" s="290"/>
      <c r="Y634" s="290"/>
      <c r="Z634" s="290"/>
    </row>
    <row r="635" spans="1:26" ht="19" customHeight="1">
      <c r="A635" s="290"/>
      <c r="B635" s="290"/>
      <c r="C635" s="290"/>
      <c r="D635" s="290"/>
      <c r="E635" s="345"/>
      <c r="F635" s="348"/>
      <c r="G635" s="345"/>
      <c r="H635" s="345"/>
      <c r="I635" s="345"/>
      <c r="J635" s="345"/>
      <c r="K635" s="345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  <c r="X635" s="290"/>
      <c r="Y635" s="290"/>
      <c r="Z635" s="290"/>
    </row>
    <row r="636" spans="1:26" ht="19" customHeight="1">
      <c r="A636" s="290"/>
      <c r="B636" s="290"/>
      <c r="C636" s="290"/>
      <c r="D636" s="290"/>
      <c r="E636" s="345"/>
      <c r="F636" s="348"/>
      <c r="G636" s="345"/>
      <c r="H636" s="345"/>
      <c r="I636" s="345"/>
      <c r="J636" s="345"/>
      <c r="K636" s="345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  <c r="X636" s="290"/>
      <c r="Y636" s="290"/>
      <c r="Z636" s="290"/>
    </row>
    <row r="637" spans="1:26" ht="19" customHeight="1">
      <c r="A637" s="290"/>
      <c r="B637" s="290"/>
      <c r="C637" s="290"/>
      <c r="D637" s="290"/>
      <c r="E637" s="345"/>
      <c r="F637" s="348"/>
      <c r="G637" s="345"/>
      <c r="H637" s="345"/>
      <c r="I637" s="345"/>
      <c r="J637" s="345"/>
      <c r="K637" s="345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  <c r="X637" s="290"/>
      <c r="Y637" s="290"/>
      <c r="Z637" s="290"/>
    </row>
    <row r="638" spans="1:26" ht="19" customHeight="1">
      <c r="A638" s="290"/>
      <c r="B638" s="290"/>
      <c r="C638" s="290"/>
      <c r="D638" s="290"/>
      <c r="E638" s="345"/>
      <c r="F638" s="348"/>
      <c r="G638" s="345"/>
      <c r="H638" s="345"/>
      <c r="I638" s="345"/>
      <c r="J638" s="345"/>
      <c r="K638" s="345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  <c r="X638" s="290"/>
      <c r="Y638" s="290"/>
      <c r="Z638" s="290"/>
    </row>
    <row r="639" spans="1:26" ht="19" customHeight="1">
      <c r="A639" s="290"/>
      <c r="B639" s="290"/>
      <c r="C639" s="290"/>
      <c r="D639" s="290"/>
      <c r="E639" s="345"/>
      <c r="F639" s="348"/>
      <c r="G639" s="345"/>
      <c r="H639" s="345"/>
      <c r="I639" s="345"/>
      <c r="J639" s="345"/>
      <c r="K639" s="345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  <c r="X639" s="290"/>
      <c r="Y639" s="290"/>
      <c r="Z639" s="290"/>
    </row>
    <row r="640" spans="1:26" ht="19" customHeight="1">
      <c r="A640" s="290"/>
      <c r="B640" s="290"/>
      <c r="C640" s="290"/>
      <c r="D640" s="290"/>
      <c r="E640" s="345"/>
      <c r="F640" s="348"/>
      <c r="G640" s="345"/>
      <c r="H640" s="345"/>
      <c r="I640" s="345"/>
      <c r="J640" s="345"/>
      <c r="K640" s="345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  <c r="X640" s="290"/>
      <c r="Y640" s="290"/>
      <c r="Z640" s="290"/>
    </row>
    <row r="641" spans="1:26" ht="19" customHeight="1">
      <c r="A641" s="290"/>
      <c r="B641" s="290"/>
      <c r="C641" s="290"/>
      <c r="D641" s="290"/>
      <c r="E641" s="345"/>
      <c r="F641" s="348"/>
      <c r="G641" s="345"/>
      <c r="H641" s="345"/>
      <c r="I641" s="345"/>
      <c r="J641" s="345"/>
      <c r="K641" s="345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  <c r="X641" s="290"/>
      <c r="Y641" s="290"/>
      <c r="Z641" s="290"/>
    </row>
    <row r="642" spans="1:26" ht="19" customHeight="1">
      <c r="A642" s="290"/>
      <c r="B642" s="290"/>
      <c r="C642" s="290"/>
      <c r="D642" s="290"/>
      <c r="E642" s="345"/>
      <c r="F642" s="348"/>
      <c r="G642" s="345"/>
      <c r="H642" s="345"/>
      <c r="I642" s="345"/>
      <c r="J642" s="345"/>
      <c r="K642" s="345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  <c r="X642" s="290"/>
      <c r="Y642" s="290"/>
      <c r="Z642" s="290"/>
    </row>
    <row r="643" spans="1:26" ht="19" customHeight="1">
      <c r="A643" s="290"/>
      <c r="B643" s="290"/>
      <c r="C643" s="290"/>
      <c r="D643" s="290"/>
      <c r="E643" s="345"/>
      <c r="F643" s="348"/>
      <c r="G643" s="345"/>
      <c r="H643" s="345"/>
      <c r="I643" s="345"/>
      <c r="J643" s="345"/>
      <c r="K643" s="345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  <c r="X643" s="290"/>
      <c r="Y643" s="290"/>
      <c r="Z643" s="290"/>
    </row>
    <row r="644" spans="1:26" ht="19" customHeight="1">
      <c r="A644" s="290"/>
      <c r="B644" s="290"/>
      <c r="C644" s="290"/>
      <c r="D644" s="290"/>
      <c r="E644" s="345"/>
      <c r="F644" s="348"/>
      <c r="G644" s="345"/>
      <c r="H644" s="345"/>
      <c r="I644" s="345"/>
      <c r="J644" s="345"/>
      <c r="K644" s="345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  <c r="X644" s="290"/>
      <c r="Y644" s="290"/>
      <c r="Z644" s="290"/>
    </row>
    <row r="645" spans="1:26" ht="19" customHeight="1">
      <c r="A645" s="290"/>
      <c r="B645" s="290"/>
      <c r="C645" s="290"/>
      <c r="D645" s="290"/>
      <c r="E645" s="345"/>
      <c r="F645" s="348"/>
      <c r="G645" s="345"/>
      <c r="H645" s="345"/>
      <c r="I645" s="345"/>
      <c r="J645" s="345"/>
      <c r="K645" s="345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  <c r="X645" s="290"/>
      <c r="Y645" s="290"/>
      <c r="Z645" s="290"/>
    </row>
    <row r="646" spans="1:26" ht="19" customHeight="1">
      <c r="A646" s="290"/>
      <c r="B646" s="290"/>
      <c r="C646" s="290"/>
      <c r="D646" s="290"/>
      <c r="E646" s="345"/>
      <c r="F646" s="348"/>
      <c r="G646" s="345"/>
      <c r="H646" s="345"/>
      <c r="I646" s="345"/>
      <c r="J646" s="345"/>
      <c r="K646" s="345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  <c r="X646" s="290"/>
      <c r="Y646" s="290"/>
      <c r="Z646" s="290"/>
    </row>
    <row r="647" spans="1:26" ht="19" customHeight="1">
      <c r="A647" s="290"/>
      <c r="B647" s="290"/>
      <c r="C647" s="290"/>
      <c r="D647" s="290"/>
      <c r="E647" s="345"/>
      <c r="F647" s="348"/>
      <c r="G647" s="345"/>
      <c r="H647" s="345"/>
      <c r="I647" s="345"/>
      <c r="J647" s="345"/>
      <c r="K647" s="345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  <c r="X647" s="290"/>
      <c r="Y647" s="290"/>
      <c r="Z647" s="290"/>
    </row>
    <row r="648" spans="1:26" ht="19" customHeight="1">
      <c r="A648" s="290"/>
      <c r="B648" s="290"/>
      <c r="C648" s="290"/>
      <c r="D648" s="290"/>
      <c r="E648" s="345"/>
      <c r="F648" s="348"/>
      <c r="G648" s="345"/>
      <c r="H648" s="345"/>
      <c r="I648" s="345"/>
      <c r="J648" s="345"/>
      <c r="K648" s="345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  <c r="X648" s="290"/>
      <c r="Y648" s="290"/>
      <c r="Z648" s="290"/>
    </row>
    <row r="649" spans="1:26" ht="19" customHeight="1">
      <c r="A649" s="290"/>
      <c r="B649" s="290"/>
      <c r="C649" s="290"/>
      <c r="D649" s="290"/>
      <c r="E649" s="345"/>
      <c r="F649" s="348"/>
      <c r="G649" s="345"/>
      <c r="H649" s="345"/>
      <c r="I649" s="345"/>
      <c r="J649" s="345"/>
      <c r="K649" s="345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  <c r="X649" s="290"/>
      <c r="Y649" s="290"/>
      <c r="Z649" s="290"/>
    </row>
    <row r="650" spans="1:26" ht="19" customHeight="1">
      <c r="A650" s="290"/>
      <c r="B650" s="290"/>
      <c r="C650" s="290"/>
      <c r="D650" s="290"/>
      <c r="E650" s="345"/>
      <c r="F650" s="348"/>
      <c r="G650" s="345"/>
      <c r="H650" s="345"/>
      <c r="I650" s="345"/>
      <c r="J650" s="345"/>
      <c r="K650" s="345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  <c r="X650" s="290"/>
      <c r="Y650" s="290"/>
      <c r="Z650" s="290"/>
    </row>
    <row r="651" spans="1:26" ht="19" customHeight="1">
      <c r="A651" s="290"/>
      <c r="B651" s="290"/>
      <c r="C651" s="290"/>
      <c r="D651" s="290"/>
      <c r="E651" s="345"/>
      <c r="F651" s="348"/>
      <c r="G651" s="345"/>
      <c r="H651" s="345"/>
      <c r="I651" s="345"/>
      <c r="J651" s="345"/>
      <c r="K651" s="345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  <c r="X651" s="290"/>
      <c r="Y651" s="290"/>
      <c r="Z651" s="290"/>
    </row>
    <row r="652" spans="1:26" ht="19" customHeight="1">
      <c r="A652" s="290"/>
      <c r="B652" s="290"/>
      <c r="C652" s="290"/>
      <c r="D652" s="290"/>
      <c r="E652" s="345"/>
      <c r="F652" s="348"/>
      <c r="G652" s="345"/>
      <c r="H652" s="345"/>
      <c r="I652" s="345"/>
      <c r="J652" s="345"/>
      <c r="K652" s="345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  <c r="X652" s="290"/>
      <c r="Y652" s="290"/>
      <c r="Z652" s="290"/>
    </row>
    <row r="653" spans="1:26" ht="19" customHeight="1">
      <c r="A653" s="290"/>
      <c r="B653" s="290"/>
      <c r="C653" s="290"/>
      <c r="D653" s="290"/>
      <c r="E653" s="345"/>
      <c r="F653" s="348"/>
      <c r="G653" s="345"/>
      <c r="H653" s="345"/>
      <c r="I653" s="345"/>
      <c r="J653" s="345"/>
      <c r="K653" s="345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  <c r="X653" s="290"/>
      <c r="Y653" s="290"/>
      <c r="Z653" s="290"/>
    </row>
    <row r="654" spans="1:26" ht="19" customHeight="1">
      <c r="A654" s="290"/>
      <c r="B654" s="290"/>
      <c r="C654" s="290"/>
      <c r="D654" s="290"/>
      <c r="E654" s="345"/>
      <c r="F654" s="348"/>
      <c r="G654" s="345"/>
      <c r="H654" s="345"/>
      <c r="I654" s="345"/>
      <c r="J654" s="345"/>
      <c r="K654" s="345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  <c r="X654" s="290"/>
      <c r="Y654" s="290"/>
      <c r="Z654" s="290"/>
    </row>
    <row r="655" spans="1:26" ht="19" customHeight="1">
      <c r="A655" s="290"/>
      <c r="B655" s="290"/>
      <c r="C655" s="290"/>
      <c r="D655" s="290"/>
      <c r="E655" s="345"/>
      <c r="F655" s="348"/>
      <c r="G655" s="345"/>
      <c r="H655" s="345"/>
      <c r="I655" s="345"/>
      <c r="J655" s="345"/>
      <c r="K655" s="345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  <c r="X655" s="290"/>
      <c r="Y655" s="290"/>
      <c r="Z655" s="290"/>
    </row>
    <row r="656" spans="1:26" ht="19" customHeight="1">
      <c r="A656" s="290"/>
      <c r="B656" s="290"/>
      <c r="C656" s="290"/>
      <c r="D656" s="290"/>
      <c r="E656" s="345"/>
      <c r="F656" s="348"/>
      <c r="G656" s="345"/>
      <c r="H656" s="345"/>
      <c r="I656" s="345"/>
      <c r="J656" s="345"/>
      <c r="K656" s="345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  <c r="X656" s="290"/>
      <c r="Y656" s="290"/>
      <c r="Z656" s="290"/>
    </row>
    <row r="657" spans="1:26" ht="19" customHeight="1">
      <c r="A657" s="290"/>
      <c r="B657" s="290"/>
      <c r="C657" s="290"/>
      <c r="D657" s="290"/>
      <c r="E657" s="345"/>
      <c r="F657" s="348"/>
      <c r="G657" s="345"/>
      <c r="H657" s="345"/>
      <c r="I657" s="345"/>
      <c r="J657" s="345"/>
      <c r="K657" s="345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  <c r="X657" s="290"/>
      <c r="Y657" s="290"/>
      <c r="Z657" s="290"/>
    </row>
    <row r="658" spans="1:26" ht="19" customHeight="1">
      <c r="A658" s="290"/>
      <c r="B658" s="290"/>
      <c r="C658" s="290"/>
      <c r="D658" s="290"/>
      <c r="E658" s="345"/>
      <c r="F658" s="348"/>
      <c r="G658" s="345"/>
      <c r="H658" s="345"/>
      <c r="I658" s="345"/>
      <c r="J658" s="345"/>
      <c r="K658" s="345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  <c r="X658" s="290"/>
      <c r="Y658" s="290"/>
      <c r="Z658" s="290"/>
    </row>
    <row r="659" spans="1:26" ht="19" customHeight="1">
      <c r="A659" s="290"/>
      <c r="B659" s="290"/>
      <c r="C659" s="290"/>
      <c r="D659" s="290"/>
      <c r="E659" s="345"/>
      <c r="F659" s="348"/>
      <c r="G659" s="345"/>
      <c r="H659" s="345"/>
      <c r="I659" s="345"/>
      <c r="J659" s="345"/>
      <c r="K659" s="345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  <c r="X659" s="290"/>
      <c r="Y659" s="290"/>
      <c r="Z659" s="290"/>
    </row>
    <row r="660" spans="1:26" ht="19" customHeight="1">
      <c r="A660" s="290"/>
      <c r="B660" s="290"/>
      <c r="C660" s="290"/>
      <c r="D660" s="290"/>
      <c r="E660" s="345"/>
      <c r="F660" s="348"/>
      <c r="G660" s="345"/>
      <c r="H660" s="345"/>
      <c r="I660" s="345"/>
      <c r="J660" s="345"/>
      <c r="K660" s="345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  <c r="X660" s="290"/>
      <c r="Y660" s="290"/>
      <c r="Z660" s="290"/>
    </row>
    <row r="661" spans="1:26" ht="19" customHeight="1">
      <c r="A661" s="290"/>
      <c r="B661" s="290"/>
      <c r="C661" s="290"/>
      <c r="D661" s="290"/>
      <c r="E661" s="345"/>
      <c r="F661" s="348"/>
      <c r="G661" s="345"/>
      <c r="H661" s="345"/>
      <c r="I661" s="345"/>
      <c r="J661" s="345"/>
      <c r="K661" s="345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  <c r="X661" s="290"/>
      <c r="Y661" s="290"/>
      <c r="Z661" s="290"/>
    </row>
    <row r="662" spans="1:26" ht="19" customHeight="1">
      <c r="A662" s="290"/>
      <c r="B662" s="290"/>
      <c r="C662" s="290"/>
      <c r="D662" s="290"/>
      <c r="E662" s="345"/>
      <c r="F662" s="348"/>
      <c r="G662" s="345"/>
      <c r="H662" s="345"/>
      <c r="I662" s="345"/>
      <c r="J662" s="345"/>
      <c r="K662" s="345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  <c r="X662" s="290"/>
      <c r="Y662" s="290"/>
      <c r="Z662" s="290"/>
    </row>
    <row r="663" spans="1:26" ht="19" customHeight="1">
      <c r="A663" s="290"/>
      <c r="B663" s="290"/>
      <c r="C663" s="290"/>
      <c r="D663" s="290"/>
      <c r="E663" s="345"/>
      <c r="F663" s="348"/>
      <c r="G663" s="345"/>
      <c r="H663" s="345"/>
      <c r="I663" s="345"/>
      <c r="J663" s="345"/>
      <c r="K663" s="345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  <c r="X663" s="290"/>
      <c r="Y663" s="290"/>
      <c r="Z663" s="290"/>
    </row>
    <row r="664" spans="1:26" ht="19" customHeight="1">
      <c r="A664" s="290"/>
      <c r="B664" s="290"/>
      <c r="C664" s="290"/>
      <c r="D664" s="290"/>
      <c r="E664" s="345"/>
      <c r="F664" s="348"/>
      <c r="G664" s="345"/>
      <c r="H664" s="345"/>
      <c r="I664" s="345"/>
      <c r="J664" s="345"/>
      <c r="K664" s="345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  <c r="X664" s="290"/>
      <c r="Y664" s="290"/>
      <c r="Z664" s="290"/>
    </row>
    <row r="665" spans="1:26" ht="19" customHeight="1">
      <c r="A665" s="290"/>
      <c r="B665" s="290"/>
      <c r="C665" s="290"/>
      <c r="D665" s="290"/>
      <c r="E665" s="345"/>
      <c r="F665" s="348"/>
      <c r="G665" s="345"/>
      <c r="H665" s="345"/>
      <c r="I665" s="345"/>
      <c r="J665" s="345"/>
      <c r="K665" s="345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  <c r="X665" s="290"/>
      <c r="Y665" s="290"/>
      <c r="Z665" s="290"/>
    </row>
    <row r="666" spans="1:26" ht="19" customHeight="1">
      <c r="A666" s="290"/>
      <c r="B666" s="290"/>
      <c r="C666" s="290"/>
      <c r="D666" s="290"/>
      <c r="E666" s="345"/>
      <c r="F666" s="348"/>
      <c r="G666" s="345"/>
      <c r="H666" s="345"/>
      <c r="I666" s="345"/>
      <c r="J666" s="345"/>
      <c r="K666" s="345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  <c r="X666" s="290"/>
      <c r="Y666" s="290"/>
      <c r="Z666" s="290"/>
    </row>
    <row r="667" spans="1:26" ht="19" customHeight="1">
      <c r="A667" s="290"/>
      <c r="B667" s="290"/>
      <c r="C667" s="290"/>
      <c r="D667" s="290"/>
      <c r="E667" s="345"/>
      <c r="F667" s="348"/>
      <c r="G667" s="345"/>
      <c r="H667" s="345"/>
      <c r="I667" s="345"/>
      <c r="J667" s="345"/>
      <c r="K667" s="345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  <c r="X667" s="290"/>
      <c r="Y667" s="290"/>
      <c r="Z667" s="290"/>
    </row>
    <row r="668" spans="1:26" ht="19" customHeight="1">
      <c r="A668" s="290"/>
      <c r="B668" s="290"/>
      <c r="C668" s="290"/>
      <c r="D668" s="290"/>
      <c r="E668" s="345"/>
      <c r="F668" s="348"/>
      <c r="G668" s="345"/>
      <c r="H668" s="345"/>
      <c r="I668" s="345"/>
      <c r="J668" s="345"/>
      <c r="K668" s="345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  <c r="X668" s="290"/>
      <c r="Y668" s="290"/>
      <c r="Z668" s="290"/>
    </row>
    <row r="669" spans="1:26" ht="19" customHeight="1">
      <c r="A669" s="290"/>
      <c r="B669" s="290"/>
      <c r="C669" s="290"/>
      <c r="D669" s="290"/>
      <c r="E669" s="345"/>
      <c r="F669" s="348"/>
      <c r="G669" s="345"/>
      <c r="H669" s="345"/>
      <c r="I669" s="345"/>
      <c r="J669" s="345"/>
      <c r="K669" s="345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  <c r="X669" s="290"/>
      <c r="Y669" s="290"/>
      <c r="Z669" s="290"/>
    </row>
    <row r="670" spans="1:26" ht="19" customHeight="1">
      <c r="A670" s="290"/>
      <c r="B670" s="290"/>
      <c r="C670" s="290"/>
      <c r="D670" s="290"/>
      <c r="E670" s="345"/>
      <c r="F670" s="348"/>
      <c r="G670" s="345"/>
      <c r="H670" s="345"/>
      <c r="I670" s="345"/>
      <c r="J670" s="345"/>
      <c r="K670" s="345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  <c r="X670" s="290"/>
      <c r="Y670" s="290"/>
      <c r="Z670" s="290"/>
    </row>
    <row r="671" spans="1:26" ht="19" customHeight="1">
      <c r="A671" s="290"/>
      <c r="B671" s="290"/>
      <c r="C671" s="290"/>
      <c r="D671" s="290"/>
      <c r="E671" s="345"/>
      <c r="F671" s="348"/>
      <c r="G671" s="345"/>
      <c r="H671" s="345"/>
      <c r="I671" s="345"/>
      <c r="J671" s="345"/>
      <c r="K671" s="345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  <c r="X671" s="290"/>
      <c r="Y671" s="290"/>
      <c r="Z671" s="290"/>
    </row>
    <row r="672" spans="1:26" ht="19" customHeight="1">
      <c r="A672" s="290"/>
      <c r="B672" s="290"/>
      <c r="C672" s="290"/>
      <c r="D672" s="290"/>
      <c r="E672" s="345"/>
      <c r="F672" s="348"/>
      <c r="G672" s="345"/>
      <c r="H672" s="345"/>
      <c r="I672" s="345"/>
      <c r="J672" s="345"/>
      <c r="K672" s="345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  <c r="X672" s="290"/>
      <c r="Y672" s="290"/>
      <c r="Z672" s="290"/>
    </row>
    <row r="673" spans="1:26" ht="19" customHeight="1">
      <c r="A673" s="290"/>
      <c r="B673" s="290"/>
      <c r="C673" s="290"/>
      <c r="D673" s="290"/>
      <c r="E673" s="345"/>
      <c r="F673" s="348"/>
      <c r="G673" s="345"/>
      <c r="H673" s="345"/>
      <c r="I673" s="345"/>
      <c r="J673" s="345"/>
      <c r="K673" s="345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  <c r="X673" s="290"/>
      <c r="Y673" s="290"/>
      <c r="Z673" s="290"/>
    </row>
    <row r="674" spans="1:26" ht="19" customHeight="1">
      <c r="A674" s="290"/>
      <c r="B674" s="290"/>
      <c r="C674" s="290"/>
      <c r="D674" s="290"/>
      <c r="E674" s="345"/>
      <c r="F674" s="348"/>
      <c r="G674" s="345"/>
      <c r="H674" s="345"/>
      <c r="I674" s="345"/>
      <c r="J674" s="345"/>
      <c r="K674" s="345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  <c r="X674" s="290"/>
      <c r="Y674" s="290"/>
      <c r="Z674" s="290"/>
    </row>
    <row r="675" spans="1:26" ht="19" customHeight="1">
      <c r="A675" s="290"/>
      <c r="B675" s="290"/>
      <c r="C675" s="290"/>
      <c r="D675" s="290"/>
      <c r="E675" s="345"/>
      <c r="F675" s="348"/>
      <c r="G675" s="345"/>
      <c r="H675" s="345"/>
      <c r="I675" s="345"/>
      <c r="J675" s="345"/>
      <c r="K675" s="345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  <c r="X675" s="290"/>
      <c r="Y675" s="290"/>
      <c r="Z675" s="290"/>
    </row>
    <row r="676" spans="1:26" ht="19" customHeight="1">
      <c r="A676" s="290"/>
      <c r="B676" s="290"/>
      <c r="C676" s="290"/>
      <c r="D676" s="290"/>
      <c r="E676" s="345"/>
      <c r="F676" s="348"/>
      <c r="G676" s="345"/>
      <c r="H676" s="345"/>
      <c r="I676" s="345"/>
      <c r="J676" s="345"/>
      <c r="K676" s="345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  <c r="X676" s="290"/>
      <c r="Y676" s="290"/>
      <c r="Z676" s="290"/>
    </row>
    <row r="677" spans="1:26" ht="19" customHeight="1">
      <c r="A677" s="290"/>
      <c r="B677" s="290"/>
      <c r="C677" s="290"/>
      <c r="D677" s="290"/>
      <c r="E677" s="345"/>
      <c r="F677" s="348"/>
      <c r="G677" s="345"/>
      <c r="H677" s="345"/>
      <c r="I677" s="345"/>
      <c r="J677" s="345"/>
      <c r="K677" s="345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  <c r="X677" s="290"/>
      <c r="Y677" s="290"/>
      <c r="Z677" s="290"/>
    </row>
    <row r="678" spans="1:26" ht="19" customHeight="1">
      <c r="A678" s="290"/>
      <c r="B678" s="290"/>
      <c r="C678" s="290"/>
      <c r="D678" s="290"/>
      <c r="E678" s="345"/>
      <c r="F678" s="348"/>
      <c r="G678" s="345"/>
      <c r="H678" s="345"/>
      <c r="I678" s="345"/>
      <c r="J678" s="345"/>
      <c r="K678" s="345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  <c r="X678" s="290"/>
      <c r="Y678" s="290"/>
      <c r="Z678" s="290"/>
    </row>
    <row r="679" spans="1:26" ht="19" customHeight="1">
      <c r="A679" s="290"/>
      <c r="B679" s="290"/>
      <c r="C679" s="290"/>
      <c r="D679" s="290"/>
      <c r="E679" s="345"/>
      <c r="F679" s="348"/>
      <c r="G679" s="345"/>
      <c r="H679" s="345"/>
      <c r="I679" s="345"/>
      <c r="J679" s="345"/>
      <c r="K679" s="345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  <c r="X679" s="290"/>
      <c r="Y679" s="290"/>
      <c r="Z679" s="290"/>
    </row>
    <row r="680" spans="1:26" ht="19" customHeight="1">
      <c r="A680" s="290"/>
      <c r="B680" s="290"/>
      <c r="C680" s="290"/>
      <c r="D680" s="290"/>
      <c r="E680" s="345"/>
      <c r="F680" s="348"/>
      <c r="G680" s="345"/>
      <c r="H680" s="345"/>
      <c r="I680" s="345"/>
      <c r="J680" s="345"/>
      <c r="K680" s="345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  <c r="X680" s="290"/>
      <c r="Y680" s="290"/>
      <c r="Z680" s="290"/>
    </row>
    <row r="681" spans="1:26" ht="19" customHeight="1">
      <c r="A681" s="290"/>
      <c r="B681" s="290"/>
      <c r="C681" s="290"/>
      <c r="D681" s="290"/>
      <c r="E681" s="345"/>
      <c r="F681" s="348"/>
      <c r="G681" s="345"/>
      <c r="H681" s="345"/>
      <c r="I681" s="345"/>
      <c r="J681" s="345"/>
      <c r="K681" s="345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  <c r="X681" s="290"/>
      <c r="Y681" s="290"/>
      <c r="Z681" s="290"/>
    </row>
    <row r="682" spans="1:26" ht="19" customHeight="1">
      <c r="A682" s="290"/>
      <c r="B682" s="290"/>
      <c r="C682" s="290"/>
      <c r="D682" s="290"/>
      <c r="E682" s="345"/>
      <c r="F682" s="348"/>
      <c r="G682" s="345"/>
      <c r="H682" s="345"/>
      <c r="I682" s="345"/>
      <c r="J682" s="345"/>
      <c r="K682" s="345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  <c r="X682" s="290"/>
      <c r="Y682" s="290"/>
      <c r="Z682" s="290"/>
    </row>
    <row r="683" spans="1:26" ht="19" customHeight="1">
      <c r="A683" s="290"/>
      <c r="B683" s="290"/>
      <c r="C683" s="290"/>
      <c r="D683" s="290"/>
      <c r="E683" s="345"/>
      <c r="F683" s="348"/>
      <c r="G683" s="345"/>
      <c r="H683" s="345"/>
      <c r="I683" s="345"/>
      <c r="J683" s="345"/>
      <c r="K683" s="345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  <c r="X683" s="290"/>
      <c r="Y683" s="290"/>
      <c r="Z683" s="290"/>
    </row>
    <row r="684" spans="1:26" ht="19" customHeight="1">
      <c r="A684" s="290"/>
      <c r="B684" s="290"/>
      <c r="C684" s="290"/>
      <c r="D684" s="290"/>
      <c r="E684" s="345"/>
      <c r="F684" s="348"/>
      <c r="G684" s="345"/>
      <c r="H684" s="345"/>
      <c r="I684" s="345"/>
      <c r="J684" s="345"/>
      <c r="K684" s="345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  <c r="X684" s="290"/>
      <c r="Y684" s="290"/>
      <c r="Z684" s="290"/>
    </row>
    <row r="685" spans="1:26" ht="19" customHeight="1">
      <c r="A685" s="290"/>
      <c r="B685" s="290"/>
      <c r="C685" s="290"/>
      <c r="D685" s="290"/>
      <c r="E685" s="345"/>
      <c r="F685" s="348"/>
      <c r="G685" s="345"/>
      <c r="H685" s="345"/>
      <c r="I685" s="345"/>
      <c r="J685" s="345"/>
      <c r="K685" s="345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  <c r="X685" s="290"/>
      <c r="Y685" s="290"/>
      <c r="Z685" s="290"/>
    </row>
    <row r="686" spans="1:26" ht="19" customHeight="1">
      <c r="A686" s="290"/>
      <c r="B686" s="290"/>
      <c r="C686" s="290"/>
      <c r="D686" s="290"/>
      <c r="E686" s="345"/>
      <c r="F686" s="348"/>
      <c r="G686" s="345"/>
      <c r="H686" s="345"/>
      <c r="I686" s="345"/>
      <c r="J686" s="345"/>
      <c r="K686" s="345"/>
      <c r="L686" s="290"/>
      <c r="M686" s="290"/>
      <c r="N686" s="290"/>
      <c r="O686" s="290"/>
      <c r="P686" s="290"/>
      <c r="Q686" s="290"/>
      <c r="R686" s="290"/>
      <c r="S686" s="290"/>
      <c r="T686" s="290"/>
      <c r="U686" s="290"/>
      <c r="V686" s="290"/>
      <c r="W686" s="290"/>
      <c r="X686" s="290"/>
      <c r="Y686" s="290"/>
      <c r="Z686" s="290"/>
    </row>
    <row r="687" spans="1:26" ht="19" customHeight="1">
      <c r="A687" s="290"/>
      <c r="B687" s="290"/>
      <c r="C687" s="290"/>
      <c r="D687" s="290"/>
      <c r="E687" s="345"/>
      <c r="F687" s="348"/>
      <c r="G687" s="345"/>
      <c r="H687" s="345"/>
      <c r="I687" s="345"/>
      <c r="J687" s="345"/>
      <c r="K687" s="345"/>
      <c r="L687" s="290"/>
      <c r="M687" s="290"/>
      <c r="N687" s="290"/>
      <c r="O687" s="290"/>
      <c r="P687" s="290"/>
      <c r="Q687" s="290"/>
      <c r="R687" s="290"/>
      <c r="S687" s="290"/>
      <c r="T687" s="290"/>
      <c r="U687" s="290"/>
      <c r="V687" s="290"/>
      <c r="W687" s="290"/>
      <c r="X687" s="290"/>
      <c r="Y687" s="290"/>
      <c r="Z687" s="290"/>
    </row>
    <row r="688" spans="1:26" ht="19" customHeight="1">
      <c r="A688" s="290"/>
      <c r="B688" s="290"/>
      <c r="C688" s="290"/>
      <c r="D688" s="290"/>
      <c r="E688" s="345"/>
      <c r="F688" s="348"/>
      <c r="G688" s="345"/>
      <c r="H688" s="345"/>
      <c r="I688" s="345"/>
      <c r="J688" s="345"/>
      <c r="K688" s="345"/>
      <c r="L688" s="290"/>
      <c r="M688" s="290"/>
      <c r="N688" s="290"/>
      <c r="O688" s="290"/>
      <c r="P688" s="290"/>
      <c r="Q688" s="290"/>
      <c r="R688" s="290"/>
      <c r="S688" s="290"/>
      <c r="T688" s="290"/>
      <c r="U688" s="290"/>
      <c r="V688" s="290"/>
      <c r="W688" s="290"/>
      <c r="X688" s="290"/>
      <c r="Y688" s="290"/>
      <c r="Z688" s="290"/>
    </row>
    <row r="689" spans="1:26" ht="19" customHeight="1">
      <c r="A689" s="290"/>
      <c r="B689" s="290"/>
      <c r="C689" s="290"/>
      <c r="D689" s="290"/>
      <c r="E689" s="345"/>
      <c r="F689" s="348"/>
      <c r="G689" s="345"/>
      <c r="H689" s="345"/>
      <c r="I689" s="345"/>
      <c r="J689" s="345"/>
      <c r="K689" s="345"/>
      <c r="L689" s="290"/>
      <c r="M689" s="290"/>
      <c r="N689" s="290"/>
      <c r="O689" s="290"/>
      <c r="P689" s="290"/>
      <c r="Q689" s="290"/>
      <c r="R689" s="290"/>
      <c r="S689" s="290"/>
      <c r="T689" s="290"/>
      <c r="U689" s="290"/>
      <c r="V689" s="290"/>
      <c r="W689" s="290"/>
      <c r="X689" s="290"/>
      <c r="Y689" s="290"/>
      <c r="Z689" s="290"/>
    </row>
    <row r="690" spans="1:26" ht="19" customHeight="1">
      <c r="A690" s="290"/>
      <c r="B690" s="290"/>
      <c r="C690" s="290"/>
      <c r="D690" s="290"/>
      <c r="E690" s="345"/>
      <c r="F690" s="348"/>
      <c r="G690" s="345"/>
      <c r="H690" s="345"/>
      <c r="I690" s="345"/>
      <c r="J690" s="345"/>
      <c r="K690" s="345"/>
      <c r="L690" s="290"/>
      <c r="M690" s="290"/>
      <c r="N690" s="290"/>
      <c r="O690" s="290"/>
      <c r="P690" s="290"/>
      <c r="Q690" s="290"/>
      <c r="R690" s="290"/>
      <c r="S690" s="290"/>
      <c r="T690" s="290"/>
      <c r="U690" s="290"/>
      <c r="V690" s="290"/>
      <c r="W690" s="290"/>
      <c r="X690" s="290"/>
      <c r="Y690" s="290"/>
      <c r="Z690" s="290"/>
    </row>
    <row r="691" spans="1:26" ht="19" customHeight="1">
      <c r="A691" s="290"/>
      <c r="B691" s="290"/>
      <c r="C691" s="290"/>
      <c r="D691" s="290"/>
      <c r="E691" s="345"/>
      <c r="F691" s="348"/>
      <c r="G691" s="345"/>
      <c r="H691" s="345"/>
      <c r="I691" s="345"/>
      <c r="J691" s="345"/>
      <c r="K691" s="345"/>
      <c r="L691" s="290"/>
      <c r="M691" s="290"/>
      <c r="N691" s="290"/>
      <c r="O691" s="290"/>
      <c r="P691" s="290"/>
      <c r="Q691" s="290"/>
      <c r="R691" s="290"/>
      <c r="S691" s="290"/>
      <c r="T691" s="290"/>
      <c r="U691" s="290"/>
      <c r="V691" s="290"/>
      <c r="W691" s="290"/>
      <c r="X691" s="290"/>
      <c r="Y691" s="290"/>
      <c r="Z691" s="290"/>
    </row>
    <row r="692" spans="1:26" ht="19" customHeight="1">
      <c r="A692" s="290"/>
      <c r="B692" s="290"/>
      <c r="C692" s="290"/>
      <c r="D692" s="290"/>
      <c r="E692" s="345"/>
      <c r="F692" s="348"/>
      <c r="G692" s="345"/>
      <c r="H692" s="345"/>
      <c r="I692" s="345"/>
      <c r="J692" s="345"/>
      <c r="K692" s="345"/>
      <c r="L692" s="290"/>
      <c r="M692" s="290"/>
      <c r="N692" s="290"/>
      <c r="O692" s="290"/>
      <c r="P692" s="290"/>
      <c r="Q692" s="290"/>
      <c r="R692" s="290"/>
      <c r="S692" s="290"/>
      <c r="T692" s="290"/>
      <c r="U692" s="290"/>
      <c r="V692" s="290"/>
      <c r="W692" s="290"/>
      <c r="X692" s="290"/>
      <c r="Y692" s="290"/>
      <c r="Z692" s="290"/>
    </row>
    <row r="693" spans="1:26" ht="19" customHeight="1">
      <c r="A693" s="290"/>
      <c r="B693" s="290"/>
      <c r="C693" s="290"/>
      <c r="D693" s="290"/>
      <c r="E693" s="345"/>
      <c r="F693" s="348"/>
      <c r="G693" s="345"/>
      <c r="H693" s="345"/>
      <c r="I693" s="345"/>
      <c r="J693" s="345"/>
      <c r="K693" s="345"/>
      <c r="L693" s="290"/>
      <c r="M693" s="290"/>
      <c r="N693" s="290"/>
      <c r="O693" s="290"/>
      <c r="P693" s="290"/>
      <c r="Q693" s="290"/>
      <c r="R693" s="290"/>
      <c r="S693" s="290"/>
      <c r="T693" s="290"/>
      <c r="U693" s="290"/>
      <c r="V693" s="290"/>
      <c r="W693" s="290"/>
      <c r="X693" s="290"/>
      <c r="Y693" s="290"/>
      <c r="Z693" s="290"/>
    </row>
    <row r="694" spans="1:26" ht="19" customHeight="1">
      <c r="A694" s="290"/>
      <c r="B694" s="290"/>
      <c r="C694" s="290"/>
      <c r="D694" s="290"/>
      <c r="E694" s="345"/>
      <c r="F694" s="348"/>
      <c r="G694" s="345"/>
      <c r="H694" s="345"/>
      <c r="I694" s="345"/>
      <c r="J694" s="345"/>
      <c r="K694" s="345"/>
      <c r="L694" s="290"/>
      <c r="M694" s="290"/>
      <c r="N694" s="290"/>
      <c r="O694" s="290"/>
      <c r="P694" s="290"/>
      <c r="Q694" s="290"/>
      <c r="R694" s="290"/>
      <c r="S694" s="290"/>
      <c r="T694" s="290"/>
      <c r="U694" s="290"/>
      <c r="V694" s="290"/>
      <c r="W694" s="290"/>
      <c r="X694" s="290"/>
      <c r="Y694" s="290"/>
      <c r="Z694" s="290"/>
    </row>
    <row r="695" spans="1:26" ht="19" customHeight="1">
      <c r="A695" s="290"/>
      <c r="B695" s="290"/>
      <c r="C695" s="290"/>
      <c r="D695" s="290"/>
      <c r="E695" s="345"/>
      <c r="F695" s="348"/>
      <c r="G695" s="345"/>
      <c r="H695" s="345"/>
      <c r="I695" s="345"/>
      <c r="J695" s="345"/>
      <c r="K695" s="345"/>
      <c r="L695" s="290"/>
      <c r="M695" s="290"/>
      <c r="N695" s="290"/>
      <c r="O695" s="290"/>
      <c r="P695" s="290"/>
      <c r="Q695" s="290"/>
      <c r="R695" s="290"/>
      <c r="S695" s="290"/>
      <c r="T695" s="290"/>
      <c r="U695" s="290"/>
      <c r="V695" s="290"/>
      <c r="W695" s="290"/>
      <c r="X695" s="290"/>
      <c r="Y695" s="290"/>
      <c r="Z695" s="290"/>
    </row>
    <row r="696" spans="1:26" ht="19" customHeight="1">
      <c r="A696" s="290"/>
      <c r="B696" s="290"/>
      <c r="C696" s="290"/>
      <c r="D696" s="290"/>
      <c r="E696" s="345"/>
      <c r="F696" s="348"/>
      <c r="G696" s="345"/>
      <c r="H696" s="345"/>
      <c r="I696" s="345"/>
      <c r="J696" s="345"/>
      <c r="K696" s="345"/>
      <c r="L696" s="290"/>
      <c r="M696" s="290"/>
      <c r="N696" s="290"/>
      <c r="O696" s="290"/>
      <c r="P696" s="290"/>
      <c r="Q696" s="290"/>
      <c r="R696" s="290"/>
      <c r="S696" s="290"/>
      <c r="T696" s="290"/>
      <c r="U696" s="290"/>
      <c r="V696" s="290"/>
      <c r="W696" s="290"/>
      <c r="X696" s="290"/>
      <c r="Y696" s="290"/>
      <c r="Z696" s="290"/>
    </row>
    <row r="697" spans="1:26" ht="19" customHeight="1">
      <c r="A697" s="290"/>
      <c r="B697" s="290"/>
      <c r="C697" s="290"/>
      <c r="D697" s="290"/>
      <c r="E697" s="345"/>
      <c r="F697" s="348"/>
      <c r="G697" s="345"/>
      <c r="H697" s="345"/>
      <c r="I697" s="345"/>
      <c r="J697" s="345"/>
      <c r="K697" s="345"/>
      <c r="L697" s="290"/>
      <c r="M697" s="290"/>
      <c r="N697" s="290"/>
      <c r="O697" s="290"/>
      <c r="P697" s="290"/>
      <c r="Q697" s="290"/>
      <c r="R697" s="290"/>
      <c r="S697" s="290"/>
      <c r="T697" s="290"/>
      <c r="U697" s="290"/>
      <c r="V697" s="290"/>
      <c r="W697" s="290"/>
      <c r="X697" s="290"/>
      <c r="Y697" s="290"/>
      <c r="Z697" s="290"/>
    </row>
    <row r="698" spans="1:26" ht="19" customHeight="1">
      <c r="A698" s="290"/>
      <c r="B698" s="290"/>
      <c r="C698" s="290"/>
      <c r="D698" s="290"/>
      <c r="E698" s="345"/>
      <c r="F698" s="348"/>
      <c r="G698" s="345"/>
      <c r="H698" s="345"/>
      <c r="I698" s="345"/>
      <c r="J698" s="345"/>
      <c r="K698" s="345"/>
      <c r="L698" s="290"/>
      <c r="M698" s="290"/>
      <c r="N698" s="290"/>
      <c r="O698" s="290"/>
      <c r="P698" s="290"/>
      <c r="Q698" s="290"/>
      <c r="R698" s="290"/>
      <c r="S698" s="290"/>
      <c r="T698" s="290"/>
      <c r="U698" s="290"/>
      <c r="V698" s="290"/>
      <c r="W698" s="290"/>
      <c r="X698" s="290"/>
      <c r="Y698" s="290"/>
      <c r="Z698" s="290"/>
    </row>
    <row r="699" spans="1:26" ht="19" customHeight="1">
      <c r="A699" s="290"/>
      <c r="B699" s="290"/>
      <c r="C699" s="290"/>
      <c r="D699" s="290"/>
      <c r="E699" s="345"/>
      <c r="F699" s="348"/>
      <c r="G699" s="345"/>
      <c r="H699" s="345"/>
      <c r="I699" s="345"/>
      <c r="J699" s="345"/>
      <c r="K699" s="345"/>
      <c r="L699" s="290"/>
      <c r="M699" s="290"/>
      <c r="N699" s="290"/>
      <c r="O699" s="290"/>
      <c r="P699" s="290"/>
      <c r="Q699" s="290"/>
      <c r="R699" s="290"/>
      <c r="S699" s="290"/>
      <c r="T699" s="290"/>
      <c r="U699" s="290"/>
      <c r="V699" s="290"/>
      <c r="W699" s="290"/>
      <c r="X699" s="290"/>
      <c r="Y699" s="290"/>
      <c r="Z699" s="290"/>
    </row>
    <row r="700" spans="1:26" ht="19" customHeight="1">
      <c r="A700" s="290"/>
      <c r="B700" s="290"/>
      <c r="C700" s="290"/>
      <c r="D700" s="290"/>
      <c r="E700" s="345"/>
      <c r="F700" s="348"/>
      <c r="G700" s="345"/>
      <c r="H700" s="345"/>
      <c r="I700" s="345"/>
      <c r="J700" s="345"/>
      <c r="K700" s="345"/>
      <c r="L700" s="290"/>
      <c r="M700" s="290"/>
      <c r="N700" s="290"/>
      <c r="O700" s="290"/>
      <c r="P700" s="290"/>
      <c r="Q700" s="290"/>
      <c r="R700" s="290"/>
      <c r="S700" s="290"/>
      <c r="T700" s="290"/>
      <c r="U700" s="290"/>
      <c r="V700" s="290"/>
      <c r="W700" s="290"/>
      <c r="X700" s="290"/>
      <c r="Y700" s="290"/>
      <c r="Z700" s="290"/>
    </row>
    <row r="701" spans="1:26" ht="19" customHeight="1">
      <c r="A701" s="290"/>
      <c r="B701" s="290"/>
      <c r="C701" s="290"/>
      <c r="D701" s="290"/>
      <c r="E701" s="345"/>
      <c r="F701" s="348"/>
      <c r="G701" s="345"/>
      <c r="H701" s="345"/>
      <c r="I701" s="345"/>
      <c r="J701" s="345"/>
      <c r="K701" s="345"/>
      <c r="L701" s="290"/>
      <c r="M701" s="290"/>
      <c r="N701" s="290"/>
      <c r="O701" s="290"/>
      <c r="P701" s="290"/>
      <c r="Q701" s="290"/>
      <c r="R701" s="290"/>
      <c r="S701" s="290"/>
      <c r="T701" s="290"/>
      <c r="U701" s="290"/>
      <c r="V701" s="290"/>
      <c r="W701" s="290"/>
      <c r="X701" s="290"/>
      <c r="Y701" s="290"/>
      <c r="Z701" s="290"/>
    </row>
    <row r="702" spans="1:26" ht="19" customHeight="1">
      <c r="A702" s="290"/>
      <c r="B702" s="290"/>
      <c r="C702" s="290"/>
      <c r="D702" s="290"/>
      <c r="E702" s="345"/>
      <c r="F702" s="348"/>
      <c r="G702" s="345"/>
      <c r="H702" s="345"/>
      <c r="I702" s="345"/>
      <c r="J702" s="345"/>
      <c r="K702" s="345"/>
      <c r="L702" s="290"/>
      <c r="M702" s="290"/>
      <c r="N702" s="290"/>
      <c r="O702" s="290"/>
      <c r="P702" s="290"/>
      <c r="Q702" s="290"/>
      <c r="R702" s="290"/>
      <c r="S702" s="290"/>
      <c r="T702" s="290"/>
      <c r="U702" s="290"/>
      <c r="V702" s="290"/>
      <c r="W702" s="290"/>
      <c r="X702" s="290"/>
      <c r="Y702" s="290"/>
      <c r="Z702" s="290"/>
    </row>
    <row r="703" spans="1:26" ht="19" customHeight="1">
      <c r="A703" s="290"/>
      <c r="B703" s="290"/>
      <c r="C703" s="290"/>
      <c r="D703" s="290"/>
      <c r="E703" s="345"/>
      <c r="F703" s="348"/>
      <c r="G703" s="345"/>
      <c r="H703" s="345"/>
      <c r="I703" s="345"/>
      <c r="J703" s="345"/>
      <c r="K703" s="345"/>
      <c r="L703" s="290"/>
      <c r="M703" s="290"/>
      <c r="N703" s="290"/>
      <c r="O703" s="290"/>
      <c r="P703" s="290"/>
      <c r="Q703" s="290"/>
      <c r="R703" s="290"/>
      <c r="S703" s="290"/>
      <c r="T703" s="290"/>
      <c r="U703" s="290"/>
      <c r="V703" s="290"/>
      <c r="W703" s="290"/>
      <c r="X703" s="290"/>
      <c r="Y703" s="290"/>
      <c r="Z703" s="290"/>
    </row>
    <row r="704" spans="1:26" ht="19" customHeight="1">
      <c r="A704" s="290"/>
      <c r="B704" s="290"/>
      <c r="C704" s="290"/>
      <c r="D704" s="290"/>
      <c r="E704" s="345"/>
      <c r="F704" s="348"/>
      <c r="G704" s="345"/>
      <c r="H704" s="345"/>
      <c r="I704" s="345"/>
      <c r="J704" s="345"/>
      <c r="K704" s="345"/>
      <c r="L704" s="290"/>
      <c r="M704" s="290"/>
      <c r="N704" s="290"/>
      <c r="O704" s="290"/>
      <c r="P704" s="290"/>
      <c r="Q704" s="290"/>
      <c r="R704" s="290"/>
      <c r="S704" s="290"/>
      <c r="T704" s="290"/>
      <c r="U704" s="290"/>
      <c r="V704" s="290"/>
      <c r="W704" s="290"/>
      <c r="X704" s="290"/>
      <c r="Y704" s="290"/>
      <c r="Z704" s="290"/>
    </row>
    <row r="705" spans="1:26" ht="19" customHeight="1">
      <c r="A705" s="290"/>
      <c r="B705" s="290"/>
      <c r="C705" s="290"/>
      <c r="D705" s="290"/>
      <c r="E705" s="345"/>
      <c r="F705" s="348"/>
      <c r="G705" s="345"/>
      <c r="H705" s="345"/>
      <c r="I705" s="345"/>
      <c r="J705" s="345"/>
      <c r="K705" s="345"/>
      <c r="L705" s="290"/>
      <c r="M705" s="290"/>
      <c r="N705" s="290"/>
      <c r="O705" s="290"/>
      <c r="P705" s="290"/>
      <c r="Q705" s="290"/>
      <c r="R705" s="290"/>
      <c r="S705" s="290"/>
      <c r="T705" s="290"/>
      <c r="U705" s="290"/>
      <c r="V705" s="290"/>
      <c r="W705" s="290"/>
      <c r="X705" s="290"/>
      <c r="Y705" s="290"/>
      <c r="Z705" s="290"/>
    </row>
    <row r="706" spans="1:26" ht="19" customHeight="1">
      <c r="A706" s="290"/>
      <c r="B706" s="290"/>
      <c r="C706" s="290"/>
      <c r="D706" s="290"/>
      <c r="E706" s="345"/>
      <c r="F706" s="348"/>
      <c r="G706" s="345"/>
      <c r="H706" s="345"/>
      <c r="I706" s="345"/>
      <c r="J706" s="345"/>
      <c r="K706" s="345"/>
      <c r="L706" s="290"/>
      <c r="M706" s="290"/>
      <c r="N706" s="290"/>
      <c r="O706" s="290"/>
      <c r="P706" s="290"/>
      <c r="Q706" s="290"/>
      <c r="R706" s="290"/>
      <c r="S706" s="290"/>
      <c r="T706" s="290"/>
      <c r="U706" s="290"/>
      <c r="V706" s="290"/>
      <c r="W706" s="290"/>
      <c r="X706" s="290"/>
      <c r="Y706" s="290"/>
      <c r="Z706" s="290"/>
    </row>
    <row r="707" spans="1:26" ht="19" customHeight="1">
      <c r="A707" s="290"/>
      <c r="B707" s="290"/>
      <c r="C707" s="290"/>
      <c r="D707" s="290"/>
      <c r="E707" s="345"/>
      <c r="F707" s="348"/>
      <c r="G707" s="345"/>
      <c r="H707" s="345"/>
      <c r="I707" s="345"/>
      <c r="J707" s="345"/>
      <c r="K707" s="345"/>
      <c r="L707" s="290"/>
      <c r="M707" s="290"/>
      <c r="N707" s="290"/>
      <c r="O707" s="290"/>
      <c r="P707" s="290"/>
      <c r="Q707" s="290"/>
      <c r="R707" s="290"/>
      <c r="S707" s="290"/>
      <c r="T707" s="290"/>
      <c r="U707" s="290"/>
      <c r="V707" s="290"/>
      <c r="W707" s="290"/>
      <c r="X707" s="290"/>
      <c r="Y707" s="290"/>
      <c r="Z707" s="290"/>
    </row>
    <row r="708" spans="1:26" ht="19" customHeight="1">
      <c r="A708" s="290"/>
      <c r="B708" s="290"/>
      <c r="C708" s="290"/>
      <c r="D708" s="290"/>
      <c r="E708" s="345"/>
      <c r="F708" s="348"/>
      <c r="G708" s="345"/>
      <c r="H708" s="345"/>
      <c r="I708" s="345"/>
      <c r="J708" s="345"/>
      <c r="K708" s="345"/>
      <c r="L708" s="290"/>
      <c r="M708" s="290"/>
      <c r="N708" s="290"/>
      <c r="O708" s="290"/>
      <c r="P708" s="290"/>
      <c r="Q708" s="290"/>
      <c r="R708" s="290"/>
      <c r="S708" s="290"/>
      <c r="T708" s="290"/>
      <c r="U708" s="290"/>
      <c r="V708" s="290"/>
      <c r="W708" s="290"/>
      <c r="X708" s="290"/>
      <c r="Y708" s="290"/>
      <c r="Z708" s="290"/>
    </row>
    <row r="709" spans="1:26" ht="19" customHeight="1">
      <c r="A709" s="290"/>
      <c r="B709" s="290"/>
      <c r="C709" s="290"/>
      <c r="D709" s="290"/>
      <c r="E709" s="345"/>
      <c r="F709" s="348"/>
      <c r="G709" s="345"/>
      <c r="H709" s="345"/>
      <c r="I709" s="345"/>
      <c r="J709" s="345"/>
      <c r="K709" s="345"/>
      <c r="L709" s="290"/>
      <c r="M709" s="290"/>
      <c r="N709" s="290"/>
      <c r="O709" s="290"/>
      <c r="P709" s="290"/>
      <c r="Q709" s="290"/>
      <c r="R709" s="290"/>
      <c r="S709" s="290"/>
      <c r="T709" s="290"/>
      <c r="U709" s="290"/>
      <c r="V709" s="290"/>
      <c r="W709" s="290"/>
      <c r="X709" s="290"/>
      <c r="Y709" s="290"/>
      <c r="Z709" s="290"/>
    </row>
    <row r="710" spans="1:26" ht="19" customHeight="1">
      <c r="A710" s="290"/>
      <c r="B710" s="290"/>
      <c r="C710" s="290"/>
      <c r="D710" s="290"/>
      <c r="E710" s="345"/>
      <c r="F710" s="348"/>
      <c r="G710" s="345"/>
      <c r="H710" s="345"/>
      <c r="I710" s="345"/>
      <c r="J710" s="345"/>
      <c r="K710" s="345"/>
      <c r="L710" s="290"/>
      <c r="M710" s="290"/>
      <c r="N710" s="290"/>
      <c r="O710" s="290"/>
      <c r="P710" s="290"/>
      <c r="Q710" s="290"/>
      <c r="R710" s="290"/>
      <c r="S710" s="290"/>
      <c r="T710" s="290"/>
      <c r="U710" s="290"/>
      <c r="V710" s="290"/>
      <c r="W710" s="290"/>
      <c r="X710" s="290"/>
      <c r="Y710" s="290"/>
      <c r="Z710" s="290"/>
    </row>
    <row r="711" spans="1:26" ht="19" customHeight="1">
      <c r="A711" s="290"/>
      <c r="B711" s="290"/>
      <c r="C711" s="290"/>
      <c r="D711" s="290"/>
      <c r="E711" s="345"/>
      <c r="F711" s="348"/>
      <c r="G711" s="345"/>
      <c r="H711" s="345"/>
      <c r="I711" s="345"/>
      <c r="J711" s="345"/>
      <c r="K711" s="345"/>
      <c r="L711" s="290"/>
      <c r="M711" s="290"/>
      <c r="N711" s="290"/>
      <c r="O711" s="290"/>
      <c r="P711" s="290"/>
      <c r="Q711" s="290"/>
      <c r="R711" s="290"/>
      <c r="S711" s="290"/>
      <c r="T711" s="290"/>
      <c r="U711" s="290"/>
      <c r="V711" s="290"/>
      <c r="W711" s="290"/>
      <c r="X711" s="290"/>
      <c r="Y711" s="290"/>
      <c r="Z711" s="290"/>
    </row>
    <row r="712" spans="1:26" ht="19" customHeight="1">
      <c r="A712" s="290"/>
      <c r="B712" s="290"/>
      <c r="C712" s="290"/>
      <c r="D712" s="290"/>
      <c r="E712" s="345"/>
      <c r="F712" s="348"/>
      <c r="G712" s="345"/>
      <c r="H712" s="345"/>
      <c r="I712" s="345"/>
      <c r="J712" s="345"/>
      <c r="K712" s="345"/>
      <c r="L712" s="290"/>
      <c r="M712" s="290"/>
      <c r="N712" s="290"/>
      <c r="O712" s="290"/>
      <c r="P712" s="290"/>
      <c r="Q712" s="290"/>
      <c r="R712" s="290"/>
      <c r="S712" s="290"/>
      <c r="T712" s="290"/>
      <c r="U712" s="290"/>
      <c r="V712" s="290"/>
      <c r="W712" s="290"/>
      <c r="X712" s="290"/>
      <c r="Y712" s="290"/>
      <c r="Z712" s="290"/>
    </row>
    <row r="713" spans="1:26" ht="19" customHeight="1">
      <c r="A713" s="290"/>
      <c r="B713" s="290"/>
      <c r="C713" s="290"/>
      <c r="D713" s="290"/>
      <c r="E713" s="345"/>
      <c r="F713" s="348"/>
      <c r="G713" s="345"/>
      <c r="H713" s="345"/>
      <c r="I713" s="345"/>
      <c r="J713" s="345"/>
      <c r="K713" s="345"/>
      <c r="L713" s="290"/>
      <c r="M713" s="290"/>
      <c r="N713" s="290"/>
      <c r="O713" s="290"/>
      <c r="P713" s="290"/>
      <c r="Q713" s="290"/>
      <c r="R713" s="290"/>
      <c r="S713" s="290"/>
      <c r="T713" s="290"/>
      <c r="U713" s="290"/>
      <c r="V713" s="290"/>
      <c r="W713" s="290"/>
      <c r="X713" s="290"/>
      <c r="Y713" s="290"/>
      <c r="Z713" s="290"/>
    </row>
    <row r="714" spans="1:26" ht="19" customHeight="1">
      <c r="A714" s="290"/>
      <c r="B714" s="290"/>
      <c r="C714" s="290"/>
      <c r="D714" s="290"/>
      <c r="E714" s="345"/>
      <c r="F714" s="348"/>
      <c r="G714" s="345"/>
      <c r="H714" s="345"/>
      <c r="I714" s="345"/>
      <c r="J714" s="345"/>
      <c r="K714" s="345"/>
      <c r="L714" s="290"/>
      <c r="M714" s="290"/>
      <c r="N714" s="290"/>
      <c r="O714" s="290"/>
      <c r="P714" s="290"/>
      <c r="Q714" s="290"/>
      <c r="R714" s="290"/>
      <c r="S714" s="290"/>
      <c r="T714" s="290"/>
      <c r="U714" s="290"/>
      <c r="V714" s="290"/>
      <c r="W714" s="290"/>
      <c r="X714" s="290"/>
      <c r="Y714" s="290"/>
      <c r="Z714" s="290"/>
    </row>
    <row r="715" spans="1:26" ht="19" customHeight="1">
      <c r="A715" s="290"/>
      <c r="B715" s="290"/>
      <c r="C715" s="290"/>
      <c r="D715" s="290"/>
      <c r="E715" s="345"/>
      <c r="F715" s="348"/>
      <c r="G715" s="345"/>
      <c r="H715" s="345"/>
      <c r="I715" s="345"/>
      <c r="J715" s="345"/>
      <c r="K715" s="345"/>
      <c r="L715" s="290"/>
      <c r="M715" s="290"/>
      <c r="N715" s="290"/>
      <c r="O715" s="290"/>
      <c r="P715" s="290"/>
      <c r="Q715" s="290"/>
      <c r="R715" s="290"/>
      <c r="S715" s="290"/>
      <c r="T715" s="290"/>
      <c r="U715" s="290"/>
      <c r="V715" s="290"/>
      <c r="W715" s="290"/>
      <c r="X715" s="290"/>
      <c r="Y715" s="290"/>
      <c r="Z715" s="290"/>
    </row>
    <row r="716" spans="1:26" ht="19" customHeight="1">
      <c r="A716" s="290"/>
      <c r="B716" s="290"/>
      <c r="C716" s="290"/>
      <c r="D716" s="290"/>
      <c r="E716" s="345"/>
      <c r="F716" s="348"/>
      <c r="G716" s="345"/>
      <c r="H716" s="345"/>
      <c r="I716" s="345"/>
      <c r="J716" s="345"/>
      <c r="K716" s="345"/>
      <c r="L716" s="290"/>
      <c r="M716" s="290"/>
      <c r="N716" s="290"/>
      <c r="O716" s="290"/>
      <c r="P716" s="290"/>
      <c r="Q716" s="290"/>
      <c r="R716" s="290"/>
      <c r="S716" s="290"/>
      <c r="T716" s="290"/>
      <c r="U716" s="290"/>
      <c r="V716" s="290"/>
      <c r="W716" s="290"/>
      <c r="X716" s="290"/>
      <c r="Y716" s="290"/>
      <c r="Z716" s="290"/>
    </row>
    <row r="717" spans="1:26" ht="19" customHeight="1">
      <c r="A717" s="290"/>
      <c r="B717" s="290"/>
      <c r="C717" s="290"/>
      <c r="D717" s="290"/>
      <c r="E717" s="345"/>
      <c r="F717" s="348"/>
      <c r="G717" s="345"/>
      <c r="H717" s="345"/>
      <c r="I717" s="345"/>
      <c r="J717" s="345"/>
      <c r="K717" s="345"/>
      <c r="L717" s="290"/>
      <c r="M717" s="290"/>
      <c r="N717" s="290"/>
      <c r="O717" s="290"/>
      <c r="P717" s="290"/>
      <c r="Q717" s="290"/>
      <c r="R717" s="290"/>
      <c r="S717" s="290"/>
      <c r="T717" s="290"/>
      <c r="U717" s="290"/>
      <c r="V717" s="290"/>
      <c r="W717" s="290"/>
      <c r="X717" s="290"/>
      <c r="Y717" s="290"/>
      <c r="Z717" s="290"/>
    </row>
    <row r="718" spans="1:26" ht="19" customHeight="1">
      <c r="A718" s="290"/>
      <c r="B718" s="290"/>
      <c r="C718" s="290"/>
      <c r="D718" s="290"/>
      <c r="E718" s="345"/>
      <c r="F718" s="348"/>
      <c r="G718" s="345"/>
      <c r="H718" s="345"/>
      <c r="I718" s="345"/>
      <c r="J718" s="345"/>
      <c r="K718" s="345"/>
      <c r="L718" s="290"/>
      <c r="M718" s="290"/>
      <c r="N718" s="290"/>
      <c r="O718" s="290"/>
      <c r="P718" s="290"/>
      <c r="Q718" s="290"/>
      <c r="R718" s="290"/>
      <c r="S718" s="290"/>
      <c r="T718" s="290"/>
      <c r="U718" s="290"/>
      <c r="V718" s="290"/>
      <c r="W718" s="290"/>
      <c r="X718" s="290"/>
      <c r="Y718" s="290"/>
      <c r="Z718" s="290"/>
    </row>
    <row r="719" spans="1:26" ht="19" customHeight="1">
      <c r="A719" s="290"/>
      <c r="B719" s="290"/>
      <c r="C719" s="290"/>
      <c r="D719" s="290"/>
      <c r="E719" s="345"/>
      <c r="F719" s="348"/>
      <c r="G719" s="345"/>
      <c r="H719" s="345"/>
      <c r="I719" s="345"/>
      <c r="J719" s="345"/>
      <c r="K719" s="345"/>
      <c r="L719" s="290"/>
      <c r="M719" s="290"/>
      <c r="N719" s="290"/>
      <c r="O719" s="290"/>
      <c r="P719" s="290"/>
      <c r="Q719" s="290"/>
      <c r="R719" s="290"/>
      <c r="S719" s="290"/>
      <c r="T719" s="290"/>
      <c r="U719" s="290"/>
      <c r="V719" s="290"/>
      <c r="W719" s="290"/>
      <c r="X719" s="290"/>
      <c r="Y719" s="290"/>
      <c r="Z719" s="290"/>
    </row>
    <row r="720" spans="1:26" ht="19" customHeight="1">
      <c r="A720" s="290"/>
      <c r="B720" s="290"/>
      <c r="C720" s="290"/>
      <c r="D720" s="290"/>
      <c r="E720" s="345"/>
      <c r="F720" s="348"/>
      <c r="G720" s="345"/>
      <c r="H720" s="345"/>
      <c r="I720" s="345"/>
      <c r="J720" s="345"/>
      <c r="K720" s="345"/>
      <c r="L720" s="290"/>
      <c r="M720" s="290"/>
      <c r="N720" s="290"/>
      <c r="O720" s="290"/>
      <c r="P720" s="290"/>
      <c r="Q720" s="290"/>
      <c r="R720" s="290"/>
      <c r="S720" s="290"/>
      <c r="T720" s="290"/>
      <c r="U720" s="290"/>
      <c r="V720" s="290"/>
      <c r="W720" s="290"/>
      <c r="X720" s="290"/>
      <c r="Y720" s="290"/>
      <c r="Z720" s="290"/>
    </row>
    <row r="721" spans="1:26" ht="19" customHeight="1">
      <c r="A721" s="290"/>
      <c r="B721" s="290"/>
      <c r="C721" s="290"/>
      <c r="D721" s="290"/>
      <c r="E721" s="345"/>
      <c r="F721" s="348"/>
      <c r="G721" s="345"/>
      <c r="H721" s="345"/>
      <c r="I721" s="345"/>
      <c r="J721" s="345"/>
      <c r="K721" s="345"/>
      <c r="L721" s="290"/>
      <c r="M721" s="290"/>
      <c r="N721" s="290"/>
      <c r="O721" s="290"/>
      <c r="P721" s="290"/>
      <c r="Q721" s="290"/>
      <c r="R721" s="290"/>
      <c r="S721" s="290"/>
      <c r="T721" s="290"/>
      <c r="U721" s="290"/>
      <c r="V721" s="290"/>
      <c r="W721" s="290"/>
      <c r="X721" s="290"/>
      <c r="Y721" s="290"/>
      <c r="Z721" s="290"/>
    </row>
    <row r="722" spans="1:26" ht="19" customHeight="1">
      <c r="A722" s="290"/>
      <c r="B722" s="290"/>
      <c r="C722" s="290"/>
      <c r="D722" s="290"/>
      <c r="E722" s="345"/>
      <c r="F722" s="348"/>
      <c r="G722" s="345"/>
      <c r="H722" s="345"/>
      <c r="I722" s="345"/>
      <c r="J722" s="345"/>
      <c r="K722" s="345"/>
      <c r="L722" s="290"/>
      <c r="M722" s="290"/>
      <c r="N722" s="290"/>
      <c r="O722" s="290"/>
      <c r="P722" s="290"/>
      <c r="Q722" s="290"/>
      <c r="R722" s="290"/>
      <c r="S722" s="290"/>
      <c r="T722" s="290"/>
      <c r="U722" s="290"/>
      <c r="V722" s="290"/>
      <c r="W722" s="290"/>
      <c r="X722" s="290"/>
      <c r="Y722" s="290"/>
      <c r="Z722" s="290"/>
    </row>
    <row r="723" spans="1:26" ht="19" customHeight="1">
      <c r="A723" s="290"/>
      <c r="B723" s="290"/>
      <c r="C723" s="290"/>
      <c r="D723" s="290"/>
      <c r="E723" s="345"/>
      <c r="F723" s="348"/>
      <c r="G723" s="345"/>
      <c r="H723" s="345"/>
      <c r="I723" s="345"/>
      <c r="J723" s="345"/>
      <c r="K723" s="345"/>
      <c r="L723" s="290"/>
      <c r="M723" s="290"/>
      <c r="N723" s="290"/>
      <c r="O723" s="290"/>
      <c r="P723" s="290"/>
      <c r="Q723" s="290"/>
      <c r="R723" s="290"/>
      <c r="S723" s="290"/>
      <c r="T723" s="290"/>
      <c r="U723" s="290"/>
      <c r="V723" s="290"/>
      <c r="W723" s="290"/>
      <c r="X723" s="290"/>
      <c r="Y723" s="290"/>
      <c r="Z723" s="290"/>
    </row>
    <row r="724" spans="1:26" ht="19" customHeight="1">
      <c r="A724" s="290"/>
      <c r="B724" s="290"/>
      <c r="C724" s="290"/>
      <c r="D724" s="290"/>
      <c r="E724" s="345"/>
      <c r="F724" s="348"/>
      <c r="G724" s="345"/>
      <c r="H724" s="345"/>
      <c r="I724" s="345"/>
      <c r="J724" s="345"/>
      <c r="K724" s="345"/>
      <c r="L724" s="290"/>
      <c r="M724" s="290"/>
      <c r="N724" s="290"/>
      <c r="O724" s="290"/>
      <c r="P724" s="290"/>
      <c r="Q724" s="290"/>
      <c r="R724" s="290"/>
      <c r="S724" s="290"/>
      <c r="T724" s="290"/>
      <c r="U724" s="290"/>
      <c r="V724" s="290"/>
      <c r="W724" s="290"/>
      <c r="X724" s="290"/>
      <c r="Y724" s="290"/>
      <c r="Z724" s="290"/>
    </row>
    <row r="725" spans="1:26" ht="19" customHeight="1">
      <c r="A725" s="290"/>
      <c r="B725" s="290"/>
      <c r="C725" s="290"/>
      <c r="D725" s="290"/>
      <c r="E725" s="345"/>
      <c r="F725" s="348"/>
      <c r="G725" s="345"/>
      <c r="H725" s="345"/>
      <c r="I725" s="345"/>
      <c r="J725" s="345"/>
      <c r="K725" s="345"/>
      <c r="L725" s="290"/>
      <c r="M725" s="290"/>
      <c r="N725" s="290"/>
      <c r="O725" s="290"/>
      <c r="P725" s="290"/>
      <c r="Q725" s="290"/>
      <c r="R725" s="290"/>
      <c r="S725" s="290"/>
      <c r="T725" s="290"/>
      <c r="U725" s="290"/>
      <c r="V725" s="290"/>
      <c r="W725" s="290"/>
      <c r="X725" s="290"/>
      <c r="Y725" s="290"/>
      <c r="Z725" s="290"/>
    </row>
    <row r="726" spans="1:26" ht="19" customHeight="1">
      <c r="A726" s="290"/>
      <c r="B726" s="290"/>
      <c r="C726" s="290"/>
      <c r="D726" s="290"/>
      <c r="E726" s="345"/>
      <c r="F726" s="348"/>
      <c r="G726" s="345"/>
      <c r="H726" s="345"/>
      <c r="I726" s="345"/>
      <c r="J726" s="345"/>
      <c r="K726" s="345"/>
      <c r="L726" s="290"/>
      <c r="M726" s="290"/>
      <c r="N726" s="290"/>
      <c r="O726" s="290"/>
      <c r="P726" s="290"/>
      <c r="Q726" s="290"/>
      <c r="R726" s="290"/>
      <c r="S726" s="290"/>
      <c r="T726" s="290"/>
      <c r="U726" s="290"/>
      <c r="V726" s="290"/>
      <c r="W726" s="290"/>
      <c r="X726" s="290"/>
      <c r="Y726" s="290"/>
      <c r="Z726" s="290"/>
    </row>
    <row r="727" spans="1:26" ht="19" customHeight="1">
      <c r="A727" s="290"/>
      <c r="B727" s="290"/>
      <c r="C727" s="290"/>
      <c r="D727" s="290"/>
      <c r="E727" s="345"/>
      <c r="F727" s="348"/>
      <c r="G727" s="345"/>
      <c r="H727" s="345"/>
      <c r="I727" s="345"/>
      <c r="J727" s="345"/>
      <c r="K727" s="345"/>
      <c r="L727" s="290"/>
      <c r="M727" s="290"/>
      <c r="N727" s="290"/>
      <c r="O727" s="290"/>
      <c r="P727" s="290"/>
      <c r="Q727" s="290"/>
      <c r="R727" s="290"/>
      <c r="S727" s="290"/>
      <c r="T727" s="290"/>
      <c r="U727" s="290"/>
      <c r="V727" s="290"/>
      <c r="W727" s="290"/>
      <c r="X727" s="290"/>
      <c r="Y727" s="290"/>
      <c r="Z727" s="290"/>
    </row>
    <row r="728" spans="1:26" ht="19" customHeight="1">
      <c r="A728" s="290"/>
      <c r="B728" s="290"/>
      <c r="C728" s="290"/>
      <c r="D728" s="290"/>
      <c r="E728" s="345"/>
      <c r="F728" s="348"/>
      <c r="G728" s="345"/>
      <c r="H728" s="345"/>
      <c r="I728" s="345"/>
      <c r="J728" s="345"/>
      <c r="K728" s="345"/>
      <c r="L728" s="290"/>
      <c r="M728" s="290"/>
      <c r="N728" s="290"/>
      <c r="O728" s="290"/>
      <c r="P728" s="290"/>
      <c r="Q728" s="290"/>
      <c r="R728" s="290"/>
      <c r="S728" s="290"/>
      <c r="T728" s="290"/>
      <c r="U728" s="290"/>
      <c r="V728" s="290"/>
      <c r="W728" s="290"/>
      <c r="X728" s="290"/>
      <c r="Y728" s="290"/>
      <c r="Z728" s="290"/>
    </row>
    <row r="729" spans="1:26" ht="19" customHeight="1">
      <c r="A729" s="290"/>
      <c r="B729" s="290"/>
      <c r="C729" s="290"/>
      <c r="D729" s="290"/>
      <c r="E729" s="345"/>
      <c r="F729" s="348"/>
      <c r="G729" s="345"/>
      <c r="H729" s="345"/>
      <c r="I729" s="345"/>
      <c r="J729" s="345"/>
      <c r="K729" s="345"/>
      <c r="L729" s="290"/>
      <c r="M729" s="290"/>
      <c r="N729" s="290"/>
      <c r="O729" s="290"/>
      <c r="P729" s="290"/>
      <c r="Q729" s="290"/>
      <c r="R729" s="290"/>
      <c r="S729" s="290"/>
      <c r="T729" s="290"/>
      <c r="U729" s="290"/>
      <c r="V729" s="290"/>
      <c r="W729" s="290"/>
      <c r="X729" s="290"/>
      <c r="Y729" s="290"/>
      <c r="Z729" s="290"/>
    </row>
    <row r="730" spans="1:26" ht="19" customHeight="1">
      <c r="A730" s="290"/>
      <c r="B730" s="290"/>
      <c r="C730" s="290"/>
      <c r="D730" s="290"/>
      <c r="E730" s="345"/>
      <c r="F730" s="348"/>
      <c r="G730" s="345"/>
      <c r="H730" s="345"/>
      <c r="I730" s="345"/>
      <c r="J730" s="345"/>
      <c r="K730" s="345"/>
      <c r="L730" s="290"/>
      <c r="M730" s="290"/>
      <c r="N730" s="290"/>
      <c r="O730" s="290"/>
      <c r="P730" s="290"/>
      <c r="Q730" s="290"/>
      <c r="R730" s="290"/>
      <c r="S730" s="290"/>
      <c r="T730" s="290"/>
      <c r="U730" s="290"/>
      <c r="V730" s="290"/>
      <c r="W730" s="290"/>
      <c r="X730" s="290"/>
      <c r="Y730" s="290"/>
      <c r="Z730" s="290"/>
    </row>
    <row r="731" spans="1:26" ht="19" customHeight="1">
      <c r="A731" s="290"/>
      <c r="B731" s="290"/>
      <c r="C731" s="290"/>
      <c r="D731" s="290"/>
      <c r="E731" s="345"/>
      <c r="F731" s="348"/>
      <c r="G731" s="345"/>
      <c r="H731" s="345"/>
      <c r="I731" s="345"/>
      <c r="J731" s="345"/>
      <c r="K731" s="345"/>
      <c r="L731" s="290"/>
      <c r="M731" s="290"/>
      <c r="N731" s="290"/>
      <c r="O731" s="290"/>
      <c r="P731" s="290"/>
      <c r="Q731" s="290"/>
      <c r="R731" s="290"/>
      <c r="S731" s="290"/>
      <c r="T731" s="290"/>
      <c r="U731" s="290"/>
      <c r="V731" s="290"/>
      <c r="W731" s="290"/>
      <c r="X731" s="290"/>
      <c r="Y731" s="290"/>
      <c r="Z731" s="290"/>
    </row>
    <row r="732" spans="1:26" ht="19" customHeight="1">
      <c r="A732" s="290"/>
      <c r="B732" s="290"/>
      <c r="C732" s="290"/>
      <c r="D732" s="290"/>
      <c r="E732" s="345"/>
      <c r="F732" s="348"/>
      <c r="G732" s="345"/>
      <c r="H732" s="345"/>
      <c r="I732" s="345"/>
      <c r="J732" s="345"/>
      <c r="K732" s="345"/>
      <c r="L732" s="290"/>
      <c r="M732" s="290"/>
      <c r="N732" s="290"/>
      <c r="O732" s="290"/>
      <c r="P732" s="290"/>
      <c r="Q732" s="290"/>
      <c r="R732" s="290"/>
      <c r="S732" s="290"/>
      <c r="T732" s="290"/>
      <c r="U732" s="290"/>
      <c r="V732" s="290"/>
      <c r="W732" s="290"/>
      <c r="X732" s="290"/>
      <c r="Y732" s="290"/>
      <c r="Z732" s="290"/>
    </row>
    <row r="733" spans="1:26" ht="19" customHeight="1">
      <c r="A733" s="290"/>
      <c r="B733" s="290"/>
      <c r="C733" s="290"/>
      <c r="D733" s="290"/>
      <c r="E733" s="345"/>
      <c r="F733" s="348"/>
      <c r="G733" s="345"/>
      <c r="H733" s="345"/>
      <c r="I733" s="345"/>
      <c r="J733" s="345"/>
      <c r="K733" s="345"/>
      <c r="L733" s="290"/>
      <c r="M733" s="290"/>
      <c r="N733" s="290"/>
      <c r="O733" s="290"/>
      <c r="P733" s="290"/>
      <c r="Q733" s="290"/>
      <c r="R733" s="290"/>
      <c r="S733" s="290"/>
      <c r="T733" s="290"/>
      <c r="U733" s="290"/>
      <c r="V733" s="290"/>
      <c r="W733" s="290"/>
      <c r="X733" s="290"/>
      <c r="Y733" s="290"/>
      <c r="Z733" s="290"/>
    </row>
    <row r="734" spans="1:26" ht="19" customHeight="1">
      <c r="A734" s="290"/>
      <c r="B734" s="290"/>
      <c r="C734" s="290"/>
      <c r="D734" s="290"/>
      <c r="E734" s="345"/>
      <c r="F734" s="348"/>
      <c r="G734" s="345"/>
      <c r="H734" s="345"/>
      <c r="I734" s="345"/>
      <c r="J734" s="345"/>
      <c r="K734" s="345"/>
      <c r="L734" s="290"/>
      <c r="M734" s="290"/>
      <c r="N734" s="290"/>
      <c r="O734" s="290"/>
      <c r="P734" s="290"/>
      <c r="Q734" s="290"/>
      <c r="R734" s="290"/>
      <c r="S734" s="290"/>
      <c r="T734" s="290"/>
      <c r="U734" s="290"/>
      <c r="V734" s="290"/>
      <c r="W734" s="290"/>
      <c r="X734" s="290"/>
      <c r="Y734" s="290"/>
      <c r="Z734" s="290"/>
    </row>
    <row r="735" spans="1:26" ht="19" customHeight="1">
      <c r="A735" s="290"/>
      <c r="B735" s="290"/>
      <c r="C735" s="290"/>
      <c r="D735" s="290"/>
      <c r="E735" s="345"/>
      <c r="F735" s="348"/>
      <c r="G735" s="345"/>
      <c r="H735" s="345"/>
      <c r="I735" s="345"/>
      <c r="J735" s="345"/>
      <c r="K735" s="345"/>
      <c r="L735" s="290"/>
      <c r="M735" s="290"/>
      <c r="N735" s="290"/>
      <c r="O735" s="290"/>
      <c r="P735" s="290"/>
      <c r="Q735" s="290"/>
      <c r="R735" s="290"/>
      <c r="S735" s="290"/>
      <c r="T735" s="290"/>
      <c r="U735" s="290"/>
      <c r="V735" s="290"/>
      <c r="W735" s="290"/>
      <c r="X735" s="290"/>
      <c r="Y735" s="290"/>
      <c r="Z735" s="290"/>
    </row>
    <row r="736" spans="1:26" ht="19" customHeight="1">
      <c r="A736" s="290"/>
      <c r="B736" s="290"/>
      <c r="C736" s="290"/>
      <c r="D736" s="290"/>
      <c r="E736" s="345"/>
      <c r="F736" s="348"/>
      <c r="G736" s="345"/>
      <c r="H736" s="345"/>
      <c r="I736" s="345"/>
      <c r="J736" s="345"/>
      <c r="K736" s="345"/>
      <c r="L736" s="290"/>
      <c r="M736" s="290"/>
      <c r="N736" s="290"/>
      <c r="O736" s="290"/>
      <c r="P736" s="290"/>
      <c r="Q736" s="290"/>
      <c r="R736" s="290"/>
      <c r="S736" s="290"/>
      <c r="T736" s="290"/>
      <c r="U736" s="290"/>
      <c r="V736" s="290"/>
      <c r="W736" s="290"/>
      <c r="X736" s="290"/>
      <c r="Y736" s="290"/>
      <c r="Z736" s="290"/>
    </row>
    <row r="737" spans="1:26" ht="19" customHeight="1">
      <c r="A737" s="290"/>
      <c r="B737" s="290"/>
      <c r="C737" s="290"/>
      <c r="D737" s="290"/>
      <c r="E737" s="345"/>
      <c r="F737" s="348"/>
      <c r="G737" s="345"/>
      <c r="H737" s="345"/>
      <c r="I737" s="345"/>
      <c r="J737" s="345"/>
      <c r="K737" s="345"/>
      <c r="L737" s="290"/>
      <c r="M737" s="290"/>
      <c r="N737" s="290"/>
      <c r="O737" s="290"/>
      <c r="P737" s="290"/>
      <c r="Q737" s="290"/>
      <c r="R737" s="290"/>
      <c r="S737" s="290"/>
      <c r="T737" s="290"/>
      <c r="U737" s="290"/>
      <c r="V737" s="290"/>
      <c r="W737" s="290"/>
      <c r="X737" s="290"/>
      <c r="Y737" s="290"/>
      <c r="Z737" s="290"/>
    </row>
    <row r="738" spans="1:26" ht="19" customHeight="1">
      <c r="A738" s="290"/>
      <c r="B738" s="290"/>
      <c r="C738" s="290"/>
      <c r="D738" s="290"/>
      <c r="E738" s="345"/>
      <c r="F738" s="348"/>
      <c r="G738" s="345"/>
      <c r="H738" s="345"/>
      <c r="I738" s="345"/>
      <c r="J738" s="345"/>
      <c r="K738" s="345"/>
      <c r="L738" s="290"/>
      <c r="M738" s="290"/>
      <c r="N738" s="290"/>
      <c r="O738" s="290"/>
      <c r="P738" s="290"/>
      <c r="Q738" s="290"/>
      <c r="R738" s="290"/>
      <c r="S738" s="290"/>
      <c r="T738" s="290"/>
      <c r="U738" s="290"/>
      <c r="V738" s="290"/>
      <c r="W738" s="290"/>
      <c r="X738" s="290"/>
      <c r="Y738" s="290"/>
      <c r="Z738" s="290"/>
    </row>
    <row r="739" spans="1:26" ht="19" customHeight="1">
      <c r="A739" s="290"/>
      <c r="B739" s="290"/>
      <c r="C739" s="290"/>
      <c r="D739" s="290"/>
      <c r="E739" s="345"/>
      <c r="F739" s="348"/>
      <c r="G739" s="345"/>
      <c r="H739" s="345"/>
      <c r="I739" s="345"/>
      <c r="J739" s="345"/>
      <c r="K739" s="345"/>
      <c r="L739" s="290"/>
      <c r="M739" s="290"/>
      <c r="N739" s="290"/>
      <c r="O739" s="290"/>
      <c r="P739" s="290"/>
      <c r="Q739" s="290"/>
      <c r="R739" s="290"/>
      <c r="S739" s="290"/>
      <c r="T739" s="290"/>
      <c r="U739" s="290"/>
      <c r="V739" s="290"/>
      <c r="W739" s="290"/>
      <c r="X739" s="290"/>
      <c r="Y739" s="290"/>
      <c r="Z739" s="290"/>
    </row>
    <row r="740" spans="1:26" ht="19" customHeight="1">
      <c r="A740" s="290"/>
      <c r="B740" s="290"/>
      <c r="C740" s="290"/>
      <c r="D740" s="290"/>
      <c r="E740" s="345"/>
      <c r="F740" s="348"/>
      <c r="G740" s="345"/>
      <c r="H740" s="345"/>
      <c r="I740" s="345"/>
      <c r="J740" s="345"/>
      <c r="K740" s="345"/>
      <c r="L740" s="290"/>
      <c r="M740" s="290"/>
      <c r="N740" s="290"/>
      <c r="O740" s="290"/>
      <c r="P740" s="290"/>
      <c r="Q740" s="290"/>
      <c r="R740" s="290"/>
      <c r="S740" s="290"/>
      <c r="T740" s="290"/>
      <c r="U740" s="290"/>
      <c r="V740" s="290"/>
      <c r="W740" s="290"/>
      <c r="X740" s="290"/>
      <c r="Y740" s="290"/>
      <c r="Z740" s="290"/>
    </row>
    <row r="741" spans="1:26" ht="19" customHeight="1">
      <c r="A741" s="290"/>
      <c r="B741" s="290"/>
      <c r="C741" s="290"/>
      <c r="D741" s="290"/>
      <c r="E741" s="345"/>
      <c r="F741" s="348"/>
      <c r="G741" s="345"/>
      <c r="H741" s="345"/>
      <c r="I741" s="345"/>
      <c r="J741" s="345"/>
      <c r="K741" s="345"/>
      <c r="L741" s="290"/>
      <c r="M741" s="290"/>
      <c r="N741" s="290"/>
      <c r="O741" s="290"/>
      <c r="P741" s="290"/>
      <c r="Q741" s="290"/>
      <c r="R741" s="290"/>
      <c r="S741" s="290"/>
      <c r="T741" s="290"/>
      <c r="U741" s="290"/>
      <c r="V741" s="290"/>
      <c r="W741" s="290"/>
      <c r="X741" s="290"/>
      <c r="Y741" s="290"/>
      <c r="Z741" s="290"/>
    </row>
    <row r="742" spans="1:26" ht="19" customHeight="1">
      <c r="A742" s="290"/>
      <c r="B742" s="290"/>
      <c r="C742" s="290"/>
      <c r="D742" s="290"/>
      <c r="E742" s="345"/>
      <c r="F742" s="348"/>
      <c r="G742" s="345"/>
      <c r="H742" s="345"/>
      <c r="I742" s="345"/>
      <c r="J742" s="345"/>
      <c r="K742" s="345"/>
      <c r="L742" s="290"/>
      <c r="M742" s="290"/>
      <c r="N742" s="290"/>
      <c r="O742" s="290"/>
      <c r="P742" s="290"/>
      <c r="Q742" s="290"/>
      <c r="R742" s="290"/>
      <c r="S742" s="290"/>
      <c r="T742" s="290"/>
      <c r="U742" s="290"/>
      <c r="V742" s="290"/>
      <c r="W742" s="290"/>
      <c r="X742" s="290"/>
      <c r="Y742" s="290"/>
      <c r="Z742" s="290"/>
    </row>
    <row r="743" spans="1:26" ht="19" customHeight="1">
      <c r="A743" s="290"/>
      <c r="B743" s="290"/>
      <c r="C743" s="290"/>
      <c r="D743" s="290"/>
      <c r="E743" s="345"/>
      <c r="F743" s="348"/>
      <c r="G743" s="345"/>
      <c r="H743" s="345"/>
      <c r="I743" s="345"/>
      <c r="J743" s="345"/>
      <c r="K743" s="345"/>
      <c r="L743" s="290"/>
      <c r="M743" s="290"/>
      <c r="N743" s="290"/>
      <c r="O743" s="290"/>
      <c r="P743" s="290"/>
      <c r="Q743" s="290"/>
      <c r="R743" s="290"/>
      <c r="S743" s="290"/>
      <c r="T743" s="290"/>
      <c r="U743" s="290"/>
      <c r="V743" s="290"/>
      <c r="W743" s="290"/>
      <c r="X743" s="290"/>
      <c r="Y743" s="290"/>
      <c r="Z743" s="290"/>
    </row>
    <row r="744" spans="1:26" ht="19" customHeight="1">
      <c r="A744" s="290"/>
      <c r="B744" s="290"/>
      <c r="C744" s="290"/>
      <c r="D744" s="290"/>
      <c r="E744" s="345"/>
      <c r="F744" s="348"/>
      <c r="G744" s="345"/>
      <c r="H744" s="345"/>
      <c r="I744" s="345"/>
      <c r="J744" s="345"/>
      <c r="K744" s="345"/>
      <c r="L744" s="290"/>
      <c r="M744" s="290"/>
      <c r="N744" s="290"/>
      <c r="O744" s="290"/>
      <c r="P744" s="290"/>
      <c r="Q744" s="290"/>
      <c r="R744" s="290"/>
      <c r="S744" s="290"/>
      <c r="T744" s="290"/>
      <c r="U744" s="290"/>
      <c r="V744" s="290"/>
      <c r="W744" s="290"/>
      <c r="X744" s="290"/>
      <c r="Y744" s="290"/>
      <c r="Z744" s="290"/>
    </row>
    <row r="745" spans="1:26" ht="19" customHeight="1">
      <c r="A745" s="290"/>
      <c r="B745" s="290"/>
      <c r="C745" s="290"/>
      <c r="D745" s="290"/>
      <c r="E745" s="345"/>
      <c r="F745" s="348"/>
      <c r="G745" s="345"/>
      <c r="H745" s="345"/>
      <c r="I745" s="345"/>
      <c r="J745" s="345"/>
      <c r="K745" s="345"/>
      <c r="L745" s="290"/>
      <c r="M745" s="290"/>
      <c r="N745" s="290"/>
      <c r="O745" s="290"/>
      <c r="P745" s="290"/>
      <c r="Q745" s="290"/>
      <c r="R745" s="290"/>
      <c r="S745" s="290"/>
      <c r="T745" s="290"/>
      <c r="U745" s="290"/>
      <c r="V745" s="290"/>
      <c r="W745" s="290"/>
      <c r="X745" s="290"/>
      <c r="Y745" s="290"/>
      <c r="Z745" s="290"/>
    </row>
    <row r="746" spans="1:26" ht="19" customHeight="1">
      <c r="A746" s="290"/>
      <c r="B746" s="290"/>
      <c r="C746" s="290"/>
      <c r="D746" s="290"/>
      <c r="E746" s="345"/>
      <c r="F746" s="348"/>
      <c r="G746" s="345"/>
      <c r="H746" s="345"/>
      <c r="I746" s="345"/>
      <c r="J746" s="345"/>
      <c r="K746" s="345"/>
      <c r="L746" s="290"/>
      <c r="M746" s="290"/>
      <c r="N746" s="290"/>
      <c r="O746" s="290"/>
      <c r="P746" s="290"/>
      <c r="Q746" s="290"/>
      <c r="R746" s="290"/>
      <c r="S746" s="290"/>
      <c r="T746" s="290"/>
      <c r="U746" s="290"/>
      <c r="V746" s="290"/>
      <c r="W746" s="290"/>
      <c r="X746" s="290"/>
      <c r="Y746" s="290"/>
      <c r="Z746" s="290"/>
    </row>
    <row r="747" spans="1:26" ht="19" customHeight="1">
      <c r="A747" s="290"/>
      <c r="B747" s="290"/>
      <c r="C747" s="290"/>
      <c r="D747" s="290"/>
      <c r="E747" s="345"/>
      <c r="F747" s="348"/>
      <c r="G747" s="345"/>
      <c r="H747" s="345"/>
      <c r="I747" s="345"/>
      <c r="J747" s="345"/>
      <c r="K747" s="345"/>
      <c r="L747" s="290"/>
      <c r="M747" s="290"/>
      <c r="N747" s="290"/>
      <c r="O747" s="290"/>
      <c r="P747" s="290"/>
      <c r="Q747" s="290"/>
      <c r="R747" s="290"/>
      <c r="S747" s="290"/>
      <c r="T747" s="290"/>
      <c r="U747" s="290"/>
      <c r="V747" s="290"/>
      <c r="W747" s="290"/>
      <c r="X747" s="290"/>
      <c r="Y747" s="290"/>
      <c r="Z747" s="290"/>
    </row>
    <row r="748" spans="1:26" ht="19" customHeight="1">
      <c r="A748" s="290"/>
      <c r="B748" s="290"/>
      <c r="C748" s="290"/>
      <c r="D748" s="290"/>
      <c r="E748" s="345"/>
      <c r="F748" s="348"/>
      <c r="G748" s="345"/>
      <c r="H748" s="345"/>
      <c r="I748" s="345"/>
      <c r="J748" s="345"/>
      <c r="K748" s="345"/>
      <c r="L748" s="290"/>
      <c r="M748" s="290"/>
      <c r="N748" s="290"/>
      <c r="O748" s="290"/>
      <c r="P748" s="290"/>
      <c r="Q748" s="290"/>
      <c r="R748" s="290"/>
      <c r="S748" s="290"/>
      <c r="T748" s="290"/>
      <c r="U748" s="290"/>
      <c r="V748" s="290"/>
      <c r="W748" s="290"/>
      <c r="X748" s="290"/>
      <c r="Y748" s="290"/>
      <c r="Z748" s="290"/>
    </row>
    <row r="749" spans="1:26" ht="19" customHeight="1">
      <c r="A749" s="290"/>
      <c r="B749" s="290"/>
      <c r="C749" s="290"/>
      <c r="D749" s="290"/>
      <c r="E749" s="345"/>
      <c r="F749" s="348"/>
      <c r="G749" s="345"/>
      <c r="H749" s="345"/>
      <c r="I749" s="345"/>
      <c r="J749" s="345"/>
      <c r="K749" s="345"/>
      <c r="L749" s="290"/>
      <c r="M749" s="290"/>
      <c r="N749" s="290"/>
      <c r="O749" s="290"/>
      <c r="P749" s="290"/>
      <c r="Q749" s="290"/>
      <c r="R749" s="290"/>
      <c r="S749" s="290"/>
      <c r="T749" s="290"/>
      <c r="U749" s="290"/>
      <c r="V749" s="290"/>
      <c r="W749" s="290"/>
      <c r="X749" s="290"/>
      <c r="Y749" s="290"/>
      <c r="Z749" s="290"/>
    </row>
    <row r="750" spans="1:26" ht="19" customHeight="1">
      <c r="A750" s="290"/>
      <c r="B750" s="290"/>
      <c r="C750" s="290"/>
      <c r="D750" s="290"/>
      <c r="E750" s="345"/>
      <c r="F750" s="348"/>
      <c r="G750" s="345"/>
      <c r="H750" s="345"/>
      <c r="I750" s="345"/>
      <c r="J750" s="345"/>
      <c r="K750" s="345"/>
      <c r="L750" s="290"/>
      <c r="M750" s="290"/>
      <c r="N750" s="290"/>
      <c r="O750" s="290"/>
      <c r="P750" s="290"/>
      <c r="Q750" s="290"/>
      <c r="R750" s="290"/>
      <c r="S750" s="290"/>
      <c r="T750" s="290"/>
      <c r="U750" s="290"/>
      <c r="V750" s="290"/>
      <c r="W750" s="290"/>
      <c r="X750" s="290"/>
      <c r="Y750" s="290"/>
      <c r="Z750" s="290"/>
    </row>
    <row r="751" spans="1:26" ht="19" customHeight="1">
      <c r="A751" s="290"/>
      <c r="B751" s="290"/>
      <c r="C751" s="290"/>
      <c r="D751" s="290"/>
      <c r="E751" s="345"/>
      <c r="F751" s="348"/>
      <c r="G751" s="345"/>
      <c r="H751" s="345"/>
      <c r="I751" s="345"/>
      <c r="J751" s="345"/>
      <c r="K751" s="345"/>
      <c r="L751" s="290"/>
      <c r="M751" s="290"/>
      <c r="N751" s="290"/>
      <c r="O751" s="290"/>
      <c r="P751" s="290"/>
      <c r="Q751" s="290"/>
      <c r="R751" s="290"/>
      <c r="S751" s="290"/>
      <c r="T751" s="290"/>
      <c r="U751" s="290"/>
      <c r="V751" s="290"/>
      <c r="W751" s="290"/>
      <c r="X751" s="290"/>
      <c r="Y751" s="290"/>
      <c r="Z751" s="290"/>
    </row>
    <row r="752" spans="1:26" ht="19" customHeight="1">
      <c r="A752" s="290"/>
      <c r="B752" s="290"/>
      <c r="C752" s="290"/>
      <c r="D752" s="290"/>
      <c r="E752" s="345"/>
      <c r="F752" s="348"/>
      <c r="G752" s="345"/>
      <c r="H752" s="345"/>
      <c r="I752" s="345"/>
      <c r="J752" s="345"/>
      <c r="K752" s="345"/>
      <c r="L752" s="290"/>
      <c r="M752" s="290"/>
      <c r="N752" s="290"/>
      <c r="O752" s="290"/>
      <c r="P752" s="290"/>
      <c r="Q752" s="290"/>
      <c r="R752" s="290"/>
      <c r="S752" s="290"/>
      <c r="T752" s="290"/>
      <c r="U752" s="290"/>
      <c r="V752" s="290"/>
      <c r="W752" s="290"/>
      <c r="X752" s="290"/>
      <c r="Y752" s="290"/>
      <c r="Z752" s="290"/>
    </row>
    <row r="753" spans="1:26" ht="19" customHeight="1">
      <c r="A753" s="290"/>
      <c r="B753" s="290"/>
      <c r="C753" s="290"/>
      <c r="D753" s="290"/>
      <c r="E753" s="345"/>
      <c r="F753" s="348"/>
      <c r="G753" s="345"/>
      <c r="H753" s="345"/>
      <c r="I753" s="345"/>
      <c r="J753" s="345"/>
      <c r="K753" s="345"/>
      <c r="L753" s="290"/>
      <c r="M753" s="290"/>
      <c r="N753" s="290"/>
      <c r="O753" s="290"/>
      <c r="P753" s="290"/>
      <c r="Q753" s="290"/>
      <c r="R753" s="290"/>
      <c r="S753" s="290"/>
      <c r="T753" s="290"/>
      <c r="U753" s="290"/>
      <c r="V753" s="290"/>
      <c r="W753" s="290"/>
      <c r="X753" s="290"/>
      <c r="Y753" s="290"/>
      <c r="Z753" s="290"/>
    </row>
    <row r="754" spans="1:26" ht="19" customHeight="1">
      <c r="A754" s="290"/>
      <c r="B754" s="290"/>
      <c r="C754" s="290"/>
      <c r="D754" s="290"/>
      <c r="E754" s="345"/>
      <c r="F754" s="348"/>
      <c r="G754" s="345"/>
      <c r="H754" s="345"/>
      <c r="I754" s="345"/>
      <c r="J754" s="345"/>
      <c r="K754" s="345"/>
      <c r="L754" s="290"/>
      <c r="M754" s="290"/>
      <c r="N754" s="290"/>
      <c r="O754" s="290"/>
      <c r="P754" s="290"/>
      <c r="Q754" s="290"/>
      <c r="R754" s="290"/>
      <c r="S754" s="290"/>
      <c r="T754" s="290"/>
      <c r="U754" s="290"/>
      <c r="V754" s="290"/>
      <c r="W754" s="290"/>
      <c r="X754" s="290"/>
      <c r="Y754" s="290"/>
      <c r="Z754" s="290"/>
    </row>
    <row r="755" spans="1:26" ht="19" customHeight="1">
      <c r="A755" s="290"/>
      <c r="B755" s="290"/>
      <c r="C755" s="290"/>
      <c r="D755" s="290"/>
      <c r="E755" s="345"/>
      <c r="F755" s="348"/>
      <c r="G755" s="345"/>
      <c r="H755" s="345"/>
      <c r="I755" s="345"/>
      <c r="J755" s="345"/>
      <c r="K755" s="345"/>
      <c r="L755" s="290"/>
      <c r="M755" s="290"/>
      <c r="N755" s="290"/>
      <c r="O755" s="290"/>
      <c r="P755" s="290"/>
      <c r="Q755" s="290"/>
      <c r="R755" s="290"/>
      <c r="S755" s="290"/>
      <c r="T755" s="290"/>
      <c r="U755" s="290"/>
      <c r="V755" s="290"/>
      <c r="W755" s="290"/>
      <c r="X755" s="290"/>
      <c r="Y755" s="290"/>
      <c r="Z755" s="290"/>
    </row>
    <row r="756" spans="1:26" ht="19" customHeight="1">
      <c r="A756" s="290"/>
      <c r="B756" s="290"/>
      <c r="C756" s="290"/>
      <c r="D756" s="290"/>
      <c r="E756" s="345"/>
      <c r="F756" s="348"/>
      <c r="G756" s="345"/>
      <c r="H756" s="345"/>
      <c r="I756" s="345"/>
      <c r="J756" s="345"/>
      <c r="K756" s="345"/>
      <c r="L756" s="290"/>
      <c r="M756" s="290"/>
      <c r="N756" s="290"/>
      <c r="O756" s="290"/>
      <c r="P756" s="290"/>
      <c r="Q756" s="290"/>
      <c r="R756" s="290"/>
      <c r="S756" s="290"/>
      <c r="T756" s="290"/>
      <c r="U756" s="290"/>
      <c r="V756" s="290"/>
      <c r="W756" s="290"/>
      <c r="X756" s="290"/>
      <c r="Y756" s="290"/>
      <c r="Z756" s="290"/>
    </row>
    <row r="757" spans="1:26" ht="19" customHeight="1">
      <c r="A757" s="290"/>
      <c r="B757" s="290"/>
      <c r="C757" s="290"/>
      <c r="D757" s="290"/>
      <c r="E757" s="345"/>
      <c r="F757" s="348"/>
      <c r="G757" s="345"/>
      <c r="H757" s="345"/>
      <c r="I757" s="345"/>
      <c r="J757" s="345"/>
      <c r="K757" s="345"/>
      <c r="L757" s="290"/>
      <c r="M757" s="290"/>
      <c r="N757" s="290"/>
      <c r="O757" s="290"/>
      <c r="P757" s="290"/>
      <c r="Q757" s="290"/>
      <c r="R757" s="290"/>
      <c r="S757" s="290"/>
      <c r="T757" s="290"/>
      <c r="U757" s="290"/>
      <c r="V757" s="290"/>
      <c r="W757" s="290"/>
      <c r="X757" s="290"/>
      <c r="Y757" s="290"/>
      <c r="Z757" s="290"/>
    </row>
    <row r="758" spans="1:26" ht="19" customHeight="1">
      <c r="A758" s="290"/>
      <c r="B758" s="290"/>
      <c r="C758" s="290"/>
      <c r="D758" s="290"/>
      <c r="E758" s="345"/>
      <c r="F758" s="348"/>
      <c r="G758" s="345"/>
      <c r="H758" s="345"/>
      <c r="I758" s="345"/>
      <c r="J758" s="345"/>
      <c r="K758" s="345"/>
      <c r="L758" s="290"/>
      <c r="M758" s="290"/>
      <c r="N758" s="290"/>
      <c r="O758" s="290"/>
      <c r="P758" s="290"/>
      <c r="Q758" s="290"/>
      <c r="R758" s="290"/>
      <c r="S758" s="290"/>
      <c r="T758" s="290"/>
      <c r="U758" s="290"/>
      <c r="V758" s="290"/>
      <c r="W758" s="290"/>
      <c r="X758" s="290"/>
      <c r="Y758" s="290"/>
      <c r="Z758" s="290"/>
    </row>
    <row r="759" spans="1:26" ht="19" customHeight="1">
      <c r="A759" s="290"/>
      <c r="B759" s="290"/>
      <c r="C759" s="290"/>
      <c r="D759" s="290"/>
      <c r="E759" s="345"/>
      <c r="F759" s="348"/>
      <c r="G759" s="345"/>
      <c r="H759" s="345"/>
      <c r="I759" s="345"/>
      <c r="J759" s="345"/>
      <c r="K759" s="345"/>
      <c r="L759" s="290"/>
      <c r="M759" s="290"/>
      <c r="N759" s="290"/>
      <c r="O759" s="290"/>
      <c r="P759" s="290"/>
      <c r="Q759" s="290"/>
      <c r="R759" s="290"/>
      <c r="S759" s="290"/>
      <c r="T759" s="290"/>
      <c r="U759" s="290"/>
      <c r="V759" s="290"/>
      <c r="W759" s="290"/>
      <c r="X759" s="290"/>
      <c r="Y759" s="290"/>
      <c r="Z759" s="290"/>
    </row>
    <row r="760" spans="1:26" ht="19" customHeight="1">
      <c r="A760" s="290"/>
      <c r="B760" s="290"/>
      <c r="C760" s="290"/>
      <c r="D760" s="290"/>
      <c r="E760" s="345"/>
      <c r="F760" s="348"/>
      <c r="G760" s="345"/>
      <c r="H760" s="345"/>
      <c r="I760" s="345"/>
      <c r="J760" s="345"/>
      <c r="K760" s="345"/>
      <c r="L760" s="290"/>
      <c r="M760" s="290"/>
      <c r="N760" s="290"/>
      <c r="O760" s="290"/>
      <c r="P760" s="290"/>
      <c r="Q760" s="290"/>
      <c r="R760" s="290"/>
      <c r="S760" s="290"/>
      <c r="T760" s="290"/>
      <c r="U760" s="290"/>
      <c r="V760" s="290"/>
      <c r="W760" s="290"/>
      <c r="X760" s="290"/>
      <c r="Y760" s="290"/>
      <c r="Z760" s="290"/>
    </row>
    <row r="761" spans="1:26" ht="19" customHeight="1">
      <c r="A761" s="290"/>
      <c r="B761" s="290"/>
      <c r="C761" s="290"/>
      <c r="D761" s="290"/>
      <c r="E761" s="345"/>
      <c r="F761" s="348"/>
      <c r="G761" s="345"/>
      <c r="H761" s="345"/>
      <c r="I761" s="345"/>
      <c r="J761" s="345"/>
      <c r="K761" s="345"/>
      <c r="L761" s="290"/>
      <c r="M761" s="290"/>
      <c r="N761" s="290"/>
      <c r="O761" s="290"/>
      <c r="P761" s="290"/>
      <c r="Q761" s="290"/>
      <c r="R761" s="290"/>
      <c r="S761" s="290"/>
      <c r="T761" s="290"/>
      <c r="U761" s="290"/>
      <c r="V761" s="290"/>
      <c r="W761" s="290"/>
      <c r="X761" s="290"/>
      <c r="Y761" s="290"/>
      <c r="Z761" s="290"/>
    </row>
    <row r="762" spans="1:26" ht="19" customHeight="1">
      <c r="A762" s="290"/>
      <c r="B762" s="290"/>
      <c r="C762" s="290"/>
      <c r="D762" s="290"/>
      <c r="E762" s="345"/>
      <c r="F762" s="348"/>
      <c r="G762" s="345"/>
      <c r="H762" s="345"/>
      <c r="I762" s="345"/>
      <c r="J762" s="345"/>
      <c r="K762" s="345"/>
      <c r="L762" s="290"/>
      <c r="M762" s="290"/>
      <c r="N762" s="290"/>
      <c r="O762" s="290"/>
      <c r="P762" s="290"/>
      <c r="Q762" s="290"/>
      <c r="R762" s="290"/>
      <c r="S762" s="290"/>
      <c r="T762" s="290"/>
      <c r="U762" s="290"/>
      <c r="V762" s="290"/>
      <c r="W762" s="290"/>
      <c r="X762" s="290"/>
      <c r="Y762" s="290"/>
      <c r="Z762" s="290"/>
    </row>
    <row r="763" spans="1:26" ht="19" customHeight="1">
      <c r="A763" s="290"/>
      <c r="B763" s="290"/>
      <c r="C763" s="290"/>
      <c r="D763" s="290"/>
      <c r="E763" s="345"/>
      <c r="F763" s="348"/>
      <c r="G763" s="345"/>
      <c r="H763" s="345"/>
      <c r="I763" s="345"/>
      <c r="J763" s="345"/>
      <c r="K763" s="345"/>
      <c r="L763" s="290"/>
      <c r="M763" s="290"/>
      <c r="N763" s="290"/>
      <c r="O763" s="290"/>
      <c r="P763" s="290"/>
      <c r="Q763" s="290"/>
      <c r="R763" s="290"/>
      <c r="S763" s="290"/>
      <c r="T763" s="290"/>
      <c r="U763" s="290"/>
      <c r="V763" s="290"/>
      <c r="W763" s="290"/>
      <c r="X763" s="290"/>
      <c r="Y763" s="290"/>
      <c r="Z763" s="290"/>
    </row>
    <row r="764" spans="1:26" ht="19" customHeight="1">
      <c r="A764" s="290"/>
      <c r="B764" s="290"/>
      <c r="C764" s="290"/>
      <c r="D764" s="290"/>
      <c r="E764" s="345"/>
      <c r="F764" s="348"/>
      <c r="G764" s="345"/>
      <c r="H764" s="345"/>
      <c r="I764" s="345"/>
      <c r="J764" s="345"/>
      <c r="K764" s="345"/>
      <c r="L764" s="290"/>
      <c r="M764" s="290"/>
      <c r="N764" s="290"/>
      <c r="O764" s="290"/>
      <c r="P764" s="290"/>
      <c r="Q764" s="290"/>
      <c r="R764" s="290"/>
      <c r="S764" s="290"/>
      <c r="T764" s="290"/>
      <c r="U764" s="290"/>
      <c r="V764" s="290"/>
      <c r="W764" s="290"/>
      <c r="X764" s="290"/>
      <c r="Y764" s="290"/>
      <c r="Z764" s="290"/>
    </row>
    <row r="765" spans="1:26" ht="19" customHeight="1">
      <c r="A765" s="290"/>
      <c r="B765" s="290"/>
      <c r="C765" s="290"/>
      <c r="D765" s="290"/>
      <c r="E765" s="345"/>
      <c r="F765" s="348"/>
      <c r="G765" s="345"/>
      <c r="H765" s="345"/>
      <c r="I765" s="345"/>
      <c r="J765" s="345"/>
      <c r="K765" s="345"/>
      <c r="L765" s="290"/>
      <c r="M765" s="290"/>
      <c r="N765" s="290"/>
      <c r="O765" s="290"/>
      <c r="P765" s="290"/>
      <c r="Q765" s="290"/>
      <c r="R765" s="290"/>
      <c r="S765" s="290"/>
      <c r="T765" s="290"/>
      <c r="U765" s="290"/>
      <c r="V765" s="290"/>
      <c r="W765" s="290"/>
      <c r="X765" s="290"/>
      <c r="Y765" s="290"/>
      <c r="Z765" s="290"/>
    </row>
    <row r="766" spans="1:26" ht="19" customHeight="1">
      <c r="A766" s="290"/>
      <c r="B766" s="290"/>
      <c r="C766" s="290"/>
      <c r="D766" s="290"/>
      <c r="E766" s="345"/>
      <c r="F766" s="348"/>
      <c r="G766" s="345"/>
      <c r="H766" s="345"/>
      <c r="I766" s="345"/>
      <c r="J766" s="345"/>
      <c r="K766" s="345"/>
      <c r="L766" s="290"/>
      <c r="M766" s="290"/>
      <c r="N766" s="290"/>
      <c r="O766" s="290"/>
      <c r="P766" s="290"/>
      <c r="Q766" s="290"/>
      <c r="R766" s="290"/>
      <c r="S766" s="290"/>
      <c r="T766" s="290"/>
      <c r="U766" s="290"/>
      <c r="V766" s="290"/>
      <c r="W766" s="290"/>
      <c r="X766" s="290"/>
      <c r="Y766" s="290"/>
      <c r="Z766" s="290"/>
    </row>
    <row r="767" spans="1:26" ht="19" customHeight="1">
      <c r="A767" s="290"/>
      <c r="B767" s="290"/>
      <c r="C767" s="290"/>
      <c r="D767" s="290"/>
      <c r="E767" s="345"/>
      <c r="F767" s="348"/>
      <c r="G767" s="345"/>
      <c r="H767" s="345"/>
      <c r="I767" s="345"/>
      <c r="J767" s="345"/>
      <c r="K767" s="345"/>
      <c r="L767" s="290"/>
      <c r="M767" s="290"/>
      <c r="N767" s="290"/>
      <c r="O767" s="290"/>
      <c r="P767" s="290"/>
      <c r="Q767" s="290"/>
      <c r="R767" s="290"/>
      <c r="S767" s="290"/>
      <c r="T767" s="290"/>
      <c r="U767" s="290"/>
      <c r="V767" s="290"/>
      <c r="W767" s="290"/>
      <c r="X767" s="290"/>
      <c r="Y767" s="290"/>
      <c r="Z767" s="290"/>
    </row>
    <row r="768" spans="1:26" ht="19" customHeight="1">
      <c r="A768" s="290"/>
      <c r="B768" s="290"/>
      <c r="C768" s="290"/>
      <c r="D768" s="290"/>
      <c r="E768" s="345"/>
      <c r="F768" s="348"/>
      <c r="G768" s="345"/>
      <c r="H768" s="345"/>
      <c r="I768" s="345"/>
      <c r="J768" s="345"/>
      <c r="K768" s="345"/>
      <c r="L768" s="290"/>
      <c r="M768" s="290"/>
      <c r="N768" s="290"/>
      <c r="O768" s="290"/>
      <c r="P768" s="290"/>
      <c r="Q768" s="290"/>
      <c r="R768" s="290"/>
      <c r="S768" s="290"/>
      <c r="T768" s="290"/>
      <c r="U768" s="290"/>
      <c r="V768" s="290"/>
      <c r="W768" s="290"/>
      <c r="X768" s="290"/>
      <c r="Y768" s="290"/>
      <c r="Z768" s="290"/>
    </row>
    <row r="769" spans="1:26" ht="19" customHeight="1">
      <c r="A769" s="290"/>
      <c r="B769" s="290"/>
      <c r="C769" s="290"/>
      <c r="D769" s="290"/>
      <c r="E769" s="345"/>
      <c r="F769" s="348"/>
      <c r="G769" s="345"/>
      <c r="H769" s="345"/>
      <c r="I769" s="345"/>
      <c r="J769" s="345"/>
      <c r="K769" s="345"/>
      <c r="L769" s="290"/>
      <c r="M769" s="290"/>
      <c r="N769" s="290"/>
      <c r="O769" s="290"/>
      <c r="P769" s="290"/>
      <c r="Q769" s="290"/>
      <c r="R769" s="290"/>
      <c r="S769" s="290"/>
      <c r="T769" s="290"/>
      <c r="U769" s="290"/>
      <c r="V769" s="290"/>
      <c r="W769" s="290"/>
      <c r="X769" s="290"/>
      <c r="Y769" s="290"/>
      <c r="Z769" s="290"/>
    </row>
    <row r="770" spans="1:26" ht="19" customHeight="1">
      <c r="A770" s="290"/>
      <c r="B770" s="290"/>
      <c r="C770" s="290"/>
      <c r="D770" s="290"/>
      <c r="E770" s="345"/>
      <c r="F770" s="348"/>
      <c r="G770" s="345"/>
      <c r="H770" s="345"/>
      <c r="I770" s="345"/>
      <c r="J770" s="345"/>
      <c r="K770" s="345"/>
      <c r="L770" s="290"/>
      <c r="M770" s="290"/>
      <c r="N770" s="290"/>
      <c r="O770" s="290"/>
      <c r="P770" s="290"/>
      <c r="Q770" s="290"/>
      <c r="R770" s="290"/>
      <c r="S770" s="290"/>
      <c r="T770" s="290"/>
      <c r="U770" s="290"/>
      <c r="V770" s="290"/>
      <c r="W770" s="290"/>
      <c r="X770" s="290"/>
      <c r="Y770" s="290"/>
      <c r="Z770" s="290"/>
    </row>
    <row r="771" spans="1:26" ht="19" customHeight="1">
      <c r="A771" s="290"/>
      <c r="B771" s="290"/>
      <c r="C771" s="290"/>
      <c r="D771" s="290"/>
      <c r="E771" s="345"/>
      <c r="F771" s="348"/>
      <c r="G771" s="345"/>
      <c r="H771" s="345"/>
      <c r="I771" s="345"/>
      <c r="J771" s="345"/>
      <c r="K771" s="345"/>
      <c r="L771" s="290"/>
      <c r="M771" s="290"/>
      <c r="N771" s="290"/>
      <c r="O771" s="290"/>
      <c r="P771" s="290"/>
      <c r="Q771" s="290"/>
      <c r="R771" s="290"/>
      <c r="S771" s="290"/>
      <c r="T771" s="290"/>
      <c r="U771" s="290"/>
      <c r="V771" s="290"/>
      <c r="W771" s="290"/>
      <c r="X771" s="290"/>
      <c r="Y771" s="290"/>
      <c r="Z771" s="290"/>
    </row>
    <row r="772" spans="1:26" ht="19" customHeight="1">
      <c r="A772" s="290"/>
      <c r="B772" s="290"/>
      <c r="C772" s="290"/>
      <c r="D772" s="290"/>
      <c r="E772" s="345"/>
      <c r="F772" s="348"/>
      <c r="G772" s="345"/>
      <c r="H772" s="345"/>
      <c r="I772" s="345"/>
      <c r="J772" s="345"/>
      <c r="K772" s="345"/>
      <c r="L772" s="290"/>
      <c r="M772" s="290"/>
      <c r="N772" s="290"/>
      <c r="O772" s="290"/>
      <c r="P772" s="290"/>
      <c r="Q772" s="290"/>
      <c r="R772" s="290"/>
      <c r="S772" s="290"/>
      <c r="T772" s="290"/>
      <c r="U772" s="290"/>
      <c r="V772" s="290"/>
      <c r="W772" s="290"/>
      <c r="X772" s="290"/>
      <c r="Y772" s="290"/>
      <c r="Z772" s="290"/>
    </row>
    <row r="773" spans="1:26" ht="19" customHeight="1">
      <c r="A773" s="290"/>
      <c r="B773" s="290"/>
      <c r="C773" s="290"/>
      <c r="D773" s="290"/>
      <c r="E773" s="345"/>
      <c r="F773" s="348"/>
      <c r="G773" s="345"/>
      <c r="H773" s="345"/>
      <c r="I773" s="345"/>
      <c r="J773" s="345"/>
      <c r="K773" s="345"/>
      <c r="L773" s="290"/>
      <c r="M773" s="290"/>
      <c r="N773" s="290"/>
      <c r="O773" s="290"/>
      <c r="P773" s="290"/>
      <c r="Q773" s="290"/>
      <c r="R773" s="290"/>
      <c r="S773" s="290"/>
      <c r="T773" s="290"/>
      <c r="U773" s="290"/>
      <c r="V773" s="290"/>
      <c r="W773" s="290"/>
      <c r="X773" s="290"/>
      <c r="Y773" s="290"/>
      <c r="Z773" s="290"/>
    </row>
    <row r="774" spans="1:26" ht="19" customHeight="1">
      <c r="A774" s="290"/>
      <c r="B774" s="290"/>
      <c r="C774" s="290"/>
      <c r="D774" s="290"/>
      <c r="E774" s="345"/>
      <c r="F774" s="348"/>
      <c r="G774" s="345"/>
      <c r="H774" s="345"/>
      <c r="I774" s="345"/>
      <c r="J774" s="345"/>
      <c r="K774" s="345"/>
      <c r="L774" s="290"/>
      <c r="M774" s="290"/>
      <c r="N774" s="290"/>
      <c r="O774" s="290"/>
      <c r="P774" s="290"/>
      <c r="Q774" s="290"/>
      <c r="R774" s="290"/>
      <c r="S774" s="290"/>
      <c r="T774" s="290"/>
      <c r="U774" s="290"/>
      <c r="V774" s="290"/>
      <c r="W774" s="290"/>
      <c r="X774" s="290"/>
      <c r="Y774" s="290"/>
      <c r="Z774" s="290"/>
    </row>
    <row r="775" spans="1:26" ht="19" customHeight="1">
      <c r="A775" s="290"/>
      <c r="B775" s="290"/>
      <c r="C775" s="290"/>
      <c r="D775" s="290"/>
      <c r="E775" s="345"/>
      <c r="F775" s="348"/>
      <c r="G775" s="345"/>
      <c r="H775" s="345"/>
      <c r="I775" s="345"/>
      <c r="J775" s="345"/>
      <c r="K775" s="345"/>
      <c r="L775" s="290"/>
      <c r="M775" s="290"/>
      <c r="N775" s="290"/>
      <c r="O775" s="290"/>
      <c r="P775" s="290"/>
      <c r="Q775" s="290"/>
      <c r="R775" s="290"/>
      <c r="S775" s="290"/>
      <c r="T775" s="290"/>
      <c r="U775" s="290"/>
      <c r="V775" s="290"/>
      <c r="W775" s="290"/>
      <c r="X775" s="290"/>
      <c r="Y775" s="290"/>
      <c r="Z775" s="290"/>
    </row>
    <row r="776" spans="1:26" ht="19" customHeight="1">
      <c r="A776" s="290"/>
      <c r="B776" s="290"/>
      <c r="C776" s="290"/>
      <c r="D776" s="290"/>
      <c r="E776" s="345"/>
      <c r="F776" s="348"/>
      <c r="G776" s="345"/>
      <c r="H776" s="345"/>
      <c r="I776" s="345"/>
      <c r="J776" s="345"/>
      <c r="K776" s="345"/>
      <c r="L776" s="290"/>
      <c r="M776" s="290"/>
      <c r="N776" s="290"/>
      <c r="O776" s="290"/>
      <c r="P776" s="290"/>
      <c r="Q776" s="290"/>
      <c r="R776" s="290"/>
      <c r="S776" s="290"/>
      <c r="T776" s="290"/>
      <c r="U776" s="290"/>
      <c r="V776" s="290"/>
      <c r="W776" s="290"/>
      <c r="X776" s="290"/>
      <c r="Y776" s="290"/>
      <c r="Z776" s="290"/>
    </row>
    <row r="777" spans="1:26" ht="19" customHeight="1">
      <c r="A777" s="290"/>
      <c r="B777" s="290"/>
      <c r="C777" s="290"/>
      <c r="D777" s="290"/>
      <c r="E777" s="345"/>
      <c r="F777" s="348"/>
      <c r="G777" s="345"/>
      <c r="H777" s="345"/>
      <c r="I777" s="345"/>
      <c r="J777" s="345"/>
      <c r="K777" s="345"/>
      <c r="L777" s="290"/>
      <c r="M777" s="290"/>
      <c r="N777" s="290"/>
      <c r="O777" s="290"/>
      <c r="P777" s="290"/>
      <c r="Q777" s="290"/>
      <c r="R777" s="290"/>
      <c r="S777" s="290"/>
      <c r="T777" s="290"/>
      <c r="U777" s="290"/>
      <c r="V777" s="290"/>
      <c r="W777" s="290"/>
      <c r="X777" s="290"/>
      <c r="Y777" s="290"/>
      <c r="Z777" s="290"/>
    </row>
    <row r="778" spans="1:26" ht="19" customHeight="1">
      <c r="A778" s="290"/>
      <c r="B778" s="290"/>
      <c r="C778" s="290"/>
      <c r="D778" s="290"/>
      <c r="E778" s="345"/>
      <c r="F778" s="348"/>
      <c r="G778" s="345"/>
      <c r="H778" s="345"/>
      <c r="I778" s="345"/>
      <c r="J778" s="345"/>
      <c r="K778" s="345"/>
      <c r="L778" s="290"/>
      <c r="M778" s="290"/>
      <c r="N778" s="290"/>
      <c r="O778" s="290"/>
      <c r="P778" s="290"/>
      <c r="Q778" s="290"/>
      <c r="R778" s="290"/>
      <c r="S778" s="290"/>
      <c r="T778" s="290"/>
      <c r="U778" s="290"/>
      <c r="V778" s="290"/>
      <c r="W778" s="290"/>
      <c r="X778" s="290"/>
      <c r="Y778" s="290"/>
      <c r="Z778" s="290"/>
    </row>
    <row r="779" spans="1:26" ht="19" customHeight="1">
      <c r="A779" s="290"/>
      <c r="B779" s="290"/>
      <c r="C779" s="290"/>
      <c r="D779" s="290"/>
      <c r="E779" s="345"/>
      <c r="F779" s="348"/>
      <c r="G779" s="345"/>
      <c r="H779" s="345"/>
      <c r="I779" s="345"/>
      <c r="J779" s="345"/>
      <c r="K779" s="345"/>
      <c r="L779" s="290"/>
      <c r="M779" s="290"/>
      <c r="N779" s="290"/>
      <c r="O779" s="290"/>
      <c r="P779" s="290"/>
      <c r="Q779" s="290"/>
      <c r="R779" s="290"/>
      <c r="S779" s="290"/>
      <c r="T779" s="290"/>
      <c r="U779" s="290"/>
      <c r="V779" s="290"/>
      <c r="W779" s="290"/>
      <c r="X779" s="290"/>
      <c r="Y779" s="290"/>
      <c r="Z779" s="290"/>
    </row>
    <row r="780" spans="1:26" ht="19" customHeight="1">
      <c r="A780" s="290"/>
      <c r="B780" s="290"/>
      <c r="C780" s="290"/>
      <c r="D780" s="290"/>
      <c r="E780" s="345"/>
      <c r="F780" s="348"/>
      <c r="G780" s="345"/>
      <c r="H780" s="345"/>
      <c r="I780" s="345"/>
      <c r="J780" s="345"/>
      <c r="K780" s="345"/>
      <c r="L780" s="290"/>
      <c r="M780" s="290"/>
      <c r="N780" s="290"/>
      <c r="O780" s="290"/>
      <c r="P780" s="290"/>
      <c r="Q780" s="290"/>
      <c r="R780" s="290"/>
      <c r="S780" s="290"/>
      <c r="T780" s="290"/>
      <c r="U780" s="290"/>
      <c r="V780" s="290"/>
      <c r="W780" s="290"/>
      <c r="X780" s="290"/>
      <c r="Y780" s="290"/>
      <c r="Z780" s="290"/>
    </row>
    <row r="781" spans="1:26" ht="19" customHeight="1">
      <c r="A781" s="290"/>
      <c r="B781" s="290"/>
      <c r="C781" s="290"/>
      <c r="D781" s="290"/>
      <c r="E781" s="345"/>
      <c r="F781" s="348"/>
      <c r="G781" s="345"/>
      <c r="H781" s="345"/>
      <c r="I781" s="345"/>
      <c r="J781" s="345"/>
      <c r="K781" s="345"/>
      <c r="L781" s="290"/>
      <c r="M781" s="290"/>
      <c r="N781" s="290"/>
      <c r="O781" s="290"/>
      <c r="P781" s="290"/>
      <c r="Q781" s="290"/>
      <c r="R781" s="290"/>
      <c r="S781" s="290"/>
      <c r="T781" s="290"/>
      <c r="U781" s="290"/>
      <c r="V781" s="290"/>
      <c r="W781" s="290"/>
      <c r="X781" s="290"/>
      <c r="Y781" s="290"/>
      <c r="Z781" s="290"/>
    </row>
    <row r="782" spans="1:26" ht="19" customHeight="1">
      <c r="A782" s="290"/>
      <c r="B782" s="290"/>
      <c r="C782" s="290"/>
      <c r="D782" s="290"/>
      <c r="E782" s="345"/>
      <c r="F782" s="348"/>
      <c r="G782" s="345"/>
      <c r="H782" s="345"/>
      <c r="I782" s="345"/>
      <c r="J782" s="345"/>
      <c r="K782" s="345"/>
      <c r="L782" s="290"/>
      <c r="M782" s="290"/>
      <c r="N782" s="290"/>
      <c r="O782" s="290"/>
      <c r="P782" s="290"/>
      <c r="Q782" s="290"/>
      <c r="R782" s="290"/>
      <c r="S782" s="290"/>
      <c r="T782" s="290"/>
      <c r="U782" s="290"/>
      <c r="V782" s="290"/>
      <c r="W782" s="290"/>
      <c r="X782" s="290"/>
      <c r="Y782" s="290"/>
      <c r="Z782" s="290"/>
    </row>
    <row r="783" spans="1:26" ht="19" customHeight="1">
      <c r="A783" s="290"/>
      <c r="B783" s="290"/>
      <c r="C783" s="290"/>
      <c r="D783" s="290"/>
      <c r="E783" s="345"/>
      <c r="F783" s="348"/>
      <c r="G783" s="345"/>
      <c r="H783" s="345"/>
      <c r="I783" s="345"/>
      <c r="J783" s="345"/>
      <c r="K783" s="345"/>
      <c r="L783" s="290"/>
      <c r="M783" s="290"/>
      <c r="N783" s="290"/>
      <c r="O783" s="290"/>
      <c r="P783" s="290"/>
      <c r="Q783" s="290"/>
      <c r="R783" s="290"/>
      <c r="S783" s="290"/>
      <c r="T783" s="290"/>
      <c r="U783" s="290"/>
      <c r="V783" s="290"/>
      <c r="W783" s="290"/>
      <c r="X783" s="290"/>
      <c r="Y783" s="290"/>
      <c r="Z783" s="290"/>
    </row>
    <row r="784" spans="1:26" ht="19" customHeight="1">
      <c r="A784" s="290"/>
      <c r="B784" s="290"/>
      <c r="C784" s="290"/>
      <c r="D784" s="290"/>
      <c r="E784" s="345"/>
      <c r="F784" s="348"/>
      <c r="G784" s="345"/>
      <c r="H784" s="345"/>
      <c r="I784" s="345"/>
      <c r="J784" s="345"/>
      <c r="K784" s="345"/>
      <c r="L784" s="290"/>
      <c r="M784" s="290"/>
      <c r="N784" s="290"/>
      <c r="O784" s="290"/>
      <c r="P784" s="290"/>
      <c r="Q784" s="290"/>
      <c r="R784" s="290"/>
      <c r="S784" s="290"/>
      <c r="T784" s="290"/>
      <c r="U784" s="290"/>
      <c r="V784" s="290"/>
      <c r="W784" s="290"/>
      <c r="X784" s="290"/>
      <c r="Y784" s="290"/>
      <c r="Z784" s="290"/>
    </row>
    <row r="785" spans="1:26" ht="19" customHeight="1">
      <c r="A785" s="290"/>
      <c r="B785" s="290"/>
      <c r="C785" s="290"/>
      <c r="D785" s="290"/>
      <c r="E785" s="345"/>
      <c r="F785" s="348"/>
      <c r="G785" s="345"/>
      <c r="H785" s="345"/>
      <c r="I785" s="345"/>
      <c r="J785" s="345"/>
      <c r="K785" s="345"/>
      <c r="L785" s="290"/>
      <c r="M785" s="290"/>
      <c r="N785" s="290"/>
      <c r="O785" s="290"/>
      <c r="P785" s="290"/>
      <c r="Q785" s="290"/>
      <c r="R785" s="290"/>
      <c r="S785" s="290"/>
      <c r="T785" s="290"/>
      <c r="U785" s="290"/>
      <c r="V785" s="290"/>
      <c r="W785" s="290"/>
      <c r="X785" s="290"/>
      <c r="Y785" s="290"/>
      <c r="Z785" s="290"/>
    </row>
    <row r="786" spans="1:26" ht="19" customHeight="1">
      <c r="A786" s="290"/>
      <c r="B786" s="290"/>
      <c r="C786" s="290"/>
      <c r="D786" s="290"/>
      <c r="E786" s="345"/>
      <c r="F786" s="348"/>
      <c r="G786" s="345"/>
      <c r="H786" s="345"/>
      <c r="I786" s="345"/>
      <c r="J786" s="345"/>
      <c r="K786" s="345"/>
      <c r="L786" s="290"/>
      <c r="M786" s="290"/>
      <c r="N786" s="290"/>
      <c r="O786" s="290"/>
      <c r="P786" s="290"/>
      <c r="Q786" s="290"/>
      <c r="R786" s="290"/>
      <c r="S786" s="290"/>
      <c r="T786" s="290"/>
      <c r="U786" s="290"/>
      <c r="V786" s="290"/>
      <c r="W786" s="290"/>
      <c r="X786" s="290"/>
      <c r="Y786" s="290"/>
      <c r="Z786" s="290"/>
    </row>
    <row r="787" spans="1:26" ht="19" customHeight="1">
      <c r="A787" s="290"/>
      <c r="B787" s="290"/>
      <c r="C787" s="290"/>
      <c r="D787" s="290"/>
      <c r="E787" s="345"/>
      <c r="F787" s="348"/>
      <c r="G787" s="345"/>
      <c r="H787" s="345"/>
      <c r="I787" s="345"/>
      <c r="J787" s="345"/>
      <c r="K787" s="345"/>
      <c r="L787" s="290"/>
      <c r="M787" s="290"/>
      <c r="N787" s="290"/>
      <c r="O787" s="290"/>
      <c r="P787" s="290"/>
      <c r="Q787" s="290"/>
      <c r="R787" s="290"/>
      <c r="S787" s="290"/>
      <c r="T787" s="290"/>
      <c r="U787" s="290"/>
      <c r="V787" s="290"/>
      <c r="W787" s="290"/>
      <c r="X787" s="290"/>
      <c r="Y787" s="290"/>
      <c r="Z787" s="290"/>
    </row>
    <row r="788" spans="1:26" ht="19" customHeight="1">
      <c r="A788" s="290"/>
      <c r="B788" s="290"/>
      <c r="C788" s="290"/>
      <c r="D788" s="290"/>
      <c r="E788" s="345"/>
      <c r="F788" s="348"/>
      <c r="G788" s="345"/>
      <c r="H788" s="345"/>
      <c r="I788" s="345"/>
      <c r="J788" s="345"/>
      <c r="K788" s="345"/>
      <c r="L788" s="290"/>
      <c r="M788" s="290"/>
      <c r="N788" s="290"/>
      <c r="O788" s="290"/>
      <c r="P788" s="290"/>
      <c r="Q788" s="290"/>
      <c r="R788" s="290"/>
      <c r="S788" s="290"/>
      <c r="T788" s="290"/>
      <c r="U788" s="290"/>
      <c r="V788" s="290"/>
      <c r="W788" s="290"/>
      <c r="X788" s="290"/>
      <c r="Y788" s="290"/>
      <c r="Z788" s="290"/>
    </row>
    <row r="789" spans="1:26" ht="19" customHeight="1">
      <c r="A789" s="290"/>
      <c r="B789" s="290"/>
      <c r="C789" s="290"/>
      <c r="D789" s="290"/>
      <c r="E789" s="345"/>
      <c r="F789" s="348"/>
      <c r="G789" s="345"/>
      <c r="H789" s="345"/>
      <c r="I789" s="345"/>
      <c r="J789" s="345"/>
      <c r="K789" s="345"/>
      <c r="L789" s="290"/>
      <c r="M789" s="290"/>
      <c r="N789" s="290"/>
      <c r="O789" s="290"/>
      <c r="P789" s="290"/>
      <c r="Q789" s="290"/>
      <c r="R789" s="290"/>
      <c r="S789" s="290"/>
      <c r="T789" s="290"/>
      <c r="U789" s="290"/>
      <c r="V789" s="290"/>
      <c r="W789" s="290"/>
      <c r="X789" s="290"/>
      <c r="Y789" s="290"/>
      <c r="Z789" s="290"/>
    </row>
    <row r="790" spans="1:26" ht="19" customHeight="1">
      <c r="A790" s="290"/>
      <c r="B790" s="290"/>
      <c r="C790" s="290"/>
      <c r="D790" s="290"/>
      <c r="E790" s="345"/>
      <c r="F790" s="348"/>
      <c r="G790" s="345"/>
      <c r="H790" s="345"/>
      <c r="I790" s="345"/>
      <c r="J790" s="345"/>
      <c r="K790" s="345"/>
      <c r="L790" s="290"/>
      <c r="M790" s="290"/>
      <c r="N790" s="290"/>
      <c r="O790" s="290"/>
      <c r="P790" s="290"/>
      <c r="Q790" s="290"/>
      <c r="R790" s="290"/>
      <c r="S790" s="290"/>
      <c r="T790" s="290"/>
      <c r="U790" s="290"/>
      <c r="V790" s="290"/>
      <c r="W790" s="290"/>
      <c r="X790" s="290"/>
      <c r="Y790" s="290"/>
      <c r="Z790" s="290"/>
    </row>
    <row r="791" spans="1:26" ht="19" customHeight="1">
      <c r="A791" s="290"/>
      <c r="B791" s="290"/>
      <c r="C791" s="290"/>
      <c r="D791" s="290"/>
      <c r="E791" s="345"/>
      <c r="F791" s="348"/>
      <c r="G791" s="345"/>
      <c r="H791" s="345"/>
      <c r="I791" s="345"/>
      <c r="J791" s="345"/>
      <c r="K791" s="345"/>
      <c r="L791" s="290"/>
      <c r="M791" s="290"/>
      <c r="N791" s="290"/>
      <c r="O791" s="290"/>
      <c r="P791" s="290"/>
      <c r="Q791" s="290"/>
      <c r="R791" s="290"/>
      <c r="S791" s="290"/>
      <c r="T791" s="290"/>
      <c r="U791" s="290"/>
      <c r="V791" s="290"/>
      <c r="W791" s="290"/>
      <c r="X791" s="290"/>
      <c r="Y791" s="290"/>
      <c r="Z791" s="290"/>
    </row>
    <row r="792" spans="1:26" ht="19" customHeight="1">
      <c r="A792" s="290"/>
      <c r="B792" s="290"/>
      <c r="C792" s="290"/>
      <c r="D792" s="290"/>
      <c r="E792" s="345"/>
      <c r="F792" s="348"/>
      <c r="G792" s="345"/>
      <c r="H792" s="345"/>
      <c r="I792" s="345"/>
      <c r="J792" s="345"/>
      <c r="K792" s="345"/>
      <c r="L792" s="290"/>
      <c r="M792" s="290"/>
      <c r="N792" s="290"/>
      <c r="O792" s="290"/>
      <c r="P792" s="290"/>
      <c r="Q792" s="290"/>
      <c r="R792" s="290"/>
      <c r="S792" s="290"/>
      <c r="T792" s="290"/>
      <c r="U792" s="290"/>
      <c r="V792" s="290"/>
      <c r="W792" s="290"/>
      <c r="X792" s="290"/>
      <c r="Y792" s="290"/>
      <c r="Z792" s="290"/>
    </row>
    <row r="793" spans="1:26" ht="19" customHeight="1">
      <c r="A793" s="290"/>
      <c r="B793" s="290"/>
      <c r="C793" s="290"/>
      <c r="D793" s="290"/>
      <c r="E793" s="345"/>
      <c r="F793" s="348"/>
      <c r="G793" s="345"/>
      <c r="H793" s="345"/>
      <c r="I793" s="345"/>
      <c r="J793" s="345"/>
      <c r="K793" s="345"/>
      <c r="L793" s="290"/>
      <c r="M793" s="290"/>
      <c r="N793" s="290"/>
      <c r="O793" s="290"/>
      <c r="P793" s="290"/>
      <c r="Q793" s="290"/>
      <c r="R793" s="290"/>
      <c r="S793" s="290"/>
      <c r="T793" s="290"/>
      <c r="U793" s="290"/>
      <c r="V793" s="290"/>
      <c r="W793" s="290"/>
      <c r="X793" s="290"/>
      <c r="Y793" s="290"/>
      <c r="Z793" s="290"/>
    </row>
    <row r="794" spans="1:26" ht="19" customHeight="1">
      <c r="A794" s="290"/>
      <c r="B794" s="290"/>
      <c r="C794" s="290"/>
      <c r="D794" s="290"/>
      <c r="E794" s="345"/>
      <c r="F794" s="348"/>
      <c r="G794" s="345"/>
      <c r="H794" s="345"/>
      <c r="I794" s="345"/>
      <c r="J794" s="345"/>
      <c r="K794" s="345"/>
      <c r="L794" s="290"/>
      <c r="M794" s="290"/>
      <c r="N794" s="290"/>
      <c r="O794" s="290"/>
      <c r="P794" s="290"/>
      <c r="Q794" s="290"/>
      <c r="R794" s="290"/>
      <c r="S794" s="290"/>
      <c r="T794" s="290"/>
      <c r="U794" s="290"/>
      <c r="V794" s="290"/>
      <c r="W794" s="290"/>
      <c r="X794" s="290"/>
      <c r="Y794" s="290"/>
      <c r="Z794" s="290"/>
    </row>
    <row r="795" spans="1:26" ht="19" customHeight="1">
      <c r="A795" s="290"/>
      <c r="B795" s="290"/>
      <c r="C795" s="290"/>
      <c r="D795" s="290"/>
      <c r="E795" s="345"/>
      <c r="F795" s="348"/>
      <c r="G795" s="345"/>
      <c r="H795" s="345"/>
      <c r="I795" s="345"/>
      <c r="J795" s="345"/>
      <c r="K795" s="345"/>
      <c r="L795" s="290"/>
      <c r="M795" s="290"/>
      <c r="N795" s="290"/>
      <c r="O795" s="290"/>
      <c r="P795" s="290"/>
      <c r="Q795" s="290"/>
      <c r="R795" s="290"/>
      <c r="S795" s="290"/>
      <c r="T795" s="290"/>
      <c r="U795" s="290"/>
      <c r="V795" s="290"/>
      <c r="W795" s="290"/>
      <c r="X795" s="290"/>
      <c r="Y795" s="290"/>
      <c r="Z795" s="290"/>
    </row>
    <row r="796" spans="1:26" ht="19" customHeight="1">
      <c r="A796" s="290"/>
      <c r="B796" s="290"/>
      <c r="C796" s="290"/>
      <c r="D796" s="290"/>
      <c r="E796" s="345"/>
      <c r="F796" s="348"/>
      <c r="G796" s="345"/>
      <c r="H796" s="345"/>
      <c r="I796" s="345"/>
      <c r="J796" s="345"/>
      <c r="K796" s="345"/>
      <c r="L796" s="290"/>
      <c r="M796" s="290"/>
      <c r="N796" s="290"/>
      <c r="O796" s="290"/>
      <c r="P796" s="290"/>
      <c r="Q796" s="290"/>
      <c r="R796" s="290"/>
      <c r="S796" s="290"/>
      <c r="T796" s="290"/>
      <c r="U796" s="290"/>
      <c r="V796" s="290"/>
      <c r="W796" s="290"/>
      <c r="X796" s="290"/>
      <c r="Y796" s="290"/>
      <c r="Z796" s="290"/>
    </row>
    <row r="797" spans="1:26" ht="19" customHeight="1">
      <c r="A797" s="290"/>
      <c r="B797" s="290"/>
      <c r="C797" s="290"/>
      <c r="D797" s="290"/>
      <c r="E797" s="345"/>
      <c r="F797" s="348"/>
      <c r="G797" s="345"/>
      <c r="H797" s="345"/>
      <c r="I797" s="345"/>
      <c r="J797" s="345"/>
      <c r="K797" s="345"/>
      <c r="L797" s="290"/>
      <c r="M797" s="290"/>
      <c r="N797" s="290"/>
      <c r="O797" s="290"/>
      <c r="P797" s="290"/>
      <c r="Q797" s="290"/>
      <c r="R797" s="290"/>
      <c r="S797" s="290"/>
      <c r="T797" s="290"/>
      <c r="U797" s="290"/>
      <c r="V797" s="290"/>
      <c r="W797" s="290"/>
      <c r="X797" s="290"/>
      <c r="Y797" s="290"/>
      <c r="Z797" s="290"/>
    </row>
    <row r="798" spans="1:26" ht="19" customHeight="1">
      <c r="A798" s="290"/>
      <c r="B798" s="290"/>
      <c r="C798" s="290"/>
      <c r="D798" s="290"/>
      <c r="E798" s="345"/>
      <c r="F798" s="348"/>
      <c r="G798" s="345"/>
      <c r="H798" s="345"/>
      <c r="I798" s="345"/>
      <c r="J798" s="345"/>
      <c r="K798" s="345"/>
      <c r="L798" s="290"/>
      <c r="M798" s="290"/>
      <c r="N798" s="290"/>
      <c r="O798" s="290"/>
      <c r="P798" s="290"/>
      <c r="Q798" s="290"/>
      <c r="R798" s="290"/>
      <c r="S798" s="290"/>
      <c r="T798" s="290"/>
      <c r="U798" s="290"/>
      <c r="V798" s="290"/>
      <c r="W798" s="290"/>
      <c r="X798" s="290"/>
      <c r="Y798" s="290"/>
      <c r="Z798" s="290"/>
    </row>
    <row r="799" spans="1:26" ht="19" customHeight="1">
      <c r="A799" s="290"/>
      <c r="B799" s="290"/>
      <c r="C799" s="290"/>
      <c r="D799" s="290"/>
      <c r="E799" s="345"/>
      <c r="F799" s="348"/>
      <c r="G799" s="345"/>
      <c r="H799" s="345"/>
      <c r="I799" s="345"/>
      <c r="J799" s="345"/>
      <c r="K799" s="345"/>
      <c r="L799" s="290"/>
      <c r="M799" s="290"/>
      <c r="N799" s="290"/>
      <c r="O799" s="290"/>
      <c r="P799" s="290"/>
      <c r="Q799" s="290"/>
      <c r="R799" s="290"/>
      <c r="S799" s="290"/>
      <c r="T799" s="290"/>
      <c r="U799" s="290"/>
      <c r="V799" s="290"/>
      <c r="W799" s="290"/>
      <c r="X799" s="290"/>
      <c r="Y799" s="290"/>
      <c r="Z799" s="290"/>
    </row>
    <row r="800" spans="1:26" ht="19" customHeight="1">
      <c r="A800" s="290"/>
      <c r="B800" s="290"/>
      <c r="C800" s="290"/>
      <c r="D800" s="290"/>
      <c r="E800" s="345"/>
      <c r="F800" s="348"/>
      <c r="G800" s="345"/>
      <c r="H800" s="345"/>
      <c r="I800" s="345"/>
      <c r="J800" s="345"/>
      <c r="K800" s="345"/>
      <c r="L800" s="290"/>
      <c r="M800" s="290"/>
      <c r="N800" s="290"/>
      <c r="O800" s="290"/>
      <c r="P800" s="290"/>
      <c r="Q800" s="290"/>
      <c r="R800" s="290"/>
      <c r="S800" s="290"/>
      <c r="T800" s="290"/>
      <c r="U800" s="290"/>
      <c r="V800" s="290"/>
      <c r="W800" s="290"/>
      <c r="X800" s="290"/>
      <c r="Y800" s="290"/>
      <c r="Z800" s="290"/>
    </row>
    <row r="801" spans="1:26" ht="19" customHeight="1">
      <c r="A801" s="290"/>
      <c r="B801" s="290"/>
      <c r="C801" s="290"/>
      <c r="D801" s="290"/>
      <c r="E801" s="345"/>
      <c r="F801" s="348"/>
      <c r="G801" s="345"/>
      <c r="H801" s="345"/>
      <c r="I801" s="345"/>
      <c r="J801" s="345"/>
      <c r="K801" s="345"/>
      <c r="L801" s="290"/>
      <c r="M801" s="290"/>
      <c r="N801" s="290"/>
      <c r="O801" s="290"/>
      <c r="P801" s="290"/>
      <c r="Q801" s="290"/>
      <c r="R801" s="290"/>
      <c r="S801" s="290"/>
      <c r="T801" s="290"/>
      <c r="U801" s="290"/>
      <c r="V801" s="290"/>
      <c r="W801" s="290"/>
      <c r="X801" s="290"/>
      <c r="Y801" s="290"/>
      <c r="Z801" s="290"/>
    </row>
    <row r="802" spans="1:26" ht="19" customHeight="1">
      <c r="A802" s="290"/>
      <c r="B802" s="290"/>
      <c r="C802" s="290"/>
      <c r="D802" s="290"/>
      <c r="E802" s="345"/>
      <c r="F802" s="348"/>
      <c r="G802" s="345"/>
      <c r="H802" s="345"/>
      <c r="I802" s="345"/>
      <c r="J802" s="345"/>
      <c r="K802" s="345"/>
      <c r="L802" s="290"/>
      <c r="M802" s="290"/>
      <c r="N802" s="290"/>
      <c r="O802" s="290"/>
      <c r="P802" s="290"/>
      <c r="Q802" s="290"/>
      <c r="R802" s="290"/>
      <c r="S802" s="290"/>
      <c r="T802" s="290"/>
      <c r="U802" s="290"/>
      <c r="V802" s="290"/>
      <c r="W802" s="290"/>
      <c r="X802" s="290"/>
      <c r="Y802" s="290"/>
      <c r="Z802" s="290"/>
    </row>
    <row r="803" spans="1:26" ht="19" customHeight="1">
      <c r="A803" s="290"/>
      <c r="B803" s="290"/>
      <c r="C803" s="290"/>
      <c r="D803" s="290"/>
      <c r="E803" s="345"/>
      <c r="F803" s="348"/>
      <c r="G803" s="345"/>
      <c r="H803" s="345"/>
      <c r="I803" s="345"/>
      <c r="J803" s="345"/>
      <c r="K803" s="345"/>
      <c r="L803" s="290"/>
      <c r="M803" s="290"/>
      <c r="N803" s="290"/>
      <c r="O803" s="290"/>
      <c r="P803" s="290"/>
      <c r="Q803" s="290"/>
      <c r="R803" s="290"/>
      <c r="S803" s="290"/>
      <c r="T803" s="290"/>
      <c r="U803" s="290"/>
      <c r="V803" s="290"/>
      <c r="W803" s="290"/>
      <c r="X803" s="290"/>
      <c r="Y803" s="290"/>
      <c r="Z803" s="290"/>
    </row>
    <row r="804" spans="1:26" ht="19" customHeight="1">
      <c r="A804" s="290"/>
      <c r="B804" s="290"/>
      <c r="C804" s="290"/>
      <c r="D804" s="290"/>
      <c r="E804" s="345"/>
      <c r="F804" s="348"/>
      <c r="G804" s="345"/>
      <c r="H804" s="345"/>
      <c r="I804" s="345"/>
      <c r="J804" s="345"/>
      <c r="K804" s="345"/>
      <c r="L804" s="290"/>
      <c r="M804" s="290"/>
      <c r="N804" s="290"/>
      <c r="O804" s="290"/>
      <c r="P804" s="290"/>
      <c r="Q804" s="290"/>
      <c r="R804" s="290"/>
      <c r="S804" s="290"/>
      <c r="T804" s="290"/>
      <c r="U804" s="290"/>
      <c r="V804" s="290"/>
      <c r="W804" s="290"/>
      <c r="X804" s="290"/>
      <c r="Y804" s="290"/>
      <c r="Z804" s="290"/>
    </row>
    <row r="805" spans="1:26" ht="19" customHeight="1">
      <c r="A805" s="290"/>
      <c r="B805" s="290"/>
      <c r="C805" s="290"/>
      <c r="D805" s="290"/>
      <c r="E805" s="345"/>
      <c r="F805" s="348"/>
      <c r="G805" s="345"/>
      <c r="H805" s="345"/>
      <c r="I805" s="345"/>
      <c r="J805" s="345"/>
      <c r="K805" s="345"/>
      <c r="L805" s="290"/>
      <c r="M805" s="290"/>
      <c r="N805" s="290"/>
      <c r="O805" s="290"/>
      <c r="P805" s="290"/>
      <c r="Q805" s="290"/>
      <c r="R805" s="290"/>
      <c r="S805" s="290"/>
      <c r="T805" s="290"/>
      <c r="U805" s="290"/>
      <c r="V805" s="290"/>
      <c r="W805" s="290"/>
      <c r="X805" s="290"/>
      <c r="Y805" s="290"/>
      <c r="Z805" s="290"/>
    </row>
    <row r="806" spans="1:26" ht="19" customHeight="1">
      <c r="A806" s="290"/>
      <c r="B806" s="290"/>
      <c r="C806" s="290"/>
      <c r="D806" s="290"/>
      <c r="E806" s="345"/>
      <c r="F806" s="348"/>
      <c r="G806" s="345"/>
      <c r="H806" s="345"/>
      <c r="I806" s="345"/>
      <c r="J806" s="345"/>
      <c r="K806" s="345"/>
      <c r="L806" s="290"/>
      <c r="M806" s="290"/>
      <c r="N806" s="290"/>
      <c r="O806" s="290"/>
      <c r="P806" s="290"/>
      <c r="Q806" s="290"/>
      <c r="R806" s="290"/>
      <c r="S806" s="290"/>
      <c r="T806" s="290"/>
      <c r="U806" s="290"/>
      <c r="V806" s="290"/>
      <c r="W806" s="290"/>
      <c r="X806" s="290"/>
      <c r="Y806" s="290"/>
      <c r="Z806" s="290"/>
    </row>
    <row r="807" spans="1:26" ht="19" customHeight="1">
      <c r="A807" s="290"/>
      <c r="B807" s="290"/>
      <c r="C807" s="290"/>
      <c r="D807" s="290"/>
      <c r="E807" s="345"/>
      <c r="F807" s="348"/>
      <c r="G807" s="345"/>
      <c r="H807" s="345"/>
      <c r="I807" s="345"/>
      <c r="J807" s="345"/>
      <c r="K807" s="345"/>
      <c r="L807" s="290"/>
      <c r="M807" s="290"/>
      <c r="N807" s="290"/>
      <c r="O807" s="290"/>
      <c r="P807" s="290"/>
      <c r="Q807" s="290"/>
      <c r="R807" s="290"/>
      <c r="S807" s="290"/>
      <c r="T807" s="290"/>
      <c r="U807" s="290"/>
      <c r="V807" s="290"/>
      <c r="W807" s="290"/>
      <c r="X807" s="290"/>
      <c r="Y807" s="290"/>
      <c r="Z807" s="290"/>
    </row>
    <row r="808" spans="1:26" ht="19" customHeight="1">
      <c r="A808" s="290"/>
      <c r="B808" s="290"/>
      <c r="C808" s="290"/>
      <c r="D808" s="290"/>
      <c r="E808" s="345"/>
      <c r="F808" s="348"/>
      <c r="G808" s="345"/>
      <c r="H808" s="345"/>
      <c r="I808" s="345"/>
      <c r="J808" s="345"/>
      <c r="K808" s="345"/>
      <c r="L808" s="290"/>
      <c r="M808" s="290"/>
      <c r="N808" s="290"/>
      <c r="O808" s="290"/>
      <c r="P808" s="290"/>
      <c r="Q808" s="290"/>
      <c r="R808" s="290"/>
      <c r="S808" s="290"/>
      <c r="T808" s="290"/>
      <c r="U808" s="290"/>
      <c r="V808" s="290"/>
      <c r="W808" s="290"/>
      <c r="X808" s="290"/>
      <c r="Y808" s="290"/>
      <c r="Z808" s="290"/>
    </row>
    <row r="809" spans="1:26" ht="19" customHeight="1">
      <c r="A809" s="290"/>
      <c r="B809" s="290"/>
      <c r="C809" s="290"/>
      <c r="D809" s="290"/>
      <c r="E809" s="345"/>
      <c r="F809" s="348"/>
      <c r="G809" s="345"/>
      <c r="H809" s="345"/>
      <c r="I809" s="345"/>
      <c r="J809" s="345"/>
      <c r="K809" s="345"/>
      <c r="L809" s="290"/>
      <c r="M809" s="290"/>
      <c r="N809" s="290"/>
      <c r="O809" s="290"/>
      <c r="P809" s="290"/>
      <c r="Q809" s="290"/>
      <c r="R809" s="290"/>
      <c r="S809" s="290"/>
      <c r="T809" s="290"/>
      <c r="U809" s="290"/>
      <c r="V809" s="290"/>
      <c r="W809" s="290"/>
      <c r="X809" s="290"/>
      <c r="Y809" s="290"/>
      <c r="Z809" s="290"/>
    </row>
    <row r="810" spans="1:26" ht="19" customHeight="1">
      <c r="A810" s="290"/>
      <c r="B810" s="290"/>
      <c r="C810" s="290"/>
      <c r="D810" s="290"/>
      <c r="E810" s="345"/>
      <c r="F810" s="348"/>
      <c r="G810" s="345"/>
      <c r="H810" s="345"/>
      <c r="I810" s="345"/>
      <c r="J810" s="345"/>
      <c r="K810" s="345"/>
      <c r="L810" s="290"/>
      <c r="M810" s="290"/>
      <c r="N810" s="290"/>
      <c r="O810" s="290"/>
      <c r="P810" s="290"/>
      <c r="Q810" s="290"/>
      <c r="R810" s="290"/>
      <c r="S810" s="290"/>
      <c r="T810" s="290"/>
      <c r="U810" s="290"/>
      <c r="V810" s="290"/>
      <c r="W810" s="290"/>
      <c r="X810" s="290"/>
      <c r="Y810" s="290"/>
      <c r="Z810" s="290"/>
    </row>
    <row r="811" spans="1:26" ht="19" customHeight="1">
      <c r="A811" s="290"/>
      <c r="B811" s="290"/>
      <c r="C811" s="290"/>
      <c r="D811" s="290"/>
      <c r="E811" s="345"/>
      <c r="F811" s="348"/>
      <c r="G811" s="345"/>
      <c r="H811" s="345"/>
      <c r="I811" s="345"/>
      <c r="J811" s="345"/>
      <c r="K811" s="345"/>
      <c r="L811" s="290"/>
      <c r="M811" s="290"/>
      <c r="N811" s="290"/>
      <c r="O811" s="290"/>
      <c r="P811" s="290"/>
      <c r="Q811" s="290"/>
      <c r="R811" s="290"/>
      <c r="S811" s="290"/>
      <c r="T811" s="290"/>
      <c r="U811" s="290"/>
      <c r="V811" s="290"/>
      <c r="W811" s="290"/>
      <c r="X811" s="290"/>
      <c r="Y811" s="290"/>
      <c r="Z811" s="290"/>
    </row>
    <row r="812" spans="1:26" ht="19" customHeight="1">
      <c r="A812" s="290"/>
      <c r="B812" s="290"/>
      <c r="C812" s="290"/>
      <c r="D812" s="290"/>
      <c r="E812" s="345"/>
      <c r="F812" s="348"/>
      <c r="G812" s="345"/>
      <c r="H812" s="345"/>
      <c r="I812" s="345"/>
      <c r="J812" s="345"/>
      <c r="K812" s="345"/>
      <c r="L812" s="290"/>
      <c r="M812" s="290"/>
      <c r="N812" s="290"/>
      <c r="O812" s="290"/>
      <c r="P812" s="290"/>
      <c r="Q812" s="290"/>
      <c r="R812" s="290"/>
      <c r="S812" s="290"/>
      <c r="T812" s="290"/>
      <c r="U812" s="290"/>
      <c r="V812" s="290"/>
      <c r="W812" s="290"/>
      <c r="X812" s="290"/>
      <c r="Y812" s="290"/>
      <c r="Z812" s="290"/>
    </row>
    <row r="813" spans="1:26" ht="19" customHeight="1">
      <c r="A813" s="290"/>
      <c r="B813" s="290"/>
      <c r="C813" s="290"/>
      <c r="D813" s="290"/>
      <c r="E813" s="345"/>
      <c r="F813" s="348"/>
      <c r="G813" s="345"/>
      <c r="H813" s="345"/>
      <c r="I813" s="345"/>
      <c r="J813" s="345"/>
      <c r="K813" s="345"/>
      <c r="L813" s="290"/>
      <c r="M813" s="290"/>
      <c r="N813" s="290"/>
      <c r="O813" s="290"/>
      <c r="P813" s="290"/>
      <c r="Q813" s="290"/>
      <c r="R813" s="290"/>
      <c r="S813" s="290"/>
      <c r="T813" s="290"/>
      <c r="U813" s="290"/>
      <c r="V813" s="290"/>
      <c r="W813" s="290"/>
      <c r="X813" s="290"/>
      <c r="Y813" s="290"/>
      <c r="Z813" s="290"/>
    </row>
    <row r="814" spans="1:26" ht="19" customHeight="1">
      <c r="A814" s="290"/>
      <c r="B814" s="290"/>
      <c r="C814" s="290"/>
      <c r="D814" s="290"/>
      <c r="E814" s="345"/>
      <c r="F814" s="348"/>
      <c r="G814" s="345"/>
      <c r="H814" s="345"/>
      <c r="I814" s="345"/>
      <c r="J814" s="345"/>
      <c r="K814" s="345"/>
      <c r="L814" s="290"/>
      <c r="M814" s="290"/>
      <c r="N814" s="290"/>
      <c r="O814" s="290"/>
      <c r="P814" s="290"/>
      <c r="Q814" s="290"/>
      <c r="R814" s="290"/>
      <c r="S814" s="290"/>
      <c r="T814" s="290"/>
      <c r="U814" s="290"/>
      <c r="V814" s="290"/>
      <c r="W814" s="290"/>
      <c r="X814" s="290"/>
      <c r="Y814" s="290"/>
      <c r="Z814" s="290"/>
    </row>
    <row r="815" spans="1:26" ht="19" customHeight="1">
      <c r="A815" s="290"/>
      <c r="B815" s="290"/>
      <c r="C815" s="290"/>
      <c r="D815" s="290"/>
      <c r="E815" s="345"/>
      <c r="F815" s="348"/>
      <c r="G815" s="345"/>
      <c r="H815" s="345"/>
      <c r="I815" s="345"/>
      <c r="J815" s="345"/>
      <c r="K815" s="345"/>
      <c r="L815" s="290"/>
      <c r="M815" s="290"/>
      <c r="N815" s="290"/>
      <c r="O815" s="290"/>
      <c r="P815" s="290"/>
      <c r="Q815" s="290"/>
      <c r="R815" s="290"/>
      <c r="S815" s="290"/>
      <c r="T815" s="290"/>
      <c r="U815" s="290"/>
      <c r="V815" s="290"/>
      <c r="W815" s="290"/>
      <c r="X815" s="290"/>
      <c r="Y815" s="290"/>
      <c r="Z815" s="290"/>
    </row>
    <row r="816" spans="1:26" ht="19" customHeight="1">
      <c r="A816" s="290"/>
      <c r="B816" s="290"/>
      <c r="C816" s="290"/>
      <c r="D816" s="290"/>
      <c r="E816" s="345"/>
      <c r="F816" s="348"/>
      <c r="G816" s="345"/>
      <c r="H816" s="345"/>
      <c r="I816" s="345"/>
      <c r="J816" s="345"/>
      <c r="K816" s="345"/>
      <c r="L816" s="290"/>
      <c r="M816" s="290"/>
      <c r="N816" s="290"/>
      <c r="O816" s="290"/>
      <c r="P816" s="290"/>
      <c r="Q816" s="290"/>
      <c r="R816" s="290"/>
      <c r="S816" s="290"/>
      <c r="T816" s="290"/>
      <c r="U816" s="290"/>
      <c r="V816" s="290"/>
      <c r="W816" s="290"/>
      <c r="X816" s="290"/>
      <c r="Y816" s="290"/>
      <c r="Z816" s="290"/>
    </row>
    <row r="817" spans="1:26" ht="19" customHeight="1">
      <c r="A817" s="290"/>
      <c r="B817" s="290"/>
      <c r="C817" s="290"/>
      <c r="D817" s="290"/>
      <c r="E817" s="345"/>
      <c r="F817" s="348"/>
      <c r="G817" s="345"/>
      <c r="H817" s="345"/>
      <c r="I817" s="345"/>
      <c r="J817" s="345"/>
      <c r="K817" s="345"/>
      <c r="L817" s="290"/>
      <c r="M817" s="290"/>
      <c r="N817" s="290"/>
      <c r="O817" s="290"/>
      <c r="P817" s="290"/>
      <c r="Q817" s="290"/>
      <c r="R817" s="290"/>
      <c r="S817" s="290"/>
      <c r="T817" s="290"/>
      <c r="U817" s="290"/>
      <c r="V817" s="290"/>
      <c r="W817" s="290"/>
      <c r="X817" s="290"/>
      <c r="Y817" s="290"/>
      <c r="Z817" s="290"/>
    </row>
    <row r="818" spans="1:26" ht="19" customHeight="1">
      <c r="A818" s="290"/>
      <c r="B818" s="290"/>
      <c r="C818" s="290"/>
      <c r="D818" s="290"/>
      <c r="E818" s="345"/>
      <c r="F818" s="348"/>
      <c r="G818" s="345"/>
      <c r="H818" s="345"/>
      <c r="I818" s="345"/>
      <c r="J818" s="345"/>
      <c r="K818" s="345"/>
      <c r="L818" s="290"/>
      <c r="M818" s="290"/>
      <c r="N818" s="290"/>
      <c r="O818" s="290"/>
      <c r="P818" s="290"/>
      <c r="Q818" s="290"/>
      <c r="R818" s="290"/>
      <c r="S818" s="290"/>
      <c r="T818" s="290"/>
      <c r="U818" s="290"/>
      <c r="V818" s="290"/>
      <c r="W818" s="290"/>
      <c r="X818" s="290"/>
      <c r="Y818" s="290"/>
      <c r="Z818" s="290"/>
    </row>
    <row r="819" spans="1:26" ht="19" customHeight="1">
      <c r="A819" s="290"/>
      <c r="B819" s="290"/>
      <c r="C819" s="290"/>
      <c r="D819" s="290"/>
      <c r="E819" s="345"/>
      <c r="F819" s="348"/>
      <c r="G819" s="345"/>
      <c r="H819" s="345"/>
      <c r="I819" s="345"/>
      <c r="J819" s="345"/>
      <c r="K819" s="345"/>
      <c r="L819" s="290"/>
      <c r="M819" s="290"/>
      <c r="N819" s="290"/>
      <c r="O819" s="290"/>
      <c r="P819" s="290"/>
      <c r="Q819" s="290"/>
      <c r="R819" s="290"/>
      <c r="S819" s="290"/>
      <c r="T819" s="290"/>
      <c r="U819" s="290"/>
      <c r="V819" s="290"/>
      <c r="W819" s="290"/>
      <c r="X819" s="290"/>
      <c r="Y819" s="290"/>
      <c r="Z819" s="290"/>
    </row>
    <row r="820" spans="1:26" ht="19" customHeight="1">
      <c r="A820" s="290"/>
      <c r="B820" s="290"/>
      <c r="C820" s="290"/>
      <c r="D820" s="290"/>
      <c r="E820" s="345"/>
      <c r="F820" s="348"/>
      <c r="G820" s="345"/>
      <c r="H820" s="345"/>
      <c r="I820" s="345"/>
      <c r="J820" s="345"/>
      <c r="K820" s="345"/>
      <c r="L820" s="290"/>
      <c r="M820" s="290"/>
      <c r="N820" s="290"/>
      <c r="O820" s="290"/>
      <c r="P820" s="290"/>
      <c r="Q820" s="290"/>
      <c r="R820" s="290"/>
      <c r="S820" s="290"/>
      <c r="T820" s="290"/>
      <c r="U820" s="290"/>
      <c r="V820" s="290"/>
      <c r="W820" s="290"/>
      <c r="X820" s="290"/>
      <c r="Y820" s="290"/>
      <c r="Z820" s="290"/>
    </row>
    <row r="821" spans="1:26" ht="19" customHeight="1">
      <c r="A821" s="290"/>
      <c r="B821" s="290"/>
      <c r="C821" s="290"/>
      <c r="D821" s="290"/>
      <c r="E821" s="345"/>
      <c r="F821" s="348"/>
      <c r="G821" s="345"/>
      <c r="H821" s="345"/>
      <c r="I821" s="345"/>
      <c r="J821" s="345"/>
      <c r="K821" s="345"/>
      <c r="L821" s="290"/>
      <c r="M821" s="290"/>
      <c r="N821" s="290"/>
      <c r="O821" s="290"/>
      <c r="P821" s="290"/>
      <c r="Q821" s="290"/>
      <c r="R821" s="290"/>
      <c r="S821" s="290"/>
      <c r="T821" s="290"/>
      <c r="U821" s="290"/>
      <c r="V821" s="290"/>
      <c r="W821" s="290"/>
      <c r="X821" s="290"/>
      <c r="Y821" s="290"/>
      <c r="Z821" s="290"/>
    </row>
    <row r="822" spans="1:26" ht="19" customHeight="1">
      <c r="A822" s="290"/>
      <c r="B822" s="290"/>
      <c r="C822" s="290"/>
      <c r="D822" s="290"/>
      <c r="E822" s="345"/>
      <c r="F822" s="348"/>
      <c r="G822" s="345"/>
      <c r="H822" s="345"/>
      <c r="I822" s="345"/>
      <c r="J822" s="345"/>
      <c r="K822" s="345"/>
      <c r="L822" s="290"/>
      <c r="M822" s="290"/>
      <c r="N822" s="290"/>
      <c r="O822" s="290"/>
      <c r="P822" s="290"/>
      <c r="Q822" s="290"/>
      <c r="R822" s="290"/>
      <c r="S822" s="290"/>
      <c r="T822" s="290"/>
      <c r="U822" s="290"/>
      <c r="V822" s="290"/>
      <c r="W822" s="290"/>
      <c r="X822" s="290"/>
      <c r="Y822" s="290"/>
      <c r="Z822" s="290"/>
    </row>
    <row r="823" spans="1:26" ht="19" customHeight="1">
      <c r="A823" s="290"/>
      <c r="B823" s="290"/>
      <c r="C823" s="290"/>
      <c r="D823" s="290"/>
      <c r="E823" s="345"/>
      <c r="F823" s="348"/>
      <c r="G823" s="345"/>
      <c r="H823" s="345"/>
      <c r="I823" s="345"/>
      <c r="J823" s="345"/>
      <c r="K823" s="345"/>
      <c r="L823" s="290"/>
      <c r="M823" s="290"/>
      <c r="N823" s="290"/>
      <c r="O823" s="290"/>
      <c r="P823" s="290"/>
      <c r="Q823" s="290"/>
      <c r="R823" s="290"/>
      <c r="S823" s="290"/>
      <c r="T823" s="290"/>
      <c r="U823" s="290"/>
      <c r="V823" s="290"/>
      <c r="W823" s="290"/>
      <c r="X823" s="290"/>
      <c r="Y823" s="290"/>
      <c r="Z823" s="290"/>
    </row>
    <row r="824" spans="1:26" ht="19" customHeight="1">
      <c r="A824" s="290"/>
      <c r="B824" s="290"/>
      <c r="C824" s="290"/>
      <c r="D824" s="290"/>
      <c r="E824" s="345"/>
      <c r="F824" s="348"/>
      <c r="G824" s="345"/>
      <c r="H824" s="345"/>
      <c r="I824" s="345"/>
      <c r="J824" s="345"/>
      <c r="K824" s="345"/>
      <c r="L824" s="290"/>
      <c r="M824" s="290"/>
      <c r="N824" s="290"/>
      <c r="O824" s="290"/>
      <c r="P824" s="290"/>
      <c r="Q824" s="290"/>
      <c r="R824" s="290"/>
      <c r="S824" s="290"/>
      <c r="T824" s="290"/>
      <c r="U824" s="290"/>
      <c r="V824" s="290"/>
      <c r="W824" s="290"/>
      <c r="X824" s="290"/>
      <c r="Y824" s="290"/>
      <c r="Z824" s="290"/>
    </row>
    <row r="825" spans="1:26" ht="19" customHeight="1">
      <c r="A825" s="290"/>
      <c r="B825" s="290"/>
      <c r="C825" s="290"/>
      <c r="D825" s="290"/>
      <c r="E825" s="345"/>
      <c r="F825" s="348"/>
      <c r="G825" s="345"/>
      <c r="H825" s="345"/>
      <c r="I825" s="345"/>
      <c r="J825" s="345"/>
      <c r="K825" s="345"/>
      <c r="L825" s="290"/>
      <c r="M825" s="290"/>
      <c r="N825" s="290"/>
      <c r="O825" s="290"/>
      <c r="P825" s="290"/>
      <c r="Q825" s="290"/>
      <c r="R825" s="290"/>
      <c r="S825" s="290"/>
      <c r="T825" s="290"/>
      <c r="U825" s="290"/>
      <c r="V825" s="290"/>
      <c r="W825" s="290"/>
      <c r="X825" s="290"/>
      <c r="Y825" s="290"/>
      <c r="Z825" s="290"/>
    </row>
    <row r="826" spans="1:26" ht="19" customHeight="1">
      <c r="A826" s="290"/>
      <c r="B826" s="290"/>
      <c r="C826" s="290"/>
      <c r="D826" s="290"/>
      <c r="E826" s="345"/>
      <c r="F826" s="348"/>
      <c r="G826" s="345"/>
      <c r="H826" s="345"/>
      <c r="I826" s="345"/>
      <c r="J826" s="345"/>
      <c r="K826" s="345"/>
      <c r="L826" s="290"/>
      <c r="M826" s="290"/>
      <c r="N826" s="290"/>
      <c r="O826" s="290"/>
      <c r="P826" s="290"/>
      <c r="Q826" s="290"/>
      <c r="R826" s="290"/>
      <c r="S826" s="290"/>
      <c r="T826" s="290"/>
      <c r="U826" s="290"/>
      <c r="V826" s="290"/>
      <c r="W826" s="290"/>
      <c r="X826" s="290"/>
      <c r="Y826" s="290"/>
      <c r="Z826" s="290"/>
    </row>
    <row r="827" spans="1:26" ht="19" customHeight="1">
      <c r="A827" s="290"/>
      <c r="B827" s="290"/>
      <c r="C827" s="290"/>
      <c r="D827" s="290"/>
      <c r="E827" s="345"/>
      <c r="F827" s="348"/>
      <c r="G827" s="345"/>
      <c r="H827" s="345"/>
      <c r="I827" s="345"/>
      <c r="J827" s="345"/>
      <c r="K827" s="345"/>
      <c r="L827" s="290"/>
      <c r="M827" s="290"/>
      <c r="N827" s="290"/>
      <c r="O827" s="290"/>
      <c r="P827" s="290"/>
      <c r="Q827" s="290"/>
      <c r="R827" s="290"/>
      <c r="S827" s="290"/>
      <c r="T827" s="290"/>
      <c r="U827" s="290"/>
      <c r="V827" s="290"/>
      <c r="W827" s="290"/>
      <c r="X827" s="290"/>
      <c r="Y827" s="290"/>
      <c r="Z827" s="290"/>
    </row>
    <row r="828" spans="1:26" ht="19" customHeight="1">
      <c r="A828" s="290"/>
      <c r="B828" s="290"/>
      <c r="C828" s="290"/>
      <c r="D828" s="290"/>
      <c r="E828" s="345"/>
      <c r="F828" s="348"/>
      <c r="G828" s="345"/>
      <c r="H828" s="345"/>
      <c r="I828" s="345"/>
      <c r="J828" s="345"/>
      <c r="K828" s="345"/>
      <c r="L828" s="290"/>
      <c r="M828" s="290"/>
      <c r="N828" s="290"/>
      <c r="O828" s="290"/>
      <c r="P828" s="290"/>
      <c r="Q828" s="290"/>
      <c r="R828" s="290"/>
      <c r="S828" s="290"/>
      <c r="T828" s="290"/>
      <c r="U828" s="290"/>
      <c r="V828" s="290"/>
      <c r="W828" s="290"/>
      <c r="X828" s="290"/>
      <c r="Y828" s="290"/>
      <c r="Z828" s="290"/>
    </row>
    <row r="829" spans="1:26" ht="19" customHeight="1">
      <c r="A829" s="290"/>
      <c r="B829" s="290"/>
      <c r="C829" s="290"/>
      <c r="D829" s="290"/>
      <c r="E829" s="345"/>
      <c r="F829" s="348"/>
      <c r="G829" s="345"/>
      <c r="H829" s="345"/>
      <c r="I829" s="345"/>
      <c r="J829" s="345"/>
      <c r="K829" s="345"/>
      <c r="L829" s="290"/>
      <c r="M829" s="290"/>
      <c r="N829" s="290"/>
      <c r="O829" s="290"/>
      <c r="P829" s="290"/>
      <c r="Q829" s="290"/>
      <c r="R829" s="290"/>
      <c r="S829" s="290"/>
      <c r="T829" s="290"/>
      <c r="U829" s="290"/>
      <c r="V829" s="290"/>
      <c r="W829" s="290"/>
      <c r="X829" s="290"/>
      <c r="Y829" s="290"/>
      <c r="Z829" s="290"/>
    </row>
    <row r="830" spans="1:26" ht="19" customHeight="1">
      <c r="A830" s="290"/>
      <c r="B830" s="290"/>
      <c r="C830" s="290"/>
      <c r="D830" s="290"/>
      <c r="E830" s="345"/>
      <c r="F830" s="348"/>
      <c r="G830" s="345"/>
      <c r="H830" s="345"/>
      <c r="I830" s="345"/>
      <c r="J830" s="345"/>
      <c r="K830" s="345"/>
      <c r="L830" s="290"/>
      <c r="M830" s="290"/>
      <c r="N830" s="290"/>
      <c r="O830" s="290"/>
      <c r="P830" s="290"/>
      <c r="Q830" s="290"/>
      <c r="R830" s="290"/>
      <c r="S830" s="290"/>
      <c r="T830" s="290"/>
      <c r="U830" s="290"/>
      <c r="V830" s="290"/>
      <c r="W830" s="290"/>
      <c r="X830" s="290"/>
      <c r="Y830" s="290"/>
      <c r="Z830" s="290"/>
    </row>
    <row r="831" spans="1:26" ht="19" customHeight="1">
      <c r="A831" s="290"/>
      <c r="B831" s="290"/>
      <c r="C831" s="290"/>
      <c r="D831" s="290"/>
      <c r="E831" s="345"/>
      <c r="F831" s="348"/>
      <c r="G831" s="345"/>
      <c r="H831" s="345"/>
      <c r="I831" s="345"/>
      <c r="J831" s="345"/>
      <c r="K831" s="345"/>
      <c r="L831" s="290"/>
      <c r="M831" s="290"/>
      <c r="N831" s="290"/>
      <c r="O831" s="290"/>
      <c r="P831" s="290"/>
      <c r="Q831" s="290"/>
      <c r="R831" s="290"/>
      <c r="S831" s="290"/>
      <c r="T831" s="290"/>
      <c r="U831" s="290"/>
      <c r="V831" s="290"/>
      <c r="W831" s="290"/>
      <c r="X831" s="290"/>
      <c r="Y831" s="290"/>
      <c r="Z831" s="290"/>
    </row>
    <row r="832" spans="1:26" ht="19" customHeight="1">
      <c r="A832" s="290"/>
      <c r="B832" s="290"/>
      <c r="C832" s="290"/>
      <c r="D832" s="290"/>
      <c r="E832" s="345"/>
      <c r="F832" s="348"/>
      <c r="G832" s="345"/>
      <c r="H832" s="345"/>
      <c r="I832" s="345"/>
      <c r="J832" s="345"/>
      <c r="K832" s="345"/>
      <c r="L832" s="290"/>
      <c r="M832" s="290"/>
      <c r="N832" s="290"/>
      <c r="O832" s="290"/>
      <c r="P832" s="290"/>
      <c r="Q832" s="290"/>
      <c r="R832" s="290"/>
      <c r="S832" s="290"/>
      <c r="T832" s="290"/>
      <c r="U832" s="290"/>
      <c r="V832" s="290"/>
      <c r="W832" s="290"/>
      <c r="X832" s="290"/>
      <c r="Y832" s="290"/>
      <c r="Z832" s="290"/>
    </row>
    <row r="833" spans="1:26" ht="19" customHeight="1">
      <c r="A833" s="290"/>
      <c r="B833" s="290"/>
      <c r="C833" s="290"/>
      <c r="D833" s="290"/>
      <c r="E833" s="345"/>
      <c r="F833" s="348"/>
      <c r="G833" s="345"/>
      <c r="H833" s="345"/>
      <c r="I833" s="345"/>
      <c r="J833" s="345"/>
      <c r="K833" s="345"/>
      <c r="L833" s="290"/>
      <c r="M833" s="290"/>
      <c r="N833" s="290"/>
      <c r="O833" s="290"/>
      <c r="P833" s="290"/>
      <c r="Q833" s="290"/>
      <c r="R833" s="290"/>
      <c r="S833" s="290"/>
      <c r="T833" s="290"/>
      <c r="U833" s="290"/>
      <c r="V833" s="290"/>
      <c r="W833" s="290"/>
      <c r="X833" s="290"/>
      <c r="Y833" s="290"/>
      <c r="Z833" s="290"/>
    </row>
    <row r="834" spans="1:26" ht="19" customHeight="1">
      <c r="A834" s="290"/>
      <c r="B834" s="290"/>
      <c r="C834" s="290"/>
      <c r="D834" s="290"/>
      <c r="E834" s="345"/>
      <c r="F834" s="348"/>
      <c r="G834" s="345"/>
      <c r="H834" s="345"/>
      <c r="I834" s="345"/>
      <c r="J834" s="345"/>
      <c r="K834" s="345"/>
      <c r="L834" s="290"/>
      <c r="M834" s="290"/>
      <c r="N834" s="290"/>
      <c r="O834" s="290"/>
      <c r="P834" s="290"/>
      <c r="Q834" s="290"/>
      <c r="R834" s="290"/>
      <c r="S834" s="290"/>
      <c r="T834" s="290"/>
      <c r="U834" s="290"/>
      <c r="V834" s="290"/>
      <c r="W834" s="290"/>
      <c r="X834" s="290"/>
      <c r="Y834" s="290"/>
      <c r="Z834" s="290"/>
    </row>
    <row r="835" spans="1:26" ht="19" customHeight="1">
      <c r="A835" s="290"/>
      <c r="B835" s="290"/>
      <c r="C835" s="290"/>
      <c r="D835" s="290"/>
      <c r="E835" s="345"/>
      <c r="F835" s="348"/>
      <c r="G835" s="345"/>
      <c r="H835" s="345"/>
      <c r="I835" s="345"/>
      <c r="J835" s="345"/>
      <c r="K835" s="345"/>
      <c r="L835" s="290"/>
      <c r="M835" s="290"/>
      <c r="N835" s="290"/>
      <c r="O835" s="290"/>
      <c r="P835" s="290"/>
      <c r="Q835" s="290"/>
      <c r="R835" s="290"/>
      <c r="S835" s="290"/>
      <c r="T835" s="290"/>
      <c r="U835" s="290"/>
      <c r="V835" s="290"/>
      <c r="W835" s="290"/>
      <c r="X835" s="290"/>
      <c r="Y835" s="290"/>
      <c r="Z835" s="290"/>
    </row>
    <row r="836" spans="1:26" ht="19" customHeight="1">
      <c r="A836" s="290"/>
      <c r="B836" s="290"/>
      <c r="C836" s="290"/>
      <c r="D836" s="290"/>
      <c r="E836" s="345"/>
      <c r="F836" s="348"/>
      <c r="G836" s="345"/>
      <c r="H836" s="345"/>
      <c r="I836" s="345"/>
      <c r="J836" s="345"/>
      <c r="K836" s="345"/>
      <c r="L836" s="290"/>
      <c r="M836" s="290"/>
      <c r="N836" s="290"/>
      <c r="O836" s="290"/>
      <c r="P836" s="290"/>
      <c r="Q836" s="290"/>
      <c r="R836" s="290"/>
      <c r="S836" s="290"/>
      <c r="T836" s="290"/>
      <c r="U836" s="290"/>
      <c r="V836" s="290"/>
      <c r="W836" s="290"/>
      <c r="X836" s="290"/>
      <c r="Y836" s="290"/>
      <c r="Z836" s="290"/>
    </row>
    <row r="837" spans="1:26" ht="19" customHeight="1">
      <c r="A837" s="290"/>
      <c r="B837" s="290"/>
      <c r="C837" s="290"/>
      <c r="D837" s="290"/>
      <c r="E837" s="345"/>
      <c r="F837" s="348"/>
      <c r="G837" s="345"/>
      <c r="H837" s="345"/>
      <c r="I837" s="345"/>
      <c r="J837" s="345"/>
      <c r="K837" s="345"/>
      <c r="L837" s="290"/>
      <c r="M837" s="290"/>
      <c r="N837" s="290"/>
      <c r="O837" s="290"/>
      <c r="P837" s="290"/>
      <c r="Q837" s="290"/>
      <c r="R837" s="290"/>
      <c r="S837" s="290"/>
      <c r="T837" s="290"/>
      <c r="U837" s="290"/>
      <c r="V837" s="290"/>
      <c r="W837" s="290"/>
      <c r="X837" s="290"/>
      <c r="Y837" s="290"/>
      <c r="Z837" s="290"/>
    </row>
    <row r="838" spans="1:26" ht="19" customHeight="1">
      <c r="A838" s="290"/>
      <c r="B838" s="290"/>
      <c r="C838" s="290"/>
      <c r="D838" s="290"/>
      <c r="E838" s="345"/>
      <c r="F838" s="348"/>
      <c r="G838" s="345"/>
      <c r="H838" s="345"/>
      <c r="I838" s="345"/>
      <c r="J838" s="345"/>
      <c r="K838" s="345"/>
      <c r="L838" s="290"/>
      <c r="M838" s="290"/>
      <c r="N838" s="290"/>
      <c r="O838" s="290"/>
      <c r="P838" s="290"/>
      <c r="Q838" s="290"/>
      <c r="R838" s="290"/>
      <c r="S838" s="290"/>
      <c r="T838" s="290"/>
      <c r="U838" s="290"/>
      <c r="V838" s="290"/>
      <c r="W838" s="290"/>
      <c r="X838" s="290"/>
      <c r="Y838" s="290"/>
      <c r="Z838" s="290"/>
    </row>
    <row r="839" spans="1:26" ht="19" customHeight="1">
      <c r="A839" s="290"/>
      <c r="B839" s="290"/>
      <c r="C839" s="290"/>
      <c r="D839" s="290"/>
      <c r="E839" s="345"/>
      <c r="F839" s="348"/>
      <c r="G839" s="345"/>
      <c r="H839" s="345"/>
      <c r="I839" s="345"/>
      <c r="J839" s="345"/>
      <c r="K839" s="345"/>
      <c r="L839" s="290"/>
      <c r="M839" s="290"/>
      <c r="N839" s="290"/>
      <c r="O839" s="290"/>
      <c r="P839" s="290"/>
      <c r="Q839" s="290"/>
      <c r="R839" s="290"/>
      <c r="S839" s="290"/>
      <c r="T839" s="290"/>
      <c r="U839" s="290"/>
      <c r="V839" s="290"/>
      <c r="W839" s="290"/>
      <c r="X839" s="290"/>
      <c r="Y839" s="290"/>
      <c r="Z839" s="290"/>
    </row>
    <row r="840" spans="1:26" ht="19" customHeight="1">
      <c r="A840" s="290"/>
      <c r="B840" s="290"/>
      <c r="C840" s="290"/>
      <c r="D840" s="290"/>
      <c r="E840" s="345"/>
      <c r="F840" s="348"/>
      <c r="G840" s="345"/>
      <c r="H840" s="345"/>
      <c r="I840" s="345"/>
      <c r="J840" s="345"/>
      <c r="K840" s="345"/>
      <c r="L840" s="290"/>
      <c r="M840" s="290"/>
      <c r="N840" s="290"/>
      <c r="O840" s="290"/>
      <c r="P840" s="290"/>
      <c r="Q840" s="290"/>
      <c r="R840" s="290"/>
      <c r="S840" s="290"/>
      <c r="T840" s="290"/>
      <c r="U840" s="290"/>
      <c r="V840" s="290"/>
      <c r="W840" s="290"/>
      <c r="X840" s="290"/>
      <c r="Y840" s="290"/>
      <c r="Z840" s="290"/>
    </row>
    <row r="841" spans="1:26" ht="19" customHeight="1">
      <c r="A841" s="290"/>
      <c r="B841" s="290"/>
      <c r="C841" s="290"/>
      <c r="D841" s="290"/>
      <c r="E841" s="345"/>
      <c r="F841" s="348"/>
      <c r="G841" s="345"/>
      <c r="H841" s="345"/>
      <c r="I841" s="345"/>
      <c r="J841" s="345"/>
      <c r="K841" s="345"/>
      <c r="L841" s="290"/>
      <c r="M841" s="290"/>
      <c r="N841" s="290"/>
      <c r="O841" s="290"/>
      <c r="P841" s="290"/>
      <c r="Q841" s="290"/>
      <c r="R841" s="290"/>
      <c r="S841" s="290"/>
      <c r="T841" s="290"/>
      <c r="U841" s="290"/>
      <c r="V841" s="290"/>
      <c r="W841" s="290"/>
      <c r="X841" s="290"/>
      <c r="Y841" s="290"/>
      <c r="Z841" s="290"/>
    </row>
    <row r="842" spans="1:26" ht="19" customHeight="1">
      <c r="A842" s="290"/>
      <c r="B842" s="290"/>
      <c r="C842" s="290"/>
      <c r="D842" s="290"/>
      <c r="E842" s="345"/>
      <c r="F842" s="348"/>
      <c r="G842" s="345"/>
      <c r="H842" s="345"/>
      <c r="I842" s="345"/>
      <c r="J842" s="345"/>
      <c r="K842" s="345"/>
      <c r="L842" s="290"/>
      <c r="M842" s="290"/>
      <c r="N842" s="290"/>
      <c r="O842" s="290"/>
      <c r="P842" s="290"/>
      <c r="Q842" s="290"/>
      <c r="R842" s="290"/>
      <c r="S842" s="290"/>
      <c r="T842" s="290"/>
      <c r="U842" s="290"/>
      <c r="V842" s="290"/>
      <c r="W842" s="290"/>
      <c r="X842" s="290"/>
      <c r="Y842" s="290"/>
      <c r="Z842" s="290"/>
    </row>
    <row r="843" spans="1:26" ht="19" customHeight="1">
      <c r="A843" s="290"/>
      <c r="B843" s="290"/>
      <c r="C843" s="290"/>
      <c r="D843" s="290"/>
      <c r="E843" s="345"/>
      <c r="F843" s="348"/>
      <c r="G843" s="345"/>
      <c r="H843" s="345"/>
      <c r="I843" s="345"/>
      <c r="J843" s="345"/>
      <c r="K843" s="345"/>
      <c r="L843" s="290"/>
      <c r="M843" s="290"/>
      <c r="N843" s="290"/>
      <c r="O843" s="290"/>
      <c r="P843" s="290"/>
      <c r="Q843" s="290"/>
      <c r="R843" s="290"/>
      <c r="S843" s="290"/>
      <c r="T843" s="290"/>
      <c r="U843" s="290"/>
      <c r="V843" s="290"/>
      <c r="W843" s="290"/>
      <c r="X843" s="290"/>
      <c r="Y843" s="290"/>
      <c r="Z843" s="290"/>
    </row>
    <row r="844" spans="1:26" ht="19" customHeight="1">
      <c r="A844" s="290"/>
      <c r="B844" s="290"/>
      <c r="C844" s="290"/>
      <c r="D844" s="290"/>
      <c r="E844" s="345"/>
      <c r="F844" s="348"/>
      <c r="G844" s="345"/>
      <c r="H844" s="345"/>
      <c r="I844" s="345"/>
      <c r="J844" s="345"/>
      <c r="K844" s="345"/>
      <c r="L844" s="290"/>
      <c r="M844" s="290"/>
      <c r="N844" s="290"/>
      <c r="O844" s="290"/>
      <c r="P844" s="290"/>
      <c r="Q844" s="290"/>
      <c r="R844" s="290"/>
      <c r="S844" s="290"/>
      <c r="T844" s="290"/>
      <c r="U844" s="290"/>
      <c r="V844" s="290"/>
      <c r="W844" s="290"/>
      <c r="X844" s="290"/>
      <c r="Y844" s="290"/>
      <c r="Z844" s="290"/>
    </row>
    <row r="845" spans="1:26" ht="19" customHeight="1">
      <c r="A845" s="290"/>
      <c r="B845" s="290"/>
      <c r="C845" s="290"/>
      <c r="D845" s="290"/>
      <c r="E845" s="345"/>
      <c r="F845" s="348"/>
      <c r="G845" s="345"/>
      <c r="H845" s="345"/>
      <c r="I845" s="345"/>
      <c r="J845" s="345"/>
      <c r="K845" s="345"/>
      <c r="L845" s="290"/>
      <c r="M845" s="290"/>
      <c r="N845" s="290"/>
      <c r="O845" s="290"/>
      <c r="P845" s="290"/>
      <c r="Q845" s="290"/>
      <c r="R845" s="290"/>
      <c r="S845" s="290"/>
      <c r="T845" s="290"/>
      <c r="U845" s="290"/>
      <c r="V845" s="290"/>
      <c r="W845" s="290"/>
      <c r="X845" s="290"/>
      <c r="Y845" s="290"/>
      <c r="Z845" s="290"/>
    </row>
    <row r="846" spans="1:26" ht="19" customHeight="1">
      <c r="A846" s="290"/>
      <c r="B846" s="290"/>
      <c r="C846" s="290"/>
      <c r="D846" s="290"/>
      <c r="E846" s="345"/>
      <c r="F846" s="348"/>
      <c r="G846" s="345"/>
      <c r="H846" s="345"/>
      <c r="I846" s="345"/>
      <c r="J846" s="345"/>
      <c r="K846" s="345"/>
      <c r="L846" s="290"/>
      <c r="M846" s="290"/>
      <c r="N846" s="290"/>
      <c r="O846" s="290"/>
      <c r="P846" s="290"/>
      <c r="Q846" s="290"/>
      <c r="R846" s="290"/>
      <c r="S846" s="290"/>
      <c r="T846" s="290"/>
      <c r="U846" s="290"/>
      <c r="V846" s="290"/>
      <c r="W846" s="290"/>
      <c r="X846" s="290"/>
      <c r="Y846" s="290"/>
      <c r="Z846" s="290"/>
    </row>
    <row r="847" spans="1:26" ht="19" customHeight="1">
      <c r="A847" s="290"/>
      <c r="B847" s="290"/>
      <c r="C847" s="290"/>
      <c r="D847" s="290"/>
      <c r="E847" s="345"/>
      <c r="F847" s="348"/>
      <c r="G847" s="345"/>
      <c r="H847" s="345"/>
      <c r="I847" s="345"/>
      <c r="J847" s="345"/>
      <c r="K847" s="345"/>
      <c r="L847" s="290"/>
      <c r="M847" s="290"/>
      <c r="N847" s="290"/>
      <c r="O847" s="290"/>
      <c r="P847" s="290"/>
      <c r="Q847" s="290"/>
      <c r="R847" s="290"/>
      <c r="S847" s="290"/>
      <c r="T847" s="290"/>
      <c r="U847" s="290"/>
      <c r="V847" s="290"/>
      <c r="W847" s="290"/>
      <c r="X847" s="290"/>
      <c r="Y847" s="290"/>
      <c r="Z847" s="290"/>
    </row>
    <row r="848" spans="1:26" ht="19" customHeight="1">
      <c r="A848" s="290"/>
      <c r="B848" s="290"/>
      <c r="C848" s="290"/>
      <c r="D848" s="290"/>
      <c r="E848" s="345"/>
      <c r="F848" s="348"/>
      <c r="G848" s="345"/>
      <c r="H848" s="345"/>
      <c r="I848" s="345"/>
      <c r="J848" s="345"/>
      <c r="K848" s="345"/>
      <c r="L848" s="290"/>
      <c r="M848" s="290"/>
      <c r="N848" s="290"/>
      <c r="O848" s="290"/>
      <c r="P848" s="290"/>
      <c r="Q848" s="290"/>
      <c r="R848" s="290"/>
      <c r="S848" s="290"/>
      <c r="T848" s="290"/>
      <c r="U848" s="290"/>
      <c r="V848" s="290"/>
      <c r="W848" s="290"/>
      <c r="X848" s="290"/>
      <c r="Y848" s="290"/>
      <c r="Z848" s="290"/>
    </row>
    <row r="849" spans="1:26" ht="19" customHeight="1">
      <c r="A849" s="290"/>
      <c r="B849" s="290"/>
      <c r="C849" s="290"/>
      <c r="D849" s="290"/>
      <c r="E849" s="345"/>
      <c r="F849" s="348"/>
      <c r="G849" s="345"/>
      <c r="H849" s="345"/>
      <c r="I849" s="345"/>
      <c r="J849" s="345"/>
      <c r="K849" s="345"/>
      <c r="L849" s="290"/>
      <c r="M849" s="290"/>
      <c r="N849" s="290"/>
      <c r="O849" s="290"/>
      <c r="P849" s="290"/>
      <c r="Q849" s="290"/>
      <c r="R849" s="290"/>
      <c r="S849" s="290"/>
      <c r="T849" s="290"/>
      <c r="U849" s="290"/>
      <c r="V849" s="290"/>
      <c r="W849" s="290"/>
      <c r="X849" s="290"/>
      <c r="Y849" s="290"/>
      <c r="Z849" s="290"/>
    </row>
    <row r="850" spans="1:26" ht="19" customHeight="1">
      <c r="A850" s="290"/>
      <c r="B850" s="290"/>
      <c r="C850" s="290"/>
      <c r="D850" s="290"/>
      <c r="E850" s="345"/>
      <c r="F850" s="348"/>
      <c r="G850" s="345"/>
      <c r="H850" s="345"/>
      <c r="I850" s="345"/>
      <c r="J850" s="345"/>
      <c r="K850" s="345"/>
      <c r="L850" s="290"/>
      <c r="M850" s="290"/>
      <c r="N850" s="290"/>
      <c r="O850" s="290"/>
      <c r="P850" s="290"/>
      <c r="Q850" s="290"/>
      <c r="R850" s="290"/>
      <c r="S850" s="290"/>
      <c r="T850" s="290"/>
      <c r="U850" s="290"/>
      <c r="V850" s="290"/>
      <c r="W850" s="290"/>
      <c r="X850" s="290"/>
      <c r="Y850" s="290"/>
      <c r="Z850" s="290"/>
    </row>
    <row r="851" spans="1:26" ht="19" customHeight="1">
      <c r="A851" s="290"/>
      <c r="B851" s="290"/>
      <c r="C851" s="290"/>
      <c r="D851" s="290"/>
      <c r="E851" s="345"/>
      <c r="F851" s="348"/>
      <c r="G851" s="345"/>
      <c r="H851" s="345"/>
      <c r="I851" s="345"/>
      <c r="J851" s="345"/>
      <c r="K851" s="345"/>
      <c r="L851" s="290"/>
      <c r="M851" s="290"/>
      <c r="N851" s="290"/>
      <c r="O851" s="290"/>
      <c r="P851" s="290"/>
      <c r="Q851" s="290"/>
      <c r="R851" s="290"/>
      <c r="S851" s="290"/>
      <c r="T851" s="290"/>
      <c r="U851" s="290"/>
      <c r="V851" s="290"/>
      <c r="W851" s="290"/>
      <c r="X851" s="290"/>
      <c r="Y851" s="290"/>
      <c r="Z851" s="290"/>
    </row>
    <row r="852" spans="1:26" ht="19" customHeight="1">
      <c r="A852" s="290"/>
      <c r="B852" s="290"/>
      <c r="C852" s="290"/>
      <c r="D852" s="290"/>
      <c r="E852" s="345"/>
      <c r="F852" s="348"/>
      <c r="G852" s="345"/>
      <c r="H852" s="345"/>
      <c r="I852" s="345"/>
      <c r="J852" s="345"/>
      <c r="K852" s="345"/>
      <c r="L852" s="290"/>
      <c r="M852" s="290"/>
      <c r="N852" s="290"/>
      <c r="O852" s="290"/>
      <c r="P852" s="290"/>
      <c r="Q852" s="290"/>
      <c r="R852" s="290"/>
      <c r="S852" s="290"/>
      <c r="T852" s="290"/>
      <c r="U852" s="290"/>
      <c r="V852" s="290"/>
      <c r="W852" s="290"/>
      <c r="X852" s="290"/>
      <c r="Y852" s="290"/>
      <c r="Z852" s="290"/>
    </row>
    <row r="853" spans="1:26" ht="19" customHeight="1">
      <c r="A853" s="290"/>
      <c r="B853" s="290"/>
      <c r="C853" s="290"/>
      <c r="D853" s="290"/>
      <c r="E853" s="345"/>
      <c r="F853" s="348"/>
      <c r="G853" s="345"/>
      <c r="H853" s="345"/>
      <c r="I853" s="345"/>
      <c r="J853" s="345"/>
      <c r="K853" s="345"/>
      <c r="L853" s="290"/>
      <c r="M853" s="290"/>
      <c r="N853" s="290"/>
      <c r="O853" s="290"/>
      <c r="P853" s="290"/>
      <c r="Q853" s="290"/>
      <c r="R853" s="290"/>
      <c r="S853" s="290"/>
      <c r="T853" s="290"/>
      <c r="U853" s="290"/>
      <c r="V853" s="290"/>
      <c r="W853" s="290"/>
      <c r="X853" s="290"/>
      <c r="Y853" s="290"/>
      <c r="Z853" s="290"/>
    </row>
    <row r="854" spans="1:26" ht="19" customHeight="1">
      <c r="A854" s="290"/>
      <c r="B854" s="290"/>
      <c r="C854" s="290"/>
      <c r="D854" s="290"/>
      <c r="E854" s="345"/>
      <c r="F854" s="348"/>
      <c r="G854" s="345"/>
      <c r="H854" s="345"/>
      <c r="I854" s="345"/>
      <c r="J854" s="345"/>
      <c r="K854" s="345"/>
      <c r="L854" s="290"/>
      <c r="M854" s="290"/>
      <c r="N854" s="290"/>
      <c r="O854" s="290"/>
      <c r="P854" s="290"/>
      <c r="Q854" s="290"/>
      <c r="R854" s="290"/>
      <c r="S854" s="290"/>
      <c r="T854" s="290"/>
      <c r="U854" s="290"/>
      <c r="V854" s="290"/>
      <c r="W854" s="290"/>
      <c r="X854" s="290"/>
      <c r="Y854" s="290"/>
      <c r="Z854" s="290"/>
    </row>
  </sheetData>
  <mergeCells count="24">
    <mergeCell ref="B29:C29"/>
    <mergeCell ref="B12:C12"/>
    <mergeCell ref="B15:C15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11:C11"/>
    <mergeCell ref="A1:B1"/>
    <mergeCell ref="F1:H2"/>
    <mergeCell ref="A2:B2"/>
    <mergeCell ref="A3:B3"/>
    <mergeCell ref="A4:B4"/>
    <mergeCell ref="A5:B5"/>
    <mergeCell ref="A6:B6"/>
    <mergeCell ref="B7:C7"/>
    <mergeCell ref="B8:C8"/>
    <mergeCell ref="B9:C9"/>
    <mergeCell ref="B10:C10"/>
  </mergeCells>
  <printOptions horizontalCentered="1"/>
  <pageMargins left="0.2" right="0.2" top="0.5" bottom="0.25" header="0.3" footer="0.3"/>
  <pageSetup scale="4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7328-E835-4D2D-9665-C9689B682F98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G3" sqref="G3:M8"/>
      <selection pane="topRight" activeCell="G3" sqref="G3:M8"/>
      <selection pane="bottomLeft" activeCell="G3" sqref="G3:M8"/>
      <selection pane="bottomRight" activeCell="G3" sqref="G3:M8"/>
    </sheetView>
  </sheetViews>
  <sheetFormatPr defaultColWidth="15.1796875" defaultRowHeight="14.5"/>
  <cols>
    <col min="1" max="1" width="8.81640625" style="263" customWidth="1"/>
    <col min="2" max="2" width="22.36328125" style="263" customWidth="1"/>
    <col min="3" max="3" width="51.36328125" style="263" customWidth="1"/>
    <col min="4" max="4" width="17.453125" style="260" customWidth="1"/>
    <col min="5" max="5" width="17.453125" style="360" customWidth="1"/>
    <col min="6" max="6" width="22.81640625" style="273" customWidth="1"/>
    <col min="7" max="7" width="17" style="273" customWidth="1"/>
    <col min="8" max="8" width="69.1796875" style="263" customWidth="1"/>
    <col min="9" max="9" width="12.6328125" style="263" customWidth="1"/>
    <col min="10" max="10" width="13.453125" style="263" customWidth="1"/>
    <col min="11" max="11" width="17" style="263" customWidth="1"/>
    <col min="12" max="12" width="11.81640625" style="263" customWidth="1"/>
    <col min="13" max="22" width="22.36328125" style="263" customWidth="1"/>
    <col min="23" max="16384" width="15.1796875" style="263"/>
  </cols>
  <sheetData>
    <row r="1" spans="1:22" ht="32.25" customHeight="1" thickBot="1">
      <c r="A1" s="557" t="s">
        <v>372</v>
      </c>
      <c r="B1" s="557"/>
      <c r="C1" s="357">
        <f>COMMENTS!C1</f>
        <v>118577</v>
      </c>
      <c r="E1" s="587"/>
      <c r="F1" s="558"/>
      <c r="G1" s="558"/>
      <c r="H1" s="358"/>
    </row>
    <row r="2" spans="1:22" ht="24.75" customHeight="1" thickBot="1">
      <c r="A2" s="557" t="s">
        <v>373</v>
      </c>
      <c r="B2" s="557"/>
      <c r="C2" s="257" t="str">
        <f>COMMENTS!C2</f>
        <v>STU APPLIQUE CREW</v>
      </c>
      <c r="E2" s="588"/>
      <c r="F2" s="559"/>
      <c r="G2" s="559"/>
      <c r="H2" s="359"/>
    </row>
    <row r="3" spans="1:22" ht="22.75" customHeight="1" thickBot="1">
      <c r="A3" s="557" t="s">
        <v>9</v>
      </c>
      <c r="B3" s="557"/>
      <c r="C3" s="257" t="str">
        <f>COMMENTS!C4</f>
        <v>SP25</v>
      </c>
      <c r="G3" s="274"/>
      <c r="H3" s="359"/>
    </row>
    <row r="4" spans="1:22" ht="22.75" customHeight="1" thickBot="1">
      <c r="A4" s="562" t="s">
        <v>374</v>
      </c>
      <c r="B4" s="562"/>
      <c r="C4" s="275" t="s">
        <v>10</v>
      </c>
      <c r="E4" s="361" t="str">
        <f>COMMENTS!F4</f>
        <v>DATE: 9/17/2024</v>
      </c>
      <c r="G4" s="274"/>
      <c r="H4" s="359"/>
    </row>
    <row r="5" spans="1:22" ht="22.75" customHeight="1" thickBot="1">
      <c r="A5" s="362"/>
      <c r="B5" s="363"/>
      <c r="C5" s="363"/>
      <c r="G5" s="274"/>
      <c r="H5" s="359"/>
    </row>
    <row r="6" spans="1:22" ht="39.75" customHeight="1" thickBot="1">
      <c r="A6" s="364"/>
      <c r="B6" s="589" t="s">
        <v>375</v>
      </c>
      <c r="C6" s="590"/>
      <c r="D6" s="365"/>
      <c r="E6" s="366"/>
      <c r="F6" s="367"/>
      <c r="G6" s="368"/>
      <c r="H6" s="369"/>
      <c r="I6" s="289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</row>
    <row r="7" spans="1:22" ht="36" customHeight="1">
      <c r="A7" s="578"/>
      <c r="B7" s="579"/>
      <c r="C7" s="579"/>
      <c r="D7" s="579"/>
      <c r="E7" s="579"/>
      <c r="F7" s="579"/>
      <c r="G7" s="579"/>
      <c r="H7" s="580"/>
      <c r="I7" s="289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</row>
    <row r="8" spans="1:22" ht="22" customHeight="1">
      <c r="A8" s="581"/>
      <c r="B8" s="582"/>
      <c r="C8" s="582"/>
      <c r="D8" s="582"/>
      <c r="E8" s="582"/>
      <c r="F8" s="582"/>
      <c r="G8" s="582"/>
      <c r="H8" s="583"/>
      <c r="I8" s="289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</row>
    <row r="9" spans="1:22" ht="22" customHeight="1">
      <c r="A9" s="581"/>
      <c r="B9" s="582"/>
      <c r="C9" s="582"/>
      <c r="D9" s="582"/>
      <c r="E9" s="582"/>
      <c r="F9" s="582"/>
      <c r="G9" s="582"/>
      <c r="H9" s="583"/>
      <c r="I9" s="289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</row>
    <row r="10" spans="1:22" ht="22" customHeight="1">
      <c r="A10" s="581"/>
      <c r="B10" s="582"/>
      <c r="C10" s="582"/>
      <c r="D10" s="582"/>
      <c r="E10" s="582"/>
      <c r="F10" s="582"/>
      <c r="G10" s="582"/>
      <c r="H10" s="583"/>
      <c r="I10" s="289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</row>
    <row r="11" spans="1:22" ht="22" customHeight="1">
      <c r="A11" s="581"/>
      <c r="B11" s="582"/>
      <c r="C11" s="582"/>
      <c r="D11" s="582"/>
      <c r="E11" s="582"/>
      <c r="F11" s="582"/>
      <c r="G11" s="582"/>
      <c r="H11" s="583"/>
      <c r="I11" s="289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</row>
    <row r="12" spans="1:22" ht="22" customHeight="1">
      <c r="A12" s="581"/>
      <c r="B12" s="582"/>
      <c r="C12" s="582"/>
      <c r="D12" s="582"/>
      <c r="E12" s="582"/>
      <c r="F12" s="582"/>
      <c r="G12" s="582"/>
      <c r="H12" s="583"/>
      <c r="I12" s="289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</row>
    <row r="13" spans="1:22" ht="22" customHeight="1">
      <c r="A13" s="581"/>
      <c r="B13" s="582"/>
      <c r="C13" s="582"/>
      <c r="D13" s="582"/>
      <c r="E13" s="582"/>
      <c r="F13" s="582"/>
      <c r="G13" s="582"/>
      <c r="H13" s="583"/>
      <c r="I13" s="289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</row>
    <row r="14" spans="1:22" ht="22" customHeight="1">
      <c r="A14" s="581"/>
      <c r="B14" s="582"/>
      <c r="C14" s="582"/>
      <c r="D14" s="582"/>
      <c r="E14" s="582"/>
      <c r="F14" s="582"/>
      <c r="G14" s="582"/>
      <c r="H14" s="583"/>
      <c r="I14" s="289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</row>
    <row r="15" spans="1:22" ht="22" customHeight="1">
      <c r="A15" s="581"/>
      <c r="B15" s="582"/>
      <c r="C15" s="582"/>
      <c r="D15" s="582"/>
      <c r="E15" s="582"/>
      <c r="F15" s="582"/>
      <c r="G15" s="582"/>
      <c r="H15" s="583"/>
      <c r="I15" s="289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</row>
    <row r="16" spans="1:22" ht="22" customHeight="1">
      <c r="A16" s="581"/>
      <c r="B16" s="582"/>
      <c r="C16" s="582"/>
      <c r="D16" s="582"/>
      <c r="E16" s="582"/>
      <c r="F16" s="582"/>
      <c r="G16" s="582"/>
      <c r="H16" s="583"/>
      <c r="I16" s="289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</row>
    <row r="17" spans="1:22" ht="22" customHeight="1">
      <c r="A17" s="581"/>
      <c r="B17" s="582"/>
      <c r="C17" s="582"/>
      <c r="D17" s="582"/>
      <c r="E17" s="582"/>
      <c r="F17" s="582"/>
      <c r="G17" s="582"/>
      <c r="H17" s="583"/>
      <c r="I17" s="289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</row>
    <row r="18" spans="1:22" ht="22" customHeight="1">
      <c r="A18" s="581"/>
      <c r="B18" s="582"/>
      <c r="C18" s="582"/>
      <c r="D18" s="582"/>
      <c r="E18" s="582"/>
      <c r="F18" s="582"/>
      <c r="G18" s="582"/>
      <c r="H18" s="583"/>
      <c r="I18" s="289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</row>
    <row r="19" spans="1:22" ht="22" customHeight="1">
      <c r="A19" s="581"/>
      <c r="B19" s="582"/>
      <c r="C19" s="582"/>
      <c r="D19" s="582"/>
      <c r="E19" s="582"/>
      <c r="F19" s="582"/>
      <c r="G19" s="582"/>
      <c r="H19" s="583"/>
      <c r="I19" s="289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</row>
    <row r="20" spans="1:22" ht="22" customHeight="1">
      <c r="A20" s="581"/>
      <c r="B20" s="582"/>
      <c r="C20" s="582"/>
      <c r="D20" s="582"/>
      <c r="E20" s="582"/>
      <c r="F20" s="582"/>
      <c r="G20" s="582"/>
      <c r="H20" s="583"/>
      <c r="I20" s="289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</row>
    <row r="21" spans="1:22" ht="22" customHeight="1">
      <c r="A21" s="581"/>
      <c r="B21" s="582"/>
      <c r="C21" s="582"/>
      <c r="D21" s="582"/>
      <c r="E21" s="582"/>
      <c r="F21" s="582"/>
      <c r="G21" s="582"/>
      <c r="H21" s="583"/>
      <c r="I21" s="289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</row>
    <row r="22" spans="1:22" ht="22" customHeight="1">
      <c r="A22" s="581"/>
      <c r="B22" s="582"/>
      <c r="C22" s="582"/>
      <c r="D22" s="582"/>
      <c r="E22" s="582"/>
      <c r="F22" s="582"/>
      <c r="G22" s="582"/>
      <c r="H22" s="583"/>
      <c r="I22" s="289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</row>
    <row r="23" spans="1:22" ht="22" customHeight="1">
      <c r="A23" s="581"/>
      <c r="B23" s="582"/>
      <c r="C23" s="582"/>
      <c r="D23" s="582"/>
      <c r="E23" s="582"/>
      <c r="F23" s="582"/>
      <c r="G23" s="582"/>
      <c r="H23" s="583"/>
      <c r="I23" s="289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</row>
    <row r="24" spans="1:22" ht="22" customHeight="1">
      <c r="A24" s="581"/>
      <c r="B24" s="582"/>
      <c r="C24" s="582"/>
      <c r="D24" s="582"/>
      <c r="E24" s="582"/>
      <c r="F24" s="582"/>
      <c r="G24" s="582"/>
      <c r="H24" s="583"/>
      <c r="I24" s="289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</row>
    <row r="25" spans="1:22" ht="22" customHeight="1">
      <c r="A25" s="581"/>
      <c r="B25" s="582"/>
      <c r="C25" s="582"/>
      <c r="D25" s="582"/>
      <c r="E25" s="582"/>
      <c r="F25" s="582"/>
      <c r="G25" s="582"/>
      <c r="H25" s="583"/>
      <c r="I25" s="289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</row>
    <row r="26" spans="1:22" ht="22" customHeight="1">
      <c r="A26" s="581"/>
      <c r="B26" s="582"/>
      <c r="C26" s="582"/>
      <c r="D26" s="582"/>
      <c r="E26" s="582"/>
      <c r="F26" s="582"/>
      <c r="G26" s="582"/>
      <c r="H26" s="583"/>
      <c r="I26" s="289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</row>
    <row r="27" spans="1:22" ht="22" customHeight="1">
      <c r="A27" s="581"/>
      <c r="B27" s="582"/>
      <c r="C27" s="582"/>
      <c r="D27" s="582"/>
      <c r="E27" s="582"/>
      <c r="F27" s="582"/>
      <c r="G27" s="582"/>
      <c r="H27" s="583"/>
      <c r="I27" s="289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</row>
    <row r="28" spans="1:22" ht="22" customHeight="1">
      <c r="A28" s="581"/>
      <c r="B28" s="582"/>
      <c r="C28" s="582"/>
      <c r="D28" s="582"/>
      <c r="E28" s="582"/>
      <c r="F28" s="582"/>
      <c r="G28" s="582"/>
      <c r="H28" s="583"/>
      <c r="I28" s="289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</row>
    <row r="29" spans="1:22" ht="22" customHeight="1">
      <c r="A29" s="581"/>
      <c r="B29" s="582"/>
      <c r="C29" s="582"/>
      <c r="D29" s="582"/>
      <c r="E29" s="582"/>
      <c r="F29" s="582"/>
      <c r="G29" s="582"/>
      <c r="H29" s="583"/>
      <c r="I29" s="289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</row>
    <row r="30" spans="1:22" ht="22" customHeight="1">
      <c r="A30" s="581"/>
      <c r="B30" s="582"/>
      <c r="C30" s="582"/>
      <c r="D30" s="582"/>
      <c r="E30" s="582"/>
      <c r="F30" s="582"/>
      <c r="G30" s="582"/>
      <c r="H30" s="583"/>
      <c r="I30" s="289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</row>
    <row r="31" spans="1:22" ht="22" customHeight="1">
      <c r="A31" s="581"/>
      <c r="B31" s="582"/>
      <c r="C31" s="582"/>
      <c r="D31" s="582"/>
      <c r="E31" s="582"/>
      <c r="F31" s="582"/>
      <c r="G31" s="582"/>
      <c r="H31" s="583"/>
      <c r="I31" s="289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</row>
    <row r="32" spans="1:22" ht="22" customHeight="1">
      <c r="A32" s="581"/>
      <c r="B32" s="582"/>
      <c r="C32" s="582"/>
      <c r="D32" s="582"/>
      <c r="E32" s="582"/>
      <c r="F32" s="582"/>
      <c r="G32" s="582"/>
      <c r="H32" s="583"/>
      <c r="I32" s="289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</row>
    <row r="33" spans="1:22" ht="22" customHeight="1">
      <c r="A33" s="581"/>
      <c r="B33" s="582"/>
      <c r="C33" s="582"/>
      <c r="D33" s="582"/>
      <c r="E33" s="582"/>
      <c r="F33" s="582"/>
      <c r="G33" s="582"/>
      <c r="H33" s="583"/>
      <c r="I33" s="289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</row>
    <row r="34" spans="1:22" ht="22" customHeight="1">
      <c r="A34" s="581"/>
      <c r="B34" s="582"/>
      <c r="C34" s="582"/>
      <c r="D34" s="582"/>
      <c r="E34" s="582"/>
      <c r="F34" s="582"/>
      <c r="G34" s="582"/>
      <c r="H34" s="583"/>
      <c r="I34" s="289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</row>
    <row r="35" spans="1:22" ht="22" customHeight="1">
      <c r="A35" s="581"/>
      <c r="B35" s="582"/>
      <c r="C35" s="582"/>
      <c r="D35" s="582"/>
      <c r="E35" s="582"/>
      <c r="F35" s="582"/>
      <c r="G35" s="582"/>
      <c r="H35" s="583"/>
      <c r="I35" s="289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</row>
    <row r="36" spans="1:22" ht="22" customHeight="1">
      <c r="A36" s="581"/>
      <c r="B36" s="582"/>
      <c r="C36" s="582"/>
      <c r="D36" s="582"/>
      <c r="E36" s="582"/>
      <c r="F36" s="582"/>
      <c r="G36" s="582"/>
      <c r="H36" s="583"/>
      <c r="I36" s="289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</row>
    <row r="37" spans="1:22" ht="22" customHeight="1">
      <c r="A37" s="581"/>
      <c r="B37" s="582"/>
      <c r="C37" s="582"/>
      <c r="D37" s="582"/>
      <c r="E37" s="582"/>
      <c r="F37" s="582"/>
      <c r="G37" s="582"/>
      <c r="H37" s="583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</row>
    <row r="38" spans="1:22" ht="22" customHeight="1" thickBot="1">
      <c r="A38" s="584"/>
      <c r="B38" s="585"/>
      <c r="C38" s="585"/>
      <c r="D38" s="585"/>
      <c r="E38" s="585"/>
      <c r="F38" s="585"/>
      <c r="G38" s="585"/>
      <c r="H38" s="586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</row>
    <row r="39" spans="1:22" ht="19" customHeight="1">
      <c r="A39" s="290"/>
      <c r="B39" s="290"/>
      <c r="C39" s="290"/>
      <c r="D39" s="345"/>
      <c r="E39" s="348"/>
      <c r="F39" s="345"/>
      <c r="G39" s="345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</row>
    <row r="40" spans="1:22" ht="19" customHeight="1">
      <c r="A40" s="290"/>
      <c r="B40" s="290"/>
      <c r="C40" s="290"/>
      <c r="D40" s="345"/>
      <c r="E40" s="348"/>
      <c r="F40" s="345"/>
      <c r="G40" s="345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</row>
    <row r="41" spans="1:22" ht="19" customHeight="1">
      <c r="A41" s="290"/>
      <c r="B41" s="290"/>
      <c r="C41" s="290"/>
      <c r="D41" s="345"/>
      <c r="E41" s="348"/>
      <c r="F41" s="345"/>
      <c r="G41" s="345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</row>
    <row r="42" spans="1:22" ht="19" customHeight="1">
      <c r="A42" s="290"/>
      <c r="B42" s="290"/>
      <c r="C42" s="290"/>
      <c r="D42" s="345"/>
      <c r="E42" s="348"/>
      <c r="F42" s="345"/>
      <c r="G42" s="345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</row>
    <row r="43" spans="1:22" ht="19" customHeight="1">
      <c r="A43" s="290"/>
      <c r="B43" s="290"/>
      <c r="C43" s="290"/>
      <c r="D43" s="345"/>
      <c r="E43" s="348"/>
      <c r="F43" s="345"/>
      <c r="G43" s="345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</row>
    <row r="44" spans="1:22" ht="19" customHeight="1">
      <c r="A44" s="290"/>
      <c r="B44" s="290"/>
      <c r="C44" s="290"/>
      <c r="D44" s="345"/>
      <c r="E44" s="348"/>
      <c r="F44" s="345"/>
      <c r="G44" s="345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</row>
    <row r="45" spans="1:22" ht="19" customHeight="1">
      <c r="A45" s="290"/>
      <c r="B45" s="290"/>
      <c r="C45" s="290"/>
      <c r="D45" s="345"/>
      <c r="E45" s="348"/>
      <c r="F45" s="345"/>
      <c r="G45" s="345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</row>
    <row r="46" spans="1:22" ht="19" customHeight="1">
      <c r="A46" s="290"/>
      <c r="B46" s="290"/>
      <c r="C46" s="290"/>
      <c r="D46" s="345"/>
      <c r="E46" s="348"/>
      <c r="F46" s="345"/>
      <c r="G46" s="345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</row>
    <row r="47" spans="1:22" ht="19" customHeight="1">
      <c r="A47" s="290"/>
      <c r="B47" s="290"/>
      <c r="C47" s="290"/>
      <c r="D47" s="345"/>
      <c r="E47" s="348"/>
      <c r="F47" s="345"/>
      <c r="G47" s="345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</row>
    <row r="48" spans="1:22" ht="19" customHeight="1">
      <c r="A48" s="290"/>
      <c r="B48" s="290"/>
      <c r="C48" s="290"/>
      <c r="D48" s="345"/>
      <c r="E48" s="348"/>
      <c r="F48" s="345"/>
      <c r="G48" s="345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</row>
    <row r="49" spans="1:22" ht="19" customHeight="1">
      <c r="A49" s="290"/>
      <c r="B49" s="290"/>
      <c r="C49" s="290"/>
      <c r="D49" s="345"/>
      <c r="E49" s="348"/>
      <c r="F49" s="345"/>
      <c r="G49" s="345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</row>
    <row r="50" spans="1:22" ht="19" customHeight="1">
      <c r="A50" s="290"/>
      <c r="B50" s="290"/>
      <c r="C50" s="290"/>
      <c r="D50" s="345"/>
      <c r="E50" s="348"/>
      <c r="F50" s="345"/>
      <c r="G50" s="345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</row>
    <row r="51" spans="1:22" ht="19" customHeight="1">
      <c r="A51" s="290"/>
      <c r="B51" s="290"/>
      <c r="C51" s="290"/>
      <c r="D51" s="345"/>
      <c r="E51" s="348"/>
      <c r="F51" s="345"/>
      <c r="G51" s="345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</row>
    <row r="52" spans="1:22" ht="19" customHeight="1">
      <c r="A52" s="290"/>
      <c r="B52" s="290"/>
      <c r="C52" s="290"/>
      <c r="D52" s="345"/>
      <c r="E52" s="348"/>
      <c r="F52" s="345"/>
      <c r="G52" s="345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</row>
    <row r="53" spans="1:22" ht="19" customHeight="1">
      <c r="A53" s="290"/>
      <c r="B53" s="290"/>
      <c r="C53" s="290"/>
      <c r="D53" s="345"/>
      <c r="E53" s="348"/>
      <c r="F53" s="345"/>
      <c r="G53" s="345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</row>
    <row r="54" spans="1:22" ht="19" customHeight="1">
      <c r="A54" s="290"/>
      <c r="B54" s="290"/>
      <c r="C54" s="290"/>
      <c r="D54" s="345"/>
      <c r="E54" s="348"/>
      <c r="F54" s="345"/>
      <c r="G54" s="345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</row>
    <row r="55" spans="1:22" ht="19" customHeight="1">
      <c r="A55" s="290"/>
      <c r="B55" s="290"/>
      <c r="C55" s="290"/>
      <c r="D55" s="345"/>
      <c r="E55" s="348"/>
      <c r="F55" s="345"/>
      <c r="G55" s="345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</row>
    <row r="56" spans="1:22" ht="19" customHeight="1">
      <c r="A56" s="290"/>
      <c r="B56" s="290"/>
      <c r="C56" s="290"/>
      <c r="D56" s="345"/>
      <c r="E56" s="348"/>
      <c r="F56" s="345"/>
      <c r="G56" s="345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</row>
    <row r="57" spans="1:22" ht="19" customHeight="1">
      <c r="A57" s="290"/>
      <c r="B57" s="290"/>
      <c r="C57" s="290"/>
      <c r="D57" s="345"/>
      <c r="E57" s="348"/>
      <c r="F57" s="345"/>
      <c r="G57" s="345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</row>
    <row r="58" spans="1:22" ht="19" customHeight="1">
      <c r="A58" s="290"/>
      <c r="B58" s="290"/>
      <c r="C58" s="290"/>
      <c r="D58" s="345"/>
      <c r="E58" s="348"/>
      <c r="F58" s="345"/>
      <c r="G58" s="345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</row>
    <row r="59" spans="1:22" ht="19" customHeight="1">
      <c r="A59" s="290"/>
      <c r="B59" s="290"/>
      <c r="C59" s="290"/>
      <c r="D59" s="345"/>
      <c r="E59" s="348"/>
      <c r="F59" s="345"/>
      <c r="G59" s="345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</row>
    <row r="60" spans="1:22" ht="19" customHeight="1">
      <c r="A60" s="290"/>
      <c r="B60" s="290"/>
      <c r="C60" s="290"/>
      <c r="D60" s="345"/>
      <c r="E60" s="348"/>
      <c r="F60" s="345"/>
      <c r="G60" s="345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</row>
    <row r="61" spans="1:22" ht="19" customHeight="1">
      <c r="A61" s="290"/>
      <c r="B61" s="290"/>
      <c r="C61" s="290"/>
      <c r="D61" s="345"/>
      <c r="E61" s="348"/>
      <c r="F61" s="345"/>
      <c r="G61" s="345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</row>
    <row r="62" spans="1:22" ht="19" customHeight="1">
      <c r="A62" s="290"/>
      <c r="B62" s="290"/>
      <c r="C62" s="290"/>
      <c r="D62" s="345"/>
      <c r="E62" s="348"/>
      <c r="F62" s="345"/>
      <c r="G62" s="345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</row>
    <row r="63" spans="1:22" ht="19" customHeight="1">
      <c r="A63" s="290"/>
      <c r="B63" s="290"/>
      <c r="C63" s="290"/>
      <c r="D63" s="345"/>
      <c r="E63" s="348"/>
      <c r="F63" s="345"/>
      <c r="G63" s="345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</row>
    <row r="64" spans="1:22" ht="19" customHeight="1">
      <c r="A64" s="290"/>
      <c r="B64" s="290"/>
      <c r="C64" s="290"/>
      <c r="D64" s="345"/>
      <c r="E64" s="348"/>
      <c r="F64" s="345"/>
      <c r="G64" s="345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</row>
    <row r="65" spans="1:22" ht="19" customHeight="1">
      <c r="A65" s="290"/>
      <c r="B65" s="290"/>
      <c r="C65" s="290"/>
      <c r="D65" s="345"/>
      <c r="E65" s="348"/>
      <c r="F65" s="345"/>
      <c r="G65" s="345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</row>
    <row r="66" spans="1:22" ht="19" customHeight="1">
      <c r="A66" s="290"/>
      <c r="B66" s="290"/>
      <c r="C66" s="290"/>
      <c r="D66" s="345"/>
      <c r="E66" s="348"/>
      <c r="F66" s="345"/>
      <c r="G66" s="345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</row>
    <row r="67" spans="1:22" ht="19" customHeight="1">
      <c r="A67" s="290"/>
      <c r="B67" s="290"/>
      <c r="C67" s="290"/>
      <c r="D67" s="345"/>
      <c r="E67" s="348"/>
      <c r="F67" s="345"/>
      <c r="G67" s="345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</row>
    <row r="68" spans="1:22" ht="19" customHeight="1">
      <c r="A68" s="290"/>
      <c r="B68" s="290"/>
      <c r="C68" s="290"/>
      <c r="D68" s="345"/>
      <c r="E68" s="348"/>
      <c r="F68" s="345"/>
      <c r="G68" s="345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</row>
    <row r="69" spans="1:22" ht="19" customHeight="1">
      <c r="A69" s="290"/>
      <c r="B69" s="290"/>
      <c r="C69" s="290"/>
      <c r="D69" s="345"/>
      <c r="E69" s="348"/>
      <c r="F69" s="345"/>
      <c r="G69" s="345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</row>
    <row r="70" spans="1:22" ht="19" customHeight="1">
      <c r="A70" s="290"/>
      <c r="B70" s="290"/>
      <c r="C70" s="290"/>
      <c r="D70" s="345"/>
      <c r="E70" s="348"/>
      <c r="F70" s="345"/>
      <c r="G70" s="345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</row>
    <row r="71" spans="1:22" ht="19" customHeight="1">
      <c r="A71" s="290"/>
      <c r="B71" s="290"/>
      <c r="C71" s="290"/>
      <c r="D71" s="345"/>
      <c r="E71" s="348"/>
      <c r="F71" s="345"/>
      <c r="G71" s="345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</row>
    <row r="72" spans="1:22" ht="19" customHeight="1">
      <c r="A72" s="290"/>
      <c r="B72" s="290"/>
      <c r="C72" s="290"/>
      <c r="D72" s="345"/>
      <c r="E72" s="348"/>
      <c r="F72" s="345"/>
      <c r="G72" s="345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</row>
    <row r="73" spans="1:22" ht="19" customHeight="1">
      <c r="A73" s="290"/>
      <c r="B73" s="290"/>
      <c r="C73" s="290"/>
      <c r="D73" s="345"/>
      <c r="E73" s="348"/>
      <c r="F73" s="345"/>
      <c r="G73" s="345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</row>
    <row r="74" spans="1:22" ht="19" customHeight="1">
      <c r="A74" s="290"/>
      <c r="B74" s="290"/>
      <c r="C74" s="290"/>
      <c r="D74" s="345"/>
      <c r="E74" s="348"/>
      <c r="F74" s="345"/>
      <c r="G74" s="345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</row>
    <row r="75" spans="1:22" ht="19" customHeight="1">
      <c r="A75" s="290"/>
      <c r="B75" s="290"/>
      <c r="C75" s="290"/>
      <c r="D75" s="345"/>
      <c r="E75" s="348"/>
      <c r="F75" s="345"/>
      <c r="G75" s="345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</row>
    <row r="76" spans="1:22" ht="19" customHeight="1">
      <c r="A76" s="290"/>
      <c r="B76" s="290"/>
      <c r="C76" s="290"/>
      <c r="D76" s="345"/>
      <c r="E76" s="348"/>
      <c r="F76" s="345"/>
      <c r="G76" s="345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</row>
    <row r="77" spans="1:22" ht="19" customHeight="1">
      <c r="A77" s="290"/>
      <c r="B77" s="290"/>
      <c r="C77" s="290"/>
      <c r="D77" s="345"/>
      <c r="E77" s="348"/>
      <c r="F77" s="345"/>
      <c r="G77" s="345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</row>
    <row r="78" spans="1:22" ht="19" customHeight="1">
      <c r="A78" s="290"/>
      <c r="B78" s="290"/>
      <c r="C78" s="290"/>
      <c r="D78" s="345"/>
      <c r="E78" s="348"/>
      <c r="F78" s="345"/>
      <c r="G78" s="345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</row>
    <row r="79" spans="1:22" ht="19" customHeight="1">
      <c r="A79" s="290"/>
      <c r="B79" s="290"/>
      <c r="C79" s="290"/>
      <c r="D79" s="345"/>
      <c r="E79" s="348"/>
      <c r="F79" s="345"/>
      <c r="G79" s="345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</row>
    <row r="80" spans="1:22" ht="19" customHeight="1">
      <c r="A80" s="290"/>
      <c r="B80" s="290"/>
      <c r="C80" s="290"/>
      <c r="D80" s="345"/>
      <c r="E80" s="348"/>
      <c r="F80" s="345"/>
      <c r="G80" s="345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</row>
    <row r="81" spans="1:22" ht="19" customHeight="1">
      <c r="A81" s="290"/>
      <c r="B81" s="290"/>
      <c r="C81" s="290"/>
      <c r="D81" s="345"/>
      <c r="E81" s="348"/>
      <c r="F81" s="345"/>
      <c r="G81" s="345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</row>
    <row r="82" spans="1:22" ht="19" customHeight="1">
      <c r="A82" s="290"/>
      <c r="B82" s="290"/>
      <c r="C82" s="290"/>
      <c r="D82" s="345"/>
      <c r="E82" s="348"/>
      <c r="F82" s="345"/>
      <c r="G82" s="345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</row>
    <row r="83" spans="1:22" ht="19" customHeight="1">
      <c r="A83" s="290"/>
      <c r="B83" s="290"/>
      <c r="C83" s="290"/>
      <c r="D83" s="345"/>
      <c r="E83" s="348"/>
      <c r="F83" s="345"/>
      <c r="G83" s="345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</row>
    <row r="84" spans="1:22" ht="19" customHeight="1">
      <c r="A84" s="290"/>
      <c r="B84" s="290"/>
      <c r="C84" s="290"/>
      <c r="D84" s="345"/>
      <c r="E84" s="348"/>
      <c r="F84" s="345"/>
      <c r="G84" s="345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</row>
    <row r="85" spans="1:22" ht="19" customHeight="1">
      <c r="A85" s="290"/>
      <c r="B85" s="290"/>
      <c r="C85" s="290"/>
      <c r="D85" s="345"/>
      <c r="E85" s="348"/>
      <c r="F85" s="345"/>
      <c r="G85" s="345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</row>
    <row r="86" spans="1:22" ht="19" customHeight="1">
      <c r="A86" s="290"/>
      <c r="B86" s="290"/>
      <c r="C86" s="290"/>
      <c r="D86" s="345"/>
      <c r="E86" s="348"/>
      <c r="F86" s="345"/>
      <c r="G86" s="345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</row>
    <row r="87" spans="1:22" ht="19" customHeight="1">
      <c r="A87" s="290"/>
      <c r="B87" s="290"/>
      <c r="C87" s="290"/>
      <c r="D87" s="345"/>
      <c r="E87" s="348"/>
      <c r="F87" s="345"/>
      <c r="G87" s="345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</row>
    <row r="88" spans="1:22" ht="19" customHeight="1">
      <c r="A88" s="290"/>
      <c r="B88" s="290"/>
      <c r="C88" s="290"/>
      <c r="D88" s="345"/>
      <c r="E88" s="348"/>
      <c r="F88" s="345"/>
      <c r="G88" s="345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</row>
    <row r="89" spans="1:22" ht="19" customHeight="1">
      <c r="A89" s="290"/>
      <c r="B89" s="290"/>
      <c r="C89" s="290"/>
      <c r="D89" s="345"/>
      <c r="E89" s="348"/>
      <c r="F89" s="345"/>
      <c r="G89" s="345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</row>
    <row r="90" spans="1:22" ht="19" customHeight="1">
      <c r="A90" s="290"/>
      <c r="B90" s="290"/>
      <c r="C90" s="290"/>
      <c r="D90" s="345"/>
      <c r="E90" s="348"/>
      <c r="F90" s="345"/>
      <c r="G90" s="345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</row>
    <row r="91" spans="1:22" ht="19" customHeight="1">
      <c r="A91" s="290"/>
      <c r="B91" s="290"/>
      <c r="C91" s="290"/>
      <c r="D91" s="345"/>
      <c r="E91" s="348"/>
      <c r="F91" s="345"/>
      <c r="G91" s="345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</row>
    <row r="92" spans="1:22" ht="19" customHeight="1">
      <c r="A92" s="290"/>
      <c r="B92" s="290"/>
      <c r="C92" s="290"/>
      <c r="D92" s="345"/>
      <c r="E92" s="348"/>
      <c r="F92" s="345"/>
      <c r="G92" s="345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</row>
    <row r="93" spans="1:22" ht="19" customHeight="1">
      <c r="A93" s="290"/>
      <c r="B93" s="290"/>
      <c r="C93" s="290"/>
      <c r="D93" s="345"/>
      <c r="E93" s="348"/>
      <c r="F93" s="345"/>
      <c r="G93" s="345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</row>
    <row r="94" spans="1:22" ht="19" customHeight="1">
      <c r="A94" s="290"/>
      <c r="B94" s="290"/>
      <c r="C94" s="290"/>
      <c r="D94" s="345"/>
      <c r="E94" s="348"/>
      <c r="F94" s="345"/>
      <c r="G94" s="345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</row>
    <row r="95" spans="1:22" ht="19" customHeight="1">
      <c r="A95" s="290"/>
      <c r="B95" s="290"/>
      <c r="C95" s="290"/>
      <c r="D95" s="345"/>
      <c r="E95" s="348"/>
      <c r="F95" s="345"/>
      <c r="G95" s="345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</row>
    <row r="96" spans="1:22" ht="19" customHeight="1">
      <c r="A96" s="290"/>
      <c r="B96" s="290"/>
      <c r="C96" s="290"/>
      <c r="D96" s="345"/>
      <c r="E96" s="348"/>
      <c r="F96" s="345"/>
      <c r="G96" s="345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</row>
    <row r="97" spans="1:22" ht="19" customHeight="1">
      <c r="A97" s="290"/>
      <c r="B97" s="290"/>
      <c r="C97" s="290"/>
      <c r="D97" s="345"/>
      <c r="E97" s="348"/>
      <c r="F97" s="345"/>
      <c r="G97" s="345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</row>
    <row r="98" spans="1:22" ht="19" customHeight="1">
      <c r="A98" s="290"/>
      <c r="B98" s="290"/>
      <c r="C98" s="290"/>
      <c r="D98" s="345"/>
      <c r="E98" s="348"/>
      <c r="F98" s="345"/>
      <c r="G98" s="345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</row>
    <row r="99" spans="1:22" ht="19" customHeight="1">
      <c r="A99" s="290"/>
      <c r="B99" s="290"/>
      <c r="C99" s="290"/>
      <c r="D99" s="345"/>
      <c r="E99" s="348"/>
      <c r="F99" s="345"/>
      <c r="G99" s="345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</row>
    <row r="100" spans="1:22" ht="19" customHeight="1">
      <c r="A100" s="290"/>
      <c r="B100" s="290"/>
      <c r="C100" s="290"/>
      <c r="D100" s="345"/>
      <c r="E100" s="348"/>
      <c r="F100" s="345"/>
      <c r="G100" s="345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</row>
    <row r="101" spans="1:22" ht="19" customHeight="1">
      <c r="A101" s="290"/>
      <c r="B101" s="290"/>
      <c r="C101" s="290"/>
      <c r="D101" s="345"/>
      <c r="E101" s="348"/>
      <c r="F101" s="345"/>
      <c r="G101" s="345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</row>
    <row r="102" spans="1:22" ht="19" customHeight="1">
      <c r="A102" s="290"/>
      <c r="B102" s="290"/>
      <c r="C102" s="290"/>
      <c r="D102" s="345"/>
      <c r="E102" s="348"/>
      <c r="F102" s="345"/>
      <c r="G102" s="345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</row>
    <row r="103" spans="1:22" ht="19" customHeight="1">
      <c r="A103" s="290"/>
      <c r="B103" s="290"/>
      <c r="C103" s="290"/>
      <c r="D103" s="345"/>
      <c r="E103" s="348"/>
      <c r="F103" s="345"/>
      <c r="G103" s="345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</row>
    <row r="104" spans="1:22" ht="19" customHeight="1">
      <c r="A104" s="290"/>
      <c r="B104" s="290"/>
      <c r="C104" s="290"/>
      <c r="D104" s="345"/>
      <c r="E104" s="348"/>
      <c r="F104" s="345"/>
      <c r="G104" s="345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</row>
    <row r="105" spans="1:22" ht="19" customHeight="1">
      <c r="A105" s="290"/>
      <c r="B105" s="290"/>
      <c r="C105" s="290"/>
      <c r="D105" s="345"/>
      <c r="E105" s="348"/>
      <c r="F105" s="345"/>
      <c r="G105" s="345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</row>
    <row r="106" spans="1:22" ht="19" customHeight="1">
      <c r="A106" s="290"/>
      <c r="B106" s="290"/>
      <c r="C106" s="290"/>
      <c r="D106" s="345"/>
      <c r="E106" s="348"/>
      <c r="F106" s="345"/>
      <c r="G106" s="345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</row>
    <row r="107" spans="1:22" ht="19" customHeight="1">
      <c r="A107" s="290"/>
      <c r="B107" s="290"/>
      <c r="C107" s="290"/>
      <c r="D107" s="345"/>
      <c r="E107" s="348"/>
      <c r="F107" s="345"/>
      <c r="G107" s="345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</row>
    <row r="108" spans="1:22" ht="19" customHeight="1">
      <c r="A108" s="290"/>
      <c r="B108" s="290"/>
      <c r="C108" s="290"/>
      <c r="D108" s="345"/>
      <c r="E108" s="348"/>
      <c r="F108" s="345"/>
      <c r="G108" s="345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</row>
    <row r="109" spans="1:22" ht="19" customHeight="1">
      <c r="A109" s="290"/>
      <c r="B109" s="290"/>
      <c r="C109" s="290"/>
      <c r="D109" s="345"/>
      <c r="E109" s="348"/>
      <c r="F109" s="345"/>
      <c r="G109" s="345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</row>
    <row r="110" spans="1:22" ht="19" customHeight="1">
      <c r="A110" s="290"/>
      <c r="B110" s="290"/>
      <c r="C110" s="290"/>
      <c r="D110" s="345"/>
      <c r="E110" s="348"/>
      <c r="F110" s="345"/>
      <c r="G110" s="345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</row>
    <row r="111" spans="1:22" ht="19" customHeight="1">
      <c r="A111" s="290"/>
      <c r="B111" s="290"/>
      <c r="C111" s="290"/>
      <c r="D111" s="345"/>
      <c r="E111" s="348"/>
      <c r="F111" s="345"/>
      <c r="G111" s="345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</row>
    <row r="112" spans="1:22" ht="19" customHeight="1">
      <c r="A112" s="290"/>
      <c r="B112" s="290"/>
      <c r="C112" s="290"/>
      <c r="D112" s="345"/>
      <c r="E112" s="348"/>
      <c r="F112" s="345"/>
      <c r="G112" s="345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</row>
    <row r="113" spans="1:22" ht="19" customHeight="1">
      <c r="A113" s="290"/>
      <c r="B113" s="290"/>
      <c r="C113" s="290"/>
      <c r="D113" s="345"/>
      <c r="E113" s="348"/>
      <c r="F113" s="345"/>
      <c r="G113" s="345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</row>
    <row r="114" spans="1:22" ht="19" customHeight="1">
      <c r="A114" s="290"/>
      <c r="B114" s="290"/>
      <c r="C114" s="290"/>
      <c r="D114" s="345"/>
      <c r="E114" s="348"/>
      <c r="F114" s="345"/>
      <c r="G114" s="345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</row>
    <row r="115" spans="1:22" ht="19" customHeight="1">
      <c r="A115" s="290"/>
      <c r="B115" s="290"/>
      <c r="C115" s="290"/>
      <c r="D115" s="345"/>
      <c r="E115" s="348"/>
      <c r="F115" s="345"/>
      <c r="G115" s="345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</row>
    <row r="116" spans="1:22" ht="19" customHeight="1">
      <c r="A116" s="290"/>
      <c r="B116" s="290"/>
      <c r="C116" s="290"/>
      <c r="D116" s="345"/>
      <c r="E116" s="348"/>
      <c r="F116" s="345"/>
      <c r="G116" s="345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</row>
    <row r="117" spans="1:22" ht="19" customHeight="1">
      <c r="A117" s="290"/>
      <c r="B117" s="290"/>
      <c r="C117" s="290"/>
      <c r="D117" s="345"/>
      <c r="E117" s="348"/>
      <c r="F117" s="345"/>
      <c r="G117" s="345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</row>
    <row r="118" spans="1:22" ht="19" customHeight="1">
      <c r="A118" s="290"/>
      <c r="B118" s="290"/>
      <c r="C118" s="290"/>
      <c r="D118" s="345"/>
      <c r="E118" s="348"/>
      <c r="F118" s="345"/>
      <c r="G118" s="345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</row>
    <row r="119" spans="1:22" ht="19" customHeight="1">
      <c r="A119" s="290"/>
      <c r="B119" s="290"/>
      <c r="C119" s="290"/>
      <c r="D119" s="345"/>
      <c r="E119" s="348"/>
      <c r="F119" s="345"/>
      <c r="G119" s="345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</row>
    <row r="120" spans="1:22" ht="19" customHeight="1">
      <c r="A120" s="290"/>
      <c r="B120" s="290"/>
      <c r="C120" s="290"/>
      <c r="D120" s="345"/>
      <c r="E120" s="348"/>
      <c r="F120" s="345"/>
      <c r="G120" s="345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</row>
    <row r="121" spans="1:22" ht="19" customHeight="1">
      <c r="A121" s="290"/>
      <c r="B121" s="290"/>
      <c r="C121" s="290"/>
      <c r="D121" s="345"/>
      <c r="E121" s="348"/>
      <c r="F121" s="345"/>
      <c r="G121" s="345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</row>
    <row r="122" spans="1:22" ht="19" customHeight="1">
      <c r="A122" s="290"/>
      <c r="B122" s="290"/>
      <c r="C122" s="290"/>
      <c r="D122" s="345"/>
      <c r="E122" s="348"/>
      <c r="F122" s="345"/>
      <c r="G122" s="345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</row>
    <row r="123" spans="1:22" ht="19" customHeight="1">
      <c r="A123" s="290"/>
      <c r="B123" s="290"/>
      <c r="C123" s="290"/>
      <c r="D123" s="345"/>
      <c r="E123" s="348"/>
      <c r="F123" s="345"/>
      <c r="G123" s="345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</row>
    <row r="124" spans="1:22" ht="19" customHeight="1">
      <c r="A124" s="290"/>
      <c r="B124" s="290"/>
      <c r="C124" s="290"/>
      <c r="D124" s="345"/>
      <c r="E124" s="348"/>
      <c r="F124" s="345"/>
      <c r="G124" s="345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</row>
    <row r="125" spans="1:22" ht="19" customHeight="1">
      <c r="A125" s="290"/>
      <c r="B125" s="290"/>
      <c r="C125" s="290"/>
      <c r="D125" s="345"/>
      <c r="E125" s="348"/>
      <c r="F125" s="345"/>
      <c r="G125" s="345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</row>
    <row r="126" spans="1:22" ht="19" customHeight="1">
      <c r="A126" s="290"/>
      <c r="B126" s="290"/>
      <c r="C126" s="290"/>
      <c r="D126" s="345"/>
      <c r="E126" s="348"/>
      <c r="F126" s="345"/>
      <c r="G126" s="345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</row>
    <row r="127" spans="1:22" ht="19" customHeight="1">
      <c r="A127" s="290"/>
      <c r="B127" s="290"/>
      <c r="C127" s="290"/>
      <c r="D127" s="345"/>
      <c r="E127" s="348"/>
      <c r="F127" s="345"/>
      <c r="G127" s="345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</row>
    <row r="128" spans="1:22" ht="19" customHeight="1">
      <c r="A128" s="290"/>
      <c r="B128" s="290"/>
      <c r="C128" s="290"/>
      <c r="D128" s="345"/>
      <c r="E128" s="348"/>
      <c r="F128" s="345"/>
      <c r="G128" s="345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</row>
    <row r="129" spans="1:22" ht="19" customHeight="1">
      <c r="A129" s="290"/>
      <c r="B129" s="290"/>
      <c r="C129" s="290"/>
      <c r="D129" s="345"/>
      <c r="E129" s="348"/>
      <c r="F129" s="345"/>
      <c r="G129" s="345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</row>
    <row r="130" spans="1:22" ht="19" customHeight="1">
      <c r="A130" s="290"/>
      <c r="B130" s="290"/>
      <c r="C130" s="290"/>
      <c r="D130" s="345"/>
      <c r="E130" s="348"/>
      <c r="F130" s="345"/>
      <c r="G130" s="345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</row>
    <row r="131" spans="1:22" ht="19" customHeight="1">
      <c r="A131" s="290"/>
      <c r="B131" s="290"/>
      <c r="C131" s="290"/>
      <c r="D131" s="345"/>
      <c r="E131" s="348"/>
      <c r="F131" s="345"/>
      <c r="G131" s="345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</row>
    <row r="132" spans="1:22" ht="19" customHeight="1">
      <c r="A132" s="290"/>
      <c r="B132" s="290"/>
      <c r="C132" s="290"/>
      <c r="D132" s="345"/>
      <c r="E132" s="348"/>
      <c r="F132" s="345"/>
      <c r="G132" s="345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</row>
    <row r="133" spans="1:22" ht="19" customHeight="1">
      <c r="A133" s="290"/>
      <c r="B133" s="290"/>
      <c r="C133" s="290"/>
      <c r="D133" s="345"/>
      <c r="E133" s="348"/>
      <c r="F133" s="345"/>
      <c r="G133" s="345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</row>
    <row r="134" spans="1:22" ht="19" customHeight="1">
      <c r="A134" s="290"/>
      <c r="B134" s="290"/>
      <c r="C134" s="290"/>
      <c r="D134" s="345"/>
      <c r="E134" s="348"/>
      <c r="F134" s="345"/>
      <c r="G134" s="345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</row>
    <row r="135" spans="1:22" ht="19" customHeight="1">
      <c r="A135" s="290"/>
      <c r="B135" s="290"/>
      <c r="C135" s="290"/>
      <c r="D135" s="345"/>
      <c r="E135" s="348"/>
      <c r="F135" s="345"/>
      <c r="G135" s="345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</row>
    <row r="136" spans="1:22" ht="19" customHeight="1">
      <c r="A136" s="290"/>
      <c r="B136" s="290"/>
      <c r="C136" s="290"/>
      <c r="D136" s="345"/>
      <c r="E136" s="348"/>
      <c r="F136" s="345"/>
      <c r="G136" s="345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</row>
    <row r="137" spans="1:22" ht="19" customHeight="1">
      <c r="A137" s="290"/>
      <c r="B137" s="290"/>
      <c r="C137" s="290"/>
      <c r="D137" s="345"/>
      <c r="E137" s="348"/>
      <c r="F137" s="345"/>
      <c r="G137" s="345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</row>
    <row r="138" spans="1:22" ht="19" customHeight="1">
      <c r="A138" s="290"/>
      <c r="B138" s="290"/>
      <c r="C138" s="290"/>
      <c r="D138" s="345"/>
      <c r="E138" s="348"/>
      <c r="F138" s="345"/>
      <c r="G138" s="345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</row>
    <row r="139" spans="1:22" ht="19" customHeight="1">
      <c r="A139" s="290"/>
      <c r="B139" s="290"/>
      <c r="C139" s="290"/>
      <c r="D139" s="345"/>
      <c r="E139" s="348"/>
      <c r="F139" s="345"/>
      <c r="G139" s="345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</row>
    <row r="140" spans="1:22" ht="19" customHeight="1">
      <c r="A140" s="290"/>
      <c r="B140" s="290"/>
      <c r="C140" s="290"/>
      <c r="D140" s="345"/>
      <c r="E140" s="348"/>
      <c r="F140" s="345"/>
      <c r="G140" s="345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</row>
    <row r="141" spans="1:22" ht="19" customHeight="1">
      <c r="A141" s="290"/>
      <c r="B141" s="290"/>
      <c r="C141" s="290"/>
      <c r="D141" s="345"/>
      <c r="E141" s="348"/>
      <c r="F141" s="345"/>
      <c r="G141" s="345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</row>
    <row r="142" spans="1:22" ht="19" customHeight="1">
      <c r="A142" s="290"/>
      <c r="B142" s="290"/>
      <c r="C142" s="290"/>
      <c r="D142" s="345"/>
      <c r="E142" s="348"/>
      <c r="F142" s="345"/>
      <c r="G142" s="345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</row>
    <row r="143" spans="1:22" ht="19" customHeight="1">
      <c r="A143" s="290"/>
      <c r="B143" s="290"/>
      <c r="C143" s="290"/>
      <c r="D143" s="345"/>
      <c r="E143" s="348"/>
      <c r="F143" s="345"/>
      <c r="G143" s="345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</row>
    <row r="144" spans="1:22" ht="19" customHeight="1">
      <c r="A144" s="290"/>
      <c r="B144" s="290"/>
      <c r="C144" s="290"/>
      <c r="D144" s="345"/>
      <c r="E144" s="348"/>
      <c r="F144" s="345"/>
      <c r="G144" s="345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</row>
    <row r="145" spans="1:22" ht="19" customHeight="1">
      <c r="A145" s="290"/>
      <c r="B145" s="290"/>
      <c r="C145" s="290"/>
      <c r="D145" s="345"/>
      <c r="E145" s="348"/>
      <c r="F145" s="345"/>
      <c r="G145" s="345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</row>
    <row r="146" spans="1:22" ht="19" customHeight="1">
      <c r="A146" s="290"/>
      <c r="B146" s="290"/>
      <c r="C146" s="290"/>
      <c r="D146" s="345"/>
      <c r="E146" s="348"/>
      <c r="F146" s="345"/>
      <c r="G146" s="345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</row>
    <row r="147" spans="1:22" ht="19" customHeight="1">
      <c r="A147" s="290"/>
      <c r="B147" s="290"/>
      <c r="C147" s="290"/>
      <c r="D147" s="345"/>
      <c r="E147" s="348"/>
      <c r="F147" s="345"/>
      <c r="G147" s="345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</row>
    <row r="148" spans="1:22" ht="19" customHeight="1">
      <c r="A148" s="290"/>
      <c r="B148" s="290"/>
      <c r="C148" s="290"/>
      <c r="D148" s="345"/>
      <c r="E148" s="348"/>
      <c r="F148" s="345"/>
      <c r="G148" s="345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</row>
    <row r="149" spans="1:22" ht="19" customHeight="1">
      <c r="A149" s="290"/>
      <c r="B149" s="290"/>
      <c r="C149" s="290"/>
      <c r="D149" s="345"/>
      <c r="E149" s="348"/>
      <c r="F149" s="345"/>
      <c r="G149" s="345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</row>
    <row r="150" spans="1:22" ht="19" customHeight="1">
      <c r="A150" s="290"/>
      <c r="B150" s="290"/>
      <c r="C150" s="290"/>
      <c r="D150" s="345"/>
      <c r="E150" s="348"/>
      <c r="F150" s="345"/>
      <c r="G150" s="345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</row>
    <row r="151" spans="1:22" ht="19" customHeight="1">
      <c r="A151" s="290"/>
      <c r="B151" s="290"/>
      <c r="C151" s="290"/>
      <c r="D151" s="345"/>
      <c r="E151" s="348"/>
      <c r="F151" s="345"/>
      <c r="G151" s="345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</row>
    <row r="152" spans="1:22" ht="19" customHeight="1">
      <c r="A152" s="290"/>
      <c r="B152" s="290"/>
      <c r="C152" s="290"/>
      <c r="D152" s="345"/>
      <c r="E152" s="348"/>
      <c r="F152" s="345"/>
      <c r="G152" s="345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</row>
    <row r="153" spans="1:22" ht="19" customHeight="1">
      <c r="A153" s="290"/>
      <c r="B153" s="290"/>
      <c r="C153" s="290"/>
      <c r="D153" s="345"/>
      <c r="E153" s="348"/>
      <c r="F153" s="345"/>
      <c r="G153" s="345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</row>
    <row r="154" spans="1:22" ht="19" customHeight="1">
      <c r="A154" s="290"/>
      <c r="B154" s="290"/>
      <c r="C154" s="290"/>
      <c r="D154" s="345"/>
      <c r="E154" s="348"/>
      <c r="F154" s="345"/>
      <c r="G154" s="345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</row>
    <row r="155" spans="1:22" ht="19" customHeight="1">
      <c r="A155" s="290"/>
      <c r="B155" s="290"/>
      <c r="C155" s="290"/>
      <c r="D155" s="345"/>
      <c r="E155" s="348"/>
      <c r="F155" s="345"/>
      <c r="G155" s="345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</row>
    <row r="156" spans="1:22" ht="19" customHeight="1">
      <c r="A156" s="290"/>
      <c r="B156" s="290"/>
      <c r="C156" s="290"/>
      <c r="D156" s="345"/>
      <c r="E156" s="348"/>
      <c r="F156" s="345"/>
      <c r="G156" s="345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</row>
    <row r="157" spans="1:22" ht="19" customHeight="1">
      <c r="A157" s="290"/>
      <c r="B157" s="290"/>
      <c r="C157" s="290"/>
      <c r="D157" s="345"/>
      <c r="E157" s="348"/>
      <c r="F157" s="345"/>
      <c r="G157" s="345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</row>
    <row r="158" spans="1:22" ht="19" customHeight="1">
      <c r="A158" s="290"/>
      <c r="B158" s="290"/>
      <c r="C158" s="290"/>
      <c r="D158" s="345"/>
      <c r="E158" s="348"/>
      <c r="F158" s="345"/>
      <c r="G158" s="345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</row>
    <row r="159" spans="1:22" ht="19" customHeight="1">
      <c r="A159" s="290"/>
      <c r="B159" s="290"/>
      <c r="C159" s="290"/>
      <c r="D159" s="345"/>
      <c r="E159" s="348"/>
      <c r="F159" s="345"/>
      <c r="G159" s="345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</row>
    <row r="160" spans="1:22" ht="19" customHeight="1">
      <c r="A160" s="290"/>
      <c r="B160" s="290"/>
      <c r="C160" s="290"/>
      <c r="D160" s="345"/>
      <c r="E160" s="348"/>
      <c r="F160" s="345"/>
      <c r="G160" s="345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</row>
    <row r="161" spans="1:22" ht="19" customHeight="1">
      <c r="A161" s="290"/>
      <c r="B161" s="290"/>
      <c r="C161" s="290"/>
      <c r="D161" s="345"/>
      <c r="E161" s="348"/>
      <c r="F161" s="345"/>
      <c r="G161" s="345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</row>
    <row r="162" spans="1:22" ht="19" customHeight="1">
      <c r="A162" s="290"/>
      <c r="B162" s="290"/>
      <c r="C162" s="290"/>
      <c r="D162" s="345"/>
      <c r="E162" s="348"/>
      <c r="F162" s="345"/>
      <c r="G162" s="345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</row>
    <row r="163" spans="1:22" ht="19" customHeight="1">
      <c r="A163" s="290"/>
      <c r="B163" s="290"/>
      <c r="C163" s="290"/>
      <c r="D163" s="345"/>
      <c r="E163" s="348"/>
      <c r="F163" s="345"/>
      <c r="G163" s="345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</row>
    <row r="164" spans="1:22" ht="19" customHeight="1">
      <c r="A164" s="290"/>
      <c r="B164" s="290"/>
      <c r="C164" s="290"/>
      <c r="D164" s="345"/>
      <c r="E164" s="348"/>
      <c r="F164" s="345"/>
      <c r="G164" s="345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</row>
    <row r="165" spans="1:22" ht="19" customHeight="1">
      <c r="A165" s="290"/>
      <c r="B165" s="290"/>
      <c r="C165" s="290"/>
      <c r="D165" s="345"/>
      <c r="E165" s="348"/>
      <c r="F165" s="345"/>
      <c r="G165" s="345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</row>
    <row r="166" spans="1:22" ht="19" customHeight="1">
      <c r="A166" s="290"/>
      <c r="B166" s="290"/>
      <c r="C166" s="290"/>
      <c r="D166" s="345"/>
      <c r="E166" s="348"/>
      <c r="F166" s="345"/>
      <c r="G166" s="345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</row>
    <row r="167" spans="1:22" ht="19" customHeight="1">
      <c r="A167" s="290"/>
      <c r="B167" s="290"/>
      <c r="C167" s="290"/>
      <c r="D167" s="345"/>
      <c r="E167" s="348"/>
      <c r="F167" s="345"/>
      <c r="G167" s="345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</row>
    <row r="168" spans="1:22" ht="19" customHeight="1">
      <c r="A168" s="290"/>
      <c r="B168" s="290"/>
      <c r="C168" s="290"/>
      <c r="D168" s="345"/>
      <c r="E168" s="348"/>
      <c r="F168" s="345"/>
      <c r="G168" s="345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</row>
    <row r="169" spans="1:22" ht="19" customHeight="1">
      <c r="A169" s="290"/>
      <c r="B169" s="290"/>
      <c r="C169" s="290"/>
      <c r="D169" s="345"/>
      <c r="E169" s="348"/>
      <c r="F169" s="345"/>
      <c r="G169" s="345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</row>
    <row r="170" spans="1:22" ht="19" customHeight="1">
      <c r="A170" s="290"/>
      <c r="B170" s="290"/>
      <c r="C170" s="290"/>
      <c r="D170" s="345"/>
      <c r="E170" s="348"/>
      <c r="F170" s="345"/>
      <c r="G170" s="345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</row>
    <row r="171" spans="1:22" ht="19" customHeight="1">
      <c r="A171" s="290"/>
      <c r="B171" s="290"/>
      <c r="C171" s="290"/>
      <c r="D171" s="345"/>
      <c r="E171" s="348"/>
      <c r="F171" s="345"/>
      <c r="G171" s="345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</row>
    <row r="172" spans="1:22" ht="19" customHeight="1">
      <c r="A172" s="290"/>
      <c r="B172" s="290"/>
      <c r="C172" s="290"/>
      <c r="D172" s="345"/>
      <c r="E172" s="348"/>
      <c r="F172" s="345"/>
      <c r="G172" s="345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</row>
    <row r="173" spans="1:22" ht="19" customHeight="1">
      <c r="A173" s="290"/>
      <c r="B173" s="290"/>
      <c r="C173" s="290"/>
      <c r="D173" s="345"/>
      <c r="E173" s="348"/>
      <c r="F173" s="345"/>
      <c r="G173" s="345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</row>
    <row r="174" spans="1:22" ht="19" customHeight="1">
      <c r="A174" s="290"/>
      <c r="B174" s="290"/>
      <c r="C174" s="290"/>
      <c r="D174" s="345"/>
      <c r="E174" s="348"/>
      <c r="F174" s="345"/>
      <c r="G174" s="345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</row>
    <row r="175" spans="1:22" ht="19" customHeight="1">
      <c r="A175" s="290"/>
      <c r="B175" s="290"/>
      <c r="C175" s="290"/>
      <c r="D175" s="345"/>
      <c r="E175" s="348"/>
      <c r="F175" s="345"/>
      <c r="G175" s="345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</row>
    <row r="176" spans="1:22" ht="19" customHeight="1">
      <c r="A176" s="290"/>
      <c r="B176" s="290"/>
      <c r="C176" s="290"/>
      <c r="D176" s="345"/>
      <c r="E176" s="348"/>
      <c r="F176" s="345"/>
      <c r="G176" s="345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</row>
    <row r="177" spans="1:22" ht="19" customHeight="1">
      <c r="A177" s="290"/>
      <c r="B177" s="290"/>
      <c r="C177" s="290"/>
      <c r="D177" s="345"/>
      <c r="E177" s="348"/>
      <c r="F177" s="345"/>
      <c r="G177" s="345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</row>
    <row r="178" spans="1:22" ht="19" customHeight="1">
      <c r="A178" s="290"/>
      <c r="B178" s="290"/>
      <c r="C178" s="290"/>
      <c r="D178" s="345"/>
      <c r="E178" s="348"/>
      <c r="F178" s="345"/>
      <c r="G178" s="345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</row>
    <row r="179" spans="1:22" ht="19" customHeight="1">
      <c r="A179" s="290"/>
      <c r="B179" s="290"/>
      <c r="C179" s="290"/>
      <c r="D179" s="345"/>
      <c r="E179" s="348"/>
      <c r="F179" s="345"/>
      <c r="G179" s="345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</row>
    <row r="180" spans="1:22" ht="19" customHeight="1">
      <c r="A180" s="290"/>
      <c r="B180" s="290"/>
      <c r="C180" s="290"/>
      <c r="D180" s="345"/>
      <c r="E180" s="348"/>
      <c r="F180" s="345"/>
      <c r="G180" s="345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</row>
    <row r="181" spans="1:22" ht="19" customHeight="1">
      <c r="A181" s="290"/>
      <c r="B181" s="290"/>
      <c r="C181" s="290"/>
      <c r="D181" s="345"/>
      <c r="E181" s="348"/>
      <c r="F181" s="345"/>
      <c r="G181" s="345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</row>
    <row r="182" spans="1:22" ht="19" customHeight="1">
      <c r="A182" s="290"/>
      <c r="B182" s="290"/>
      <c r="C182" s="290"/>
      <c r="D182" s="345"/>
      <c r="E182" s="348"/>
      <c r="F182" s="345"/>
      <c r="G182" s="345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</row>
    <row r="183" spans="1:22" ht="19" customHeight="1">
      <c r="A183" s="290"/>
      <c r="B183" s="290"/>
      <c r="C183" s="290"/>
      <c r="D183" s="345"/>
      <c r="E183" s="348"/>
      <c r="F183" s="345"/>
      <c r="G183" s="345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</row>
    <row r="184" spans="1:22" ht="19" customHeight="1">
      <c r="A184" s="290"/>
      <c r="B184" s="290"/>
      <c r="C184" s="290"/>
      <c r="D184" s="345"/>
      <c r="E184" s="348"/>
      <c r="F184" s="345"/>
      <c r="G184" s="345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</row>
    <row r="185" spans="1:22" ht="19" customHeight="1">
      <c r="A185" s="290"/>
      <c r="B185" s="290"/>
      <c r="C185" s="290"/>
      <c r="D185" s="345"/>
      <c r="E185" s="348"/>
      <c r="F185" s="345"/>
      <c r="G185" s="345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</row>
    <row r="186" spans="1:22" ht="19" customHeight="1">
      <c r="A186" s="290"/>
      <c r="B186" s="290"/>
      <c r="C186" s="290"/>
      <c r="D186" s="345"/>
      <c r="E186" s="348"/>
      <c r="F186" s="345"/>
      <c r="G186" s="345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</row>
    <row r="187" spans="1:22" ht="19" customHeight="1">
      <c r="A187" s="290"/>
      <c r="B187" s="290"/>
      <c r="C187" s="290"/>
      <c r="D187" s="345"/>
      <c r="E187" s="348"/>
      <c r="F187" s="345"/>
      <c r="G187" s="345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</row>
    <row r="188" spans="1:22" ht="19" customHeight="1">
      <c r="A188" s="290"/>
      <c r="B188" s="290"/>
      <c r="C188" s="290"/>
      <c r="D188" s="345"/>
      <c r="E188" s="348"/>
      <c r="F188" s="345"/>
      <c r="G188" s="345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</row>
    <row r="189" spans="1:22" ht="19" customHeight="1">
      <c r="A189" s="290"/>
      <c r="B189" s="290"/>
      <c r="C189" s="290"/>
      <c r="D189" s="345"/>
      <c r="E189" s="348"/>
      <c r="F189" s="345"/>
      <c r="G189" s="345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</row>
    <row r="190" spans="1:22" ht="19" customHeight="1">
      <c r="A190" s="290"/>
      <c r="B190" s="290"/>
      <c r="C190" s="290"/>
      <c r="D190" s="345"/>
      <c r="E190" s="348"/>
      <c r="F190" s="345"/>
      <c r="G190" s="345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</row>
    <row r="191" spans="1:22" ht="19" customHeight="1">
      <c r="A191" s="290"/>
      <c r="B191" s="290"/>
      <c r="C191" s="290"/>
      <c r="D191" s="345"/>
      <c r="E191" s="348"/>
      <c r="F191" s="345"/>
      <c r="G191" s="345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</row>
    <row r="192" spans="1:22" ht="19" customHeight="1">
      <c r="A192" s="290"/>
      <c r="B192" s="290"/>
      <c r="C192" s="290"/>
      <c r="D192" s="345"/>
      <c r="E192" s="348"/>
      <c r="F192" s="345"/>
      <c r="G192" s="345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</row>
    <row r="193" spans="1:22" ht="19" customHeight="1">
      <c r="A193" s="290"/>
      <c r="B193" s="290"/>
      <c r="C193" s="290"/>
      <c r="D193" s="345"/>
      <c r="E193" s="348"/>
      <c r="F193" s="345"/>
      <c r="G193" s="345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</row>
    <row r="194" spans="1:22" ht="19" customHeight="1">
      <c r="A194" s="290"/>
      <c r="B194" s="290"/>
      <c r="C194" s="290"/>
      <c r="D194" s="345"/>
      <c r="E194" s="348"/>
      <c r="F194" s="345"/>
      <c r="G194" s="345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</row>
    <row r="195" spans="1:22" ht="19" customHeight="1">
      <c r="A195" s="290"/>
      <c r="B195" s="290"/>
      <c r="C195" s="290"/>
      <c r="D195" s="345"/>
      <c r="E195" s="348"/>
      <c r="F195" s="345"/>
      <c r="G195" s="345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</row>
    <row r="196" spans="1:22" ht="19" customHeight="1">
      <c r="A196" s="290"/>
      <c r="B196" s="290"/>
      <c r="C196" s="290"/>
      <c r="D196" s="345"/>
      <c r="E196" s="348"/>
      <c r="F196" s="345"/>
      <c r="G196" s="345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</row>
    <row r="197" spans="1:22" ht="19" customHeight="1">
      <c r="A197" s="290"/>
      <c r="B197" s="290"/>
      <c r="C197" s="290"/>
      <c r="D197" s="345"/>
      <c r="E197" s="348"/>
      <c r="F197" s="345"/>
      <c r="G197" s="345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</row>
    <row r="198" spans="1:22" ht="19" customHeight="1">
      <c r="A198" s="290"/>
      <c r="B198" s="290"/>
      <c r="C198" s="290"/>
      <c r="D198" s="345"/>
      <c r="E198" s="348"/>
      <c r="F198" s="345"/>
      <c r="G198" s="345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</row>
    <row r="199" spans="1:22" ht="19" customHeight="1">
      <c r="A199" s="290"/>
      <c r="B199" s="290"/>
      <c r="C199" s="290"/>
      <c r="D199" s="345"/>
      <c r="E199" s="348"/>
      <c r="F199" s="345"/>
      <c r="G199" s="345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</row>
    <row r="200" spans="1:22" ht="19" customHeight="1">
      <c r="A200" s="290"/>
      <c r="B200" s="290"/>
      <c r="C200" s="290"/>
      <c r="D200" s="345"/>
      <c r="E200" s="348"/>
      <c r="F200" s="345"/>
      <c r="G200" s="345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</row>
    <row r="201" spans="1:22" ht="19" customHeight="1">
      <c r="A201" s="290"/>
      <c r="B201" s="290"/>
      <c r="C201" s="290"/>
      <c r="D201" s="345"/>
      <c r="E201" s="348"/>
      <c r="F201" s="345"/>
      <c r="G201" s="345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</row>
    <row r="202" spans="1:22" ht="19" customHeight="1">
      <c r="A202" s="290"/>
      <c r="B202" s="290"/>
      <c r="C202" s="290"/>
      <c r="D202" s="345"/>
      <c r="E202" s="348"/>
      <c r="F202" s="345"/>
      <c r="G202" s="345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</row>
    <row r="203" spans="1:22" ht="19" customHeight="1">
      <c r="A203" s="290"/>
      <c r="B203" s="290"/>
      <c r="C203" s="290"/>
      <c r="D203" s="345"/>
      <c r="E203" s="348"/>
      <c r="F203" s="345"/>
      <c r="G203" s="345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</row>
    <row r="204" spans="1:22" ht="19" customHeight="1">
      <c r="A204" s="290"/>
      <c r="B204" s="290"/>
      <c r="C204" s="290"/>
      <c r="D204" s="345"/>
      <c r="E204" s="348"/>
      <c r="F204" s="345"/>
      <c r="G204" s="345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</row>
    <row r="205" spans="1:22" ht="19" customHeight="1">
      <c r="A205" s="290"/>
      <c r="B205" s="290"/>
      <c r="C205" s="290"/>
      <c r="D205" s="345"/>
      <c r="E205" s="348"/>
      <c r="F205" s="345"/>
      <c r="G205" s="345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</row>
    <row r="206" spans="1:22" ht="19" customHeight="1">
      <c r="A206" s="290"/>
      <c r="B206" s="290"/>
      <c r="C206" s="290"/>
      <c r="D206" s="345"/>
      <c r="E206" s="348"/>
      <c r="F206" s="345"/>
      <c r="G206" s="345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</row>
    <row r="207" spans="1:22" ht="19" customHeight="1">
      <c r="A207" s="290"/>
      <c r="B207" s="290"/>
      <c r="C207" s="290"/>
      <c r="D207" s="345"/>
      <c r="E207" s="348"/>
      <c r="F207" s="345"/>
      <c r="G207" s="345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</row>
    <row r="208" spans="1:22" ht="19" customHeight="1">
      <c r="A208" s="290"/>
      <c r="B208" s="290"/>
      <c r="C208" s="290"/>
      <c r="D208" s="345"/>
      <c r="E208" s="348"/>
      <c r="F208" s="345"/>
      <c r="G208" s="345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</row>
    <row r="209" spans="1:22" ht="19" customHeight="1">
      <c r="A209" s="290"/>
      <c r="B209" s="290"/>
      <c r="C209" s="290"/>
      <c r="D209" s="345"/>
      <c r="E209" s="348"/>
      <c r="F209" s="345"/>
      <c r="G209" s="345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</row>
    <row r="210" spans="1:22" ht="19" customHeight="1">
      <c r="A210" s="290"/>
      <c r="B210" s="290"/>
      <c r="C210" s="290"/>
      <c r="D210" s="345"/>
      <c r="E210" s="348"/>
      <c r="F210" s="345"/>
      <c r="G210" s="345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</row>
    <row r="211" spans="1:22" ht="19" customHeight="1">
      <c r="A211" s="290"/>
      <c r="B211" s="290"/>
      <c r="C211" s="290"/>
      <c r="D211" s="345"/>
      <c r="E211" s="348"/>
      <c r="F211" s="345"/>
      <c r="G211" s="345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</row>
    <row r="212" spans="1:22" ht="19" customHeight="1">
      <c r="A212" s="290"/>
      <c r="B212" s="290"/>
      <c r="C212" s="290"/>
      <c r="D212" s="345"/>
      <c r="E212" s="348"/>
      <c r="F212" s="345"/>
      <c r="G212" s="345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</row>
    <row r="213" spans="1:22" ht="19" customHeight="1">
      <c r="A213" s="290"/>
      <c r="B213" s="290"/>
      <c r="C213" s="290"/>
      <c r="D213" s="345"/>
      <c r="E213" s="348"/>
      <c r="F213" s="345"/>
      <c r="G213" s="345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</row>
    <row r="214" spans="1:22" ht="19" customHeight="1">
      <c r="A214" s="290"/>
      <c r="B214" s="290"/>
      <c r="C214" s="290"/>
      <c r="D214" s="345"/>
      <c r="E214" s="348"/>
      <c r="F214" s="345"/>
      <c r="G214" s="345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</row>
    <row r="215" spans="1:22" ht="19" customHeight="1">
      <c r="A215" s="290"/>
      <c r="B215" s="290"/>
      <c r="C215" s="290"/>
      <c r="D215" s="345"/>
      <c r="E215" s="348"/>
      <c r="F215" s="345"/>
      <c r="G215" s="345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</row>
    <row r="216" spans="1:22" ht="19" customHeight="1">
      <c r="A216" s="290"/>
      <c r="B216" s="290"/>
      <c r="C216" s="290"/>
      <c r="D216" s="345"/>
      <c r="E216" s="348"/>
      <c r="F216" s="345"/>
      <c r="G216" s="345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</row>
    <row r="217" spans="1:22" ht="19" customHeight="1">
      <c r="A217" s="290"/>
      <c r="B217" s="290"/>
      <c r="C217" s="290"/>
      <c r="D217" s="345"/>
      <c r="E217" s="348"/>
      <c r="F217" s="345"/>
      <c r="G217" s="345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</row>
    <row r="218" spans="1:22" ht="19" customHeight="1">
      <c r="A218" s="290"/>
      <c r="B218" s="290"/>
      <c r="C218" s="290"/>
      <c r="D218" s="345"/>
      <c r="E218" s="348"/>
      <c r="F218" s="345"/>
      <c r="G218" s="345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</row>
    <row r="219" spans="1:22" ht="19" customHeight="1">
      <c r="A219" s="290"/>
      <c r="B219" s="290"/>
      <c r="C219" s="290"/>
      <c r="D219" s="345"/>
      <c r="E219" s="348"/>
      <c r="F219" s="345"/>
      <c r="G219" s="345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</row>
    <row r="220" spans="1:22" ht="19" customHeight="1">
      <c r="A220" s="290"/>
      <c r="B220" s="290"/>
      <c r="C220" s="290"/>
      <c r="D220" s="345"/>
      <c r="E220" s="348"/>
      <c r="F220" s="345"/>
      <c r="G220" s="345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</row>
    <row r="221" spans="1:22" ht="19" customHeight="1">
      <c r="A221" s="290"/>
      <c r="B221" s="290"/>
      <c r="C221" s="290"/>
      <c r="D221" s="345"/>
      <c r="E221" s="348"/>
      <c r="F221" s="345"/>
      <c r="G221" s="345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</row>
    <row r="222" spans="1:22" ht="19" customHeight="1">
      <c r="A222" s="290"/>
      <c r="B222" s="290"/>
      <c r="C222" s="290"/>
      <c r="D222" s="345"/>
      <c r="E222" s="348"/>
      <c r="F222" s="345"/>
      <c r="G222" s="345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</row>
    <row r="223" spans="1:22" ht="19" customHeight="1">
      <c r="A223" s="290"/>
      <c r="B223" s="290"/>
      <c r="C223" s="290"/>
      <c r="D223" s="345"/>
      <c r="E223" s="348"/>
      <c r="F223" s="345"/>
      <c r="G223" s="345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</row>
    <row r="224" spans="1:22" ht="19" customHeight="1">
      <c r="A224" s="290"/>
      <c r="B224" s="290"/>
      <c r="C224" s="290"/>
      <c r="D224" s="345"/>
      <c r="E224" s="348"/>
      <c r="F224" s="345"/>
      <c r="G224" s="345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</row>
    <row r="225" spans="1:22" ht="19" customHeight="1">
      <c r="A225" s="290"/>
      <c r="B225" s="290"/>
      <c r="C225" s="290"/>
      <c r="D225" s="345"/>
      <c r="E225" s="348"/>
      <c r="F225" s="345"/>
      <c r="G225" s="345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</row>
    <row r="226" spans="1:22" ht="19" customHeight="1">
      <c r="A226" s="290"/>
      <c r="B226" s="290"/>
      <c r="C226" s="290"/>
      <c r="D226" s="345"/>
      <c r="E226" s="348"/>
      <c r="F226" s="345"/>
      <c r="G226" s="345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</row>
    <row r="227" spans="1:22" ht="19" customHeight="1">
      <c r="A227" s="290"/>
      <c r="B227" s="290"/>
      <c r="C227" s="290"/>
      <c r="D227" s="345"/>
      <c r="E227" s="348"/>
      <c r="F227" s="345"/>
      <c r="G227" s="345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</row>
    <row r="228" spans="1:22" ht="19" customHeight="1">
      <c r="A228" s="290"/>
      <c r="B228" s="290"/>
      <c r="C228" s="290"/>
      <c r="D228" s="345"/>
      <c r="E228" s="348"/>
      <c r="F228" s="345"/>
      <c r="G228" s="345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</row>
    <row r="229" spans="1:22" ht="19" customHeight="1">
      <c r="A229" s="290"/>
      <c r="B229" s="290"/>
      <c r="C229" s="290"/>
      <c r="D229" s="345"/>
      <c r="E229" s="348"/>
      <c r="F229" s="345"/>
      <c r="G229" s="345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</row>
    <row r="230" spans="1:22" ht="19" customHeight="1">
      <c r="A230" s="290"/>
      <c r="B230" s="290"/>
      <c r="C230" s="290"/>
      <c r="D230" s="345"/>
      <c r="E230" s="348"/>
      <c r="F230" s="345"/>
      <c r="G230" s="345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</row>
    <row r="231" spans="1:22" ht="19" customHeight="1">
      <c r="A231" s="290"/>
      <c r="B231" s="290"/>
      <c r="C231" s="290"/>
      <c r="D231" s="345"/>
      <c r="E231" s="348"/>
      <c r="F231" s="345"/>
      <c r="G231" s="345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</row>
    <row r="232" spans="1:22" ht="19" customHeight="1">
      <c r="A232" s="290"/>
      <c r="B232" s="290"/>
      <c r="C232" s="290"/>
      <c r="D232" s="345"/>
      <c r="E232" s="348"/>
      <c r="F232" s="345"/>
      <c r="G232" s="345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</row>
    <row r="233" spans="1:22" ht="19" customHeight="1">
      <c r="A233" s="290"/>
      <c r="B233" s="290"/>
      <c r="C233" s="290"/>
      <c r="D233" s="345"/>
      <c r="E233" s="348"/>
      <c r="F233" s="345"/>
      <c r="G233" s="345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</row>
    <row r="234" spans="1:22" ht="19" customHeight="1">
      <c r="A234" s="290"/>
      <c r="B234" s="290"/>
      <c r="C234" s="290"/>
      <c r="D234" s="345"/>
      <c r="E234" s="348"/>
      <c r="F234" s="345"/>
      <c r="G234" s="345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</row>
    <row r="235" spans="1:22" ht="19" customHeight="1">
      <c r="A235" s="290"/>
      <c r="B235" s="290"/>
      <c r="C235" s="290"/>
      <c r="D235" s="345"/>
      <c r="E235" s="348"/>
      <c r="F235" s="345"/>
      <c r="G235" s="345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</row>
    <row r="236" spans="1:22" ht="19" customHeight="1">
      <c r="A236" s="290"/>
      <c r="B236" s="290"/>
      <c r="C236" s="290"/>
      <c r="D236" s="345"/>
      <c r="E236" s="348"/>
      <c r="F236" s="345"/>
      <c r="G236" s="345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</row>
    <row r="237" spans="1:22" ht="19" customHeight="1">
      <c r="A237" s="290"/>
      <c r="B237" s="290"/>
      <c r="C237" s="290"/>
      <c r="D237" s="345"/>
      <c r="E237" s="348"/>
      <c r="F237" s="345"/>
      <c r="G237" s="345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</row>
    <row r="238" spans="1:22" ht="19" customHeight="1">
      <c r="A238" s="290"/>
      <c r="B238" s="290"/>
      <c r="C238" s="290"/>
      <c r="D238" s="345"/>
      <c r="E238" s="348"/>
      <c r="F238" s="345"/>
      <c r="G238" s="345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</row>
    <row r="239" spans="1:22" ht="19" customHeight="1">
      <c r="A239" s="290"/>
      <c r="B239" s="290"/>
      <c r="C239" s="290"/>
      <c r="D239" s="345"/>
      <c r="E239" s="348"/>
      <c r="F239" s="345"/>
      <c r="G239" s="345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</row>
    <row r="240" spans="1:22" ht="19" customHeight="1">
      <c r="A240" s="290"/>
      <c r="B240" s="290"/>
      <c r="C240" s="290"/>
      <c r="D240" s="345"/>
      <c r="E240" s="348"/>
      <c r="F240" s="345"/>
      <c r="G240" s="345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</row>
    <row r="241" spans="1:22" ht="19" customHeight="1">
      <c r="A241" s="290"/>
      <c r="B241" s="290"/>
      <c r="C241" s="290"/>
      <c r="D241" s="345"/>
      <c r="E241" s="348"/>
      <c r="F241" s="345"/>
      <c r="G241" s="345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</row>
    <row r="242" spans="1:22" ht="19" customHeight="1">
      <c r="A242" s="290"/>
      <c r="B242" s="290"/>
      <c r="C242" s="290"/>
      <c r="D242" s="345"/>
      <c r="E242" s="348"/>
      <c r="F242" s="345"/>
      <c r="G242" s="345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</row>
    <row r="243" spans="1:22" ht="19" customHeight="1">
      <c r="A243" s="290"/>
      <c r="B243" s="290"/>
      <c r="C243" s="290"/>
      <c r="D243" s="345"/>
      <c r="E243" s="348"/>
      <c r="F243" s="345"/>
      <c r="G243" s="345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</row>
    <row r="244" spans="1:22" ht="19" customHeight="1">
      <c r="A244" s="290"/>
      <c r="B244" s="290"/>
      <c r="C244" s="290"/>
      <c r="D244" s="345"/>
      <c r="E244" s="348"/>
      <c r="F244" s="345"/>
      <c r="G244" s="345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</row>
    <row r="245" spans="1:22" ht="19" customHeight="1">
      <c r="A245" s="290"/>
      <c r="B245" s="290"/>
      <c r="C245" s="290"/>
      <c r="D245" s="345"/>
      <c r="E245" s="348"/>
      <c r="F245" s="345"/>
      <c r="G245" s="345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</row>
    <row r="246" spans="1:22" ht="19" customHeight="1">
      <c r="A246" s="290"/>
      <c r="B246" s="290"/>
      <c r="C246" s="290"/>
      <c r="D246" s="345"/>
      <c r="E246" s="348"/>
      <c r="F246" s="345"/>
      <c r="G246" s="345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</row>
    <row r="247" spans="1:22" ht="19" customHeight="1">
      <c r="A247" s="290"/>
      <c r="B247" s="290"/>
      <c r="C247" s="290"/>
      <c r="D247" s="345"/>
      <c r="E247" s="348"/>
      <c r="F247" s="345"/>
      <c r="G247" s="345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</row>
    <row r="248" spans="1:22" ht="19" customHeight="1">
      <c r="A248" s="290"/>
      <c r="B248" s="290"/>
      <c r="C248" s="290"/>
      <c r="D248" s="345"/>
      <c r="E248" s="348"/>
      <c r="F248" s="345"/>
      <c r="G248" s="345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</row>
    <row r="249" spans="1:22" ht="19" customHeight="1">
      <c r="A249" s="290"/>
      <c r="B249" s="290"/>
      <c r="C249" s="290"/>
      <c r="D249" s="345"/>
      <c r="E249" s="348"/>
      <c r="F249" s="345"/>
      <c r="G249" s="345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</row>
    <row r="250" spans="1:22" ht="19" customHeight="1">
      <c r="A250" s="290"/>
      <c r="B250" s="290"/>
      <c r="C250" s="290"/>
      <c r="D250" s="345"/>
      <c r="E250" s="348"/>
      <c r="F250" s="345"/>
      <c r="G250" s="345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</row>
    <row r="251" spans="1:22" ht="19" customHeight="1">
      <c r="A251" s="290"/>
      <c r="B251" s="290"/>
      <c r="C251" s="290"/>
      <c r="D251" s="345"/>
      <c r="E251" s="348"/>
      <c r="F251" s="345"/>
      <c r="G251" s="345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</row>
    <row r="252" spans="1:22" ht="19" customHeight="1">
      <c r="A252" s="290"/>
      <c r="B252" s="290"/>
      <c r="C252" s="290"/>
      <c r="D252" s="345"/>
      <c r="E252" s="348"/>
      <c r="F252" s="345"/>
      <c r="G252" s="345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</row>
    <row r="253" spans="1:22" ht="19" customHeight="1">
      <c r="A253" s="290"/>
      <c r="B253" s="290"/>
      <c r="C253" s="290"/>
      <c r="D253" s="345"/>
      <c r="E253" s="348"/>
      <c r="F253" s="345"/>
      <c r="G253" s="345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</row>
    <row r="254" spans="1:22" ht="19" customHeight="1">
      <c r="A254" s="290"/>
      <c r="B254" s="290"/>
      <c r="C254" s="290"/>
      <c r="D254" s="345"/>
      <c r="E254" s="348"/>
      <c r="F254" s="345"/>
      <c r="G254" s="345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</row>
    <row r="255" spans="1:22" ht="19" customHeight="1">
      <c r="A255" s="290"/>
      <c r="B255" s="290"/>
      <c r="C255" s="290"/>
      <c r="D255" s="345"/>
      <c r="E255" s="348"/>
      <c r="F255" s="345"/>
      <c r="G255" s="345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</row>
    <row r="256" spans="1:22" ht="19" customHeight="1">
      <c r="A256" s="290"/>
      <c r="B256" s="290"/>
      <c r="C256" s="290"/>
      <c r="D256" s="345"/>
      <c r="E256" s="348"/>
      <c r="F256" s="345"/>
      <c r="G256" s="345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</row>
    <row r="257" spans="1:22" ht="19" customHeight="1">
      <c r="A257" s="290"/>
      <c r="B257" s="290"/>
      <c r="C257" s="290"/>
      <c r="D257" s="345"/>
      <c r="E257" s="348"/>
      <c r="F257" s="345"/>
      <c r="G257" s="345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</row>
    <row r="258" spans="1:22" ht="19" customHeight="1">
      <c r="A258" s="290"/>
      <c r="B258" s="290"/>
      <c r="C258" s="290"/>
      <c r="D258" s="345"/>
      <c r="E258" s="348"/>
      <c r="F258" s="345"/>
      <c r="G258" s="345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</row>
    <row r="259" spans="1:22" ht="19" customHeight="1">
      <c r="A259" s="290"/>
      <c r="B259" s="290"/>
      <c r="C259" s="290"/>
      <c r="D259" s="345"/>
      <c r="E259" s="348"/>
      <c r="F259" s="345"/>
      <c r="G259" s="345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</row>
    <row r="260" spans="1:22" ht="19" customHeight="1">
      <c r="A260" s="290"/>
      <c r="B260" s="290"/>
      <c r="C260" s="290"/>
      <c r="D260" s="345"/>
      <c r="E260" s="348"/>
      <c r="F260" s="345"/>
      <c r="G260" s="345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</row>
    <row r="261" spans="1:22" ht="19" customHeight="1">
      <c r="A261" s="290"/>
      <c r="B261" s="290"/>
      <c r="C261" s="290"/>
      <c r="D261" s="345"/>
      <c r="E261" s="348"/>
      <c r="F261" s="345"/>
      <c r="G261" s="345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</row>
    <row r="262" spans="1:22" ht="19" customHeight="1">
      <c r="A262" s="290"/>
      <c r="B262" s="290"/>
      <c r="C262" s="290"/>
      <c r="D262" s="345"/>
      <c r="E262" s="348"/>
      <c r="F262" s="345"/>
      <c r="G262" s="345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</row>
    <row r="263" spans="1:22" ht="19" customHeight="1">
      <c r="A263" s="290"/>
      <c r="B263" s="290"/>
      <c r="C263" s="290"/>
      <c r="D263" s="345"/>
      <c r="E263" s="348"/>
      <c r="F263" s="345"/>
      <c r="G263" s="345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</row>
    <row r="264" spans="1:22" ht="19" customHeight="1">
      <c r="A264" s="290"/>
      <c r="B264" s="290"/>
      <c r="C264" s="290"/>
      <c r="D264" s="345"/>
      <c r="E264" s="348"/>
      <c r="F264" s="345"/>
      <c r="G264" s="345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</row>
    <row r="265" spans="1:22" ht="19" customHeight="1">
      <c r="A265" s="290"/>
      <c r="B265" s="290"/>
      <c r="C265" s="290"/>
      <c r="D265" s="345"/>
      <c r="E265" s="348"/>
      <c r="F265" s="345"/>
      <c r="G265" s="345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</row>
    <row r="266" spans="1:22" ht="19" customHeight="1">
      <c r="A266" s="290"/>
      <c r="B266" s="290"/>
      <c r="C266" s="290"/>
      <c r="D266" s="345"/>
      <c r="E266" s="348"/>
      <c r="F266" s="345"/>
      <c r="G266" s="345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</row>
    <row r="267" spans="1:22" ht="19" customHeight="1">
      <c r="A267" s="290"/>
      <c r="B267" s="290"/>
      <c r="C267" s="290"/>
      <c r="D267" s="345"/>
      <c r="E267" s="348"/>
      <c r="F267" s="345"/>
      <c r="G267" s="345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</row>
    <row r="268" spans="1:22" ht="19" customHeight="1">
      <c r="A268" s="290"/>
      <c r="B268" s="290"/>
      <c r="C268" s="290"/>
      <c r="D268" s="345"/>
      <c r="E268" s="348"/>
      <c r="F268" s="345"/>
      <c r="G268" s="345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</row>
    <row r="269" spans="1:22" ht="19" customHeight="1">
      <c r="A269" s="290"/>
      <c r="B269" s="290"/>
      <c r="C269" s="290"/>
      <c r="D269" s="345"/>
      <c r="E269" s="348"/>
      <c r="F269" s="345"/>
      <c r="G269" s="345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</row>
    <row r="270" spans="1:22" ht="19" customHeight="1">
      <c r="A270" s="290"/>
      <c r="B270" s="290"/>
      <c r="C270" s="290"/>
      <c r="D270" s="345"/>
      <c r="E270" s="348"/>
      <c r="F270" s="345"/>
      <c r="G270" s="345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</row>
    <row r="271" spans="1:22" ht="19" customHeight="1">
      <c r="A271" s="290"/>
      <c r="B271" s="290"/>
      <c r="C271" s="290"/>
      <c r="D271" s="345"/>
      <c r="E271" s="348"/>
      <c r="F271" s="345"/>
      <c r="G271" s="345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</row>
    <row r="272" spans="1:22" ht="19" customHeight="1">
      <c r="A272" s="290"/>
      <c r="B272" s="290"/>
      <c r="C272" s="290"/>
      <c r="D272" s="345"/>
      <c r="E272" s="348"/>
      <c r="F272" s="345"/>
      <c r="G272" s="345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</row>
    <row r="273" spans="1:22" ht="19" customHeight="1">
      <c r="A273" s="290"/>
      <c r="B273" s="290"/>
      <c r="C273" s="290"/>
      <c r="D273" s="345"/>
      <c r="E273" s="348"/>
      <c r="F273" s="345"/>
      <c r="G273" s="345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</row>
    <row r="274" spans="1:22" ht="19" customHeight="1">
      <c r="A274" s="290"/>
      <c r="B274" s="290"/>
      <c r="C274" s="290"/>
      <c r="D274" s="345"/>
      <c r="E274" s="348"/>
      <c r="F274" s="345"/>
      <c r="G274" s="345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</row>
    <row r="275" spans="1:22" ht="19" customHeight="1">
      <c r="A275" s="290"/>
      <c r="B275" s="290"/>
      <c r="C275" s="290"/>
      <c r="D275" s="345"/>
      <c r="E275" s="348"/>
      <c r="F275" s="345"/>
      <c r="G275" s="345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</row>
    <row r="276" spans="1:22" ht="19" customHeight="1">
      <c r="A276" s="290"/>
      <c r="B276" s="290"/>
      <c r="C276" s="290"/>
      <c r="D276" s="345"/>
      <c r="E276" s="348"/>
      <c r="F276" s="345"/>
      <c r="G276" s="345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</row>
    <row r="277" spans="1:22" ht="19" customHeight="1">
      <c r="A277" s="290"/>
      <c r="B277" s="290"/>
      <c r="C277" s="290"/>
      <c r="D277" s="345"/>
      <c r="E277" s="348"/>
      <c r="F277" s="345"/>
      <c r="G277" s="345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</row>
    <row r="278" spans="1:22" ht="19" customHeight="1">
      <c r="A278" s="290"/>
      <c r="B278" s="290"/>
      <c r="C278" s="290"/>
      <c r="D278" s="345"/>
      <c r="E278" s="348"/>
      <c r="F278" s="345"/>
      <c r="G278" s="345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</row>
    <row r="279" spans="1:22" ht="19" customHeight="1">
      <c r="A279" s="290"/>
      <c r="B279" s="290"/>
      <c r="C279" s="290"/>
      <c r="D279" s="345"/>
      <c r="E279" s="348"/>
      <c r="F279" s="345"/>
      <c r="G279" s="345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</row>
    <row r="280" spans="1:22" ht="19" customHeight="1">
      <c r="A280" s="290"/>
      <c r="B280" s="290"/>
      <c r="C280" s="290"/>
      <c r="D280" s="345"/>
      <c r="E280" s="348"/>
      <c r="F280" s="345"/>
      <c r="G280" s="345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</row>
    <row r="281" spans="1:22" ht="19" customHeight="1">
      <c r="A281" s="290"/>
      <c r="B281" s="290"/>
      <c r="C281" s="290"/>
      <c r="D281" s="345"/>
      <c r="E281" s="348"/>
      <c r="F281" s="345"/>
      <c r="G281" s="345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</row>
    <row r="282" spans="1:22" ht="19" customHeight="1">
      <c r="A282" s="290"/>
      <c r="B282" s="290"/>
      <c r="C282" s="290"/>
      <c r="D282" s="345"/>
      <c r="E282" s="348"/>
      <c r="F282" s="345"/>
      <c r="G282" s="345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</row>
    <row r="283" spans="1:22" ht="19" customHeight="1">
      <c r="A283" s="290"/>
      <c r="B283" s="290"/>
      <c r="C283" s="290"/>
      <c r="D283" s="345"/>
      <c r="E283" s="348"/>
      <c r="F283" s="345"/>
      <c r="G283" s="345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</row>
    <row r="284" spans="1:22" ht="19" customHeight="1">
      <c r="A284" s="290"/>
      <c r="B284" s="290"/>
      <c r="C284" s="290"/>
      <c r="D284" s="345"/>
      <c r="E284" s="348"/>
      <c r="F284" s="345"/>
      <c r="G284" s="345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</row>
    <row r="285" spans="1:22" ht="19" customHeight="1">
      <c r="A285" s="290"/>
      <c r="B285" s="290"/>
      <c r="C285" s="290"/>
      <c r="D285" s="345"/>
      <c r="E285" s="348"/>
      <c r="F285" s="345"/>
      <c r="G285" s="345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</row>
    <row r="286" spans="1:22" ht="19" customHeight="1">
      <c r="A286" s="290"/>
      <c r="B286" s="290"/>
      <c r="C286" s="290"/>
      <c r="D286" s="345"/>
      <c r="E286" s="348"/>
      <c r="F286" s="345"/>
      <c r="G286" s="345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</row>
    <row r="287" spans="1:22" ht="19" customHeight="1">
      <c r="A287" s="290"/>
      <c r="B287" s="290"/>
      <c r="C287" s="290"/>
      <c r="D287" s="345"/>
      <c r="E287" s="348"/>
      <c r="F287" s="345"/>
      <c r="G287" s="345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</row>
    <row r="288" spans="1:22" ht="19" customHeight="1">
      <c r="A288" s="290"/>
      <c r="B288" s="290"/>
      <c r="C288" s="290"/>
      <c r="D288" s="345"/>
      <c r="E288" s="348"/>
      <c r="F288" s="345"/>
      <c r="G288" s="345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</row>
    <row r="289" spans="1:22" ht="19" customHeight="1">
      <c r="A289" s="290"/>
      <c r="B289" s="290"/>
      <c r="C289" s="290"/>
      <c r="D289" s="345"/>
      <c r="E289" s="348"/>
      <c r="F289" s="345"/>
      <c r="G289" s="345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</row>
    <row r="290" spans="1:22" ht="19" customHeight="1">
      <c r="A290" s="290"/>
      <c r="B290" s="290"/>
      <c r="C290" s="290"/>
      <c r="D290" s="345"/>
      <c r="E290" s="348"/>
      <c r="F290" s="345"/>
      <c r="G290" s="345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</row>
    <row r="291" spans="1:22" ht="19" customHeight="1">
      <c r="A291" s="290"/>
      <c r="B291" s="290"/>
      <c r="C291" s="290"/>
      <c r="D291" s="345"/>
      <c r="E291" s="348"/>
      <c r="F291" s="345"/>
      <c r="G291" s="345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</row>
    <row r="292" spans="1:22" ht="19" customHeight="1">
      <c r="A292" s="290"/>
      <c r="B292" s="290"/>
      <c r="C292" s="290"/>
      <c r="D292" s="345"/>
      <c r="E292" s="348"/>
      <c r="F292" s="345"/>
      <c r="G292" s="345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</row>
    <row r="293" spans="1:22" ht="19" customHeight="1">
      <c r="A293" s="290"/>
      <c r="B293" s="290"/>
      <c r="C293" s="290"/>
      <c r="D293" s="345"/>
      <c r="E293" s="348"/>
      <c r="F293" s="345"/>
      <c r="G293" s="345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</row>
    <row r="294" spans="1:22" ht="19" customHeight="1">
      <c r="A294" s="290"/>
      <c r="B294" s="290"/>
      <c r="C294" s="290"/>
      <c r="D294" s="345"/>
      <c r="E294" s="348"/>
      <c r="F294" s="345"/>
      <c r="G294" s="345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</row>
    <row r="295" spans="1:22" ht="19" customHeight="1">
      <c r="A295" s="290"/>
      <c r="B295" s="290"/>
      <c r="C295" s="290"/>
      <c r="D295" s="345"/>
      <c r="E295" s="348"/>
      <c r="F295" s="345"/>
      <c r="G295" s="345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</row>
    <row r="296" spans="1:22" ht="19" customHeight="1">
      <c r="A296" s="290"/>
      <c r="B296" s="290"/>
      <c r="C296" s="290"/>
      <c r="D296" s="345"/>
      <c r="E296" s="348"/>
      <c r="F296" s="345"/>
      <c r="G296" s="345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</row>
    <row r="297" spans="1:22" ht="19" customHeight="1">
      <c r="A297" s="290"/>
      <c r="B297" s="290"/>
      <c r="C297" s="290"/>
      <c r="D297" s="345"/>
      <c r="E297" s="348"/>
      <c r="F297" s="345"/>
      <c r="G297" s="345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</row>
    <row r="298" spans="1:22" ht="19" customHeight="1">
      <c r="A298" s="290"/>
      <c r="B298" s="290"/>
      <c r="C298" s="290"/>
      <c r="D298" s="345"/>
      <c r="E298" s="348"/>
      <c r="F298" s="345"/>
      <c r="G298" s="345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</row>
    <row r="299" spans="1:22" ht="19" customHeight="1">
      <c r="A299" s="290"/>
      <c r="B299" s="290"/>
      <c r="C299" s="290"/>
      <c r="D299" s="345"/>
      <c r="E299" s="348"/>
      <c r="F299" s="345"/>
      <c r="G299" s="345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</row>
    <row r="300" spans="1:22" ht="19" customHeight="1">
      <c r="A300" s="290"/>
      <c r="B300" s="290"/>
      <c r="C300" s="290"/>
      <c r="D300" s="345"/>
      <c r="E300" s="348"/>
      <c r="F300" s="345"/>
      <c r="G300" s="345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</row>
    <row r="301" spans="1:22" ht="19" customHeight="1">
      <c r="A301" s="290"/>
      <c r="B301" s="290"/>
      <c r="C301" s="290"/>
      <c r="D301" s="345"/>
      <c r="E301" s="348"/>
      <c r="F301" s="345"/>
      <c r="G301" s="345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</row>
    <row r="302" spans="1:22" ht="19" customHeight="1">
      <c r="A302" s="290"/>
      <c r="B302" s="290"/>
      <c r="C302" s="290"/>
      <c r="D302" s="345"/>
      <c r="E302" s="348"/>
      <c r="F302" s="345"/>
      <c r="G302" s="345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</row>
    <row r="303" spans="1:22" ht="19" customHeight="1">
      <c r="A303" s="290"/>
      <c r="B303" s="290"/>
      <c r="C303" s="290"/>
      <c r="D303" s="345"/>
      <c r="E303" s="348"/>
      <c r="F303" s="345"/>
      <c r="G303" s="345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</row>
    <row r="304" spans="1:22" ht="19" customHeight="1">
      <c r="A304" s="290"/>
      <c r="B304" s="290"/>
      <c r="C304" s="290"/>
      <c r="D304" s="345"/>
      <c r="E304" s="348"/>
      <c r="F304" s="345"/>
      <c r="G304" s="345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</row>
    <row r="305" spans="1:22" ht="19" customHeight="1">
      <c r="A305" s="290"/>
      <c r="B305" s="290"/>
      <c r="C305" s="290"/>
      <c r="D305" s="345"/>
      <c r="E305" s="348"/>
      <c r="F305" s="345"/>
      <c r="G305" s="345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</row>
    <row r="306" spans="1:22" ht="19" customHeight="1">
      <c r="A306" s="290"/>
      <c r="B306" s="290"/>
      <c r="C306" s="290"/>
      <c r="D306" s="345"/>
      <c r="E306" s="348"/>
      <c r="F306" s="345"/>
      <c r="G306" s="345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</row>
    <row r="307" spans="1:22" ht="19" customHeight="1">
      <c r="A307" s="290"/>
      <c r="B307" s="290"/>
      <c r="C307" s="290"/>
      <c r="D307" s="345"/>
      <c r="E307" s="348"/>
      <c r="F307" s="345"/>
      <c r="G307" s="345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</row>
    <row r="308" spans="1:22" ht="19" customHeight="1">
      <c r="A308" s="290"/>
      <c r="B308" s="290"/>
      <c r="C308" s="290"/>
      <c r="D308" s="345"/>
      <c r="E308" s="348"/>
      <c r="F308" s="345"/>
      <c r="G308" s="345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</row>
    <row r="309" spans="1:22" ht="19" customHeight="1">
      <c r="A309" s="290"/>
      <c r="B309" s="290"/>
      <c r="C309" s="290"/>
      <c r="D309" s="345"/>
      <c r="E309" s="348"/>
      <c r="F309" s="345"/>
      <c r="G309" s="345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</row>
    <row r="310" spans="1:22" ht="19" customHeight="1">
      <c r="A310" s="290"/>
      <c r="B310" s="290"/>
      <c r="C310" s="290"/>
      <c r="D310" s="345"/>
      <c r="E310" s="348"/>
      <c r="F310" s="345"/>
      <c r="G310" s="345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</row>
    <row r="311" spans="1:22" ht="19" customHeight="1">
      <c r="A311" s="290"/>
      <c r="B311" s="290"/>
      <c r="C311" s="290"/>
      <c r="D311" s="345"/>
      <c r="E311" s="348"/>
      <c r="F311" s="345"/>
      <c r="G311" s="345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</row>
    <row r="312" spans="1:22" ht="19" customHeight="1">
      <c r="A312" s="290"/>
      <c r="B312" s="290"/>
      <c r="C312" s="290"/>
      <c r="D312" s="345"/>
      <c r="E312" s="348"/>
      <c r="F312" s="345"/>
      <c r="G312" s="345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</row>
    <row r="313" spans="1:22" ht="19" customHeight="1">
      <c r="A313" s="290"/>
      <c r="B313" s="290"/>
      <c r="C313" s="290"/>
      <c r="D313" s="345"/>
      <c r="E313" s="348"/>
      <c r="F313" s="345"/>
      <c r="G313" s="345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</row>
    <row r="314" spans="1:22" ht="19" customHeight="1">
      <c r="A314" s="290"/>
      <c r="B314" s="290"/>
      <c r="C314" s="290"/>
      <c r="D314" s="345"/>
      <c r="E314" s="348"/>
      <c r="F314" s="345"/>
      <c r="G314" s="345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</row>
    <row r="315" spans="1:22" ht="19" customHeight="1">
      <c r="A315" s="290"/>
      <c r="B315" s="290"/>
      <c r="C315" s="290"/>
      <c r="D315" s="345"/>
      <c r="E315" s="348"/>
      <c r="F315" s="345"/>
      <c r="G315" s="345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</row>
    <row r="316" spans="1:22" ht="19" customHeight="1">
      <c r="A316" s="290"/>
      <c r="B316" s="290"/>
      <c r="C316" s="290"/>
      <c r="D316" s="345"/>
      <c r="E316" s="348"/>
      <c r="F316" s="345"/>
      <c r="G316" s="345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</row>
    <row r="317" spans="1:22" ht="19" customHeight="1">
      <c r="A317" s="290"/>
      <c r="B317" s="290"/>
      <c r="C317" s="290"/>
      <c r="D317" s="345"/>
      <c r="E317" s="348"/>
      <c r="F317" s="345"/>
      <c r="G317" s="345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</row>
    <row r="318" spans="1:22" ht="19" customHeight="1">
      <c r="A318" s="290"/>
      <c r="B318" s="290"/>
      <c r="C318" s="290"/>
      <c r="D318" s="345"/>
      <c r="E318" s="348"/>
      <c r="F318" s="345"/>
      <c r="G318" s="345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</row>
    <row r="319" spans="1:22" ht="19" customHeight="1">
      <c r="A319" s="290"/>
      <c r="B319" s="290"/>
      <c r="C319" s="290"/>
      <c r="D319" s="345"/>
      <c r="E319" s="348"/>
      <c r="F319" s="345"/>
      <c r="G319" s="345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</row>
    <row r="320" spans="1:22" ht="19" customHeight="1">
      <c r="A320" s="290"/>
      <c r="B320" s="290"/>
      <c r="C320" s="290"/>
      <c r="D320" s="345"/>
      <c r="E320" s="348"/>
      <c r="F320" s="345"/>
      <c r="G320" s="345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</row>
    <row r="321" spans="1:22" ht="19" customHeight="1">
      <c r="A321" s="290"/>
      <c r="B321" s="290"/>
      <c r="C321" s="290"/>
      <c r="D321" s="345"/>
      <c r="E321" s="348"/>
      <c r="F321" s="345"/>
      <c r="G321" s="345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</row>
    <row r="322" spans="1:22" ht="19" customHeight="1">
      <c r="A322" s="290"/>
      <c r="B322" s="290"/>
      <c r="C322" s="290"/>
      <c r="D322" s="345"/>
      <c r="E322" s="348"/>
      <c r="F322" s="345"/>
      <c r="G322" s="345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</row>
    <row r="323" spans="1:22" ht="19" customHeight="1">
      <c r="A323" s="290"/>
      <c r="B323" s="290"/>
      <c r="C323" s="290"/>
      <c r="D323" s="345"/>
      <c r="E323" s="348"/>
      <c r="F323" s="345"/>
      <c r="G323" s="345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</row>
    <row r="324" spans="1:22" ht="19" customHeight="1">
      <c r="A324" s="290"/>
      <c r="B324" s="290"/>
      <c r="C324" s="290"/>
      <c r="D324" s="345"/>
      <c r="E324" s="348"/>
      <c r="F324" s="345"/>
      <c r="G324" s="345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</row>
    <row r="325" spans="1:22" ht="19" customHeight="1">
      <c r="A325" s="290"/>
      <c r="B325" s="290"/>
      <c r="C325" s="290"/>
      <c r="D325" s="345"/>
      <c r="E325" s="348"/>
      <c r="F325" s="345"/>
      <c r="G325" s="345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</row>
    <row r="326" spans="1:22" ht="19" customHeight="1">
      <c r="A326" s="290"/>
      <c r="B326" s="290"/>
      <c r="C326" s="290"/>
      <c r="D326" s="345"/>
      <c r="E326" s="348"/>
      <c r="F326" s="345"/>
      <c r="G326" s="345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</row>
    <row r="327" spans="1:22" ht="19" customHeight="1">
      <c r="A327" s="290"/>
      <c r="B327" s="290"/>
      <c r="C327" s="290"/>
      <c r="D327" s="345"/>
      <c r="E327" s="348"/>
      <c r="F327" s="345"/>
      <c r="G327" s="345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</row>
    <row r="328" spans="1:22" ht="19" customHeight="1">
      <c r="A328" s="290"/>
      <c r="B328" s="290"/>
      <c r="C328" s="290"/>
      <c r="D328" s="345"/>
      <c r="E328" s="348"/>
      <c r="F328" s="345"/>
      <c r="G328" s="345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</row>
    <row r="329" spans="1:22" ht="19" customHeight="1">
      <c r="A329" s="290"/>
      <c r="B329" s="290"/>
      <c r="C329" s="290"/>
      <c r="D329" s="345"/>
      <c r="E329" s="348"/>
      <c r="F329" s="345"/>
      <c r="G329" s="345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</row>
    <row r="330" spans="1:22" ht="19" customHeight="1">
      <c r="A330" s="290"/>
      <c r="B330" s="290"/>
      <c r="C330" s="290"/>
      <c r="D330" s="345"/>
      <c r="E330" s="348"/>
      <c r="F330" s="345"/>
      <c r="G330" s="345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</row>
    <row r="331" spans="1:22" ht="19" customHeight="1">
      <c r="A331" s="290"/>
      <c r="B331" s="290"/>
      <c r="C331" s="290"/>
      <c r="D331" s="345"/>
      <c r="E331" s="348"/>
      <c r="F331" s="345"/>
      <c r="G331" s="345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</row>
    <row r="332" spans="1:22" ht="19" customHeight="1">
      <c r="A332" s="290"/>
      <c r="B332" s="290"/>
      <c r="C332" s="290"/>
      <c r="D332" s="345"/>
      <c r="E332" s="348"/>
      <c r="F332" s="345"/>
      <c r="G332" s="345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</row>
    <row r="333" spans="1:22" ht="19" customHeight="1">
      <c r="A333" s="290"/>
      <c r="B333" s="290"/>
      <c r="C333" s="290"/>
      <c r="D333" s="345"/>
      <c r="E333" s="348"/>
      <c r="F333" s="345"/>
      <c r="G333" s="345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</row>
    <row r="334" spans="1:22" ht="19" customHeight="1">
      <c r="A334" s="290"/>
      <c r="B334" s="290"/>
      <c r="C334" s="290"/>
      <c r="D334" s="345"/>
      <c r="E334" s="348"/>
      <c r="F334" s="345"/>
      <c r="G334" s="345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</row>
    <row r="335" spans="1:22" ht="19" customHeight="1">
      <c r="A335" s="290"/>
      <c r="B335" s="290"/>
      <c r="C335" s="290"/>
      <c r="D335" s="345"/>
      <c r="E335" s="348"/>
      <c r="F335" s="345"/>
      <c r="G335" s="345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</row>
    <row r="336" spans="1:22" ht="19" customHeight="1">
      <c r="A336" s="290"/>
      <c r="B336" s="290"/>
      <c r="C336" s="290"/>
      <c r="D336" s="345"/>
      <c r="E336" s="348"/>
      <c r="F336" s="345"/>
      <c r="G336" s="345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</row>
    <row r="337" spans="1:22" ht="19" customHeight="1">
      <c r="A337" s="290"/>
      <c r="B337" s="290"/>
      <c r="C337" s="290"/>
      <c r="D337" s="345"/>
      <c r="E337" s="348"/>
      <c r="F337" s="345"/>
      <c r="G337" s="345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</row>
    <row r="338" spans="1:22" ht="19" customHeight="1">
      <c r="A338" s="290"/>
      <c r="B338" s="290"/>
      <c r="C338" s="290"/>
      <c r="D338" s="345"/>
      <c r="E338" s="348"/>
      <c r="F338" s="345"/>
      <c r="G338" s="345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</row>
    <row r="339" spans="1:22" ht="19" customHeight="1">
      <c r="A339" s="290"/>
      <c r="B339" s="290"/>
      <c r="C339" s="290"/>
      <c r="D339" s="345"/>
      <c r="E339" s="348"/>
      <c r="F339" s="345"/>
      <c r="G339" s="345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</row>
    <row r="340" spans="1:22" ht="19" customHeight="1">
      <c r="A340" s="290"/>
      <c r="B340" s="290"/>
      <c r="C340" s="290"/>
      <c r="D340" s="345"/>
      <c r="E340" s="348"/>
      <c r="F340" s="345"/>
      <c r="G340" s="345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</row>
    <row r="341" spans="1:22" ht="19" customHeight="1">
      <c r="A341" s="290"/>
      <c r="B341" s="290"/>
      <c r="C341" s="290"/>
      <c r="D341" s="345"/>
      <c r="E341" s="348"/>
      <c r="F341" s="345"/>
      <c r="G341" s="345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</row>
    <row r="342" spans="1:22" ht="19" customHeight="1">
      <c r="A342" s="290"/>
      <c r="B342" s="290"/>
      <c r="C342" s="290"/>
      <c r="D342" s="345"/>
      <c r="E342" s="348"/>
      <c r="F342" s="345"/>
      <c r="G342" s="345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</row>
    <row r="343" spans="1:22" ht="19" customHeight="1">
      <c r="A343" s="290"/>
      <c r="B343" s="290"/>
      <c r="C343" s="290"/>
      <c r="D343" s="345"/>
      <c r="E343" s="348"/>
      <c r="F343" s="345"/>
      <c r="G343" s="345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</row>
    <row r="344" spans="1:22" ht="19" customHeight="1">
      <c r="A344" s="290"/>
      <c r="B344" s="290"/>
      <c r="C344" s="290"/>
      <c r="D344" s="345"/>
      <c r="E344" s="348"/>
      <c r="F344" s="345"/>
      <c r="G344" s="345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</row>
    <row r="345" spans="1:22" ht="19" customHeight="1">
      <c r="A345" s="290"/>
      <c r="B345" s="290"/>
      <c r="C345" s="290"/>
      <c r="D345" s="345"/>
      <c r="E345" s="348"/>
      <c r="F345" s="345"/>
      <c r="G345" s="345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</row>
    <row r="346" spans="1:22" ht="19" customHeight="1">
      <c r="A346" s="290"/>
      <c r="B346" s="290"/>
      <c r="C346" s="290"/>
      <c r="D346" s="345"/>
      <c r="E346" s="348"/>
      <c r="F346" s="345"/>
      <c r="G346" s="345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</row>
    <row r="347" spans="1:22" ht="19" customHeight="1">
      <c r="A347" s="290"/>
      <c r="B347" s="290"/>
      <c r="C347" s="290"/>
      <c r="D347" s="345"/>
      <c r="E347" s="348"/>
      <c r="F347" s="345"/>
      <c r="G347" s="345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</row>
    <row r="348" spans="1:22" ht="19" customHeight="1">
      <c r="A348" s="290"/>
      <c r="B348" s="290"/>
      <c r="C348" s="290"/>
      <c r="D348" s="345"/>
      <c r="E348" s="348"/>
      <c r="F348" s="345"/>
      <c r="G348" s="345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</row>
    <row r="349" spans="1:22" ht="19" customHeight="1">
      <c r="A349" s="290"/>
      <c r="B349" s="290"/>
      <c r="C349" s="290"/>
      <c r="D349" s="345"/>
      <c r="E349" s="348"/>
      <c r="F349" s="345"/>
      <c r="G349" s="345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</row>
    <row r="350" spans="1:22" ht="19" customHeight="1">
      <c r="A350" s="290"/>
      <c r="B350" s="290"/>
      <c r="C350" s="290"/>
      <c r="D350" s="345"/>
      <c r="E350" s="348"/>
      <c r="F350" s="345"/>
      <c r="G350" s="345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</row>
    <row r="351" spans="1:22" ht="19" customHeight="1">
      <c r="A351" s="290"/>
      <c r="B351" s="290"/>
      <c r="C351" s="290"/>
      <c r="D351" s="345"/>
      <c r="E351" s="348"/>
      <c r="F351" s="345"/>
      <c r="G351" s="345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</row>
    <row r="352" spans="1:22" ht="19" customHeight="1">
      <c r="A352" s="290"/>
      <c r="B352" s="290"/>
      <c r="C352" s="290"/>
      <c r="D352" s="345"/>
      <c r="E352" s="348"/>
      <c r="F352" s="345"/>
      <c r="G352" s="345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</row>
    <row r="353" spans="1:22" ht="19" customHeight="1">
      <c r="A353" s="290"/>
      <c r="B353" s="290"/>
      <c r="C353" s="290"/>
      <c r="D353" s="345"/>
      <c r="E353" s="348"/>
      <c r="F353" s="345"/>
      <c r="G353" s="345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</row>
    <row r="354" spans="1:22" ht="19" customHeight="1">
      <c r="A354" s="290"/>
      <c r="B354" s="290"/>
      <c r="C354" s="290"/>
      <c r="D354" s="345"/>
      <c r="E354" s="348"/>
      <c r="F354" s="345"/>
      <c r="G354" s="345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</row>
    <row r="355" spans="1:22" ht="19" customHeight="1">
      <c r="A355" s="290"/>
      <c r="B355" s="290"/>
      <c r="C355" s="290"/>
      <c r="D355" s="345"/>
      <c r="E355" s="348"/>
      <c r="F355" s="345"/>
      <c r="G355" s="345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</row>
    <row r="356" spans="1:22" ht="19" customHeight="1">
      <c r="A356" s="290"/>
      <c r="B356" s="290"/>
      <c r="C356" s="290"/>
      <c r="D356" s="345"/>
      <c r="E356" s="348"/>
      <c r="F356" s="345"/>
      <c r="G356" s="345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</row>
    <row r="357" spans="1:22" ht="19" customHeight="1">
      <c r="A357" s="290"/>
      <c r="B357" s="290"/>
      <c r="C357" s="290"/>
      <c r="D357" s="345"/>
      <c r="E357" s="348"/>
      <c r="F357" s="345"/>
      <c r="G357" s="345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</row>
    <row r="358" spans="1:22" ht="19" customHeight="1">
      <c r="A358" s="290"/>
      <c r="B358" s="290"/>
      <c r="C358" s="290"/>
      <c r="D358" s="345"/>
      <c r="E358" s="348"/>
      <c r="F358" s="345"/>
      <c r="G358" s="345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</row>
    <row r="359" spans="1:22" ht="19" customHeight="1">
      <c r="A359" s="290"/>
      <c r="B359" s="290"/>
      <c r="C359" s="290"/>
      <c r="D359" s="345"/>
      <c r="E359" s="348"/>
      <c r="F359" s="345"/>
      <c r="G359" s="345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</row>
    <row r="360" spans="1:22" ht="19" customHeight="1">
      <c r="A360" s="290"/>
      <c r="B360" s="290"/>
      <c r="C360" s="290"/>
      <c r="D360" s="345"/>
      <c r="E360" s="348"/>
      <c r="F360" s="345"/>
      <c r="G360" s="345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</row>
    <row r="361" spans="1:22" ht="19" customHeight="1">
      <c r="A361" s="290"/>
      <c r="B361" s="290"/>
      <c r="C361" s="290"/>
      <c r="D361" s="345"/>
      <c r="E361" s="348"/>
      <c r="F361" s="345"/>
      <c r="G361" s="345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</row>
    <row r="362" spans="1:22" ht="19" customHeight="1">
      <c r="A362" s="290"/>
      <c r="B362" s="290"/>
      <c r="C362" s="290"/>
      <c r="D362" s="345"/>
      <c r="E362" s="348"/>
      <c r="F362" s="345"/>
      <c r="G362" s="345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</row>
    <row r="363" spans="1:22" ht="19" customHeight="1">
      <c r="A363" s="290"/>
      <c r="B363" s="290"/>
      <c r="C363" s="290"/>
      <c r="D363" s="345"/>
      <c r="E363" s="348"/>
      <c r="F363" s="345"/>
      <c r="G363" s="345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</row>
    <row r="364" spans="1:22" ht="19" customHeight="1">
      <c r="A364" s="290"/>
      <c r="B364" s="290"/>
      <c r="C364" s="290"/>
      <c r="D364" s="345"/>
      <c r="E364" s="348"/>
      <c r="F364" s="345"/>
      <c r="G364" s="345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</row>
    <row r="365" spans="1:22" ht="19" customHeight="1">
      <c r="A365" s="290"/>
      <c r="B365" s="290"/>
      <c r="C365" s="290"/>
      <c r="D365" s="345"/>
      <c r="E365" s="348"/>
      <c r="F365" s="345"/>
      <c r="G365" s="345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</row>
    <row r="366" spans="1:22" ht="19" customHeight="1">
      <c r="A366" s="290"/>
      <c r="B366" s="290"/>
      <c r="C366" s="290"/>
      <c r="D366" s="345"/>
      <c r="E366" s="348"/>
      <c r="F366" s="345"/>
      <c r="G366" s="345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</row>
    <row r="367" spans="1:22" ht="19" customHeight="1">
      <c r="A367" s="290"/>
      <c r="B367" s="290"/>
      <c r="C367" s="290"/>
      <c r="D367" s="345"/>
      <c r="E367" s="348"/>
      <c r="F367" s="345"/>
      <c r="G367" s="345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</row>
    <row r="368" spans="1:22" ht="19" customHeight="1">
      <c r="A368" s="290"/>
      <c r="B368" s="290"/>
      <c r="C368" s="290"/>
      <c r="D368" s="345"/>
      <c r="E368" s="348"/>
      <c r="F368" s="345"/>
      <c r="G368" s="345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</row>
    <row r="369" spans="1:22" ht="19" customHeight="1">
      <c r="A369" s="290"/>
      <c r="B369" s="290"/>
      <c r="C369" s="290"/>
      <c r="D369" s="345"/>
      <c r="E369" s="348"/>
      <c r="F369" s="345"/>
      <c r="G369" s="345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</row>
    <row r="370" spans="1:22" ht="19" customHeight="1">
      <c r="A370" s="290"/>
      <c r="B370" s="290"/>
      <c r="C370" s="290"/>
      <c r="D370" s="345"/>
      <c r="E370" s="348"/>
      <c r="F370" s="345"/>
      <c r="G370" s="345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</row>
    <row r="371" spans="1:22" ht="19" customHeight="1">
      <c r="A371" s="290"/>
      <c r="B371" s="290"/>
      <c r="C371" s="290"/>
      <c r="D371" s="345"/>
      <c r="E371" s="348"/>
      <c r="F371" s="345"/>
      <c r="G371" s="345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</row>
    <row r="372" spans="1:22" ht="19" customHeight="1">
      <c r="A372" s="290"/>
      <c r="B372" s="290"/>
      <c r="C372" s="290"/>
      <c r="D372" s="345"/>
      <c r="E372" s="348"/>
      <c r="F372" s="345"/>
      <c r="G372" s="345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</row>
    <row r="373" spans="1:22" ht="19" customHeight="1">
      <c r="A373" s="290"/>
      <c r="B373" s="290"/>
      <c r="C373" s="290"/>
      <c r="D373" s="345"/>
      <c r="E373" s="348"/>
      <c r="F373" s="345"/>
      <c r="G373" s="345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</row>
    <row r="374" spans="1:22" ht="19" customHeight="1">
      <c r="A374" s="290"/>
      <c r="B374" s="290"/>
      <c r="C374" s="290"/>
      <c r="D374" s="345"/>
      <c r="E374" s="348"/>
      <c r="F374" s="345"/>
      <c r="G374" s="345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</row>
    <row r="375" spans="1:22" ht="19" customHeight="1">
      <c r="A375" s="290"/>
      <c r="B375" s="290"/>
      <c r="C375" s="290"/>
      <c r="D375" s="345"/>
      <c r="E375" s="348"/>
      <c r="F375" s="345"/>
      <c r="G375" s="345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</row>
    <row r="376" spans="1:22" ht="19" customHeight="1">
      <c r="A376" s="290"/>
      <c r="B376" s="290"/>
      <c r="C376" s="290"/>
      <c r="D376" s="345"/>
      <c r="E376" s="348"/>
      <c r="F376" s="345"/>
      <c r="G376" s="345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</row>
    <row r="377" spans="1:22" ht="19" customHeight="1">
      <c r="A377" s="290"/>
      <c r="B377" s="290"/>
      <c r="C377" s="290"/>
      <c r="D377" s="345"/>
      <c r="E377" s="348"/>
      <c r="F377" s="345"/>
      <c r="G377" s="345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</row>
    <row r="378" spans="1:22" ht="19" customHeight="1">
      <c r="A378" s="290"/>
      <c r="B378" s="290"/>
      <c r="C378" s="290"/>
      <c r="D378" s="345"/>
      <c r="E378" s="348"/>
      <c r="F378" s="345"/>
      <c r="G378" s="345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</row>
    <row r="379" spans="1:22" ht="19" customHeight="1">
      <c r="A379" s="290"/>
      <c r="B379" s="290"/>
      <c r="C379" s="290"/>
      <c r="D379" s="345"/>
      <c r="E379" s="348"/>
      <c r="F379" s="345"/>
      <c r="G379" s="345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</row>
    <row r="380" spans="1:22" ht="19" customHeight="1">
      <c r="A380" s="290"/>
      <c r="B380" s="290"/>
      <c r="C380" s="290"/>
      <c r="D380" s="345"/>
      <c r="E380" s="348"/>
      <c r="F380" s="345"/>
      <c r="G380" s="345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</row>
    <row r="381" spans="1:22" ht="19" customHeight="1">
      <c r="A381" s="290"/>
      <c r="B381" s="290"/>
      <c r="C381" s="290"/>
      <c r="D381" s="345"/>
      <c r="E381" s="348"/>
      <c r="F381" s="345"/>
      <c r="G381" s="345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</row>
    <row r="382" spans="1:22" ht="19" customHeight="1">
      <c r="A382" s="290"/>
      <c r="B382" s="290"/>
      <c r="C382" s="290"/>
      <c r="D382" s="345"/>
      <c r="E382" s="348"/>
      <c r="F382" s="345"/>
      <c r="G382" s="345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</row>
    <row r="383" spans="1:22" ht="19" customHeight="1">
      <c r="A383" s="290"/>
      <c r="B383" s="290"/>
      <c r="C383" s="290"/>
      <c r="D383" s="345"/>
      <c r="E383" s="348"/>
      <c r="F383" s="345"/>
      <c r="G383" s="345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</row>
    <row r="384" spans="1:22" ht="19" customHeight="1">
      <c r="A384" s="290"/>
      <c r="B384" s="290"/>
      <c r="C384" s="290"/>
      <c r="D384" s="345"/>
      <c r="E384" s="348"/>
      <c r="F384" s="345"/>
      <c r="G384" s="345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</row>
    <row r="385" spans="1:22" ht="19" customHeight="1">
      <c r="A385" s="290"/>
      <c r="B385" s="290"/>
      <c r="C385" s="290"/>
      <c r="D385" s="345"/>
      <c r="E385" s="348"/>
      <c r="F385" s="345"/>
      <c r="G385" s="345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</row>
    <row r="386" spans="1:22" ht="19" customHeight="1">
      <c r="A386" s="290"/>
      <c r="B386" s="290"/>
      <c r="C386" s="290"/>
      <c r="D386" s="345"/>
      <c r="E386" s="348"/>
      <c r="F386" s="345"/>
      <c r="G386" s="345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</row>
    <row r="387" spans="1:22" ht="19" customHeight="1">
      <c r="A387" s="290"/>
      <c r="B387" s="290"/>
      <c r="C387" s="290"/>
      <c r="D387" s="345"/>
      <c r="E387" s="348"/>
      <c r="F387" s="345"/>
      <c r="G387" s="345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</row>
    <row r="388" spans="1:22" ht="19" customHeight="1">
      <c r="A388" s="290"/>
      <c r="B388" s="290"/>
      <c r="C388" s="290"/>
      <c r="D388" s="345"/>
      <c r="E388" s="348"/>
      <c r="F388" s="345"/>
      <c r="G388" s="345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</row>
    <row r="389" spans="1:22" ht="19" customHeight="1">
      <c r="A389" s="290"/>
      <c r="B389" s="290"/>
      <c r="C389" s="290"/>
      <c r="D389" s="345"/>
      <c r="E389" s="348"/>
      <c r="F389" s="345"/>
      <c r="G389" s="345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</row>
    <row r="390" spans="1:22" ht="19" customHeight="1">
      <c r="A390" s="290"/>
      <c r="B390" s="290"/>
      <c r="C390" s="290"/>
      <c r="D390" s="345"/>
      <c r="E390" s="348"/>
      <c r="F390" s="345"/>
      <c r="G390" s="345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</row>
    <row r="391" spans="1:22" ht="19" customHeight="1">
      <c r="A391" s="290"/>
      <c r="B391" s="290"/>
      <c r="C391" s="290"/>
      <c r="D391" s="345"/>
      <c r="E391" s="348"/>
      <c r="F391" s="345"/>
      <c r="G391" s="345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</row>
    <row r="392" spans="1:22" ht="19" customHeight="1">
      <c r="A392" s="290"/>
      <c r="B392" s="290"/>
      <c r="C392" s="290"/>
      <c r="D392" s="345"/>
      <c r="E392" s="348"/>
      <c r="F392" s="345"/>
      <c r="G392" s="345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</row>
    <row r="393" spans="1:22" ht="19" customHeight="1">
      <c r="A393" s="290"/>
      <c r="B393" s="290"/>
      <c r="C393" s="290"/>
      <c r="D393" s="345"/>
      <c r="E393" s="348"/>
      <c r="F393" s="345"/>
      <c r="G393" s="345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</row>
    <row r="394" spans="1:22" ht="19" customHeight="1">
      <c r="A394" s="290"/>
      <c r="B394" s="290"/>
      <c r="C394" s="290"/>
      <c r="D394" s="345"/>
      <c r="E394" s="348"/>
      <c r="F394" s="345"/>
      <c r="G394" s="345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</row>
    <row r="395" spans="1:22" ht="19" customHeight="1">
      <c r="A395" s="290"/>
      <c r="B395" s="290"/>
      <c r="C395" s="290"/>
      <c r="D395" s="345"/>
      <c r="E395" s="348"/>
      <c r="F395" s="345"/>
      <c r="G395" s="345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</row>
    <row r="396" spans="1:22" ht="19" customHeight="1">
      <c r="A396" s="290"/>
      <c r="B396" s="290"/>
      <c r="C396" s="290"/>
      <c r="D396" s="345"/>
      <c r="E396" s="348"/>
      <c r="F396" s="345"/>
      <c r="G396" s="345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</row>
    <row r="397" spans="1:22" ht="19" customHeight="1">
      <c r="A397" s="290"/>
      <c r="B397" s="290"/>
      <c r="C397" s="290"/>
      <c r="D397" s="345"/>
      <c r="E397" s="348"/>
      <c r="F397" s="345"/>
      <c r="G397" s="345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</row>
    <row r="398" spans="1:22" ht="19" customHeight="1">
      <c r="A398" s="290"/>
      <c r="B398" s="290"/>
      <c r="C398" s="290"/>
      <c r="D398" s="345"/>
      <c r="E398" s="348"/>
      <c r="F398" s="345"/>
      <c r="G398" s="345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</row>
    <row r="399" spans="1:22" ht="19" customHeight="1">
      <c r="A399" s="290"/>
      <c r="B399" s="290"/>
      <c r="C399" s="290"/>
      <c r="D399" s="345"/>
      <c r="E399" s="348"/>
      <c r="F399" s="345"/>
      <c r="G399" s="345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</row>
    <row r="400" spans="1:22" ht="19" customHeight="1">
      <c r="A400" s="290"/>
      <c r="B400" s="290"/>
      <c r="C400" s="290"/>
      <c r="D400" s="345"/>
      <c r="E400" s="348"/>
      <c r="F400" s="345"/>
      <c r="G400" s="345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</row>
    <row r="401" spans="1:22" ht="19" customHeight="1">
      <c r="A401" s="290"/>
      <c r="B401" s="290"/>
      <c r="C401" s="290"/>
      <c r="D401" s="345"/>
      <c r="E401" s="348"/>
      <c r="F401" s="345"/>
      <c r="G401" s="345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</row>
    <row r="402" spans="1:22" ht="19" customHeight="1">
      <c r="A402" s="290"/>
      <c r="B402" s="290"/>
      <c r="C402" s="290"/>
      <c r="D402" s="345"/>
      <c r="E402" s="348"/>
      <c r="F402" s="345"/>
      <c r="G402" s="345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</row>
    <row r="403" spans="1:22" ht="19" customHeight="1">
      <c r="A403" s="290"/>
      <c r="B403" s="290"/>
      <c r="C403" s="290"/>
      <c r="D403" s="345"/>
      <c r="E403" s="348"/>
      <c r="F403" s="345"/>
      <c r="G403" s="345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</row>
    <row r="404" spans="1:22" ht="19" customHeight="1">
      <c r="A404" s="290"/>
      <c r="B404" s="290"/>
      <c r="C404" s="290"/>
      <c r="D404" s="345"/>
      <c r="E404" s="348"/>
      <c r="F404" s="345"/>
      <c r="G404" s="345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</row>
    <row r="405" spans="1:22" ht="19" customHeight="1">
      <c r="A405" s="290"/>
      <c r="B405" s="290"/>
      <c r="C405" s="290"/>
      <c r="D405" s="345"/>
      <c r="E405" s="348"/>
      <c r="F405" s="345"/>
      <c r="G405" s="345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</row>
    <row r="406" spans="1:22" ht="19" customHeight="1">
      <c r="A406" s="290"/>
      <c r="B406" s="290"/>
      <c r="C406" s="290"/>
      <c r="D406" s="345"/>
      <c r="E406" s="348"/>
      <c r="F406" s="345"/>
      <c r="G406" s="345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</row>
    <row r="407" spans="1:22" ht="19" customHeight="1">
      <c r="A407" s="290"/>
      <c r="B407" s="290"/>
      <c r="C407" s="290"/>
      <c r="D407" s="345"/>
      <c r="E407" s="348"/>
      <c r="F407" s="345"/>
      <c r="G407" s="345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</row>
    <row r="408" spans="1:22" ht="19" customHeight="1">
      <c r="A408" s="290"/>
      <c r="B408" s="290"/>
      <c r="C408" s="290"/>
      <c r="D408" s="345"/>
      <c r="E408" s="348"/>
      <c r="F408" s="345"/>
      <c r="G408" s="345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</row>
    <row r="409" spans="1:22" ht="19" customHeight="1">
      <c r="A409" s="290"/>
      <c r="B409" s="290"/>
      <c r="C409" s="290"/>
      <c r="D409" s="345"/>
      <c r="E409" s="348"/>
      <c r="F409" s="345"/>
      <c r="G409" s="345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</row>
    <row r="410" spans="1:22" ht="19" customHeight="1">
      <c r="A410" s="290"/>
      <c r="B410" s="290"/>
      <c r="C410" s="290"/>
      <c r="D410" s="345"/>
      <c r="E410" s="348"/>
      <c r="F410" s="345"/>
      <c r="G410" s="345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</row>
    <row r="411" spans="1:22" ht="19" customHeight="1">
      <c r="A411" s="290"/>
      <c r="B411" s="290"/>
      <c r="C411" s="290"/>
      <c r="D411" s="345"/>
      <c r="E411" s="348"/>
      <c r="F411" s="345"/>
      <c r="G411" s="345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</row>
    <row r="412" spans="1:22" ht="19" customHeight="1">
      <c r="A412" s="290"/>
      <c r="B412" s="290"/>
      <c r="C412" s="290"/>
      <c r="D412" s="345"/>
      <c r="E412" s="348"/>
      <c r="F412" s="345"/>
      <c r="G412" s="345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</row>
    <row r="413" spans="1:22" ht="19" customHeight="1">
      <c r="A413" s="290"/>
      <c r="B413" s="290"/>
      <c r="C413" s="290"/>
      <c r="D413" s="345"/>
      <c r="E413" s="348"/>
      <c r="F413" s="345"/>
      <c r="G413" s="345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</row>
    <row r="414" spans="1:22" ht="19" customHeight="1">
      <c r="A414" s="290"/>
      <c r="B414" s="290"/>
      <c r="C414" s="290"/>
      <c r="D414" s="345"/>
      <c r="E414" s="348"/>
      <c r="F414" s="345"/>
      <c r="G414" s="345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</row>
    <row r="415" spans="1:22" ht="19" customHeight="1">
      <c r="A415" s="290"/>
      <c r="B415" s="290"/>
      <c r="C415" s="290"/>
      <c r="D415" s="345"/>
      <c r="E415" s="348"/>
      <c r="F415" s="345"/>
      <c r="G415" s="345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</row>
    <row r="416" spans="1:22" ht="19" customHeight="1">
      <c r="A416" s="290"/>
      <c r="B416" s="290"/>
      <c r="C416" s="290"/>
      <c r="D416" s="345"/>
      <c r="E416" s="348"/>
      <c r="F416" s="345"/>
      <c r="G416" s="345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</row>
    <row r="417" spans="1:22" ht="19" customHeight="1">
      <c r="A417" s="290"/>
      <c r="B417" s="290"/>
      <c r="C417" s="290"/>
      <c r="D417" s="345"/>
      <c r="E417" s="348"/>
      <c r="F417" s="345"/>
      <c r="G417" s="345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</row>
    <row r="418" spans="1:22" ht="19" customHeight="1">
      <c r="A418" s="290"/>
      <c r="B418" s="290"/>
      <c r="C418" s="290"/>
      <c r="D418" s="345"/>
      <c r="E418" s="348"/>
      <c r="F418" s="345"/>
      <c r="G418" s="345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</row>
    <row r="419" spans="1:22" ht="19" customHeight="1">
      <c r="A419" s="290"/>
      <c r="B419" s="290"/>
      <c r="C419" s="290"/>
      <c r="D419" s="345"/>
      <c r="E419" s="348"/>
      <c r="F419" s="345"/>
      <c r="G419" s="345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</row>
    <row r="420" spans="1:22" ht="19" customHeight="1">
      <c r="A420" s="290"/>
      <c r="B420" s="290"/>
      <c r="C420" s="290"/>
      <c r="D420" s="345"/>
      <c r="E420" s="348"/>
      <c r="F420" s="345"/>
      <c r="G420" s="345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</row>
    <row r="421" spans="1:22" ht="19" customHeight="1">
      <c r="A421" s="290"/>
      <c r="B421" s="290"/>
      <c r="C421" s="290"/>
      <c r="D421" s="345"/>
      <c r="E421" s="348"/>
      <c r="F421" s="345"/>
      <c r="G421" s="345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</row>
    <row r="422" spans="1:22" ht="19" customHeight="1">
      <c r="A422" s="290"/>
      <c r="B422" s="290"/>
      <c r="C422" s="290"/>
      <c r="D422" s="345"/>
      <c r="E422" s="348"/>
      <c r="F422" s="345"/>
      <c r="G422" s="345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</row>
    <row r="423" spans="1:22" ht="19" customHeight="1">
      <c r="A423" s="290"/>
      <c r="B423" s="290"/>
      <c r="C423" s="290"/>
      <c r="D423" s="345"/>
      <c r="E423" s="348"/>
      <c r="F423" s="345"/>
      <c r="G423" s="345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</row>
    <row r="424" spans="1:22" ht="19" customHeight="1">
      <c r="A424" s="290"/>
      <c r="B424" s="290"/>
      <c r="C424" s="290"/>
      <c r="D424" s="345"/>
      <c r="E424" s="348"/>
      <c r="F424" s="345"/>
      <c r="G424" s="345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</row>
    <row r="425" spans="1:22" ht="19" customHeight="1">
      <c r="A425" s="290"/>
      <c r="B425" s="290"/>
      <c r="C425" s="290"/>
      <c r="D425" s="345"/>
      <c r="E425" s="348"/>
      <c r="F425" s="345"/>
      <c r="G425" s="345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</row>
    <row r="426" spans="1:22" ht="19" customHeight="1">
      <c r="A426" s="290"/>
      <c r="B426" s="290"/>
      <c r="C426" s="290"/>
      <c r="D426" s="345"/>
      <c r="E426" s="348"/>
      <c r="F426" s="345"/>
      <c r="G426" s="345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</row>
    <row r="427" spans="1:22" ht="19" customHeight="1">
      <c r="A427" s="290"/>
      <c r="B427" s="290"/>
      <c r="C427" s="290"/>
      <c r="D427" s="345"/>
      <c r="E427" s="348"/>
      <c r="F427" s="345"/>
      <c r="G427" s="345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</row>
    <row r="428" spans="1:22" ht="19" customHeight="1">
      <c r="A428" s="290"/>
      <c r="B428" s="290"/>
      <c r="C428" s="290"/>
      <c r="D428" s="345"/>
      <c r="E428" s="348"/>
      <c r="F428" s="345"/>
      <c r="G428" s="345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</row>
    <row r="429" spans="1:22" ht="19" customHeight="1">
      <c r="A429" s="290"/>
      <c r="B429" s="290"/>
      <c r="C429" s="290"/>
      <c r="D429" s="345"/>
      <c r="E429" s="348"/>
      <c r="F429" s="345"/>
      <c r="G429" s="345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</row>
    <row r="430" spans="1:22" ht="19" customHeight="1">
      <c r="A430" s="290"/>
      <c r="B430" s="290"/>
      <c r="C430" s="290"/>
      <c r="D430" s="345"/>
      <c r="E430" s="348"/>
      <c r="F430" s="345"/>
      <c r="G430" s="345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</row>
    <row r="431" spans="1:22" ht="19" customHeight="1">
      <c r="A431" s="290"/>
      <c r="B431" s="290"/>
      <c r="C431" s="290"/>
      <c r="D431" s="345"/>
      <c r="E431" s="348"/>
      <c r="F431" s="345"/>
      <c r="G431" s="345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</row>
    <row r="432" spans="1:22" ht="19" customHeight="1">
      <c r="A432" s="290"/>
      <c r="B432" s="290"/>
      <c r="C432" s="290"/>
      <c r="D432" s="345"/>
      <c r="E432" s="348"/>
      <c r="F432" s="345"/>
      <c r="G432" s="345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</row>
    <row r="433" spans="1:22" ht="19" customHeight="1">
      <c r="A433" s="290"/>
      <c r="B433" s="290"/>
      <c r="C433" s="290"/>
      <c r="D433" s="345"/>
      <c r="E433" s="348"/>
      <c r="F433" s="345"/>
      <c r="G433" s="345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</row>
    <row r="434" spans="1:22" ht="19" customHeight="1">
      <c r="A434" s="290"/>
      <c r="B434" s="290"/>
      <c r="C434" s="290"/>
      <c r="D434" s="345"/>
      <c r="E434" s="348"/>
      <c r="F434" s="345"/>
      <c r="G434" s="345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</row>
    <row r="435" spans="1:22" ht="19" customHeight="1">
      <c r="A435" s="290"/>
      <c r="B435" s="290"/>
      <c r="C435" s="290"/>
      <c r="D435" s="345"/>
      <c r="E435" s="348"/>
      <c r="F435" s="345"/>
      <c r="G435" s="345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</row>
    <row r="436" spans="1:22" ht="19" customHeight="1">
      <c r="A436" s="290"/>
      <c r="B436" s="290"/>
      <c r="C436" s="290"/>
      <c r="D436" s="345"/>
      <c r="E436" s="348"/>
      <c r="F436" s="345"/>
      <c r="G436" s="345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</row>
    <row r="437" spans="1:22" ht="19" customHeight="1">
      <c r="A437" s="290"/>
      <c r="B437" s="290"/>
      <c r="C437" s="290"/>
      <c r="D437" s="345"/>
      <c r="E437" s="348"/>
      <c r="F437" s="345"/>
      <c r="G437" s="345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</row>
    <row r="438" spans="1:22" ht="19" customHeight="1">
      <c r="A438" s="290"/>
      <c r="B438" s="290"/>
      <c r="C438" s="290"/>
      <c r="D438" s="345"/>
      <c r="E438" s="348"/>
      <c r="F438" s="345"/>
      <c r="G438" s="345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</row>
    <row r="439" spans="1:22" ht="19" customHeight="1">
      <c r="A439" s="290"/>
      <c r="B439" s="290"/>
      <c r="C439" s="290"/>
      <c r="D439" s="345"/>
      <c r="E439" s="348"/>
      <c r="F439" s="345"/>
      <c r="G439" s="345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</row>
    <row r="440" spans="1:22" ht="19" customHeight="1">
      <c r="A440" s="290"/>
      <c r="B440" s="290"/>
      <c r="C440" s="290"/>
      <c r="D440" s="345"/>
      <c r="E440" s="348"/>
      <c r="F440" s="345"/>
      <c r="G440" s="345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</row>
    <row r="441" spans="1:22" ht="19" customHeight="1">
      <c r="A441" s="290"/>
      <c r="B441" s="290"/>
      <c r="C441" s="290"/>
      <c r="D441" s="345"/>
      <c r="E441" s="348"/>
      <c r="F441" s="345"/>
      <c r="G441" s="345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</row>
    <row r="442" spans="1:22" ht="19" customHeight="1">
      <c r="A442" s="290"/>
      <c r="B442" s="290"/>
      <c r="C442" s="290"/>
      <c r="D442" s="345"/>
      <c r="E442" s="348"/>
      <c r="F442" s="345"/>
      <c r="G442" s="345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</row>
    <row r="443" spans="1:22" ht="19" customHeight="1">
      <c r="A443" s="290"/>
      <c r="B443" s="290"/>
      <c r="C443" s="290"/>
      <c r="D443" s="345"/>
      <c r="E443" s="348"/>
      <c r="F443" s="345"/>
      <c r="G443" s="345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</row>
    <row r="444" spans="1:22" ht="19" customHeight="1">
      <c r="A444" s="290"/>
      <c r="B444" s="290"/>
      <c r="C444" s="290"/>
      <c r="D444" s="345"/>
      <c r="E444" s="348"/>
      <c r="F444" s="345"/>
      <c r="G444" s="345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</row>
    <row r="445" spans="1:22" ht="19" customHeight="1">
      <c r="A445" s="290"/>
      <c r="B445" s="290"/>
      <c r="C445" s="290"/>
      <c r="D445" s="345"/>
      <c r="E445" s="348"/>
      <c r="F445" s="345"/>
      <c r="G445" s="345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</row>
    <row r="446" spans="1:22" ht="19" customHeight="1">
      <c r="A446" s="290"/>
      <c r="B446" s="290"/>
      <c r="C446" s="290"/>
      <c r="D446" s="345"/>
      <c r="E446" s="348"/>
      <c r="F446" s="345"/>
      <c r="G446" s="345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</row>
    <row r="447" spans="1:22" ht="19" customHeight="1">
      <c r="A447" s="290"/>
      <c r="B447" s="290"/>
      <c r="C447" s="290"/>
      <c r="D447" s="345"/>
      <c r="E447" s="348"/>
      <c r="F447" s="345"/>
      <c r="G447" s="345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</row>
    <row r="448" spans="1:22" ht="19" customHeight="1">
      <c r="A448" s="290"/>
      <c r="B448" s="290"/>
      <c r="C448" s="290"/>
      <c r="D448" s="345"/>
      <c r="E448" s="348"/>
      <c r="F448" s="345"/>
      <c r="G448" s="345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</row>
    <row r="449" spans="1:22" ht="19" customHeight="1">
      <c r="A449" s="290"/>
      <c r="B449" s="290"/>
      <c r="C449" s="290"/>
      <c r="D449" s="345"/>
      <c r="E449" s="348"/>
      <c r="F449" s="345"/>
      <c r="G449" s="345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</row>
    <row r="450" spans="1:22" ht="19" customHeight="1">
      <c r="A450" s="290"/>
      <c r="B450" s="290"/>
      <c r="C450" s="290"/>
      <c r="D450" s="345"/>
      <c r="E450" s="348"/>
      <c r="F450" s="345"/>
      <c r="G450" s="345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</row>
    <row r="451" spans="1:22" ht="19" customHeight="1">
      <c r="A451" s="290"/>
      <c r="B451" s="290"/>
      <c r="C451" s="290"/>
      <c r="D451" s="345"/>
      <c r="E451" s="348"/>
      <c r="F451" s="345"/>
      <c r="G451" s="345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</row>
    <row r="452" spans="1:22" ht="19" customHeight="1">
      <c r="A452" s="290"/>
      <c r="B452" s="290"/>
      <c r="C452" s="290"/>
      <c r="D452" s="345"/>
      <c r="E452" s="348"/>
      <c r="F452" s="345"/>
      <c r="G452" s="345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</row>
    <row r="453" spans="1:22" ht="19" customHeight="1">
      <c r="A453" s="290"/>
      <c r="B453" s="290"/>
      <c r="C453" s="290"/>
      <c r="D453" s="345"/>
      <c r="E453" s="348"/>
      <c r="F453" s="345"/>
      <c r="G453" s="345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</row>
    <row r="454" spans="1:22" ht="19" customHeight="1">
      <c r="A454" s="290"/>
      <c r="B454" s="290"/>
      <c r="C454" s="290"/>
      <c r="D454" s="345"/>
      <c r="E454" s="348"/>
      <c r="F454" s="345"/>
      <c r="G454" s="345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</row>
    <row r="455" spans="1:22" ht="19" customHeight="1">
      <c r="A455" s="290"/>
      <c r="B455" s="290"/>
      <c r="C455" s="290"/>
      <c r="D455" s="345"/>
      <c r="E455" s="348"/>
      <c r="F455" s="345"/>
      <c r="G455" s="345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</row>
    <row r="456" spans="1:22" ht="19" customHeight="1">
      <c r="A456" s="290"/>
      <c r="B456" s="290"/>
      <c r="C456" s="290"/>
      <c r="D456" s="345"/>
      <c r="E456" s="348"/>
      <c r="F456" s="345"/>
      <c r="G456" s="345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</row>
    <row r="457" spans="1:22" ht="19" customHeight="1">
      <c r="A457" s="290"/>
      <c r="B457" s="290"/>
      <c r="C457" s="290"/>
      <c r="D457" s="345"/>
      <c r="E457" s="348"/>
      <c r="F457" s="345"/>
      <c r="G457" s="345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</row>
    <row r="458" spans="1:22" ht="19" customHeight="1">
      <c r="A458" s="290"/>
      <c r="B458" s="290"/>
      <c r="C458" s="290"/>
      <c r="D458" s="345"/>
      <c r="E458" s="348"/>
      <c r="F458" s="345"/>
      <c r="G458" s="345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</row>
    <row r="459" spans="1:22" ht="19" customHeight="1">
      <c r="A459" s="290"/>
      <c r="B459" s="290"/>
      <c r="C459" s="290"/>
      <c r="D459" s="345"/>
      <c r="E459" s="348"/>
      <c r="F459" s="345"/>
      <c r="G459" s="345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</row>
    <row r="460" spans="1:22" ht="19" customHeight="1">
      <c r="A460" s="290"/>
      <c r="B460" s="290"/>
      <c r="C460" s="290"/>
      <c r="D460" s="345"/>
      <c r="E460" s="348"/>
      <c r="F460" s="345"/>
      <c r="G460" s="345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</row>
    <row r="461" spans="1:22" ht="19" customHeight="1">
      <c r="A461" s="290"/>
      <c r="B461" s="290"/>
      <c r="C461" s="290"/>
      <c r="D461" s="345"/>
      <c r="E461" s="348"/>
      <c r="F461" s="345"/>
      <c r="G461" s="345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</row>
    <row r="462" spans="1:22" ht="19" customHeight="1">
      <c r="A462" s="290"/>
      <c r="B462" s="290"/>
      <c r="C462" s="290"/>
      <c r="D462" s="345"/>
      <c r="E462" s="348"/>
      <c r="F462" s="345"/>
      <c r="G462" s="345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</row>
    <row r="463" spans="1:22" ht="19" customHeight="1">
      <c r="A463" s="290"/>
      <c r="B463" s="290"/>
      <c r="C463" s="290"/>
      <c r="D463" s="345"/>
      <c r="E463" s="348"/>
      <c r="F463" s="345"/>
      <c r="G463" s="345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</row>
    <row r="464" spans="1:22" ht="19" customHeight="1">
      <c r="A464" s="290"/>
      <c r="B464" s="290"/>
      <c r="C464" s="290"/>
      <c r="D464" s="345"/>
      <c r="E464" s="348"/>
      <c r="F464" s="345"/>
      <c r="G464" s="345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</row>
    <row r="465" spans="1:22" ht="19" customHeight="1">
      <c r="A465" s="290"/>
      <c r="B465" s="290"/>
      <c r="C465" s="290"/>
      <c r="D465" s="345"/>
      <c r="E465" s="348"/>
      <c r="F465" s="345"/>
      <c r="G465" s="345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</row>
    <row r="466" spans="1:22" ht="19" customHeight="1">
      <c r="A466" s="290"/>
      <c r="B466" s="290"/>
      <c r="C466" s="290"/>
      <c r="D466" s="345"/>
      <c r="E466" s="348"/>
      <c r="F466" s="345"/>
      <c r="G466" s="345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</row>
    <row r="467" spans="1:22" ht="19" customHeight="1">
      <c r="A467" s="290"/>
      <c r="B467" s="290"/>
      <c r="C467" s="290"/>
      <c r="D467" s="345"/>
      <c r="E467" s="348"/>
      <c r="F467" s="345"/>
      <c r="G467" s="345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</row>
    <row r="468" spans="1:22" ht="19" customHeight="1">
      <c r="A468" s="290"/>
      <c r="B468" s="290"/>
      <c r="C468" s="290"/>
      <c r="D468" s="345"/>
      <c r="E468" s="348"/>
      <c r="F468" s="345"/>
      <c r="G468" s="345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</row>
    <row r="469" spans="1:22" ht="19" customHeight="1">
      <c r="A469" s="290"/>
      <c r="B469" s="290"/>
      <c r="C469" s="290"/>
      <c r="D469" s="345"/>
      <c r="E469" s="348"/>
      <c r="F469" s="345"/>
      <c r="G469" s="345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</row>
    <row r="470" spans="1:22" ht="19" customHeight="1">
      <c r="A470" s="290"/>
      <c r="B470" s="290"/>
      <c r="C470" s="290"/>
      <c r="D470" s="345"/>
      <c r="E470" s="348"/>
      <c r="F470" s="345"/>
      <c r="G470" s="345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</row>
    <row r="471" spans="1:22" ht="19" customHeight="1">
      <c r="A471" s="290"/>
      <c r="B471" s="290"/>
      <c r="C471" s="290"/>
      <c r="D471" s="345"/>
      <c r="E471" s="348"/>
      <c r="F471" s="345"/>
      <c r="G471" s="345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</row>
    <row r="472" spans="1:22" ht="19" customHeight="1">
      <c r="A472" s="290"/>
      <c r="B472" s="290"/>
      <c r="C472" s="290"/>
      <c r="D472" s="345"/>
      <c r="E472" s="348"/>
      <c r="F472" s="345"/>
      <c r="G472" s="345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</row>
    <row r="473" spans="1:22" ht="19" customHeight="1">
      <c r="A473" s="290"/>
      <c r="B473" s="290"/>
      <c r="C473" s="290"/>
      <c r="D473" s="345"/>
      <c r="E473" s="348"/>
      <c r="F473" s="345"/>
      <c r="G473" s="345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</row>
    <row r="474" spans="1:22" ht="19" customHeight="1">
      <c r="A474" s="290"/>
      <c r="B474" s="290"/>
      <c r="C474" s="290"/>
      <c r="D474" s="345"/>
      <c r="E474" s="348"/>
      <c r="F474" s="345"/>
      <c r="G474" s="345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</row>
    <row r="475" spans="1:22" ht="19" customHeight="1">
      <c r="A475" s="290"/>
      <c r="B475" s="290"/>
      <c r="C475" s="290"/>
      <c r="D475" s="345"/>
      <c r="E475" s="348"/>
      <c r="F475" s="345"/>
      <c r="G475" s="345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</row>
    <row r="476" spans="1:22" ht="19" customHeight="1">
      <c r="A476" s="290"/>
      <c r="B476" s="290"/>
      <c r="C476" s="290"/>
      <c r="D476" s="345"/>
      <c r="E476" s="348"/>
      <c r="F476" s="345"/>
      <c r="G476" s="345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</row>
    <row r="477" spans="1:22" ht="19" customHeight="1">
      <c r="A477" s="290"/>
      <c r="B477" s="290"/>
      <c r="C477" s="290"/>
      <c r="D477" s="345"/>
      <c r="E477" s="348"/>
      <c r="F477" s="345"/>
      <c r="G477" s="345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</row>
    <row r="478" spans="1:22" ht="19" customHeight="1">
      <c r="A478" s="290"/>
      <c r="B478" s="290"/>
      <c r="C478" s="290"/>
      <c r="D478" s="345"/>
      <c r="E478" s="348"/>
      <c r="F478" s="345"/>
      <c r="G478" s="345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</row>
    <row r="479" spans="1:22" ht="19" customHeight="1">
      <c r="A479" s="290"/>
      <c r="B479" s="290"/>
      <c r="C479" s="290"/>
      <c r="D479" s="345"/>
      <c r="E479" s="348"/>
      <c r="F479" s="345"/>
      <c r="G479" s="345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</row>
    <row r="480" spans="1:22" ht="19" customHeight="1">
      <c r="A480" s="290"/>
      <c r="B480" s="290"/>
      <c r="C480" s="290"/>
      <c r="D480" s="345"/>
      <c r="E480" s="348"/>
      <c r="F480" s="345"/>
      <c r="G480" s="345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</row>
    <row r="481" spans="1:22" ht="19" customHeight="1">
      <c r="A481" s="290"/>
      <c r="B481" s="290"/>
      <c r="C481" s="290"/>
      <c r="D481" s="345"/>
      <c r="E481" s="348"/>
      <c r="F481" s="345"/>
      <c r="G481" s="345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</row>
    <row r="482" spans="1:22" ht="19" customHeight="1">
      <c r="A482" s="290"/>
      <c r="B482" s="290"/>
      <c r="C482" s="290"/>
      <c r="D482" s="345"/>
      <c r="E482" s="348"/>
      <c r="F482" s="345"/>
      <c r="G482" s="345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</row>
    <row r="483" spans="1:22" ht="19" customHeight="1">
      <c r="A483" s="290"/>
      <c r="B483" s="290"/>
      <c r="C483" s="290"/>
      <c r="D483" s="345"/>
      <c r="E483" s="348"/>
      <c r="F483" s="345"/>
      <c r="G483" s="345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</row>
    <row r="484" spans="1:22" ht="19" customHeight="1">
      <c r="A484" s="290"/>
      <c r="B484" s="290"/>
      <c r="C484" s="290"/>
      <c r="D484" s="345"/>
      <c r="E484" s="348"/>
      <c r="F484" s="345"/>
      <c r="G484" s="345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</row>
    <row r="485" spans="1:22" ht="19" customHeight="1">
      <c r="A485" s="290"/>
      <c r="B485" s="290"/>
      <c r="C485" s="290"/>
      <c r="D485" s="345"/>
      <c r="E485" s="348"/>
      <c r="F485" s="345"/>
      <c r="G485" s="345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</row>
    <row r="486" spans="1:22" ht="19" customHeight="1">
      <c r="A486" s="290"/>
      <c r="B486" s="290"/>
      <c r="C486" s="290"/>
      <c r="D486" s="345"/>
      <c r="E486" s="348"/>
      <c r="F486" s="345"/>
      <c r="G486" s="345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</row>
    <row r="487" spans="1:22" ht="19" customHeight="1">
      <c r="A487" s="290"/>
      <c r="B487" s="290"/>
      <c r="C487" s="290"/>
      <c r="D487" s="345"/>
      <c r="E487" s="348"/>
      <c r="F487" s="345"/>
      <c r="G487" s="345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</row>
    <row r="488" spans="1:22" ht="19" customHeight="1">
      <c r="A488" s="290"/>
      <c r="B488" s="290"/>
      <c r="C488" s="290"/>
      <c r="D488" s="345"/>
      <c r="E488" s="348"/>
      <c r="F488" s="345"/>
      <c r="G488" s="345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</row>
    <row r="489" spans="1:22" ht="19" customHeight="1">
      <c r="A489" s="290"/>
      <c r="B489" s="290"/>
      <c r="C489" s="290"/>
      <c r="D489" s="345"/>
      <c r="E489" s="348"/>
      <c r="F489" s="345"/>
      <c r="G489" s="345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</row>
    <row r="490" spans="1:22" ht="19" customHeight="1">
      <c r="A490" s="290"/>
      <c r="B490" s="290"/>
      <c r="C490" s="290"/>
      <c r="D490" s="345"/>
      <c r="E490" s="348"/>
      <c r="F490" s="345"/>
      <c r="G490" s="345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</row>
    <row r="491" spans="1:22" ht="19" customHeight="1">
      <c r="A491" s="290"/>
      <c r="B491" s="290"/>
      <c r="C491" s="290"/>
      <c r="D491" s="345"/>
      <c r="E491" s="348"/>
      <c r="F491" s="345"/>
      <c r="G491" s="345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</row>
    <row r="492" spans="1:22" ht="19" customHeight="1">
      <c r="A492" s="290"/>
      <c r="B492" s="290"/>
      <c r="C492" s="290"/>
      <c r="D492" s="345"/>
      <c r="E492" s="348"/>
      <c r="F492" s="345"/>
      <c r="G492" s="345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</row>
    <row r="493" spans="1:22" ht="19" customHeight="1">
      <c r="A493" s="290"/>
      <c r="B493" s="290"/>
      <c r="C493" s="290"/>
      <c r="D493" s="345"/>
      <c r="E493" s="348"/>
      <c r="F493" s="345"/>
      <c r="G493" s="345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</row>
    <row r="494" spans="1:22" ht="19" customHeight="1">
      <c r="A494" s="290"/>
      <c r="B494" s="290"/>
      <c r="C494" s="290"/>
      <c r="D494" s="345"/>
      <c r="E494" s="348"/>
      <c r="F494" s="345"/>
      <c r="G494" s="345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</row>
    <row r="495" spans="1:22" ht="19" customHeight="1">
      <c r="A495" s="290"/>
      <c r="B495" s="290"/>
      <c r="C495" s="290"/>
      <c r="D495" s="345"/>
      <c r="E495" s="348"/>
      <c r="F495" s="345"/>
      <c r="G495" s="345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</row>
    <row r="496" spans="1:22" ht="19" customHeight="1">
      <c r="A496" s="290"/>
      <c r="B496" s="290"/>
      <c r="C496" s="290"/>
      <c r="D496" s="345"/>
      <c r="E496" s="348"/>
      <c r="F496" s="345"/>
      <c r="G496" s="345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</row>
    <row r="497" spans="1:22" ht="19" customHeight="1">
      <c r="A497" s="290"/>
      <c r="B497" s="290"/>
      <c r="C497" s="290"/>
      <c r="D497" s="345"/>
      <c r="E497" s="348"/>
      <c r="F497" s="345"/>
      <c r="G497" s="345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</row>
    <row r="498" spans="1:22" ht="19" customHeight="1">
      <c r="A498" s="290"/>
      <c r="B498" s="290"/>
      <c r="C498" s="290"/>
      <c r="D498" s="345"/>
      <c r="E498" s="348"/>
      <c r="F498" s="345"/>
      <c r="G498" s="345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</row>
    <row r="499" spans="1:22" ht="19" customHeight="1">
      <c r="A499" s="290"/>
      <c r="B499" s="290"/>
      <c r="C499" s="290"/>
      <c r="D499" s="345"/>
      <c r="E499" s="348"/>
      <c r="F499" s="345"/>
      <c r="G499" s="345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</row>
    <row r="500" spans="1:22" ht="19" customHeight="1">
      <c r="A500" s="290"/>
      <c r="B500" s="290"/>
      <c r="C500" s="290"/>
      <c r="D500" s="345"/>
      <c r="E500" s="348"/>
      <c r="F500" s="345"/>
      <c r="G500" s="345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</row>
    <row r="501" spans="1:22" ht="19" customHeight="1">
      <c r="A501" s="290"/>
      <c r="B501" s="290"/>
      <c r="C501" s="290"/>
      <c r="D501" s="345"/>
      <c r="E501" s="348"/>
      <c r="F501" s="345"/>
      <c r="G501" s="345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</row>
    <row r="502" spans="1:22" ht="19" customHeight="1">
      <c r="A502" s="290"/>
      <c r="B502" s="290"/>
      <c r="C502" s="290"/>
      <c r="D502" s="345"/>
      <c r="E502" s="348"/>
      <c r="F502" s="345"/>
      <c r="G502" s="345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</row>
    <row r="503" spans="1:22" ht="19" customHeight="1">
      <c r="A503" s="290"/>
      <c r="B503" s="290"/>
      <c r="C503" s="290"/>
      <c r="D503" s="345"/>
      <c r="E503" s="348"/>
      <c r="F503" s="345"/>
      <c r="G503" s="345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</row>
    <row r="504" spans="1:22" ht="19" customHeight="1">
      <c r="A504" s="290"/>
      <c r="B504" s="290"/>
      <c r="C504" s="290"/>
      <c r="D504" s="345"/>
      <c r="E504" s="348"/>
      <c r="F504" s="345"/>
      <c r="G504" s="345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</row>
    <row r="505" spans="1:22" ht="19" customHeight="1">
      <c r="A505" s="290"/>
      <c r="B505" s="290"/>
      <c r="C505" s="290"/>
      <c r="D505" s="345"/>
      <c r="E505" s="348"/>
      <c r="F505" s="345"/>
      <c r="G505" s="345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</row>
    <row r="506" spans="1:22" ht="19" customHeight="1">
      <c r="A506" s="290"/>
      <c r="B506" s="290"/>
      <c r="C506" s="290"/>
      <c r="D506" s="345"/>
      <c r="E506" s="348"/>
      <c r="F506" s="345"/>
      <c r="G506" s="345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</row>
    <row r="507" spans="1:22" ht="19" customHeight="1">
      <c r="A507" s="290"/>
      <c r="B507" s="290"/>
      <c r="C507" s="290"/>
      <c r="D507" s="345"/>
      <c r="E507" s="348"/>
      <c r="F507" s="345"/>
      <c r="G507" s="345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</row>
    <row r="508" spans="1:22" ht="19" customHeight="1">
      <c r="A508" s="290"/>
      <c r="B508" s="290"/>
      <c r="C508" s="290"/>
      <c r="D508" s="345"/>
      <c r="E508" s="348"/>
      <c r="F508" s="345"/>
      <c r="G508" s="345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</row>
    <row r="509" spans="1:22" ht="19" customHeight="1">
      <c r="A509" s="290"/>
      <c r="B509" s="290"/>
      <c r="C509" s="290"/>
      <c r="D509" s="345"/>
      <c r="E509" s="348"/>
      <c r="F509" s="345"/>
      <c r="G509" s="345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</row>
    <row r="510" spans="1:22" ht="19" customHeight="1">
      <c r="A510" s="290"/>
      <c r="B510" s="290"/>
      <c r="C510" s="290"/>
      <c r="D510" s="345"/>
      <c r="E510" s="348"/>
      <c r="F510" s="345"/>
      <c r="G510" s="345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</row>
    <row r="511" spans="1:22" ht="19" customHeight="1">
      <c r="A511" s="290"/>
      <c r="B511" s="290"/>
      <c r="C511" s="290"/>
      <c r="D511" s="345"/>
      <c r="E511" s="348"/>
      <c r="F511" s="345"/>
      <c r="G511" s="345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</row>
    <row r="512" spans="1:22" ht="19" customHeight="1">
      <c r="A512" s="290"/>
      <c r="B512" s="290"/>
      <c r="C512" s="290"/>
      <c r="D512" s="345"/>
      <c r="E512" s="348"/>
      <c r="F512" s="345"/>
      <c r="G512" s="345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</row>
    <row r="513" spans="1:22" ht="19" customHeight="1">
      <c r="A513" s="290"/>
      <c r="B513" s="290"/>
      <c r="C513" s="290"/>
      <c r="D513" s="345"/>
      <c r="E513" s="348"/>
      <c r="F513" s="345"/>
      <c r="G513" s="345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</row>
    <row r="514" spans="1:22" ht="19" customHeight="1">
      <c r="A514" s="290"/>
      <c r="B514" s="290"/>
      <c r="C514" s="290"/>
      <c r="D514" s="345"/>
      <c r="E514" s="348"/>
      <c r="F514" s="345"/>
      <c r="G514" s="345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</row>
    <row r="515" spans="1:22" ht="19" customHeight="1">
      <c r="A515" s="290"/>
      <c r="B515" s="290"/>
      <c r="C515" s="290"/>
      <c r="D515" s="345"/>
      <c r="E515" s="348"/>
      <c r="F515" s="345"/>
      <c r="G515" s="345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</row>
    <row r="516" spans="1:22" ht="19" customHeight="1">
      <c r="A516" s="290"/>
      <c r="B516" s="290"/>
      <c r="C516" s="290"/>
      <c r="D516" s="345"/>
      <c r="E516" s="348"/>
      <c r="F516" s="345"/>
      <c r="G516" s="345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</row>
    <row r="517" spans="1:22" ht="19" customHeight="1">
      <c r="A517" s="290"/>
      <c r="B517" s="290"/>
      <c r="C517" s="290"/>
      <c r="D517" s="345"/>
      <c r="E517" s="348"/>
      <c r="F517" s="345"/>
      <c r="G517" s="345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</row>
    <row r="518" spans="1:22" ht="19" customHeight="1">
      <c r="A518" s="290"/>
      <c r="B518" s="290"/>
      <c r="C518" s="290"/>
      <c r="D518" s="345"/>
      <c r="E518" s="348"/>
      <c r="F518" s="345"/>
      <c r="G518" s="345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</row>
    <row r="519" spans="1:22" ht="19" customHeight="1">
      <c r="A519" s="290"/>
      <c r="B519" s="290"/>
      <c r="C519" s="290"/>
      <c r="D519" s="345"/>
      <c r="E519" s="348"/>
      <c r="F519" s="345"/>
      <c r="G519" s="345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</row>
    <row r="520" spans="1:22" ht="19" customHeight="1">
      <c r="A520" s="290"/>
      <c r="B520" s="290"/>
      <c r="C520" s="290"/>
      <c r="D520" s="345"/>
      <c r="E520" s="348"/>
      <c r="F520" s="345"/>
      <c r="G520" s="345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</row>
    <row r="521" spans="1:22" ht="19" customHeight="1">
      <c r="A521" s="290"/>
      <c r="B521" s="290"/>
      <c r="C521" s="290"/>
      <c r="D521" s="345"/>
      <c r="E521" s="348"/>
      <c r="F521" s="345"/>
      <c r="G521" s="345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</row>
    <row r="522" spans="1:22" ht="19" customHeight="1">
      <c r="A522" s="290"/>
      <c r="B522" s="290"/>
      <c r="C522" s="290"/>
      <c r="D522" s="345"/>
      <c r="E522" s="348"/>
      <c r="F522" s="345"/>
      <c r="G522" s="345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</row>
    <row r="523" spans="1:22" ht="19" customHeight="1">
      <c r="A523" s="290"/>
      <c r="B523" s="290"/>
      <c r="C523" s="290"/>
      <c r="D523" s="345"/>
      <c r="E523" s="348"/>
      <c r="F523" s="345"/>
      <c r="G523" s="345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</row>
    <row r="524" spans="1:22" ht="19" customHeight="1">
      <c r="A524" s="290"/>
      <c r="B524" s="290"/>
      <c r="C524" s="290"/>
      <c r="D524" s="345"/>
      <c r="E524" s="348"/>
      <c r="F524" s="345"/>
      <c r="G524" s="345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</row>
    <row r="525" spans="1:22" ht="19" customHeight="1">
      <c r="A525" s="290"/>
      <c r="B525" s="290"/>
      <c r="C525" s="290"/>
      <c r="D525" s="345"/>
      <c r="E525" s="348"/>
      <c r="F525" s="345"/>
      <c r="G525" s="345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</row>
    <row r="526" spans="1:22" ht="19" customHeight="1">
      <c r="A526" s="290"/>
      <c r="B526" s="290"/>
      <c r="C526" s="290"/>
      <c r="D526" s="345"/>
      <c r="E526" s="348"/>
      <c r="F526" s="345"/>
      <c r="G526" s="345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</row>
    <row r="527" spans="1:22" ht="19" customHeight="1">
      <c r="A527" s="290"/>
      <c r="B527" s="290"/>
      <c r="C527" s="290"/>
      <c r="D527" s="345"/>
      <c r="E527" s="348"/>
      <c r="F527" s="345"/>
      <c r="G527" s="345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</row>
    <row r="528" spans="1:22" ht="19" customHeight="1">
      <c r="A528" s="290"/>
      <c r="B528" s="290"/>
      <c r="C528" s="290"/>
      <c r="D528" s="345"/>
      <c r="E528" s="348"/>
      <c r="F528" s="345"/>
      <c r="G528" s="345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</row>
    <row r="529" spans="1:22" ht="19" customHeight="1">
      <c r="A529" s="290"/>
      <c r="B529" s="290"/>
      <c r="C529" s="290"/>
      <c r="D529" s="345"/>
      <c r="E529" s="348"/>
      <c r="F529" s="345"/>
      <c r="G529" s="345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</row>
    <row r="530" spans="1:22" ht="19" customHeight="1">
      <c r="A530" s="290"/>
      <c r="B530" s="290"/>
      <c r="C530" s="290"/>
      <c r="D530" s="345"/>
      <c r="E530" s="348"/>
      <c r="F530" s="345"/>
      <c r="G530" s="345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</row>
    <row r="531" spans="1:22" ht="19" customHeight="1">
      <c r="A531" s="290"/>
      <c r="B531" s="290"/>
      <c r="C531" s="290"/>
      <c r="D531" s="345"/>
      <c r="E531" s="348"/>
      <c r="F531" s="345"/>
      <c r="G531" s="345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</row>
    <row r="532" spans="1:22" ht="19" customHeight="1">
      <c r="A532" s="290"/>
      <c r="B532" s="290"/>
      <c r="C532" s="290"/>
      <c r="D532" s="345"/>
      <c r="E532" s="348"/>
      <c r="F532" s="345"/>
      <c r="G532" s="345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</row>
    <row r="533" spans="1:22" ht="19" customHeight="1">
      <c r="A533" s="290"/>
      <c r="B533" s="290"/>
      <c r="C533" s="290"/>
      <c r="D533" s="345"/>
      <c r="E533" s="348"/>
      <c r="F533" s="345"/>
      <c r="G533" s="345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</row>
    <row r="534" spans="1:22" ht="19" customHeight="1">
      <c r="A534" s="290"/>
      <c r="B534" s="290"/>
      <c r="C534" s="290"/>
      <c r="D534" s="345"/>
      <c r="E534" s="348"/>
      <c r="F534" s="345"/>
      <c r="G534" s="345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</row>
    <row r="535" spans="1:22" ht="19" customHeight="1">
      <c r="A535" s="290"/>
      <c r="B535" s="290"/>
      <c r="C535" s="290"/>
      <c r="D535" s="345"/>
      <c r="E535" s="348"/>
      <c r="F535" s="345"/>
      <c r="G535" s="345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</row>
    <row r="536" spans="1:22" ht="19" customHeight="1">
      <c r="A536" s="290"/>
      <c r="B536" s="290"/>
      <c r="C536" s="290"/>
      <c r="D536" s="345"/>
      <c r="E536" s="348"/>
      <c r="F536" s="345"/>
      <c r="G536" s="345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</row>
    <row r="537" spans="1:22" ht="19" customHeight="1">
      <c r="A537" s="290"/>
      <c r="B537" s="290"/>
      <c r="C537" s="290"/>
      <c r="D537" s="345"/>
      <c r="E537" s="348"/>
      <c r="F537" s="345"/>
      <c r="G537" s="345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</row>
    <row r="538" spans="1:22" ht="19" customHeight="1">
      <c r="A538" s="290"/>
      <c r="B538" s="290"/>
      <c r="C538" s="290"/>
      <c r="D538" s="345"/>
      <c r="E538" s="348"/>
      <c r="F538" s="345"/>
      <c r="G538" s="345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</row>
    <row r="539" spans="1:22" ht="19" customHeight="1">
      <c r="A539" s="290"/>
      <c r="B539" s="290"/>
      <c r="C539" s="290"/>
      <c r="D539" s="345"/>
      <c r="E539" s="348"/>
      <c r="F539" s="345"/>
      <c r="G539" s="345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</row>
    <row r="540" spans="1:22" ht="19" customHeight="1">
      <c r="A540" s="290"/>
      <c r="B540" s="290"/>
      <c r="C540" s="290"/>
      <c r="D540" s="345"/>
      <c r="E540" s="348"/>
      <c r="F540" s="345"/>
      <c r="G540" s="345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</row>
    <row r="541" spans="1:22" ht="19" customHeight="1">
      <c r="A541" s="290"/>
      <c r="B541" s="290"/>
      <c r="C541" s="290"/>
      <c r="D541" s="345"/>
      <c r="E541" s="348"/>
      <c r="F541" s="345"/>
      <c r="G541" s="345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</row>
    <row r="542" spans="1:22" ht="19" customHeight="1">
      <c r="A542" s="290"/>
      <c r="B542" s="290"/>
      <c r="C542" s="290"/>
      <c r="D542" s="345"/>
      <c r="E542" s="348"/>
      <c r="F542" s="345"/>
      <c r="G542" s="345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</row>
    <row r="543" spans="1:22" ht="19" customHeight="1">
      <c r="A543" s="290"/>
      <c r="B543" s="290"/>
      <c r="C543" s="290"/>
      <c r="D543" s="345"/>
      <c r="E543" s="348"/>
      <c r="F543" s="345"/>
      <c r="G543" s="345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</row>
    <row r="544" spans="1:22" ht="19" customHeight="1">
      <c r="A544" s="290"/>
      <c r="B544" s="290"/>
      <c r="C544" s="290"/>
      <c r="D544" s="345"/>
      <c r="E544" s="348"/>
      <c r="F544" s="345"/>
      <c r="G544" s="345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</row>
    <row r="545" spans="1:22" ht="19" customHeight="1">
      <c r="A545" s="290"/>
      <c r="B545" s="290"/>
      <c r="C545" s="290"/>
      <c r="D545" s="345"/>
      <c r="E545" s="348"/>
      <c r="F545" s="345"/>
      <c r="G545" s="345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</row>
    <row r="546" spans="1:22" ht="19" customHeight="1">
      <c r="A546" s="290"/>
      <c r="B546" s="290"/>
      <c r="C546" s="290"/>
      <c r="D546" s="345"/>
      <c r="E546" s="348"/>
      <c r="F546" s="345"/>
      <c r="G546" s="345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</row>
    <row r="547" spans="1:22" ht="19" customHeight="1">
      <c r="A547" s="290"/>
      <c r="B547" s="290"/>
      <c r="C547" s="290"/>
      <c r="D547" s="345"/>
      <c r="E547" s="348"/>
      <c r="F547" s="345"/>
      <c r="G547" s="345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</row>
    <row r="548" spans="1:22" ht="19" customHeight="1">
      <c r="A548" s="290"/>
      <c r="B548" s="290"/>
      <c r="C548" s="290"/>
      <c r="D548" s="345"/>
      <c r="E548" s="348"/>
      <c r="F548" s="345"/>
      <c r="G548" s="345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</row>
    <row r="549" spans="1:22" ht="19" customHeight="1">
      <c r="A549" s="290"/>
      <c r="B549" s="290"/>
      <c r="C549" s="290"/>
      <c r="D549" s="345"/>
      <c r="E549" s="348"/>
      <c r="F549" s="345"/>
      <c r="G549" s="345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</row>
    <row r="550" spans="1:22" ht="19" customHeight="1">
      <c r="A550" s="290"/>
      <c r="B550" s="290"/>
      <c r="C550" s="290"/>
      <c r="D550" s="345"/>
      <c r="E550" s="348"/>
      <c r="F550" s="345"/>
      <c r="G550" s="345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</row>
    <row r="551" spans="1:22" ht="19" customHeight="1">
      <c r="A551" s="290"/>
      <c r="B551" s="290"/>
      <c r="C551" s="290"/>
      <c r="D551" s="345"/>
      <c r="E551" s="348"/>
      <c r="F551" s="345"/>
      <c r="G551" s="345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</row>
    <row r="552" spans="1:22" ht="19" customHeight="1">
      <c r="A552" s="290"/>
      <c r="B552" s="290"/>
      <c r="C552" s="290"/>
      <c r="D552" s="345"/>
      <c r="E552" s="348"/>
      <c r="F552" s="345"/>
      <c r="G552" s="345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</row>
    <row r="553" spans="1:22" ht="19" customHeight="1">
      <c r="A553" s="290"/>
      <c r="B553" s="290"/>
      <c r="C553" s="290"/>
      <c r="D553" s="345"/>
      <c r="E553" s="348"/>
      <c r="F553" s="345"/>
      <c r="G553" s="345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</row>
    <row r="554" spans="1:22" ht="19" customHeight="1">
      <c r="A554" s="290"/>
      <c r="B554" s="290"/>
      <c r="C554" s="290"/>
      <c r="D554" s="345"/>
      <c r="E554" s="348"/>
      <c r="F554" s="345"/>
      <c r="G554" s="345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</row>
    <row r="555" spans="1:22" ht="19" customHeight="1">
      <c r="A555" s="290"/>
      <c r="B555" s="290"/>
      <c r="C555" s="290"/>
      <c r="D555" s="345"/>
      <c r="E555" s="348"/>
      <c r="F555" s="345"/>
      <c r="G555" s="345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</row>
    <row r="556" spans="1:22" ht="19" customHeight="1">
      <c r="A556" s="290"/>
      <c r="B556" s="290"/>
      <c r="C556" s="290"/>
      <c r="D556" s="345"/>
      <c r="E556" s="348"/>
      <c r="F556" s="345"/>
      <c r="G556" s="345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</row>
    <row r="557" spans="1:22" ht="19" customHeight="1">
      <c r="A557" s="290"/>
      <c r="B557" s="290"/>
      <c r="C557" s="290"/>
      <c r="D557" s="345"/>
      <c r="E557" s="348"/>
      <c r="F557" s="345"/>
      <c r="G557" s="345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</row>
    <row r="558" spans="1:22" ht="19" customHeight="1">
      <c r="A558" s="290"/>
      <c r="B558" s="290"/>
      <c r="C558" s="290"/>
      <c r="D558" s="345"/>
      <c r="E558" s="348"/>
      <c r="F558" s="345"/>
      <c r="G558" s="345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</row>
    <row r="559" spans="1:22" ht="19" customHeight="1">
      <c r="A559" s="290"/>
      <c r="B559" s="290"/>
      <c r="C559" s="290"/>
      <c r="D559" s="345"/>
      <c r="E559" s="348"/>
      <c r="F559" s="345"/>
      <c r="G559" s="345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</row>
    <row r="560" spans="1:22" ht="19" customHeight="1">
      <c r="A560" s="290"/>
      <c r="B560" s="290"/>
      <c r="C560" s="290"/>
      <c r="D560" s="345"/>
      <c r="E560" s="348"/>
      <c r="F560" s="345"/>
      <c r="G560" s="345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</row>
    <row r="561" spans="1:22" ht="19" customHeight="1">
      <c r="A561" s="290"/>
      <c r="B561" s="290"/>
      <c r="C561" s="290"/>
      <c r="D561" s="345"/>
      <c r="E561" s="348"/>
      <c r="F561" s="345"/>
      <c r="G561" s="345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</row>
    <row r="562" spans="1:22" ht="19" customHeight="1">
      <c r="A562" s="290"/>
      <c r="B562" s="290"/>
      <c r="C562" s="290"/>
      <c r="D562" s="345"/>
      <c r="E562" s="348"/>
      <c r="F562" s="345"/>
      <c r="G562" s="345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</row>
    <row r="563" spans="1:22" ht="19" customHeight="1">
      <c r="A563" s="290"/>
      <c r="B563" s="290"/>
      <c r="C563" s="290"/>
      <c r="D563" s="345"/>
      <c r="E563" s="348"/>
      <c r="F563" s="345"/>
      <c r="G563" s="345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</row>
    <row r="564" spans="1:22" ht="19" customHeight="1">
      <c r="A564" s="290"/>
      <c r="B564" s="290"/>
      <c r="C564" s="290"/>
      <c r="D564" s="345"/>
      <c r="E564" s="348"/>
      <c r="F564" s="345"/>
      <c r="G564" s="345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</row>
    <row r="565" spans="1:22" ht="19" customHeight="1">
      <c r="A565" s="290"/>
      <c r="B565" s="290"/>
      <c r="C565" s="290"/>
      <c r="D565" s="345"/>
      <c r="E565" s="348"/>
      <c r="F565" s="345"/>
      <c r="G565" s="345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</row>
    <row r="566" spans="1:22" ht="19" customHeight="1">
      <c r="A566" s="290"/>
      <c r="B566" s="290"/>
      <c r="C566" s="290"/>
      <c r="D566" s="345"/>
      <c r="E566" s="348"/>
      <c r="F566" s="345"/>
      <c r="G566" s="345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</row>
    <row r="567" spans="1:22" ht="19" customHeight="1">
      <c r="A567" s="290"/>
      <c r="B567" s="290"/>
      <c r="C567" s="290"/>
      <c r="D567" s="345"/>
      <c r="E567" s="348"/>
      <c r="F567" s="345"/>
      <c r="G567" s="345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</row>
    <row r="568" spans="1:22" ht="19" customHeight="1">
      <c r="A568" s="290"/>
      <c r="B568" s="290"/>
      <c r="C568" s="290"/>
      <c r="D568" s="345"/>
      <c r="E568" s="348"/>
      <c r="F568" s="345"/>
      <c r="G568" s="345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</row>
    <row r="569" spans="1:22" ht="19" customHeight="1">
      <c r="A569" s="290"/>
      <c r="B569" s="290"/>
      <c r="C569" s="290"/>
      <c r="D569" s="345"/>
      <c r="E569" s="348"/>
      <c r="F569" s="345"/>
      <c r="G569" s="345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</row>
    <row r="570" spans="1:22" ht="19" customHeight="1">
      <c r="A570" s="290"/>
      <c r="B570" s="290"/>
      <c r="C570" s="290"/>
      <c r="D570" s="345"/>
      <c r="E570" s="348"/>
      <c r="F570" s="345"/>
      <c r="G570" s="345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</row>
    <row r="571" spans="1:22" ht="19" customHeight="1">
      <c r="A571" s="290"/>
      <c r="B571" s="290"/>
      <c r="C571" s="290"/>
      <c r="D571" s="345"/>
      <c r="E571" s="348"/>
      <c r="F571" s="345"/>
      <c r="G571" s="345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</row>
    <row r="572" spans="1:22" ht="19" customHeight="1">
      <c r="A572" s="290"/>
      <c r="B572" s="290"/>
      <c r="C572" s="290"/>
      <c r="D572" s="345"/>
      <c r="E572" s="348"/>
      <c r="F572" s="345"/>
      <c r="G572" s="345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</row>
    <row r="573" spans="1:22" ht="19" customHeight="1">
      <c r="A573" s="290"/>
      <c r="B573" s="290"/>
      <c r="C573" s="290"/>
      <c r="D573" s="345"/>
      <c r="E573" s="348"/>
      <c r="F573" s="345"/>
      <c r="G573" s="345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</row>
    <row r="574" spans="1:22" ht="19" customHeight="1">
      <c r="A574" s="290"/>
      <c r="B574" s="290"/>
      <c r="C574" s="290"/>
      <c r="D574" s="345"/>
      <c r="E574" s="348"/>
      <c r="F574" s="345"/>
      <c r="G574" s="345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</row>
    <row r="575" spans="1:22" ht="19" customHeight="1">
      <c r="A575" s="290"/>
      <c r="B575" s="290"/>
      <c r="C575" s="290"/>
      <c r="D575" s="345"/>
      <c r="E575" s="348"/>
      <c r="F575" s="345"/>
      <c r="G575" s="345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</row>
    <row r="576" spans="1:22" ht="19" customHeight="1">
      <c r="A576" s="290"/>
      <c r="B576" s="290"/>
      <c r="C576" s="290"/>
      <c r="D576" s="345"/>
      <c r="E576" s="348"/>
      <c r="F576" s="345"/>
      <c r="G576" s="345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</row>
    <row r="577" spans="1:22" ht="19" customHeight="1">
      <c r="A577" s="290"/>
      <c r="B577" s="290"/>
      <c r="C577" s="290"/>
      <c r="D577" s="345"/>
      <c r="E577" s="348"/>
      <c r="F577" s="345"/>
      <c r="G577" s="345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</row>
    <row r="578" spans="1:22" ht="19" customHeight="1">
      <c r="A578" s="290"/>
      <c r="B578" s="290"/>
      <c r="C578" s="290"/>
      <c r="D578" s="345"/>
      <c r="E578" s="348"/>
      <c r="F578" s="345"/>
      <c r="G578" s="345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</row>
    <row r="579" spans="1:22" ht="19" customHeight="1">
      <c r="A579" s="290"/>
      <c r="B579" s="290"/>
      <c r="C579" s="290"/>
      <c r="D579" s="345"/>
      <c r="E579" s="348"/>
      <c r="F579" s="345"/>
      <c r="G579" s="345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</row>
    <row r="580" spans="1:22" ht="19" customHeight="1">
      <c r="A580" s="290"/>
      <c r="B580" s="290"/>
      <c r="C580" s="290"/>
      <c r="D580" s="345"/>
      <c r="E580" s="348"/>
      <c r="F580" s="345"/>
      <c r="G580" s="345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</row>
    <row r="581" spans="1:22" ht="19" customHeight="1">
      <c r="A581" s="290"/>
      <c r="B581" s="290"/>
      <c r="C581" s="290"/>
      <c r="D581" s="345"/>
      <c r="E581" s="348"/>
      <c r="F581" s="345"/>
      <c r="G581" s="345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</row>
    <row r="582" spans="1:22" ht="19" customHeight="1">
      <c r="A582" s="290"/>
      <c r="B582" s="290"/>
      <c r="C582" s="290"/>
      <c r="D582" s="345"/>
      <c r="E582" s="348"/>
      <c r="F582" s="345"/>
      <c r="G582" s="345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</row>
    <row r="583" spans="1:22" ht="19" customHeight="1">
      <c r="A583" s="290"/>
      <c r="B583" s="290"/>
      <c r="C583" s="290"/>
      <c r="D583" s="345"/>
      <c r="E583" s="348"/>
      <c r="F583" s="345"/>
      <c r="G583" s="345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</row>
    <row r="584" spans="1:22" ht="19" customHeight="1">
      <c r="A584" s="290"/>
      <c r="B584" s="290"/>
      <c r="C584" s="290"/>
      <c r="D584" s="345"/>
      <c r="E584" s="348"/>
      <c r="F584" s="345"/>
      <c r="G584" s="345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</row>
    <row r="585" spans="1:22" ht="19" customHeight="1">
      <c r="A585" s="290"/>
      <c r="B585" s="290"/>
      <c r="C585" s="290"/>
      <c r="D585" s="345"/>
      <c r="E585" s="348"/>
      <c r="F585" s="345"/>
      <c r="G585" s="345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</row>
    <row r="586" spans="1:22" ht="19" customHeight="1">
      <c r="A586" s="290"/>
      <c r="B586" s="290"/>
      <c r="C586" s="290"/>
      <c r="D586" s="345"/>
      <c r="E586" s="348"/>
      <c r="F586" s="345"/>
      <c r="G586" s="345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</row>
    <row r="587" spans="1:22" ht="19" customHeight="1">
      <c r="A587" s="290"/>
      <c r="B587" s="290"/>
      <c r="C587" s="290"/>
      <c r="D587" s="345"/>
      <c r="E587" s="348"/>
      <c r="F587" s="345"/>
      <c r="G587" s="345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</row>
    <row r="588" spans="1:22" ht="19" customHeight="1">
      <c r="A588" s="290"/>
      <c r="B588" s="290"/>
      <c r="C588" s="290"/>
      <c r="D588" s="345"/>
      <c r="E588" s="348"/>
      <c r="F588" s="345"/>
      <c r="G588" s="345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</row>
    <row r="589" spans="1:22" ht="19" customHeight="1">
      <c r="A589" s="290"/>
      <c r="B589" s="290"/>
      <c r="C589" s="290"/>
      <c r="D589" s="345"/>
      <c r="E589" s="348"/>
      <c r="F589" s="345"/>
      <c r="G589" s="345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</row>
    <row r="590" spans="1:22" ht="19" customHeight="1">
      <c r="A590" s="290"/>
      <c r="B590" s="290"/>
      <c r="C590" s="290"/>
      <c r="D590" s="345"/>
      <c r="E590" s="348"/>
      <c r="F590" s="345"/>
      <c r="G590" s="345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</row>
    <row r="591" spans="1:22" ht="19" customHeight="1">
      <c r="A591" s="290"/>
      <c r="B591" s="290"/>
      <c r="C591" s="290"/>
      <c r="D591" s="345"/>
      <c r="E591" s="348"/>
      <c r="F591" s="345"/>
      <c r="G591" s="345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</row>
    <row r="592" spans="1:22" ht="19" customHeight="1">
      <c r="A592" s="290"/>
      <c r="B592" s="290"/>
      <c r="C592" s="290"/>
      <c r="D592" s="345"/>
      <c r="E592" s="348"/>
      <c r="F592" s="345"/>
      <c r="G592" s="345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</row>
    <row r="593" spans="1:22" ht="19" customHeight="1">
      <c r="A593" s="290"/>
      <c r="B593" s="290"/>
      <c r="C593" s="290"/>
      <c r="D593" s="345"/>
      <c r="E593" s="348"/>
      <c r="F593" s="345"/>
      <c r="G593" s="345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</row>
    <row r="594" spans="1:22" ht="19" customHeight="1">
      <c r="A594" s="290"/>
      <c r="B594" s="290"/>
      <c r="C594" s="290"/>
      <c r="D594" s="345"/>
      <c r="E594" s="348"/>
      <c r="F594" s="345"/>
      <c r="G594" s="345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</row>
    <row r="595" spans="1:22" ht="19" customHeight="1">
      <c r="A595" s="290"/>
      <c r="B595" s="290"/>
      <c r="C595" s="290"/>
      <c r="D595" s="345"/>
      <c r="E595" s="348"/>
      <c r="F595" s="345"/>
      <c r="G595" s="345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</row>
    <row r="596" spans="1:22" ht="19" customHeight="1">
      <c r="A596" s="290"/>
      <c r="B596" s="290"/>
      <c r="C596" s="290"/>
      <c r="D596" s="345"/>
      <c r="E596" s="348"/>
      <c r="F596" s="345"/>
      <c r="G596" s="345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</row>
    <row r="597" spans="1:22" ht="19" customHeight="1">
      <c r="A597" s="290"/>
      <c r="B597" s="290"/>
      <c r="C597" s="290"/>
      <c r="D597" s="345"/>
      <c r="E597" s="348"/>
      <c r="F597" s="345"/>
      <c r="G597" s="345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</row>
    <row r="598" spans="1:22" ht="19" customHeight="1">
      <c r="A598" s="290"/>
      <c r="B598" s="290"/>
      <c r="C598" s="290"/>
      <c r="D598" s="345"/>
      <c r="E598" s="348"/>
      <c r="F598" s="345"/>
      <c r="G598" s="345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</row>
    <row r="599" spans="1:22" ht="19" customHeight="1">
      <c r="A599" s="290"/>
      <c r="B599" s="290"/>
      <c r="C599" s="290"/>
      <c r="D599" s="345"/>
      <c r="E599" s="348"/>
      <c r="F599" s="345"/>
      <c r="G599" s="345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</row>
    <row r="600" spans="1:22" ht="19" customHeight="1">
      <c r="A600" s="290"/>
      <c r="B600" s="290"/>
      <c r="C600" s="290"/>
      <c r="D600" s="345"/>
      <c r="E600" s="348"/>
      <c r="F600" s="345"/>
      <c r="G600" s="345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</row>
    <row r="601" spans="1:22" ht="19" customHeight="1">
      <c r="A601" s="290"/>
      <c r="B601" s="290"/>
      <c r="C601" s="290"/>
      <c r="D601" s="345"/>
      <c r="E601" s="348"/>
      <c r="F601" s="345"/>
      <c r="G601" s="345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</row>
    <row r="602" spans="1:22" ht="19" customHeight="1">
      <c r="A602" s="290"/>
      <c r="B602" s="290"/>
      <c r="C602" s="290"/>
      <c r="D602" s="345"/>
      <c r="E602" s="348"/>
      <c r="F602" s="345"/>
      <c r="G602" s="345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</row>
    <row r="603" spans="1:22" ht="19" customHeight="1">
      <c r="A603" s="290"/>
      <c r="B603" s="290"/>
      <c r="C603" s="290"/>
      <c r="D603" s="345"/>
      <c r="E603" s="348"/>
      <c r="F603" s="345"/>
      <c r="G603" s="345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</row>
    <row r="604" spans="1:22" ht="19" customHeight="1">
      <c r="A604" s="290"/>
      <c r="B604" s="290"/>
      <c r="C604" s="290"/>
      <c r="D604" s="345"/>
      <c r="E604" s="348"/>
      <c r="F604" s="345"/>
      <c r="G604" s="345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</row>
    <row r="605" spans="1:22" ht="19" customHeight="1">
      <c r="A605" s="290"/>
      <c r="B605" s="290"/>
      <c r="C605" s="290"/>
      <c r="D605" s="345"/>
      <c r="E605" s="348"/>
      <c r="F605" s="345"/>
      <c r="G605" s="345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</row>
    <row r="606" spans="1:22" ht="19" customHeight="1">
      <c r="A606" s="290"/>
      <c r="B606" s="290"/>
      <c r="C606" s="290"/>
      <c r="D606" s="345"/>
      <c r="E606" s="348"/>
      <c r="F606" s="345"/>
      <c r="G606" s="345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</row>
    <row r="607" spans="1:22" ht="19" customHeight="1">
      <c r="A607" s="290"/>
      <c r="B607" s="290"/>
      <c r="C607" s="290"/>
      <c r="D607" s="345"/>
      <c r="E607" s="348"/>
      <c r="F607" s="345"/>
      <c r="G607" s="345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</row>
    <row r="608" spans="1:22" ht="19" customHeight="1">
      <c r="A608" s="290"/>
      <c r="B608" s="290"/>
      <c r="C608" s="290"/>
      <c r="D608" s="345"/>
      <c r="E608" s="348"/>
      <c r="F608" s="345"/>
      <c r="G608" s="345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</row>
    <row r="609" spans="1:22" ht="19" customHeight="1">
      <c r="A609" s="290"/>
      <c r="B609" s="290"/>
      <c r="C609" s="290"/>
      <c r="D609" s="345"/>
      <c r="E609" s="348"/>
      <c r="F609" s="345"/>
      <c r="G609" s="345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</row>
    <row r="610" spans="1:22" ht="19" customHeight="1">
      <c r="A610" s="290"/>
      <c r="B610" s="290"/>
      <c r="C610" s="290"/>
      <c r="D610" s="345"/>
      <c r="E610" s="348"/>
      <c r="F610" s="345"/>
      <c r="G610" s="345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</row>
    <row r="611" spans="1:22" ht="19" customHeight="1">
      <c r="A611" s="290"/>
      <c r="B611" s="290"/>
      <c r="C611" s="290"/>
      <c r="D611" s="345"/>
      <c r="E611" s="348"/>
      <c r="F611" s="345"/>
      <c r="G611" s="345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</row>
    <row r="612" spans="1:22" ht="19" customHeight="1">
      <c r="A612" s="290"/>
      <c r="B612" s="290"/>
      <c r="C612" s="290"/>
      <c r="D612" s="345"/>
      <c r="E612" s="348"/>
      <c r="F612" s="345"/>
      <c r="G612" s="345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</row>
    <row r="613" spans="1:22" ht="19" customHeight="1">
      <c r="A613" s="290"/>
      <c r="B613" s="290"/>
      <c r="C613" s="290"/>
      <c r="D613" s="345"/>
      <c r="E613" s="348"/>
      <c r="F613" s="345"/>
      <c r="G613" s="345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</row>
    <row r="614" spans="1:22" ht="19" customHeight="1">
      <c r="A614" s="290"/>
      <c r="B614" s="290"/>
      <c r="C614" s="290"/>
      <c r="D614" s="345"/>
      <c r="E614" s="348"/>
      <c r="F614" s="345"/>
      <c r="G614" s="345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</row>
    <row r="615" spans="1:22" ht="19" customHeight="1">
      <c r="A615" s="290"/>
      <c r="B615" s="290"/>
      <c r="C615" s="290"/>
      <c r="D615" s="345"/>
      <c r="E615" s="348"/>
      <c r="F615" s="345"/>
      <c r="G615" s="345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</row>
    <row r="616" spans="1:22" ht="19" customHeight="1">
      <c r="A616" s="290"/>
      <c r="B616" s="290"/>
      <c r="C616" s="290"/>
      <c r="D616" s="345"/>
      <c r="E616" s="348"/>
      <c r="F616" s="345"/>
      <c r="G616" s="345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</row>
    <row r="617" spans="1:22" ht="19" customHeight="1">
      <c r="A617" s="290"/>
      <c r="B617" s="290"/>
      <c r="C617" s="290"/>
      <c r="D617" s="345"/>
      <c r="E617" s="348"/>
      <c r="F617" s="345"/>
      <c r="G617" s="345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</row>
    <row r="618" spans="1:22" ht="19" customHeight="1">
      <c r="A618" s="290"/>
      <c r="B618" s="290"/>
      <c r="C618" s="290"/>
      <c r="D618" s="345"/>
      <c r="E618" s="348"/>
      <c r="F618" s="345"/>
      <c r="G618" s="345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</row>
    <row r="619" spans="1:22" ht="19" customHeight="1">
      <c r="A619" s="290"/>
      <c r="B619" s="290"/>
      <c r="C619" s="290"/>
      <c r="D619" s="345"/>
      <c r="E619" s="348"/>
      <c r="F619" s="345"/>
      <c r="G619" s="345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</row>
    <row r="620" spans="1:22" ht="19" customHeight="1">
      <c r="A620" s="290"/>
      <c r="B620" s="290"/>
      <c r="C620" s="290"/>
      <c r="D620" s="345"/>
      <c r="E620" s="348"/>
      <c r="F620" s="345"/>
      <c r="G620" s="345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</row>
    <row r="621" spans="1:22" ht="19" customHeight="1">
      <c r="A621" s="290"/>
      <c r="B621" s="290"/>
      <c r="C621" s="290"/>
      <c r="D621" s="345"/>
      <c r="E621" s="348"/>
      <c r="F621" s="345"/>
      <c r="G621" s="345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</row>
    <row r="622" spans="1:22" ht="19" customHeight="1">
      <c r="A622" s="290"/>
      <c r="B622" s="290"/>
      <c r="C622" s="290"/>
      <c r="D622" s="345"/>
      <c r="E622" s="348"/>
      <c r="F622" s="345"/>
      <c r="G622" s="345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</row>
    <row r="623" spans="1:22" ht="19" customHeight="1">
      <c r="A623" s="290"/>
      <c r="B623" s="290"/>
      <c r="C623" s="290"/>
      <c r="D623" s="345"/>
      <c r="E623" s="348"/>
      <c r="F623" s="345"/>
      <c r="G623" s="345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</row>
    <row r="624" spans="1:22" ht="19" customHeight="1">
      <c r="A624" s="290"/>
      <c r="B624" s="290"/>
      <c r="C624" s="290"/>
      <c r="D624" s="345"/>
      <c r="E624" s="348"/>
      <c r="F624" s="345"/>
      <c r="G624" s="345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</row>
    <row r="625" spans="1:22" ht="19" customHeight="1">
      <c r="A625" s="290"/>
      <c r="B625" s="290"/>
      <c r="C625" s="290"/>
      <c r="D625" s="345"/>
      <c r="E625" s="348"/>
      <c r="F625" s="345"/>
      <c r="G625" s="345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</row>
    <row r="626" spans="1:22" ht="19" customHeight="1">
      <c r="A626" s="290"/>
      <c r="B626" s="290"/>
      <c r="C626" s="290"/>
      <c r="D626" s="345"/>
      <c r="E626" s="348"/>
      <c r="F626" s="345"/>
      <c r="G626" s="345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</row>
    <row r="627" spans="1:22" ht="19" customHeight="1">
      <c r="A627" s="290"/>
      <c r="B627" s="290"/>
      <c r="C627" s="290"/>
      <c r="D627" s="345"/>
      <c r="E627" s="348"/>
      <c r="F627" s="345"/>
      <c r="G627" s="345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</row>
    <row r="628" spans="1:22" ht="19" customHeight="1">
      <c r="A628" s="290"/>
      <c r="B628" s="290"/>
      <c r="C628" s="290"/>
      <c r="D628" s="345"/>
      <c r="E628" s="348"/>
      <c r="F628" s="345"/>
      <c r="G628" s="345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</row>
    <row r="629" spans="1:22" ht="19" customHeight="1">
      <c r="A629" s="290"/>
      <c r="B629" s="290"/>
      <c r="C629" s="290"/>
      <c r="D629" s="345"/>
      <c r="E629" s="348"/>
      <c r="F629" s="345"/>
      <c r="G629" s="345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</row>
    <row r="630" spans="1:22" ht="19" customHeight="1">
      <c r="A630" s="290"/>
      <c r="B630" s="290"/>
      <c r="C630" s="290"/>
      <c r="D630" s="345"/>
      <c r="E630" s="348"/>
      <c r="F630" s="345"/>
      <c r="G630" s="345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</row>
    <row r="631" spans="1:22" ht="19" customHeight="1">
      <c r="A631" s="290"/>
      <c r="B631" s="290"/>
      <c r="C631" s="290"/>
      <c r="D631" s="345"/>
      <c r="E631" s="348"/>
      <c r="F631" s="345"/>
      <c r="G631" s="345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</row>
    <row r="632" spans="1:22" ht="19" customHeight="1">
      <c r="A632" s="290"/>
      <c r="B632" s="290"/>
      <c r="C632" s="290"/>
      <c r="D632" s="345"/>
      <c r="E632" s="348"/>
      <c r="F632" s="345"/>
      <c r="G632" s="345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</row>
    <row r="633" spans="1:22" ht="19" customHeight="1">
      <c r="A633" s="290"/>
      <c r="B633" s="290"/>
      <c r="C633" s="290"/>
      <c r="D633" s="345"/>
      <c r="E633" s="348"/>
      <c r="F633" s="345"/>
      <c r="G633" s="345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</row>
    <row r="634" spans="1:22" ht="19" customHeight="1">
      <c r="A634" s="290"/>
      <c r="B634" s="290"/>
      <c r="C634" s="290"/>
      <c r="D634" s="345"/>
      <c r="E634" s="348"/>
      <c r="F634" s="345"/>
      <c r="G634" s="345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</row>
    <row r="635" spans="1:22" ht="19" customHeight="1">
      <c r="A635" s="290"/>
      <c r="B635" s="290"/>
      <c r="C635" s="290"/>
      <c r="D635" s="345"/>
      <c r="E635" s="348"/>
      <c r="F635" s="345"/>
      <c r="G635" s="345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</row>
    <row r="636" spans="1:22" ht="19" customHeight="1">
      <c r="A636" s="290"/>
      <c r="B636" s="290"/>
      <c r="C636" s="290"/>
      <c r="D636" s="345"/>
      <c r="E636" s="348"/>
      <c r="F636" s="345"/>
      <c r="G636" s="345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</row>
    <row r="637" spans="1:22" ht="19" customHeight="1">
      <c r="A637" s="290"/>
      <c r="B637" s="290"/>
      <c r="C637" s="290"/>
      <c r="D637" s="345"/>
      <c r="E637" s="348"/>
      <c r="F637" s="345"/>
      <c r="G637" s="345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</row>
    <row r="638" spans="1:22" ht="19" customHeight="1">
      <c r="A638" s="290"/>
      <c r="B638" s="290"/>
      <c r="C638" s="290"/>
      <c r="D638" s="345"/>
      <c r="E638" s="348"/>
      <c r="F638" s="345"/>
      <c r="G638" s="345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</row>
    <row r="639" spans="1:22" ht="19" customHeight="1">
      <c r="A639" s="290"/>
      <c r="B639" s="290"/>
      <c r="C639" s="290"/>
      <c r="D639" s="345"/>
      <c r="E639" s="348"/>
      <c r="F639" s="345"/>
      <c r="G639" s="345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</row>
    <row r="640" spans="1:22" ht="19" customHeight="1">
      <c r="A640" s="290"/>
      <c r="B640" s="290"/>
      <c r="C640" s="290"/>
      <c r="D640" s="345"/>
      <c r="E640" s="348"/>
      <c r="F640" s="345"/>
      <c r="G640" s="345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</row>
    <row r="641" spans="1:22" ht="19" customHeight="1">
      <c r="A641" s="290"/>
      <c r="B641" s="290"/>
      <c r="C641" s="290"/>
      <c r="D641" s="345"/>
      <c r="E641" s="348"/>
      <c r="F641" s="345"/>
      <c r="G641" s="345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</row>
    <row r="642" spans="1:22" ht="19" customHeight="1">
      <c r="A642" s="290"/>
      <c r="B642" s="290"/>
      <c r="C642" s="290"/>
      <c r="D642" s="345"/>
      <c r="E642" s="348"/>
      <c r="F642" s="345"/>
      <c r="G642" s="345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</row>
    <row r="643" spans="1:22" ht="19" customHeight="1">
      <c r="A643" s="290"/>
      <c r="B643" s="290"/>
      <c r="C643" s="290"/>
      <c r="D643" s="345"/>
      <c r="E643" s="348"/>
      <c r="F643" s="345"/>
      <c r="G643" s="345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</row>
    <row r="644" spans="1:22" ht="19" customHeight="1">
      <c r="A644" s="290"/>
      <c r="B644" s="290"/>
      <c r="C644" s="290"/>
      <c r="D644" s="345"/>
      <c r="E644" s="348"/>
      <c r="F644" s="345"/>
      <c r="G644" s="345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</row>
    <row r="645" spans="1:22" ht="19" customHeight="1">
      <c r="A645" s="290"/>
      <c r="B645" s="290"/>
      <c r="C645" s="290"/>
      <c r="D645" s="345"/>
      <c r="E645" s="348"/>
      <c r="F645" s="345"/>
      <c r="G645" s="345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</row>
    <row r="646" spans="1:22" ht="19" customHeight="1">
      <c r="A646" s="290"/>
      <c r="B646" s="290"/>
      <c r="C646" s="290"/>
      <c r="D646" s="345"/>
      <c r="E646" s="348"/>
      <c r="F646" s="345"/>
      <c r="G646" s="345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</row>
    <row r="647" spans="1:22" ht="19" customHeight="1">
      <c r="A647" s="290"/>
      <c r="B647" s="290"/>
      <c r="C647" s="290"/>
      <c r="D647" s="345"/>
      <c r="E647" s="348"/>
      <c r="F647" s="345"/>
      <c r="G647" s="345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</row>
    <row r="648" spans="1:22" ht="19" customHeight="1">
      <c r="A648" s="290"/>
      <c r="B648" s="290"/>
      <c r="C648" s="290"/>
      <c r="D648" s="345"/>
      <c r="E648" s="348"/>
      <c r="F648" s="345"/>
      <c r="G648" s="345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</row>
    <row r="649" spans="1:22" ht="19" customHeight="1">
      <c r="A649" s="290"/>
      <c r="B649" s="290"/>
      <c r="C649" s="290"/>
      <c r="D649" s="345"/>
      <c r="E649" s="348"/>
      <c r="F649" s="345"/>
      <c r="G649" s="345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</row>
    <row r="650" spans="1:22" ht="19" customHeight="1">
      <c r="A650" s="290"/>
      <c r="B650" s="290"/>
      <c r="C650" s="290"/>
      <c r="D650" s="345"/>
      <c r="E650" s="348"/>
      <c r="F650" s="345"/>
      <c r="G650" s="345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</row>
    <row r="651" spans="1:22" ht="19" customHeight="1">
      <c r="A651" s="290"/>
      <c r="B651" s="290"/>
      <c r="C651" s="290"/>
      <c r="D651" s="345"/>
      <c r="E651" s="348"/>
      <c r="F651" s="345"/>
      <c r="G651" s="345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</row>
    <row r="652" spans="1:22" ht="19" customHeight="1">
      <c r="A652" s="290"/>
      <c r="B652" s="290"/>
      <c r="C652" s="290"/>
      <c r="D652" s="345"/>
      <c r="E652" s="348"/>
      <c r="F652" s="345"/>
      <c r="G652" s="345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</row>
    <row r="653" spans="1:22" ht="19" customHeight="1">
      <c r="A653" s="290"/>
      <c r="B653" s="290"/>
      <c r="C653" s="290"/>
      <c r="D653" s="345"/>
      <c r="E653" s="348"/>
      <c r="F653" s="345"/>
      <c r="G653" s="345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</row>
    <row r="654" spans="1:22" ht="19" customHeight="1">
      <c r="A654" s="290"/>
      <c r="B654" s="290"/>
      <c r="C654" s="290"/>
      <c r="D654" s="345"/>
      <c r="E654" s="348"/>
      <c r="F654" s="345"/>
      <c r="G654" s="345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</row>
    <row r="655" spans="1:22" ht="19" customHeight="1">
      <c r="A655" s="290"/>
      <c r="B655" s="290"/>
      <c r="C655" s="290"/>
      <c r="D655" s="345"/>
      <c r="E655" s="348"/>
      <c r="F655" s="345"/>
      <c r="G655" s="345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</row>
    <row r="656" spans="1:22" ht="19" customHeight="1">
      <c r="A656" s="290"/>
      <c r="B656" s="290"/>
      <c r="C656" s="290"/>
      <c r="D656" s="345"/>
      <c r="E656" s="348"/>
      <c r="F656" s="345"/>
      <c r="G656" s="345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</row>
    <row r="657" spans="1:22" ht="19" customHeight="1">
      <c r="A657" s="290"/>
      <c r="B657" s="290"/>
      <c r="C657" s="290"/>
      <c r="D657" s="345"/>
      <c r="E657" s="348"/>
      <c r="F657" s="345"/>
      <c r="G657" s="345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</row>
    <row r="658" spans="1:22" ht="19" customHeight="1">
      <c r="A658" s="290"/>
      <c r="B658" s="290"/>
      <c r="C658" s="290"/>
      <c r="D658" s="345"/>
      <c r="E658" s="348"/>
      <c r="F658" s="345"/>
      <c r="G658" s="345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</row>
    <row r="659" spans="1:22" ht="19" customHeight="1">
      <c r="A659" s="290"/>
      <c r="B659" s="290"/>
      <c r="C659" s="290"/>
      <c r="D659" s="345"/>
      <c r="E659" s="348"/>
      <c r="F659" s="345"/>
      <c r="G659" s="345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</row>
    <row r="660" spans="1:22" ht="19" customHeight="1">
      <c r="A660" s="290"/>
      <c r="B660" s="290"/>
      <c r="C660" s="290"/>
      <c r="D660" s="345"/>
      <c r="E660" s="348"/>
      <c r="F660" s="345"/>
      <c r="G660" s="345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</row>
    <row r="661" spans="1:22" ht="19" customHeight="1">
      <c r="A661" s="290"/>
      <c r="B661" s="290"/>
      <c r="C661" s="290"/>
      <c r="D661" s="345"/>
      <c r="E661" s="348"/>
      <c r="F661" s="345"/>
      <c r="G661" s="345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</row>
    <row r="662" spans="1:22" ht="19" customHeight="1">
      <c r="A662" s="290"/>
      <c r="B662" s="290"/>
      <c r="C662" s="290"/>
      <c r="D662" s="345"/>
      <c r="E662" s="348"/>
      <c r="F662" s="345"/>
      <c r="G662" s="345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</row>
    <row r="663" spans="1:22" ht="19" customHeight="1">
      <c r="A663" s="290"/>
      <c r="B663" s="290"/>
      <c r="C663" s="290"/>
      <c r="D663" s="345"/>
      <c r="E663" s="348"/>
      <c r="F663" s="345"/>
      <c r="G663" s="345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</row>
    <row r="664" spans="1:22" ht="19" customHeight="1">
      <c r="A664" s="290"/>
      <c r="B664" s="290"/>
      <c r="C664" s="290"/>
      <c r="D664" s="345"/>
      <c r="E664" s="348"/>
      <c r="F664" s="345"/>
      <c r="G664" s="345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</row>
    <row r="665" spans="1:22" ht="19" customHeight="1">
      <c r="A665" s="290"/>
      <c r="B665" s="290"/>
      <c r="C665" s="290"/>
      <c r="D665" s="345"/>
      <c r="E665" s="348"/>
      <c r="F665" s="345"/>
      <c r="G665" s="345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</row>
    <row r="666" spans="1:22" ht="19" customHeight="1">
      <c r="A666" s="290"/>
      <c r="B666" s="290"/>
      <c r="C666" s="290"/>
      <c r="D666" s="345"/>
      <c r="E666" s="348"/>
      <c r="F666" s="345"/>
      <c r="G666" s="345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</row>
    <row r="667" spans="1:22" ht="19" customHeight="1">
      <c r="A667" s="290"/>
      <c r="B667" s="290"/>
      <c r="C667" s="290"/>
      <c r="D667" s="345"/>
      <c r="E667" s="348"/>
      <c r="F667" s="345"/>
      <c r="G667" s="345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</row>
    <row r="668" spans="1:22" ht="19" customHeight="1">
      <c r="A668" s="290"/>
      <c r="B668" s="290"/>
      <c r="C668" s="290"/>
      <c r="D668" s="345"/>
      <c r="E668" s="348"/>
      <c r="F668" s="345"/>
      <c r="G668" s="345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</row>
    <row r="669" spans="1:22" ht="19" customHeight="1">
      <c r="A669" s="290"/>
      <c r="B669" s="290"/>
      <c r="C669" s="290"/>
      <c r="D669" s="345"/>
      <c r="E669" s="348"/>
      <c r="F669" s="345"/>
      <c r="G669" s="345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</row>
    <row r="670" spans="1:22" ht="19" customHeight="1">
      <c r="A670" s="290"/>
      <c r="B670" s="290"/>
      <c r="C670" s="290"/>
      <c r="D670" s="345"/>
      <c r="E670" s="348"/>
      <c r="F670" s="345"/>
      <c r="G670" s="345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</row>
    <row r="671" spans="1:22" ht="19" customHeight="1">
      <c r="A671" s="290"/>
      <c r="B671" s="290"/>
      <c r="C671" s="290"/>
      <c r="D671" s="345"/>
      <c r="E671" s="348"/>
      <c r="F671" s="345"/>
      <c r="G671" s="345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</row>
    <row r="672" spans="1:22" ht="19" customHeight="1">
      <c r="A672" s="290"/>
      <c r="B672" s="290"/>
      <c r="C672" s="290"/>
      <c r="D672" s="345"/>
      <c r="E672" s="348"/>
      <c r="F672" s="345"/>
      <c r="G672" s="345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</row>
    <row r="673" spans="1:22" ht="19" customHeight="1">
      <c r="A673" s="290"/>
      <c r="B673" s="290"/>
      <c r="C673" s="290"/>
      <c r="D673" s="345"/>
      <c r="E673" s="348"/>
      <c r="F673" s="345"/>
      <c r="G673" s="345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</row>
    <row r="674" spans="1:22" ht="19" customHeight="1">
      <c r="A674" s="290"/>
      <c r="B674" s="290"/>
      <c r="C674" s="290"/>
      <c r="D674" s="345"/>
      <c r="E674" s="348"/>
      <c r="F674" s="345"/>
      <c r="G674" s="345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</row>
    <row r="675" spans="1:22" ht="19" customHeight="1">
      <c r="A675" s="290"/>
      <c r="B675" s="290"/>
      <c r="C675" s="290"/>
      <c r="D675" s="345"/>
      <c r="E675" s="348"/>
      <c r="F675" s="345"/>
      <c r="G675" s="345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</row>
    <row r="676" spans="1:22" ht="19" customHeight="1">
      <c r="A676" s="290"/>
      <c r="B676" s="290"/>
      <c r="C676" s="290"/>
      <c r="D676" s="345"/>
      <c r="E676" s="348"/>
      <c r="F676" s="345"/>
      <c r="G676" s="345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</row>
    <row r="677" spans="1:22" ht="19" customHeight="1">
      <c r="A677" s="290"/>
      <c r="B677" s="290"/>
      <c r="C677" s="290"/>
      <c r="D677" s="345"/>
      <c r="E677" s="348"/>
      <c r="F677" s="345"/>
      <c r="G677" s="345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</row>
    <row r="678" spans="1:22" ht="19" customHeight="1">
      <c r="A678" s="290"/>
      <c r="B678" s="290"/>
      <c r="C678" s="290"/>
      <c r="D678" s="345"/>
      <c r="E678" s="348"/>
      <c r="F678" s="345"/>
      <c r="G678" s="345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</row>
    <row r="679" spans="1:22" ht="19" customHeight="1">
      <c r="A679" s="290"/>
      <c r="B679" s="290"/>
      <c r="C679" s="290"/>
      <c r="D679" s="345"/>
      <c r="E679" s="348"/>
      <c r="F679" s="345"/>
      <c r="G679" s="345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</row>
    <row r="680" spans="1:22" ht="19" customHeight="1">
      <c r="A680" s="290"/>
      <c r="B680" s="290"/>
      <c r="C680" s="290"/>
      <c r="D680" s="345"/>
      <c r="E680" s="348"/>
      <c r="F680" s="345"/>
      <c r="G680" s="345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</row>
    <row r="681" spans="1:22" ht="19" customHeight="1">
      <c r="A681" s="290"/>
      <c r="B681" s="290"/>
      <c r="C681" s="290"/>
      <c r="D681" s="345"/>
      <c r="E681" s="348"/>
      <c r="F681" s="345"/>
      <c r="G681" s="345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</row>
    <row r="682" spans="1:22" ht="19" customHeight="1">
      <c r="A682" s="290"/>
      <c r="B682" s="290"/>
      <c r="C682" s="290"/>
      <c r="D682" s="345"/>
      <c r="E682" s="348"/>
      <c r="F682" s="345"/>
      <c r="G682" s="345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</row>
    <row r="683" spans="1:22" ht="19" customHeight="1">
      <c r="A683" s="290"/>
      <c r="B683" s="290"/>
      <c r="C683" s="290"/>
      <c r="D683" s="345"/>
      <c r="E683" s="348"/>
      <c r="F683" s="345"/>
      <c r="G683" s="345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</row>
    <row r="684" spans="1:22" ht="19" customHeight="1">
      <c r="A684" s="290"/>
      <c r="B684" s="290"/>
      <c r="C684" s="290"/>
      <c r="D684" s="345"/>
      <c r="E684" s="348"/>
      <c r="F684" s="345"/>
      <c r="G684" s="345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</row>
    <row r="685" spans="1:22" ht="19" customHeight="1">
      <c r="A685" s="290"/>
      <c r="B685" s="290"/>
      <c r="C685" s="290"/>
      <c r="D685" s="345"/>
      <c r="E685" s="348"/>
      <c r="F685" s="345"/>
      <c r="G685" s="345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</row>
    <row r="686" spans="1:22" ht="19" customHeight="1">
      <c r="A686" s="290"/>
      <c r="B686" s="290"/>
      <c r="C686" s="290"/>
      <c r="D686" s="345"/>
      <c r="E686" s="348"/>
      <c r="F686" s="345"/>
      <c r="G686" s="345"/>
      <c r="H686" s="290"/>
      <c r="I686" s="290"/>
      <c r="J686" s="290"/>
      <c r="K686" s="290"/>
      <c r="L686" s="290"/>
      <c r="M686" s="290"/>
      <c r="N686" s="290"/>
      <c r="O686" s="290"/>
      <c r="P686" s="290"/>
      <c r="Q686" s="290"/>
      <c r="R686" s="290"/>
      <c r="S686" s="290"/>
      <c r="T686" s="290"/>
      <c r="U686" s="290"/>
      <c r="V686" s="290"/>
    </row>
    <row r="687" spans="1:22" ht="19" customHeight="1">
      <c r="A687" s="290"/>
      <c r="B687" s="290"/>
      <c r="C687" s="290"/>
      <c r="D687" s="345"/>
      <c r="E687" s="348"/>
      <c r="F687" s="345"/>
      <c r="G687" s="345"/>
      <c r="H687" s="290"/>
      <c r="I687" s="290"/>
      <c r="J687" s="290"/>
      <c r="K687" s="290"/>
      <c r="L687" s="290"/>
      <c r="M687" s="290"/>
      <c r="N687" s="290"/>
      <c r="O687" s="290"/>
      <c r="P687" s="290"/>
      <c r="Q687" s="290"/>
      <c r="R687" s="290"/>
      <c r="S687" s="290"/>
      <c r="T687" s="290"/>
      <c r="U687" s="290"/>
      <c r="V687" s="290"/>
    </row>
    <row r="688" spans="1:22" ht="19" customHeight="1">
      <c r="A688" s="290"/>
      <c r="B688" s="290"/>
      <c r="C688" s="290"/>
      <c r="D688" s="345"/>
      <c r="E688" s="348"/>
      <c r="F688" s="345"/>
      <c r="G688" s="345"/>
      <c r="H688" s="290"/>
      <c r="I688" s="290"/>
      <c r="J688" s="290"/>
      <c r="K688" s="290"/>
      <c r="L688" s="290"/>
      <c r="M688" s="290"/>
      <c r="N688" s="290"/>
      <c r="O688" s="290"/>
      <c r="P688" s="290"/>
      <c r="Q688" s="290"/>
      <c r="R688" s="290"/>
      <c r="S688" s="290"/>
      <c r="T688" s="290"/>
      <c r="U688" s="290"/>
      <c r="V688" s="290"/>
    </row>
    <row r="689" spans="1:22" ht="19" customHeight="1">
      <c r="A689" s="290"/>
      <c r="B689" s="290"/>
      <c r="C689" s="290"/>
      <c r="D689" s="345"/>
      <c r="E689" s="348"/>
      <c r="F689" s="345"/>
      <c r="G689" s="345"/>
      <c r="H689" s="290"/>
      <c r="I689" s="290"/>
      <c r="J689" s="290"/>
      <c r="K689" s="290"/>
      <c r="L689" s="290"/>
      <c r="M689" s="290"/>
      <c r="N689" s="290"/>
      <c r="O689" s="290"/>
      <c r="P689" s="290"/>
      <c r="Q689" s="290"/>
      <c r="R689" s="290"/>
      <c r="S689" s="290"/>
      <c r="T689" s="290"/>
      <c r="U689" s="290"/>
      <c r="V689" s="290"/>
    </row>
    <row r="690" spans="1:22" ht="19" customHeight="1">
      <c r="A690" s="290"/>
      <c r="B690" s="290"/>
      <c r="C690" s="290"/>
      <c r="D690" s="345"/>
      <c r="E690" s="348"/>
      <c r="F690" s="345"/>
      <c r="G690" s="345"/>
      <c r="H690" s="290"/>
      <c r="I690" s="290"/>
      <c r="J690" s="290"/>
      <c r="K690" s="290"/>
      <c r="L690" s="290"/>
      <c r="M690" s="290"/>
      <c r="N690" s="290"/>
      <c r="O690" s="290"/>
      <c r="P690" s="290"/>
      <c r="Q690" s="290"/>
      <c r="R690" s="290"/>
      <c r="S690" s="290"/>
      <c r="T690" s="290"/>
      <c r="U690" s="290"/>
      <c r="V690" s="290"/>
    </row>
    <row r="691" spans="1:22" ht="19" customHeight="1">
      <c r="A691" s="290"/>
      <c r="B691" s="290"/>
      <c r="C691" s="290"/>
      <c r="D691" s="345"/>
      <c r="E691" s="348"/>
      <c r="F691" s="345"/>
      <c r="G691" s="345"/>
      <c r="H691" s="290"/>
      <c r="I691" s="290"/>
      <c r="J691" s="290"/>
      <c r="K691" s="290"/>
      <c r="L691" s="290"/>
      <c r="M691" s="290"/>
      <c r="N691" s="290"/>
      <c r="O691" s="290"/>
      <c r="P691" s="290"/>
      <c r="Q691" s="290"/>
      <c r="R691" s="290"/>
      <c r="S691" s="290"/>
      <c r="T691" s="290"/>
      <c r="U691" s="290"/>
      <c r="V691" s="290"/>
    </row>
    <row r="692" spans="1:22" ht="19" customHeight="1">
      <c r="A692" s="290"/>
      <c r="B692" s="290"/>
      <c r="C692" s="290"/>
      <c r="D692" s="345"/>
      <c r="E692" s="348"/>
      <c r="F692" s="345"/>
      <c r="G692" s="345"/>
      <c r="H692" s="290"/>
      <c r="I692" s="290"/>
      <c r="J692" s="290"/>
      <c r="K692" s="290"/>
      <c r="L692" s="290"/>
      <c r="M692" s="290"/>
      <c r="N692" s="290"/>
      <c r="O692" s="290"/>
      <c r="P692" s="290"/>
      <c r="Q692" s="290"/>
      <c r="R692" s="290"/>
      <c r="S692" s="290"/>
      <c r="T692" s="290"/>
      <c r="U692" s="290"/>
      <c r="V692" s="290"/>
    </row>
    <row r="693" spans="1:22" ht="19" customHeight="1">
      <c r="A693" s="290"/>
      <c r="B693" s="290"/>
      <c r="C693" s="290"/>
      <c r="D693" s="345"/>
      <c r="E693" s="348"/>
      <c r="F693" s="345"/>
      <c r="G693" s="345"/>
      <c r="H693" s="290"/>
      <c r="I693" s="290"/>
      <c r="J693" s="290"/>
      <c r="K693" s="290"/>
      <c r="L693" s="290"/>
      <c r="M693" s="290"/>
      <c r="N693" s="290"/>
      <c r="O693" s="290"/>
      <c r="P693" s="290"/>
      <c r="Q693" s="290"/>
      <c r="R693" s="290"/>
      <c r="S693" s="290"/>
      <c r="T693" s="290"/>
      <c r="U693" s="290"/>
      <c r="V693" s="290"/>
    </row>
    <row r="694" spans="1:22" ht="19" customHeight="1">
      <c r="A694" s="290"/>
      <c r="B694" s="290"/>
      <c r="C694" s="290"/>
      <c r="D694" s="345"/>
      <c r="E694" s="348"/>
      <c r="F694" s="345"/>
      <c r="G694" s="345"/>
      <c r="H694" s="290"/>
      <c r="I694" s="290"/>
      <c r="J694" s="290"/>
      <c r="K694" s="290"/>
      <c r="L694" s="290"/>
      <c r="M694" s="290"/>
      <c r="N694" s="290"/>
      <c r="O694" s="290"/>
      <c r="P694" s="290"/>
      <c r="Q694" s="290"/>
      <c r="R694" s="290"/>
      <c r="S694" s="290"/>
      <c r="T694" s="290"/>
      <c r="U694" s="290"/>
      <c r="V694" s="290"/>
    </row>
    <row r="695" spans="1:22" ht="19" customHeight="1">
      <c r="A695" s="290"/>
      <c r="B695" s="290"/>
      <c r="C695" s="290"/>
      <c r="D695" s="345"/>
      <c r="E695" s="348"/>
      <c r="F695" s="345"/>
      <c r="G695" s="345"/>
      <c r="H695" s="290"/>
      <c r="I695" s="290"/>
      <c r="J695" s="290"/>
      <c r="K695" s="290"/>
      <c r="L695" s="290"/>
      <c r="M695" s="290"/>
      <c r="N695" s="290"/>
      <c r="O695" s="290"/>
      <c r="P695" s="290"/>
      <c r="Q695" s="290"/>
      <c r="R695" s="290"/>
      <c r="S695" s="290"/>
      <c r="T695" s="290"/>
      <c r="U695" s="290"/>
      <c r="V695" s="290"/>
    </row>
    <row r="696" spans="1:22" ht="19" customHeight="1">
      <c r="A696" s="290"/>
      <c r="B696" s="290"/>
      <c r="C696" s="290"/>
      <c r="D696" s="345"/>
      <c r="E696" s="348"/>
      <c r="F696" s="345"/>
      <c r="G696" s="345"/>
      <c r="H696" s="290"/>
      <c r="I696" s="290"/>
      <c r="J696" s="290"/>
      <c r="K696" s="290"/>
      <c r="L696" s="290"/>
      <c r="M696" s="290"/>
      <c r="N696" s="290"/>
      <c r="O696" s="290"/>
      <c r="P696" s="290"/>
      <c r="Q696" s="290"/>
      <c r="R696" s="290"/>
      <c r="S696" s="290"/>
      <c r="T696" s="290"/>
      <c r="U696" s="290"/>
      <c r="V696" s="290"/>
    </row>
    <row r="697" spans="1:22" ht="19" customHeight="1">
      <c r="A697" s="290"/>
      <c r="B697" s="290"/>
      <c r="C697" s="290"/>
      <c r="D697" s="345"/>
      <c r="E697" s="348"/>
      <c r="F697" s="345"/>
      <c r="G697" s="345"/>
      <c r="H697" s="290"/>
      <c r="I697" s="290"/>
      <c r="J697" s="290"/>
      <c r="K697" s="290"/>
      <c r="L697" s="290"/>
      <c r="M697" s="290"/>
      <c r="N697" s="290"/>
      <c r="O697" s="290"/>
      <c r="P697" s="290"/>
      <c r="Q697" s="290"/>
      <c r="R697" s="290"/>
      <c r="S697" s="290"/>
      <c r="T697" s="290"/>
      <c r="U697" s="290"/>
      <c r="V697" s="290"/>
    </row>
    <row r="698" spans="1:22" ht="19" customHeight="1">
      <c r="A698" s="290"/>
      <c r="B698" s="290"/>
      <c r="C698" s="290"/>
      <c r="D698" s="345"/>
      <c r="E698" s="348"/>
      <c r="F698" s="345"/>
      <c r="G698" s="345"/>
      <c r="H698" s="290"/>
      <c r="I698" s="290"/>
      <c r="J698" s="290"/>
      <c r="K698" s="290"/>
      <c r="L698" s="290"/>
      <c r="M698" s="290"/>
      <c r="N698" s="290"/>
      <c r="O698" s="290"/>
      <c r="P698" s="290"/>
      <c r="Q698" s="290"/>
      <c r="R698" s="290"/>
      <c r="S698" s="290"/>
      <c r="T698" s="290"/>
      <c r="U698" s="290"/>
      <c r="V698" s="290"/>
    </row>
    <row r="699" spans="1:22" ht="19" customHeight="1">
      <c r="A699" s="290"/>
      <c r="B699" s="290"/>
      <c r="C699" s="290"/>
      <c r="D699" s="345"/>
      <c r="E699" s="348"/>
      <c r="F699" s="345"/>
      <c r="G699" s="345"/>
      <c r="H699" s="290"/>
      <c r="I699" s="290"/>
      <c r="J699" s="290"/>
      <c r="K699" s="290"/>
      <c r="L699" s="290"/>
      <c r="M699" s="290"/>
      <c r="N699" s="290"/>
      <c r="O699" s="290"/>
      <c r="P699" s="290"/>
      <c r="Q699" s="290"/>
      <c r="R699" s="290"/>
      <c r="S699" s="290"/>
      <c r="T699" s="290"/>
      <c r="U699" s="290"/>
      <c r="V699" s="290"/>
    </row>
    <row r="700" spans="1:22" ht="19" customHeight="1">
      <c r="A700" s="290"/>
      <c r="B700" s="290"/>
      <c r="C700" s="290"/>
      <c r="D700" s="345"/>
      <c r="E700" s="348"/>
      <c r="F700" s="345"/>
      <c r="G700" s="345"/>
      <c r="H700" s="290"/>
      <c r="I700" s="290"/>
      <c r="J700" s="290"/>
      <c r="K700" s="290"/>
      <c r="L700" s="290"/>
      <c r="M700" s="290"/>
      <c r="N700" s="290"/>
      <c r="O700" s="290"/>
      <c r="P700" s="290"/>
      <c r="Q700" s="290"/>
      <c r="R700" s="290"/>
      <c r="S700" s="290"/>
      <c r="T700" s="290"/>
      <c r="U700" s="290"/>
      <c r="V700" s="290"/>
    </row>
    <row r="701" spans="1:22" ht="19" customHeight="1">
      <c r="A701" s="290"/>
      <c r="B701" s="290"/>
      <c r="C701" s="290"/>
      <c r="D701" s="345"/>
      <c r="E701" s="348"/>
      <c r="F701" s="345"/>
      <c r="G701" s="345"/>
      <c r="H701" s="290"/>
      <c r="I701" s="290"/>
      <c r="J701" s="290"/>
      <c r="K701" s="290"/>
      <c r="L701" s="290"/>
      <c r="M701" s="290"/>
      <c r="N701" s="290"/>
      <c r="O701" s="290"/>
      <c r="P701" s="290"/>
      <c r="Q701" s="290"/>
      <c r="R701" s="290"/>
      <c r="S701" s="290"/>
      <c r="T701" s="290"/>
      <c r="U701" s="290"/>
      <c r="V701" s="290"/>
    </row>
    <row r="702" spans="1:22" ht="19" customHeight="1">
      <c r="A702" s="290"/>
      <c r="B702" s="290"/>
      <c r="C702" s="290"/>
      <c r="D702" s="345"/>
      <c r="E702" s="348"/>
      <c r="F702" s="345"/>
      <c r="G702" s="345"/>
      <c r="H702" s="290"/>
      <c r="I702" s="290"/>
      <c r="J702" s="290"/>
      <c r="K702" s="290"/>
      <c r="L702" s="290"/>
      <c r="M702" s="290"/>
      <c r="N702" s="290"/>
      <c r="O702" s="290"/>
      <c r="P702" s="290"/>
      <c r="Q702" s="290"/>
      <c r="R702" s="290"/>
      <c r="S702" s="290"/>
      <c r="T702" s="290"/>
      <c r="U702" s="290"/>
      <c r="V702" s="290"/>
    </row>
    <row r="703" spans="1:22" ht="19" customHeight="1">
      <c r="A703" s="290"/>
      <c r="B703" s="290"/>
      <c r="C703" s="290"/>
      <c r="D703" s="345"/>
      <c r="E703" s="348"/>
      <c r="F703" s="345"/>
      <c r="G703" s="345"/>
      <c r="H703" s="290"/>
      <c r="I703" s="290"/>
      <c r="J703" s="290"/>
      <c r="K703" s="290"/>
      <c r="L703" s="290"/>
      <c r="M703" s="290"/>
      <c r="N703" s="290"/>
      <c r="O703" s="290"/>
      <c r="P703" s="290"/>
      <c r="Q703" s="290"/>
      <c r="R703" s="290"/>
      <c r="S703" s="290"/>
      <c r="T703" s="290"/>
      <c r="U703" s="290"/>
      <c r="V703" s="290"/>
    </row>
    <row r="704" spans="1:22" ht="19" customHeight="1">
      <c r="A704" s="290"/>
      <c r="B704" s="290"/>
      <c r="C704" s="290"/>
      <c r="D704" s="345"/>
      <c r="E704" s="348"/>
      <c r="F704" s="345"/>
      <c r="G704" s="345"/>
      <c r="H704" s="290"/>
      <c r="I704" s="290"/>
      <c r="J704" s="290"/>
      <c r="K704" s="290"/>
      <c r="L704" s="290"/>
      <c r="M704" s="290"/>
      <c r="N704" s="290"/>
      <c r="O704" s="290"/>
      <c r="P704" s="290"/>
      <c r="Q704" s="290"/>
      <c r="R704" s="290"/>
      <c r="S704" s="290"/>
      <c r="T704" s="290"/>
      <c r="U704" s="290"/>
      <c r="V704" s="290"/>
    </row>
    <row r="705" spans="1:22" ht="19" customHeight="1">
      <c r="A705" s="290"/>
      <c r="B705" s="290"/>
      <c r="C705" s="290"/>
      <c r="D705" s="345"/>
      <c r="E705" s="348"/>
      <c r="F705" s="345"/>
      <c r="G705" s="345"/>
      <c r="H705" s="290"/>
      <c r="I705" s="290"/>
      <c r="J705" s="290"/>
      <c r="K705" s="290"/>
      <c r="L705" s="290"/>
      <c r="M705" s="290"/>
      <c r="N705" s="290"/>
      <c r="O705" s="290"/>
      <c r="P705" s="290"/>
      <c r="Q705" s="290"/>
      <c r="R705" s="290"/>
      <c r="S705" s="290"/>
      <c r="T705" s="290"/>
      <c r="U705" s="290"/>
      <c r="V705" s="290"/>
    </row>
    <row r="706" spans="1:22" ht="19" customHeight="1">
      <c r="A706" s="290"/>
      <c r="B706" s="290"/>
      <c r="C706" s="290"/>
      <c r="D706" s="345"/>
      <c r="E706" s="348"/>
      <c r="F706" s="345"/>
      <c r="G706" s="345"/>
      <c r="H706" s="290"/>
      <c r="I706" s="290"/>
      <c r="J706" s="290"/>
      <c r="K706" s="290"/>
      <c r="L706" s="290"/>
      <c r="M706" s="290"/>
      <c r="N706" s="290"/>
      <c r="O706" s="290"/>
      <c r="P706" s="290"/>
      <c r="Q706" s="290"/>
      <c r="R706" s="290"/>
      <c r="S706" s="290"/>
      <c r="T706" s="290"/>
      <c r="U706" s="290"/>
      <c r="V706" s="290"/>
    </row>
    <row r="707" spans="1:22" ht="19" customHeight="1">
      <c r="A707" s="290"/>
      <c r="B707" s="290"/>
      <c r="C707" s="290"/>
      <c r="D707" s="345"/>
      <c r="E707" s="348"/>
      <c r="F707" s="345"/>
      <c r="G707" s="345"/>
      <c r="H707" s="290"/>
      <c r="I707" s="290"/>
      <c r="J707" s="290"/>
      <c r="K707" s="290"/>
      <c r="L707" s="290"/>
      <c r="M707" s="290"/>
      <c r="N707" s="290"/>
      <c r="O707" s="290"/>
      <c r="P707" s="290"/>
      <c r="Q707" s="290"/>
      <c r="R707" s="290"/>
      <c r="S707" s="290"/>
      <c r="T707" s="290"/>
      <c r="U707" s="290"/>
      <c r="V707" s="290"/>
    </row>
    <row r="708" spans="1:22" ht="19" customHeight="1">
      <c r="A708" s="290"/>
      <c r="B708" s="290"/>
      <c r="C708" s="290"/>
      <c r="D708" s="345"/>
      <c r="E708" s="348"/>
      <c r="F708" s="345"/>
      <c r="G708" s="345"/>
      <c r="H708" s="290"/>
      <c r="I708" s="290"/>
      <c r="J708" s="290"/>
      <c r="K708" s="290"/>
      <c r="L708" s="290"/>
      <c r="M708" s="290"/>
      <c r="N708" s="290"/>
      <c r="O708" s="290"/>
      <c r="P708" s="290"/>
      <c r="Q708" s="290"/>
      <c r="R708" s="290"/>
      <c r="S708" s="290"/>
      <c r="T708" s="290"/>
      <c r="U708" s="290"/>
      <c r="V708" s="290"/>
    </row>
    <row r="709" spans="1:22" ht="19" customHeight="1">
      <c r="A709" s="290"/>
      <c r="B709" s="290"/>
      <c r="C709" s="290"/>
      <c r="D709" s="345"/>
      <c r="E709" s="348"/>
      <c r="F709" s="345"/>
      <c r="G709" s="345"/>
      <c r="H709" s="290"/>
      <c r="I709" s="290"/>
      <c r="J709" s="290"/>
      <c r="K709" s="290"/>
      <c r="L709" s="290"/>
      <c r="M709" s="290"/>
      <c r="N709" s="290"/>
      <c r="O709" s="290"/>
      <c r="P709" s="290"/>
      <c r="Q709" s="290"/>
      <c r="R709" s="290"/>
      <c r="S709" s="290"/>
      <c r="T709" s="290"/>
      <c r="U709" s="290"/>
      <c r="V709" s="290"/>
    </row>
    <row r="710" spans="1:22" ht="19" customHeight="1">
      <c r="A710" s="290"/>
      <c r="B710" s="290"/>
      <c r="C710" s="290"/>
      <c r="D710" s="345"/>
      <c r="E710" s="348"/>
      <c r="F710" s="345"/>
      <c r="G710" s="345"/>
      <c r="H710" s="290"/>
      <c r="I710" s="290"/>
      <c r="J710" s="290"/>
      <c r="K710" s="290"/>
      <c r="L710" s="290"/>
      <c r="M710" s="290"/>
      <c r="N710" s="290"/>
      <c r="O710" s="290"/>
      <c r="P710" s="290"/>
      <c r="Q710" s="290"/>
      <c r="R710" s="290"/>
      <c r="S710" s="290"/>
      <c r="T710" s="290"/>
      <c r="U710" s="290"/>
      <c r="V710" s="290"/>
    </row>
    <row r="711" spans="1:22" ht="19" customHeight="1">
      <c r="A711" s="290"/>
      <c r="B711" s="290"/>
      <c r="C711" s="290"/>
      <c r="D711" s="345"/>
      <c r="E711" s="348"/>
      <c r="F711" s="345"/>
      <c r="G711" s="345"/>
      <c r="H711" s="290"/>
      <c r="I711" s="290"/>
      <c r="J711" s="290"/>
      <c r="K711" s="290"/>
      <c r="L711" s="290"/>
      <c r="M711" s="290"/>
      <c r="N711" s="290"/>
      <c r="O711" s="290"/>
      <c r="P711" s="290"/>
      <c r="Q711" s="290"/>
      <c r="R711" s="290"/>
      <c r="S711" s="290"/>
      <c r="T711" s="290"/>
      <c r="U711" s="290"/>
      <c r="V711" s="290"/>
    </row>
    <row r="712" spans="1:22" ht="19" customHeight="1">
      <c r="A712" s="290"/>
      <c r="B712" s="290"/>
      <c r="C712" s="290"/>
      <c r="D712" s="345"/>
      <c r="E712" s="348"/>
      <c r="F712" s="345"/>
      <c r="G712" s="345"/>
      <c r="H712" s="290"/>
      <c r="I712" s="290"/>
      <c r="J712" s="290"/>
      <c r="K712" s="290"/>
      <c r="L712" s="290"/>
      <c r="M712" s="290"/>
      <c r="N712" s="290"/>
      <c r="O712" s="290"/>
      <c r="P712" s="290"/>
      <c r="Q712" s="290"/>
      <c r="R712" s="290"/>
      <c r="S712" s="290"/>
      <c r="T712" s="290"/>
      <c r="U712" s="290"/>
      <c r="V712" s="290"/>
    </row>
    <row r="713" spans="1:22" ht="19" customHeight="1">
      <c r="A713" s="290"/>
      <c r="B713" s="290"/>
      <c r="C713" s="290"/>
      <c r="D713" s="345"/>
      <c r="E713" s="348"/>
      <c r="F713" s="345"/>
      <c r="G713" s="345"/>
      <c r="H713" s="290"/>
      <c r="I713" s="290"/>
      <c r="J713" s="290"/>
      <c r="K713" s="290"/>
      <c r="L713" s="290"/>
      <c r="M713" s="290"/>
      <c r="N713" s="290"/>
      <c r="O713" s="290"/>
      <c r="P713" s="290"/>
      <c r="Q713" s="290"/>
      <c r="R713" s="290"/>
      <c r="S713" s="290"/>
      <c r="T713" s="290"/>
      <c r="U713" s="290"/>
      <c r="V713" s="290"/>
    </row>
    <row r="714" spans="1:22" ht="19" customHeight="1">
      <c r="A714" s="290"/>
      <c r="B714" s="290"/>
      <c r="C714" s="290"/>
      <c r="D714" s="345"/>
      <c r="E714" s="348"/>
      <c r="F714" s="345"/>
      <c r="G714" s="345"/>
      <c r="H714" s="290"/>
      <c r="I714" s="290"/>
      <c r="J714" s="290"/>
      <c r="K714" s="290"/>
      <c r="L714" s="290"/>
      <c r="M714" s="290"/>
      <c r="N714" s="290"/>
      <c r="O714" s="290"/>
      <c r="P714" s="290"/>
      <c r="Q714" s="290"/>
      <c r="R714" s="290"/>
      <c r="S714" s="290"/>
      <c r="T714" s="290"/>
      <c r="U714" s="290"/>
      <c r="V714" s="290"/>
    </row>
    <row r="715" spans="1:22" ht="19" customHeight="1">
      <c r="A715" s="290"/>
      <c r="B715" s="290"/>
      <c r="C715" s="290"/>
      <c r="D715" s="345"/>
      <c r="E715" s="348"/>
      <c r="F715" s="345"/>
      <c r="G715" s="345"/>
      <c r="H715" s="290"/>
      <c r="I715" s="290"/>
      <c r="J715" s="290"/>
      <c r="K715" s="290"/>
      <c r="L715" s="290"/>
      <c r="M715" s="290"/>
      <c r="N715" s="290"/>
      <c r="O715" s="290"/>
      <c r="P715" s="290"/>
      <c r="Q715" s="290"/>
      <c r="R715" s="290"/>
      <c r="S715" s="290"/>
      <c r="T715" s="290"/>
      <c r="U715" s="290"/>
      <c r="V715" s="290"/>
    </row>
    <row r="716" spans="1:22" ht="19" customHeight="1">
      <c r="A716" s="290"/>
      <c r="B716" s="290"/>
      <c r="C716" s="290"/>
      <c r="D716" s="345"/>
      <c r="E716" s="348"/>
      <c r="F716" s="345"/>
      <c r="G716" s="345"/>
      <c r="H716" s="290"/>
      <c r="I716" s="290"/>
      <c r="J716" s="290"/>
      <c r="K716" s="290"/>
      <c r="L716" s="290"/>
      <c r="M716" s="290"/>
      <c r="N716" s="290"/>
      <c r="O716" s="290"/>
      <c r="P716" s="290"/>
      <c r="Q716" s="290"/>
      <c r="R716" s="290"/>
      <c r="S716" s="290"/>
      <c r="T716" s="290"/>
      <c r="U716" s="290"/>
      <c r="V716" s="290"/>
    </row>
    <row r="717" spans="1:22" ht="19" customHeight="1">
      <c r="A717" s="290"/>
      <c r="B717" s="290"/>
      <c r="C717" s="290"/>
      <c r="D717" s="345"/>
      <c r="E717" s="348"/>
      <c r="F717" s="345"/>
      <c r="G717" s="345"/>
      <c r="H717" s="290"/>
      <c r="I717" s="290"/>
      <c r="J717" s="290"/>
      <c r="K717" s="290"/>
      <c r="L717" s="290"/>
      <c r="M717" s="290"/>
      <c r="N717" s="290"/>
      <c r="O717" s="290"/>
      <c r="P717" s="290"/>
      <c r="Q717" s="290"/>
      <c r="R717" s="290"/>
      <c r="S717" s="290"/>
      <c r="T717" s="290"/>
      <c r="U717" s="290"/>
      <c r="V717" s="290"/>
    </row>
    <row r="718" spans="1:22" ht="19" customHeight="1">
      <c r="A718" s="290"/>
      <c r="B718" s="290"/>
      <c r="C718" s="290"/>
      <c r="D718" s="345"/>
      <c r="E718" s="348"/>
      <c r="F718" s="345"/>
      <c r="G718" s="345"/>
      <c r="H718" s="290"/>
      <c r="I718" s="290"/>
      <c r="J718" s="290"/>
      <c r="K718" s="290"/>
      <c r="L718" s="290"/>
      <c r="M718" s="290"/>
      <c r="N718" s="290"/>
      <c r="O718" s="290"/>
      <c r="P718" s="290"/>
      <c r="Q718" s="290"/>
      <c r="R718" s="290"/>
      <c r="S718" s="290"/>
      <c r="T718" s="290"/>
      <c r="U718" s="290"/>
      <c r="V718" s="290"/>
    </row>
    <row r="719" spans="1:22" ht="19" customHeight="1">
      <c r="A719" s="290"/>
      <c r="B719" s="290"/>
      <c r="C719" s="290"/>
      <c r="D719" s="345"/>
      <c r="E719" s="348"/>
      <c r="F719" s="345"/>
      <c r="G719" s="345"/>
      <c r="H719" s="290"/>
      <c r="I719" s="290"/>
      <c r="J719" s="290"/>
      <c r="K719" s="290"/>
      <c r="L719" s="290"/>
      <c r="M719" s="290"/>
      <c r="N719" s="290"/>
      <c r="O719" s="290"/>
      <c r="P719" s="290"/>
      <c r="Q719" s="290"/>
      <c r="R719" s="290"/>
      <c r="S719" s="290"/>
      <c r="T719" s="290"/>
      <c r="U719" s="290"/>
      <c r="V719" s="290"/>
    </row>
    <row r="720" spans="1:22" ht="19" customHeight="1">
      <c r="A720" s="290"/>
      <c r="B720" s="290"/>
      <c r="C720" s="290"/>
      <c r="D720" s="345"/>
      <c r="E720" s="348"/>
      <c r="F720" s="345"/>
      <c r="G720" s="345"/>
      <c r="H720" s="290"/>
      <c r="I720" s="290"/>
      <c r="J720" s="290"/>
      <c r="K720" s="290"/>
      <c r="L720" s="290"/>
      <c r="M720" s="290"/>
      <c r="N720" s="290"/>
      <c r="O720" s="290"/>
      <c r="P720" s="290"/>
      <c r="Q720" s="290"/>
      <c r="R720" s="290"/>
      <c r="S720" s="290"/>
      <c r="T720" s="290"/>
      <c r="U720" s="290"/>
      <c r="V720" s="290"/>
    </row>
    <row r="721" spans="1:22" ht="19" customHeight="1">
      <c r="A721" s="290"/>
      <c r="B721" s="290"/>
      <c r="C721" s="290"/>
      <c r="D721" s="345"/>
      <c r="E721" s="348"/>
      <c r="F721" s="345"/>
      <c r="G721" s="345"/>
      <c r="H721" s="290"/>
      <c r="I721" s="290"/>
      <c r="J721" s="290"/>
      <c r="K721" s="290"/>
      <c r="L721" s="290"/>
      <c r="M721" s="290"/>
      <c r="N721" s="290"/>
      <c r="O721" s="290"/>
      <c r="P721" s="290"/>
      <c r="Q721" s="290"/>
      <c r="R721" s="290"/>
      <c r="S721" s="290"/>
      <c r="T721" s="290"/>
      <c r="U721" s="290"/>
      <c r="V721" s="290"/>
    </row>
    <row r="722" spans="1:22" ht="19" customHeight="1">
      <c r="A722" s="290"/>
      <c r="B722" s="290"/>
      <c r="C722" s="290"/>
      <c r="D722" s="345"/>
      <c r="E722" s="348"/>
      <c r="F722" s="345"/>
      <c r="G722" s="345"/>
      <c r="H722" s="290"/>
      <c r="I722" s="290"/>
      <c r="J722" s="290"/>
      <c r="K722" s="290"/>
      <c r="L722" s="290"/>
      <c r="M722" s="290"/>
      <c r="N722" s="290"/>
      <c r="O722" s="290"/>
      <c r="P722" s="290"/>
      <c r="Q722" s="290"/>
      <c r="R722" s="290"/>
      <c r="S722" s="290"/>
      <c r="T722" s="290"/>
      <c r="U722" s="290"/>
      <c r="V722" s="290"/>
    </row>
    <row r="723" spans="1:22" ht="19" customHeight="1">
      <c r="A723" s="290"/>
      <c r="B723" s="290"/>
      <c r="C723" s="290"/>
      <c r="D723" s="345"/>
      <c r="E723" s="348"/>
      <c r="F723" s="345"/>
      <c r="G723" s="345"/>
      <c r="H723" s="290"/>
      <c r="I723" s="290"/>
      <c r="J723" s="290"/>
      <c r="K723" s="290"/>
      <c r="L723" s="290"/>
      <c r="M723" s="290"/>
      <c r="N723" s="290"/>
      <c r="O723" s="290"/>
      <c r="P723" s="290"/>
      <c r="Q723" s="290"/>
      <c r="R723" s="290"/>
      <c r="S723" s="290"/>
      <c r="T723" s="290"/>
      <c r="U723" s="290"/>
      <c r="V723" s="290"/>
    </row>
    <row r="724" spans="1:22" ht="19" customHeight="1">
      <c r="A724" s="290"/>
      <c r="B724" s="290"/>
      <c r="C724" s="290"/>
      <c r="D724" s="345"/>
      <c r="E724" s="348"/>
      <c r="F724" s="345"/>
      <c r="G724" s="345"/>
      <c r="H724" s="290"/>
      <c r="I724" s="290"/>
      <c r="J724" s="290"/>
      <c r="K724" s="290"/>
      <c r="L724" s="290"/>
      <c r="M724" s="290"/>
      <c r="N724" s="290"/>
      <c r="O724" s="290"/>
      <c r="P724" s="290"/>
      <c r="Q724" s="290"/>
      <c r="R724" s="290"/>
      <c r="S724" s="290"/>
      <c r="T724" s="290"/>
      <c r="U724" s="290"/>
      <c r="V724" s="290"/>
    </row>
    <row r="725" spans="1:22" ht="19" customHeight="1">
      <c r="A725" s="290"/>
      <c r="B725" s="290"/>
      <c r="C725" s="290"/>
      <c r="D725" s="345"/>
      <c r="E725" s="348"/>
      <c r="F725" s="345"/>
      <c r="G725" s="345"/>
      <c r="H725" s="290"/>
      <c r="I725" s="290"/>
      <c r="J725" s="290"/>
      <c r="K725" s="290"/>
      <c r="L725" s="290"/>
      <c r="M725" s="290"/>
      <c r="N725" s="290"/>
      <c r="O725" s="290"/>
      <c r="P725" s="290"/>
      <c r="Q725" s="290"/>
      <c r="R725" s="290"/>
      <c r="S725" s="290"/>
      <c r="T725" s="290"/>
      <c r="U725" s="290"/>
      <c r="V725" s="290"/>
    </row>
    <row r="726" spans="1:22" ht="19" customHeight="1">
      <c r="A726" s="290"/>
      <c r="B726" s="290"/>
      <c r="C726" s="290"/>
      <c r="D726" s="345"/>
      <c r="E726" s="348"/>
      <c r="F726" s="345"/>
      <c r="G726" s="345"/>
      <c r="H726" s="290"/>
      <c r="I726" s="290"/>
      <c r="J726" s="290"/>
      <c r="K726" s="290"/>
      <c r="L726" s="290"/>
      <c r="M726" s="290"/>
      <c r="N726" s="290"/>
      <c r="O726" s="290"/>
      <c r="P726" s="290"/>
      <c r="Q726" s="290"/>
      <c r="R726" s="290"/>
      <c r="S726" s="290"/>
      <c r="T726" s="290"/>
      <c r="U726" s="290"/>
      <c r="V726" s="290"/>
    </row>
    <row r="727" spans="1:22" ht="19" customHeight="1">
      <c r="A727" s="290"/>
      <c r="B727" s="290"/>
      <c r="C727" s="290"/>
      <c r="D727" s="345"/>
      <c r="E727" s="348"/>
      <c r="F727" s="345"/>
      <c r="G727" s="345"/>
      <c r="H727" s="290"/>
      <c r="I727" s="290"/>
      <c r="J727" s="290"/>
      <c r="K727" s="290"/>
      <c r="L727" s="290"/>
      <c r="M727" s="290"/>
      <c r="N727" s="290"/>
      <c r="O727" s="290"/>
      <c r="P727" s="290"/>
      <c r="Q727" s="290"/>
      <c r="R727" s="290"/>
      <c r="S727" s="290"/>
      <c r="T727" s="290"/>
      <c r="U727" s="290"/>
      <c r="V727" s="290"/>
    </row>
    <row r="728" spans="1:22" ht="19" customHeight="1">
      <c r="A728" s="290"/>
      <c r="B728" s="290"/>
      <c r="C728" s="290"/>
      <c r="D728" s="345"/>
      <c r="E728" s="348"/>
      <c r="F728" s="345"/>
      <c r="G728" s="345"/>
      <c r="H728" s="290"/>
      <c r="I728" s="290"/>
      <c r="J728" s="290"/>
      <c r="K728" s="290"/>
      <c r="L728" s="290"/>
      <c r="M728" s="290"/>
      <c r="N728" s="290"/>
      <c r="O728" s="290"/>
      <c r="P728" s="290"/>
      <c r="Q728" s="290"/>
      <c r="R728" s="290"/>
      <c r="S728" s="290"/>
      <c r="T728" s="290"/>
      <c r="U728" s="290"/>
      <c r="V728" s="290"/>
    </row>
    <row r="729" spans="1:22" ht="19" customHeight="1">
      <c r="A729" s="290"/>
      <c r="B729" s="290"/>
      <c r="C729" s="290"/>
      <c r="D729" s="345"/>
      <c r="E729" s="348"/>
      <c r="F729" s="345"/>
      <c r="G729" s="345"/>
      <c r="H729" s="290"/>
      <c r="I729" s="290"/>
      <c r="J729" s="290"/>
      <c r="K729" s="290"/>
      <c r="L729" s="290"/>
      <c r="M729" s="290"/>
      <c r="N729" s="290"/>
      <c r="O729" s="290"/>
      <c r="P729" s="290"/>
      <c r="Q729" s="290"/>
      <c r="R729" s="290"/>
      <c r="S729" s="290"/>
      <c r="T729" s="290"/>
      <c r="U729" s="290"/>
      <c r="V729" s="290"/>
    </row>
    <row r="730" spans="1:22" ht="19" customHeight="1">
      <c r="A730" s="290"/>
      <c r="B730" s="290"/>
      <c r="C730" s="290"/>
      <c r="D730" s="345"/>
      <c r="E730" s="348"/>
      <c r="F730" s="345"/>
      <c r="G730" s="345"/>
      <c r="H730" s="290"/>
      <c r="I730" s="290"/>
      <c r="J730" s="290"/>
      <c r="K730" s="290"/>
      <c r="L730" s="290"/>
      <c r="M730" s="290"/>
      <c r="N730" s="290"/>
      <c r="O730" s="290"/>
      <c r="P730" s="290"/>
      <c r="Q730" s="290"/>
      <c r="R730" s="290"/>
      <c r="S730" s="290"/>
      <c r="T730" s="290"/>
      <c r="U730" s="290"/>
      <c r="V730" s="290"/>
    </row>
    <row r="731" spans="1:22" ht="19" customHeight="1">
      <c r="A731" s="290"/>
      <c r="B731" s="290"/>
      <c r="C731" s="290"/>
      <c r="D731" s="345"/>
      <c r="E731" s="348"/>
      <c r="F731" s="345"/>
      <c r="G731" s="345"/>
      <c r="H731" s="290"/>
      <c r="I731" s="290"/>
      <c r="J731" s="290"/>
      <c r="K731" s="290"/>
      <c r="L731" s="290"/>
      <c r="M731" s="290"/>
      <c r="N731" s="290"/>
      <c r="O731" s="290"/>
      <c r="P731" s="290"/>
      <c r="Q731" s="290"/>
      <c r="R731" s="290"/>
      <c r="S731" s="290"/>
      <c r="T731" s="290"/>
      <c r="U731" s="290"/>
      <c r="V731" s="290"/>
    </row>
    <row r="732" spans="1:22" ht="19" customHeight="1">
      <c r="A732" s="290"/>
      <c r="B732" s="290"/>
      <c r="C732" s="290"/>
      <c r="D732" s="345"/>
      <c r="E732" s="348"/>
      <c r="F732" s="345"/>
      <c r="G732" s="345"/>
      <c r="H732" s="290"/>
      <c r="I732" s="290"/>
      <c r="J732" s="290"/>
      <c r="K732" s="290"/>
      <c r="L732" s="290"/>
      <c r="M732" s="290"/>
      <c r="N732" s="290"/>
      <c r="O732" s="290"/>
      <c r="P732" s="290"/>
      <c r="Q732" s="290"/>
      <c r="R732" s="290"/>
      <c r="S732" s="290"/>
      <c r="T732" s="290"/>
      <c r="U732" s="290"/>
      <c r="V732" s="290"/>
    </row>
    <row r="733" spans="1:22" ht="19" customHeight="1">
      <c r="A733" s="290"/>
      <c r="B733" s="290"/>
      <c r="C733" s="290"/>
      <c r="D733" s="345"/>
      <c r="E733" s="348"/>
      <c r="F733" s="345"/>
      <c r="G733" s="345"/>
      <c r="H733" s="290"/>
      <c r="I733" s="290"/>
      <c r="J733" s="290"/>
      <c r="K733" s="290"/>
      <c r="L733" s="290"/>
      <c r="M733" s="290"/>
      <c r="N733" s="290"/>
      <c r="O733" s="290"/>
      <c r="P733" s="290"/>
      <c r="Q733" s="290"/>
      <c r="R733" s="290"/>
      <c r="S733" s="290"/>
      <c r="T733" s="290"/>
      <c r="U733" s="290"/>
      <c r="V733" s="290"/>
    </row>
    <row r="734" spans="1:22" ht="19" customHeight="1">
      <c r="A734" s="290"/>
      <c r="B734" s="290"/>
      <c r="C734" s="290"/>
      <c r="D734" s="345"/>
      <c r="E734" s="348"/>
      <c r="F734" s="345"/>
      <c r="G734" s="345"/>
      <c r="H734" s="290"/>
      <c r="I734" s="290"/>
      <c r="J734" s="290"/>
      <c r="K734" s="290"/>
      <c r="L734" s="290"/>
      <c r="M734" s="290"/>
      <c r="N734" s="290"/>
      <c r="O734" s="290"/>
      <c r="P734" s="290"/>
      <c r="Q734" s="290"/>
      <c r="R734" s="290"/>
      <c r="S734" s="290"/>
      <c r="T734" s="290"/>
      <c r="U734" s="290"/>
      <c r="V734" s="290"/>
    </row>
    <row r="735" spans="1:22" ht="19" customHeight="1">
      <c r="A735" s="290"/>
      <c r="B735" s="290"/>
      <c r="C735" s="290"/>
      <c r="D735" s="345"/>
      <c r="E735" s="348"/>
      <c r="F735" s="345"/>
      <c r="G735" s="345"/>
      <c r="H735" s="290"/>
      <c r="I735" s="290"/>
      <c r="J735" s="290"/>
      <c r="K735" s="290"/>
      <c r="L735" s="290"/>
      <c r="M735" s="290"/>
      <c r="N735" s="290"/>
      <c r="O735" s="290"/>
      <c r="P735" s="290"/>
      <c r="Q735" s="290"/>
      <c r="R735" s="290"/>
      <c r="S735" s="290"/>
      <c r="T735" s="290"/>
      <c r="U735" s="290"/>
      <c r="V735" s="290"/>
    </row>
    <row r="736" spans="1:22" ht="19" customHeight="1">
      <c r="A736" s="290"/>
      <c r="B736" s="290"/>
      <c r="C736" s="290"/>
      <c r="D736" s="345"/>
      <c r="E736" s="348"/>
      <c r="F736" s="345"/>
      <c r="G736" s="345"/>
      <c r="H736" s="290"/>
      <c r="I736" s="290"/>
      <c r="J736" s="290"/>
      <c r="K736" s="290"/>
      <c r="L736" s="290"/>
      <c r="M736" s="290"/>
      <c r="N736" s="290"/>
      <c r="O736" s="290"/>
      <c r="P736" s="290"/>
      <c r="Q736" s="290"/>
      <c r="R736" s="290"/>
      <c r="S736" s="290"/>
      <c r="T736" s="290"/>
      <c r="U736" s="290"/>
      <c r="V736" s="290"/>
    </row>
    <row r="737" spans="1:22" ht="19" customHeight="1">
      <c r="A737" s="290"/>
      <c r="B737" s="290"/>
      <c r="C737" s="290"/>
      <c r="D737" s="345"/>
      <c r="E737" s="348"/>
      <c r="F737" s="345"/>
      <c r="G737" s="345"/>
      <c r="H737" s="290"/>
      <c r="I737" s="290"/>
      <c r="J737" s="290"/>
      <c r="K737" s="290"/>
      <c r="L737" s="290"/>
      <c r="M737" s="290"/>
      <c r="N737" s="290"/>
      <c r="O737" s="290"/>
      <c r="P737" s="290"/>
      <c r="Q737" s="290"/>
      <c r="R737" s="290"/>
      <c r="S737" s="290"/>
      <c r="T737" s="290"/>
      <c r="U737" s="290"/>
      <c r="V737" s="290"/>
    </row>
    <row r="738" spans="1:22" ht="19" customHeight="1">
      <c r="A738" s="290"/>
      <c r="B738" s="290"/>
      <c r="C738" s="290"/>
      <c r="D738" s="345"/>
      <c r="E738" s="348"/>
      <c r="F738" s="345"/>
      <c r="G738" s="345"/>
      <c r="H738" s="290"/>
      <c r="I738" s="290"/>
      <c r="J738" s="290"/>
      <c r="K738" s="290"/>
      <c r="L738" s="290"/>
      <c r="M738" s="290"/>
      <c r="N738" s="290"/>
      <c r="O738" s="290"/>
      <c r="P738" s="290"/>
      <c r="Q738" s="290"/>
      <c r="R738" s="290"/>
      <c r="S738" s="290"/>
      <c r="T738" s="290"/>
      <c r="U738" s="290"/>
      <c r="V738" s="290"/>
    </row>
    <row r="739" spans="1:22" ht="19" customHeight="1">
      <c r="A739" s="290"/>
      <c r="B739" s="290"/>
      <c r="C739" s="290"/>
      <c r="D739" s="345"/>
      <c r="E739" s="348"/>
      <c r="F739" s="345"/>
      <c r="G739" s="345"/>
      <c r="H739" s="290"/>
      <c r="I739" s="290"/>
      <c r="J739" s="290"/>
      <c r="K739" s="290"/>
      <c r="L739" s="290"/>
      <c r="M739" s="290"/>
      <c r="N739" s="290"/>
      <c r="O739" s="290"/>
      <c r="P739" s="290"/>
      <c r="Q739" s="290"/>
      <c r="R739" s="290"/>
      <c r="S739" s="290"/>
      <c r="T739" s="290"/>
      <c r="U739" s="290"/>
      <c r="V739" s="290"/>
    </row>
    <row r="740" spans="1:22" ht="19" customHeight="1">
      <c r="A740" s="290"/>
      <c r="B740" s="290"/>
      <c r="C740" s="290"/>
      <c r="D740" s="345"/>
      <c r="E740" s="348"/>
      <c r="F740" s="345"/>
      <c r="G740" s="345"/>
      <c r="H740" s="290"/>
      <c r="I740" s="290"/>
      <c r="J740" s="290"/>
      <c r="K740" s="290"/>
      <c r="L740" s="290"/>
      <c r="M740" s="290"/>
      <c r="N740" s="290"/>
      <c r="O740" s="290"/>
      <c r="P740" s="290"/>
      <c r="Q740" s="290"/>
      <c r="R740" s="290"/>
      <c r="S740" s="290"/>
      <c r="T740" s="290"/>
      <c r="U740" s="290"/>
      <c r="V740" s="290"/>
    </row>
    <row r="741" spans="1:22" ht="19" customHeight="1">
      <c r="A741" s="290"/>
      <c r="B741" s="290"/>
      <c r="C741" s="290"/>
      <c r="D741" s="345"/>
      <c r="E741" s="348"/>
      <c r="F741" s="345"/>
      <c r="G741" s="345"/>
      <c r="H741" s="290"/>
      <c r="I741" s="290"/>
      <c r="J741" s="290"/>
      <c r="K741" s="290"/>
      <c r="L741" s="290"/>
      <c r="M741" s="290"/>
      <c r="N741" s="290"/>
      <c r="O741" s="290"/>
      <c r="P741" s="290"/>
      <c r="Q741" s="290"/>
      <c r="R741" s="290"/>
      <c r="S741" s="290"/>
      <c r="T741" s="290"/>
      <c r="U741" s="290"/>
      <c r="V741" s="290"/>
    </row>
    <row r="742" spans="1:22" ht="19" customHeight="1">
      <c r="A742" s="290"/>
      <c r="B742" s="290"/>
      <c r="C742" s="290"/>
      <c r="D742" s="345"/>
      <c r="E742" s="348"/>
      <c r="F742" s="345"/>
      <c r="G742" s="345"/>
      <c r="H742" s="290"/>
      <c r="I742" s="290"/>
      <c r="J742" s="290"/>
      <c r="K742" s="290"/>
      <c r="L742" s="290"/>
      <c r="M742" s="290"/>
      <c r="N742" s="290"/>
      <c r="O742" s="290"/>
      <c r="P742" s="290"/>
      <c r="Q742" s="290"/>
      <c r="R742" s="290"/>
      <c r="S742" s="290"/>
      <c r="T742" s="290"/>
      <c r="U742" s="290"/>
      <c r="V742" s="290"/>
    </row>
    <row r="743" spans="1:22" ht="19" customHeight="1">
      <c r="A743" s="290"/>
      <c r="B743" s="290"/>
      <c r="C743" s="290"/>
      <c r="D743" s="345"/>
      <c r="E743" s="348"/>
      <c r="F743" s="345"/>
      <c r="G743" s="345"/>
      <c r="H743" s="290"/>
      <c r="I743" s="290"/>
      <c r="J743" s="290"/>
      <c r="K743" s="290"/>
      <c r="L743" s="290"/>
      <c r="M743" s="290"/>
      <c r="N743" s="290"/>
      <c r="O743" s="290"/>
      <c r="P743" s="290"/>
      <c r="Q743" s="290"/>
      <c r="R743" s="290"/>
      <c r="S743" s="290"/>
      <c r="T743" s="290"/>
      <c r="U743" s="290"/>
      <c r="V743" s="290"/>
    </row>
    <row r="744" spans="1:22" ht="19" customHeight="1">
      <c r="A744" s="290"/>
      <c r="B744" s="290"/>
      <c r="C744" s="290"/>
      <c r="D744" s="345"/>
      <c r="E744" s="348"/>
      <c r="F744" s="345"/>
      <c r="G744" s="345"/>
      <c r="H744" s="290"/>
      <c r="I744" s="290"/>
      <c r="J744" s="290"/>
      <c r="K744" s="290"/>
      <c r="L744" s="290"/>
      <c r="M744" s="290"/>
      <c r="N744" s="290"/>
      <c r="O744" s="290"/>
      <c r="P744" s="290"/>
      <c r="Q744" s="290"/>
      <c r="R744" s="290"/>
      <c r="S744" s="290"/>
      <c r="T744" s="290"/>
      <c r="U744" s="290"/>
      <c r="V744" s="290"/>
    </row>
    <row r="745" spans="1:22" ht="19" customHeight="1">
      <c r="A745" s="290"/>
      <c r="B745" s="290"/>
      <c r="C745" s="290"/>
      <c r="D745" s="345"/>
      <c r="E745" s="348"/>
      <c r="F745" s="345"/>
      <c r="G745" s="345"/>
      <c r="H745" s="290"/>
      <c r="I745" s="290"/>
      <c r="J745" s="290"/>
      <c r="K745" s="290"/>
      <c r="L745" s="290"/>
      <c r="M745" s="290"/>
      <c r="N745" s="290"/>
      <c r="O745" s="290"/>
      <c r="P745" s="290"/>
      <c r="Q745" s="290"/>
      <c r="R745" s="290"/>
      <c r="S745" s="290"/>
      <c r="T745" s="290"/>
      <c r="U745" s="290"/>
      <c r="V745" s="290"/>
    </row>
    <row r="746" spans="1:22" ht="19" customHeight="1">
      <c r="A746" s="290"/>
      <c r="B746" s="290"/>
      <c r="C746" s="290"/>
      <c r="D746" s="345"/>
      <c r="E746" s="348"/>
      <c r="F746" s="345"/>
      <c r="G746" s="345"/>
      <c r="H746" s="290"/>
      <c r="I746" s="290"/>
      <c r="J746" s="290"/>
      <c r="K746" s="290"/>
      <c r="L746" s="290"/>
      <c r="M746" s="290"/>
      <c r="N746" s="290"/>
      <c r="O746" s="290"/>
      <c r="P746" s="290"/>
      <c r="Q746" s="290"/>
      <c r="R746" s="290"/>
      <c r="S746" s="290"/>
      <c r="T746" s="290"/>
      <c r="U746" s="290"/>
      <c r="V746" s="290"/>
    </row>
    <row r="747" spans="1:22" ht="19" customHeight="1">
      <c r="A747" s="290"/>
      <c r="B747" s="290"/>
      <c r="C747" s="290"/>
      <c r="D747" s="345"/>
      <c r="E747" s="348"/>
      <c r="F747" s="345"/>
      <c r="G747" s="345"/>
      <c r="H747" s="290"/>
      <c r="I747" s="290"/>
      <c r="J747" s="290"/>
      <c r="K747" s="290"/>
      <c r="L747" s="290"/>
      <c r="M747" s="290"/>
      <c r="N747" s="290"/>
      <c r="O747" s="290"/>
      <c r="P747" s="290"/>
      <c r="Q747" s="290"/>
      <c r="R747" s="290"/>
      <c r="S747" s="290"/>
      <c r="T747" s="290"/>
      <c r="U747" s="290"/>
      <c r="V747" s="290"/>
    </row>
    <row r="748" spans="1:22" ht="19" customHeight="1">
      <c r="A748" s="290"/>
      <c r="B748" s="290"/>
      <c r="C748" s="290"/>
      <c r="D748" s="345"/>
      <c r="E748" s="348"/>
      <c r="F748" s="345"/>
      <c r="G748" s="345"/>
      <c r="H748" s="290"/>
      <c r="I748" s="290"/>
      <c r="J748" s="290"/>
      <c r="K748" s="290"/>
      <c r="L748" s="290"/>
      <c r="M748" s="290"/>
      <c r="N748" s="290"/>
      <c r="O748" s="290"/>
      <c r="P748" s="290"/>
      <c r="Q748" s="290"/>
      <c r="R748" s="290"/>
      <c r="S748" s="290"/>
      <c r="T748" s="290"/>
      <c r="U748" s="290"/>
      <c r="V748" s="290"/>
    </row>
    <row r="749" spans="1:22" ht="19" customHeight="1">
      <c r="A749" s="290"/>
      <c r="B749" s="290"/>
      <c r="C749" s="290"/>
      <c r="D749" s="345"/>
      <c r="E749" s="348"/>
      <c r="F749" s="345"/>
      <c r="G749" s="345"/>
      <c r="H749" s="290"/>
      <c r="I749" s="290"/>
      <c r="J749" s="290"/>
      <c r="K749" s="290"/>
      <c r="L749" s="290"/>
      <c r="M749" s="290"/>
      <c r="N749" s="290"/>
      <c r="O749" s="290"/>
      <c r="P749" s="290"/>
      <c r="Q749" s="290"/>
      <c r="R749" s="290"/>
      <c r="S749" s="290"/>
      <c r="T749" s="290"/>
      <c r="U749" s="290"/>
      <c r="V749" s="290"/>
    </row>
    <row r="750" spans="1:22" ht="19" customHeight="1">
      <c r="A750" s="290"/>
      <c r="B750" s="290"/>
      <c r="C750" s="290"/>
      <c r="D750" s="345"/>
      <c r="E750" s="348"/>
      <c r="F750" s="345"/>
      <c r="G750" s="345"/>
      <c r="H750" s="290"/>
      <c r="I750" s="290"/>
      <c r="J750" s="290"/>
      <c r="K750" s="290"/>
      <c r="L750" s="290"/>
      <c r="M750" s="290"/>
      <c r="N750" s="290"/>
      <c r="O750" s="290"/>
      <c r="P750" s="290"/>
      <c r="Q750" s="290"/>
      <c r="R750" s="290"/>
      <c r="S750" s="290"/>
      <c r="T750" s="290"/>
      <c r="U750" s="290"/>
      <c r="V750" s="290"/>
    </row>
    <row r="751" spans="1:22" ht="19" customHeight="1">
      <c r="A751" s="290"/>
      <c r="B751" s="290"/>
      <c r="C751" s="290"/>
      <c r="D751" s="345"/>
      <c r="E751" s="348"/>
      <c r="F751" s="345"/>
      <c r="G751" s="345"/>
      <c r="H751" s="290"/>
      <c r="I751" s="290"/>
      <c r="J751" s="290"/>
      <c r="K751" s="290"/>
      <c r="L751" s="290"/>
      <c r="M751" s="290"/>
      <c r="N751" s="290"/>
      <c r="O751" s="290"/>
      <c r="P751" s="290"/>
      <c r="Q751" s="290"/>
      <c r="R751" s="290"/>
      <c r="S751" s="290"/>
      <c r="T751" s="290"/>
      <c r="U751" s="290"/>
      <c r="V751" s="290"/>
    </row>
    <row r="752" spans="1:22" ht="19" customHeight="1">
      <c r="A752" s="290"/>
      <c r="B752" s="290"/>
      <c r="C752" s="290"/>
      <c r="D752" s="345"/>
      <c r="E752" s="348"/>
      <c r="F752" s="345"/>
      <c r="G752" s="345"/>
      <c r="H752" s="290"/>
      <c r="I752" s="290"/>
      <c r="J752" s="290"/>
      <c r="K752" s="290"/>
      <c r="L752" s="290"/>
      <c r="M752" s="290"/>
      <c r="N752" s="290"/>
      <c r="O752" s="290"/>
      <c r="P752" s="290"/>
      <c r="Q752" s="290"/>
      <c r="R752" s="290"/>
      <c r="S752" s="290"/>
      <c r="T752" s="290"/>
      <c r="U752" s="290"/>
      <c r="V752" s="290"/>
    </row>
    <row r="753" spans="1:22" ht="19" customHeight="1">
      <c r="A753" s="290"/>
      <c r="B753" s="290"/>
      <c r="C753" s="290"/>
      <c r="D753" s="345"/>
      <c r="E753" s="348"/>
      <c r="F753" s="345"/>
      <c r="G753" s="345"/>
      <c r="H753" s="290"/>
      <c r="I753" s="290"/>
      <c r="J753" s="290"/>
      <c r="K753" s="290"/>
      <c r="L753" s="290"/>
      <c r="M753" s="290"/>
      <c r="N753" s="290"/>
      <c r="O753" s="290"/>
      <c r="P753" s="290"/>
      <c r="Q753" s="290"/>
      <c r="R753" s="290"/>
      <c r="S753" s="290"/>
      <c r="T753" s="290"/>
      <c r="U753" s="290"/>
      <c r="V753" s="290"/>
    </row>
    <row r="754" spans="1:22" ht="19" customHeight="1">
      <c r="A754" s="290"/>
      <c r="B754" s="290"/>
      <c r="C754" s="290"/>
      <c r="D754" s="345"/>
      <c r="E754" s="348"/>
      <c r="F754" s="345"/>
      <c r="G754" s="345"/>
      <c r="H754" s="290"/>
      <c r="I754" s="290"/>
      <c r="J754" s="290"/>
      <c r="K754" s="290"/>
      <c r="L754" s="290"/>
      <c r="M754" s="290"/>
      <c r="N754" s="290"/>
      <c r="O754" s="290"/>
      <c r="P754" s="290"/>
      <c r="Q754" s="290"/>
      <c r="R754" s="290"/>
      <c r="S754" s="290"/>
      <c r="T754" s="290"/>
      <c r="U754" s="290"/>
      <c r="V754" s="290"/>
    </row>
    <row r="755" spans="1:22" ht="19" customHeight="1">
      <c r="A755" s="290"/>
      <c r="B755" s="290"/>
      <c r="C755" s="290"/>
      <c r="D755" s="345"/>
      <c r="E755" s="348"/>
      <c r="F755" s="345"/>
      <c r="G755" s="345"/>
      <c r="H755" s="290"/>
      <c r="I755" s="290"/>
      <c r="J755" s="290"/>
      <c r="K755" s="290"/>
      <c r="L755" s="290"/>
      <c r="M755" s="290"/>
      <c r="N755" s="290"/>
      <c r="O755" s="290"/>
      <c r="P755" s="290"/>
      <c r="Q755" s="290"/>
      <c r="R755" s="290"/>
      <c r="S755" s="290"/>
      <c r="T755" s="290"/>
      <c r="U755" s="290"/>
      <c r="V755" s="290"/>
    </row>
    <row r="756" spans="1:22" ht="19" customHeight="1">
      <c r="A756" s="290"/>
      <c r="B756" s="290"/>
      <c r="C756" s="290"/>
      <c r="D756" s="345"/>
      <c r="E756" s="348"/>
      <c r="F756" s="345"/>
      <c r="G756" s="345"/>
      <c r="H756" s="290"/>
      <c r="I756" s="290"/>
      <c r="J756" s="290"/>
      <c r="K756" s="290"/>
      <c r="L756" s="290"/>
      <c r="M756" s="290"/>
      <c r="N756" s="290"/>
      <c r="O756" s="290"/>
      <c r="P756" s="290"/>
      <c r="Q756" s="290"/>
      <c r="R756" s="290"/>
      <c r="S756" s="290"/>
      <c r="T756" s="290"/>
      <c r="U756" s="290"/>
      <c r="V756" s="290"/>
    </row>
    <row r="757" spans="1:22" ht="19" customHeight="1">
      <c r="A757" s="290"/>
      <c r="B757" s="290"/>
      <c r="C757" s="290"/>
      <c r="D757" s="345"/>
      <c r="E757" s="348"/>
      <c r="F757" s="345"/>
      <c r="G757" s="345"/>
      <c r="H757" s="290"/>
      <c r="I757" s="290"/>
      <c r="J757" s="290"/>
      <c r="K757" s="290"/>
      <c r="L757" s="290"/>
      <c r="M757" s="290"/>
      <c r="N757" s="290"/>
      <c r="O757" s="290"/>
      <c r="P757" s="290"/>
      <c r="Q757" s="290"/>
      <c r="R757" s="290"/>
      <c r="S757" s="290"/>
      <c r="T757" s="290"/>
      <c r="U757" s="290"/>
      <c r="V757" s="290"/>
    </row>
    <row r="758" spans="1:22" ht="19" customHeight="1">
      <c r="A758" s="290"/>
      <c r="B758" s="290"/>
      <c r="C758" s="290"/>
      <c r="D758" s="345"/>
      <c r="E758" s="348"/>
      <c r="F758" s="345"/>
      <c r="G758" s="345"/>
      <c r="H758" s="290"/>
      <c r="I758" s="290"/>
      <c r="J758" s="290"/>
      <c r="K758" s="290"/>
      <c r="L758" s="290"/>
      <c r="M758" s="290"/>
      <c r="N758" s="290"/>
      <c r="O758" s="290"/>
      <c r="P758" s="290"/>
      <c r="Q758" s="290"/>
      <c r="R758" s="290"/>
      <c r="S758" s="290"/>
      <c r="T758" s="290"/>
      <c r="U758" s="290"/>
      <c r="V758" s="290"/>
    </row>
    <row r="759" spans="1:22" ht="19" customHeight="1">
      <c r="A759" s="290"/>
      <c r="B759" s="290"/>
      <c r="C759" s="290"/>
      <c r="D759" s="345"/>
      <c r="E759" s="348"/>
      <c r="F759" s="345"/>
      <c r="G759" s="345"/>
      <c r="H759" s="290"/>
      <c r="I759" s="290"/>
      <c r="J759" s="290"/>
      <c r="K759" s="290"/>
      <c r="L759" s="290"/>
      <c r="M759" s="290"/>
      <c r="N759" s="290"/>
      <c r="O759" s="290"/>
      <c r="P759" s="290"/>
      <c r="Q759" s="290"/>
      <c r="R759" s="290"/>
      <c r="S759" s="290"/>
      <c r="T759" s="290"/>
      <c r="U759" s="290"/>
      <c r="V759" s="290"/>
    </row>
    <row r="760" spans="1:22" ht="19" customHeight="1">
      <c r="A760" s="290"/>
      <c r="B760" s="290"/>
      <c r="C760" s="290"/>
      <c r="D760" s="345"/>
      <c r="E760" s="348"/>
      <c r="F760" s="345"/>
      <c r="G760" s="345"/>
      <c r="H760" s="290"/>
      <c r="I760" s="290"/>
      <c r="J760" s="290"/>
      <c r="K760" s="290"/>
      <c r="L760" s="290"/>
      <c r="M760" s="290"/>
      <c r="N760" s="290"/>
      <c r="O760" s="290"/>
      <c r="P760" s="290"/>
      <c r="Q760" s="290"/>
      <c r="R760" s="290"/>
      <c r="S760" s="290"/>
      <c r="T760" s="290"/>
      <c r="U760" s="290"/>
      <c r="V760" s="290"/>
    </row>
    <row r="761" spans="1:22" ht="19" customHeight="1">
      <c r="A761" s="290"/>
      <c r="B761" s="290"/>
      <c r="C761" s="290"/>
      <c r="D761" s="345"/>
      <c r="E761" s="348"/>
      <c r="F761" s="345"/>
      <c r="G761" s="345"/>
      <c r="H761" s="290"/>
      <c r="I761" s="290"/>
      <c r="J761" s="290"/>
      <c r="K761" s="290"/>
      <c r="L761" s="290"/>
      <c r="M761" s="290"/>
      <c r="N761" s="290"/>
      <c r="O761" s="290"/>
      <c r="P761" s="290"/>
      <c r="Q761" s="290"/>
      <c r="R761" s="290"/>
      <c r="S761" s="290"/>
      <c r="T761" s="290"/>
      <c r="U761" s="290"/>
      <c r="V761" s="290"/>
    </row>
    <row r="762" spans="1:22" ht="19" customHeight="1">
      <c r="A762" s="290"/>
      <c r="B762" s="290"/>
      <c r="C762" s="290"/>
      <c r="D762" s="345"/>
      <c r="E762" s="348"/>
      <c r="F762" s="345"/>
      <c r="G762" s="345"/>
      <c r="H762" s="290"/>
      <c r="I762" s="290"/>
      <c r="J762" s="290"/>
      <c r="K762" s="290"/>
      <c r="L762" s="290"/>
      <c r="M762" s="290"/>
      <c r="N762" s="290"/>
      <c r="O762" s="290"/>
      <c r="P762" s="290"/>
      <c r="Q762" s="290"/>
      <c r="R762" s="290"/>
      <c r="S762" s="290"/>
      <c r="T762" s="290"/>
      <c r="U762" s="290"/>
      <c r="V762" s="290"/>
    </row>
    <row r="763" spans="1:22" ht="19" customHeight="1">
      <c r="A763" s="290"/>
      <c r="B763" s="290"/>
      <c r="C763" s="290"/>
      <c r="D763" s="345"/>
      <c r="E763" s="348"/>
      <c r="F763" s="345"/>
      <c r="G763" s="345"/>
      <c r="H763" s="290"/>
      <c r="I763" s="290"/>
      <c r="J763" s="290"/>
      <c r="K763" s="290"/>
      <c r="L763" s="290"/>
      <c r="M763" s="290"/>
      <c r="N763" s="290"/>
      <c r="O763" s="290"/>
      <c r="P763" s="290"/>
      <c r="Q763" s="290"/>
      <c r="R763" s="290"/>
      <c r="S763" s="290"/>
      <c r="T763" s="290"/>
      <c r="U763" s="290"/>
      <c r="V763" s="290"/>
    </row>
    <row r="764" spans="1:22" ht="19" customHeight="1">
      <c r="A764" s="290"/>
      <c r="B764" s="290"/>
      <c r="C764" s="290"/>
      <c r="D764" s="345"/>
      <c r="E764" s="348"/>
      <c r="F764" s="345"/>
      <c r="G764" s="345"/>
      <c r="H764" s="290"/>
      <c r="I764" s="290"/>
      <c r="J764" s="290"/>
      <c r="K764" s="290"/>
      <c r="L764" s="290"/>
      <c r="M764" s="290"/>
      <c r="N764" s="290"/>
      <c r="O764" s="290"/>
      <c r="P764" s="290"/>
      <c r="Q764" s="290"/>
      <c r="R764" s="290"/>
      <c r="S764" s="290"/>
      <c r="T764" s="290"/>
      <c r="U764" s="290"/>
      <c r="V764" s="290"/>
    </row>
    <row r="765" spans="1:22" ht="19" customHeight="1">
      <c r="A765" s="290"/>
      <c r="B765" s="290"/>
      <c r="C765" s="290"/>
      <c r="D765" s="345"/>
      <c r="E765" s="348"/>
      <c r="F765" s="345"/>
      <c r="G765" s="345"/>
      <c r="H765" s="290"/>
      <c r="I765" s="290"/>
      <c r="J765" s="290"/>
      <c r="K765" s="290"/>
      <c r="L765" s="290"/>
      <c r="M765" s="290"/>
      <c r="N765" s="290"/>
      <c r="O765" s="290"/>
      <c r="P765" s="290"/>
      <c r="Q765" s="290"/>
      <c r="R765" s="290"/>
      <c r="S765" s="290"/>
      <c r="T765" s="290"/>
      <c r="U765" s="290"/>
      <c r="V765" s="290"/>
    </row>
    <row r="766" spans="1:22" ht="19" customHeight="1">
      <c r="A766" s="290"/>
      <c r="B766" s="290"/>
      <c r="C766" s="290"/>
      <c r="D766" s="345"/>
      <c r="E766" s="348"/>
      <c r="F766" s="345"/>
      <c r="G766" s="345"/>
      <c r="H766" s="290"/>
      <c r="I766" s="290"/>
      <c r="J766" s="290"/>
      <c r="K766" s="290"/>
      <c r="L766" s="290"/>
      <c r="M766" s="290"/>
      <c r="N766" s="290"/>
      <c r="O766" s="290"/>
      <c r="P766" s="290"/>
      <c r="Q766" s="290"/>
      <c r="R766" s="290"/>
      <c r="S766" s="290"/>
      <c r="T766" s="290"/>
      <c r="U766" s="290"/>
      <c r="V766" s="290"/>
    </row>
    <row r="767" spans="1:22" ht="19" customHeight="1">
      <c r="A767" s="290"/>
      <c r="B767" s="290"/>
      <c r="C767" s="290"/>
      <c r="D767" s="345"/>
      <c r="E767" s="348"/>
      <c r="F767" s="345"/>
      <c r="G767" s="345"/>
      <c r="H767" s="290"/>
      <c r="I767" s="290"/>
      <c r="J767" s="290"/>
      <c r="K767" s="290"/>
      <c r="L767" s="290"/>
      <c r="M767" s="290"/>
      <c r="N767" s="290"/>
      <c r="O767" s="290"/>
      <c r="P767" s="290"/>
      <c r="Q767" s="290"/>
      <c r="R767" s="290"/>
      <c r="S767" s="290"/>
      <c r="T767" s="290"/>
      <c r="U767" s="290"/>
      <c r="V767" s="290"/>
    </row>
    <row r="768" spans="1:22" ht="19" customHeight="1">
      <c r="A768" s="290"/>
      <c r="B768" s="290"/>
      <c r="C768" s="290"/>
      <c r="D768" s="345"/>
      <c r="E768" s="348"/>
      <c r="F768" s="345"/>
      <c r="G768" s="345"/>
      <c r="H768" s="290"/>
      <c r="I768" s="290"/>
      <c r="J768" s="290"/>
      <c r="K768" s="290"/>
      <c r="L768" s="290"/>
      <c r="M768" s="290"/>
      <c r="N768" s="290"/>
      <c r="O768" s="290"/>
      <c r="P768" s="290"/>
      <c r="Q768" s="290"/>
      <c r="R768" s="290"/>
      <c r="S768" s="290"/>
      <c r="T768" s="290"/>
      <c r="U768" s="290"/>
      <c r="V768" s="290"/>
    </row>
    <row r="769" spans="1:22" ht="19" customHeight="1">
      <c r="A769" s="290"/>
      <c r="B769" s="290"/>
      <c r="C769" s="290"/>
      <c r="D769" s="345"/>
      <c r="E769" s="348"/>
      <c r="F769" s="345"/>
      <c r="G769" s="345"/>
      <c r="H769" s="290"/>
      <c r="I769" s="290"/>
      <c r="J769" s="290"/>
      <c r="K769" s="290"/>
      <c r="L769" s="290"/>
      <c r="M769" s="290"/>
      <c r="N769" s="290"/>
      <c r="O769" s="290"/>
      <c r="P769" s="290"/>
      <c r="Q769" s="290"/>
      <c r="R769" s="290"/>
      <c r="S769" s="290"/>
      <c r="T769" s="290"/>
      <c r="U769" s="290"/>
      <c r="V769" s="290"/>
    </row>
    <row r="770" spans="1:22" ht="19" customHeight="1">
      <c r="A770" s="290"/>
      <c r="B770" s="290"/>
      <c r="C770" s="290"/>
      <c r="D770" s="345"/>
      <c r="E770" s="348"/>
      <c r="F770" s="345"/>
      <c r="G770" s="345"/>
      <c r="H770" s="290"/>
      <c r="I770" s="290"/>
      <c r="J770" s="290"/>
      <c r="K770" s="290"/>
      <c r="L770" s="290"/>
      <c r="M770" s="290"/>
      <c r="N770" s="290"/>
      <c r="O770" s="290"/>
      <c r="P770" s="290"/>
      <c r="Q770" s="290"/>
      <c r="R770" s="290"/>
      <c r="S770" s="290"/>
      <c r="T770" s="290"/>
      <c r="U770" s="290"/>
      <c r="V770" s="290"/>
    </row>
    <row r="771" spans="1:22" ht="19" customHeight="1">
      <c r="A771" s="290"/>
      <c r="B771" s="290"/>
      <c r="C771" s="290"/>
      <c r="D771" s="345"/>
      <c r="E771" s="348"/>
      <c r="F771" s="345"/>
      <c r="G771" s="345"/>
      <c r="H771" s="290"/>
      <c r="I771" s="290"/>
      <c r="J771" s="290"/>
      <c r="K771" s="290"/>
      <c r="L771" s="290"/>
      <c r="M771" s="290"/>
      <c r="N771" s="290"/>
      <c r="O771" s="290"/>
      <c r="P771" s="290"/>
      <c r="Q771" s="290"/>
      <c r="R771" s="290"/>
      <c r="S771" s="290"/>
      <c r="T771" s="290"/>
      <c r="U771" s="290"/>
      <c r="V771" s="290"/>
    </row>
    <row r="772" spans="1:22" ht="19" customHeight="1">
      <c r="A772" s="290"/>
      <c r="B772" s="290"/>
      <c r="C772" s="290"/>
      <c r="D772" s="345"/>
      <c r="E772" s="348"/>
      <c r="F772" s="345"/>
      <c r="G772" s="345"/>
      <c r="H772" s="290"/>
      <c r="I772" s="290"/>
      <c r="J772" s="290"/>
      <c r="K772" s="290"/>
      <c r="L772" s="290"/>
      <c r="M772" s="290"/>
      <c r="N772" s="290"/>
      <c r="O772" s="290"/>
      <c r="P772" s="290"/>
      <c r="Q772" s="290"/>
      <c r="R772" s="290"/>
      <c r="S772" s="290"/>
      <c r="T772" s="290"/>
      <c r="U772" s="290"/>
      <c r="V772" s="290"/>
    </row>
    <row r="773" spans="1:22" ht="19" customHeight="1">
      <c r="A773" s="290"/>
      <c r="B773" s="290"/>
      <c r="C773" s="290"/>
      <c r="D773" s="345"/>
      <c r="E773" s="348"/>
      <c r="F773" s="345"/>
      <c r="G773" s="345"/>
      <c r="H773" s="290"/>
      <c r="I773" s="290"/>
      <c r="J773" s="290"/>
      <c r="K773" s="290"/>
      <c r="L773" s="290"/>
      <c r="M773" s="290"/>
      <c r="N773" s="290"/>
      <c r="O773" s="290"/>
      <c r="P773" s="290"/>
      <c r="Q773" s="290"/>
      <c r="R773" s="290"/>
      <c r="S773" s="290"/>
      <c r="T773" s="290"/>
      <c r="U773" s="290"/>
      <c r="V773" s="290"/>
    </row>
    <row r="774" spans="1:22" ht="19" customHeight="1">
      <c r="A774" s="290"/>
      <c r="B774" s="290"/>
      <c r="C774" s="290"/>
      <c r="D774" s="345"/>
      <c r="E774" s="348"/>
      <c r="F774" s="345"/>
      <c r="G774" s="345"/>
      <c r="H774" s="290"/>
      <c r="I774" s="290"/>
      <c r="J774" s="290"/>
      <c r="K774" s="290"/>
      <c r="L774" s="290"/>
      <c r="M774" s="290"/>
      <c r="N774" s="290"/>
      <c r="O774" s="290"/>
      <c r="P774" s="290"/>
      <c r="Q774" s="290"/>
      <c r="R774" s="290"/>
      <c r="S774" s="290"/>
      <c r="T774" s="290"/>
      <c r="U774" s="290"/>
      <c r="V774" s="290"/>
    </row>
    <row r="775" spans="1:22" ht="19" customHeight="1">
      <c r="A775" s="290"/>
      <c r="B775" s="290"/>
      <c r="C775" s="290"/>
      <c r="D775" s="345"/>
      <c r="E775" s="348"/>
      <c r="F775" s="345"/>
      <c r="G775" s="345"/>
      <c r="H775" s="290"/>
      <c r="I775" s="290"/>
      <c r="J775" s="290"/>
      <c r="K775" s="290"/>
      <c r="L775" s="290"/>
      <c r="M775" s="290"/>
      <c r="N775" s="290"/>
      <c r="O775" s="290"/>
      <c r="P775" s="290"/>
      <c r="Q775" s="290"/>
      <c r="R775" s="290"/>
      <c r="S775" s="290"/>
      <c r="T775" s="290"/>
      <c r="U775" s="290"/>
      <c r="V775" s="290"/>
    </row>
    <row r="776" spans="1:22" ht="19" customHeight="1">
      <c r="A776" s="290"/>
      <c r="B776" s="290"/>
      <c r="C776" s="290"/>
      <c r="D776" s="345"/>
      <c r="E776" s="348"/>
      <c r="F776" s="345"/>
      <c r="G776" s="345"/>
      <c r="H776" s="290"/>
      <c r="I776" s="290"/>
      <c r="J776" s="290"/>
      <c r="K776" s="290"/>
      <c r="L776" s="290"/>
      <c r="M776" s="290"/>
      <c r="N776" s="290"/>
      <c r="O776" s="290"/>
      <c r="P776" s="290"/>
      <c r="Q776" s="290"/>
      <c r="R776" s="290"/>
      <c r="S776" s="290"/>
      <c r="T776" s="290"/>
      <c r="U776" s="290"/>
      <c r="V776" s="290"/>
    </row>
    <row r="777" spans="1:22" ht="19" customHeight="1">
      <c r="A777" s="290"/>
      <c r="B777" s="290"/>
      <c r="C777" s="290"/>
      <c r="D777" s="345"/>
      <c r="E777" s="348"/>
      <c r="F777" s="345"/>
      <c r="G777" s="345"/>
      <c r="H777" s="290"/>
      <c r="I777" s="290"/>
      <c r="J777" s="290"/>
      <c r="K777" s="290"/>
      <c r="L777" s="290"/>
      <c r="M777" s="290"/>
      <c r="N777" s="290"/>
      <c r="O777" s="290"/>
      <c r="P777" s="290"/>
      <c r="Q777" s="290"/>
      <c r="R777" s="290"/>
      <c r="S777" s="290"/>
      <c r="T777" s="290"/>
      <c r="U777" s="290"/>
      <c r="V777" s="290"/>
    </row>
    <row r="778" spans="1:22" ht="19" customHeight="1">
      <c r="A778" s="290"/>
      <c r="B778" s="290"/>
      <c r="C778" s="290"/>
      <c r="D778" s="345"/>
      <c r="E778" s="348"/>
      <c r="F778" s="345"/>
      <c r="G778" s="345"/>
      <c r="H778" s="290"/>
      <c r="I778" s="290"/>
      <c r="J778" s="290"/>
      <c r="K778" s="290"/>
      <c r="L778" s="290"/>
      <c r="M778" s="290"/>
      <c r="N778" s="290"/>
      <c r="O778" s="290"/>
      <c r="P778" s="290"/>
      <c r="Q778" s="290"/>
      <c r="R778" s="290"/>
      <c r="S778" s="290"/>
      <c r="T778" s="290"/>
      <c r="U778" s="290"/>
      <c r="V778" s="290"/>
    </row>
    <row r="779" spans="1:22" ht="19" customHeight="1">
      <c r="A779" s="290"/>
      <c r="B779" s="290"/>
      <c r="C779" s="290"/>
      <c r="D779" s="345"/>
      <c r="E779" s="348"/>
      <c r="F779" s="345"/>
      <c r="G779" s="345"/>
      <c r="H779" s="290"/>
      <c r="I779" s="290"/>
      <c r="J779" s="290"/>
      <c r="K779" s="290"/>
      <c r="L779" s="290"/>
      <c r="M779" s="290"/>
      <c r="N779" s="290"/>
      <c r="O779" s="290"/>
      <c r="P779" s="290"/>
      <c r="Q779" s="290"/>
      <c r="R779" s="290"/>
      <c r="S779" s="290"/>
      <c r="T779" s="290"/>
      <c r="U779" s="290"/>
      <c r="V779" s="290"/>
    </row>
    <row r="780" spans="1:22" ht="19" customHeight="1">
      <c r="A780" s="290"/>
      <c r="B780" s="290"/>
      <c r="C780" s="290"/>
      <c r="D780" s="345"/>
      <c r="E780" s="348"/>
      <c r="F780" s="345"/>
      <c r="G780" s="345"/>
      <c r="H780" s="290"/>
      <c r="I780" s="290"/>
      <c r="J780" s="290"/>
      <c r="K780" s="290"/>
      <c r="L780" s="290"/>
      <c r="M780" s="290"/>
      <c r="N780" s="290"/>
      <c r="O780" s="290"/>
      <c r="P780" s="290"/>
      <c r="Q780" s="290"/>
      <c r="R780" s="290"/>
      <c r="S780" s="290"/>
      <c r="T780" s="290"/>
      <c r="U780" s="290"/>
      <c r="V780" s="290"/>
    </row>
    <row r="781" spans="1:22" ht="19" customHeight="1">
      <c r="A781" s="290"/>
      <c r="B781" s="290"/>
      <c r="C781" s="290"/>
      <c r="D781" s="345"/>
      <c r="E781" s="348"/>
      <c r="F781" s="345"/>
      <c r="G781" s="345"/>
      <c r="H781" s="290"/>
      <c r="I781" s="290"/>
      <c r="J781" s="290"/>
      <c r="K781" s="290"/>
      <c r="L781" s="290"/>
      <c r="M781" s="290"/>
      <c r="N781" s="290"/>
      <c r="O781" s="290"/>
      <c r="P781" s="290"/>
      <c r="Q781" s="290"/>
      <c r="R781" s="290"/>
      <c r="S781" s="290"/>
      <c r="T781" s="290"/>
      <c r="U781" s="290"/>
      <c r="V781" s="290"/>
    </row>
    <row r="782" spans="1:22" ht="19" customHeight="1">
      <c r="A782" s="290"/>
      <c r="B782" s="290"/>
      <c r="C782" s="290"/>
      <c r="D782" s="345"/>
      <c r="E782" s="348"/>
      <c r="F782" s="345"/>
      <c r="G782" s="345"/>
      <c r="H782" s="290"/>
      <c r="I782" s="290"/>
      <c r="J782" s="290"/>
      <c r="K782" s="290"/>
      <c r="L782" s="290"/>
      <c r="M782" s="290"/>
      <c r="N782" s="290"/>
      <c r="O782" s="290"/>
      <c r="P782" s="290"/>
      <c r="Q782" s="290"/>
      <c r="R782" s="290"/>
      <c r="S782" s="290"/>
      <c r="T782" s="290"/>
      <c r="U782" s="290"/>
      <c r="V782" s="290"/>
    </row>
    <row r="783" spans="1:22" ht="19" customHeight="1">
      <c r="A783" s="290"/>
      <c r="B783" s="290"/>
      <c r="C783" s="290"/>
      <c r="D783" s="345"/>
      <c r="E783" s="348"/>
      <c r="F783" s="345"/>
      <c r="G783" s="345"/>
      <c r="H783" s="290"/>
      <c r="I783" s="290"/>
      <c r="J783" s="290"/>
      <c r="K783" s="290"/>
      <c r="L783" s="290"/>
      <c r="M783" s="290"/>
      <c r="N783" s="290"/>
      <c r="O783" s="290"/>
      <c r="P783" s="290"/>
      <c r="Q783" s="290"/>
      <c r="R783" s="290"/>
      <c r="S783" s="290"/>
      <c r="T783" s="290"/>
      <c r="U783" s="290"/>
      <c r="V783" s="290"/>
    </row>
    <row r="784" spans="1:22" ht="19" customHeight="1">
      <c r="A784" s="290"/>
      <c r="B784" s="290"/>
      <c r="C784" s="290"/>
      <c r="D784" s="345"/>
      <c r="E784" s="348"/>
      <c r="F784" s="345"/>
      <c r="G784" s="345"/>
      <c r="H784" s="290"/>
      <c r="I784" s="290"/>
      <c r="J784" s="290"/>
      <c r="K784" s="290"/>
      <c r="L784" s="290"/>
      <c r="M784" s="290"/>
      <c r="N784" s="290"/>
      <c r="O784" s="290"/>
      <c r="P784" s="290"/>
      <c r="Q784" s="290"/>
      <c r="R784" s="290"/>
      <c r="S784" s="290"/>
      <c r="T784" s="290"/>
      <c r="U784" s="290"/>
      <c r="V784" s="290"/>
    </row>
    <row r="785" spans="1:22" ht="19" customHeight="1">
      <c r="A785" s="290"/>
      <c r="B785" s="290"/>
      <c r="C785" s="290"/>
      <c r="D785" s="345"/>
      <c r="E785" s="348"/>
      <c r="F785" s="345"/>
      <c r="G785" s="345"/>
      <c r="H785" s="290"/>
      <c r="I785" s="290"/>
      <c r="J785" s="290"/>
      <c r="K785" s="290"/>
      <c r="L785" s="290"/>
      <c r="M785" s="290"/>
      <c r="N785" s="290"/>
      <c r="O785" s="290"/>
      <c r="P785" s="290"/>
      <c r="Q785" s="290"/>
      <c r="R785" s="290"/>
      <c r="S785" s="290"/>
      <c r="T785" s="290"/>
      <c r="U785" s="290"/>
      <c r="V785" s="290"/>
    </row>
    <row r="786" spans="1:22" ht="19" customHeight="1">
      <c r="A786" s="290"/>
      <c r="B786" s="290"/>
      <c r="C786" s="290"/>
      <c r="D786" s="345"/>
      <c r="E786" s="348"/>
      <c r="F786" s="345"/>
      <c r="G786" s="345"/>
      <c r="H786" s="290"/>
      <c r="I786" s="290"/>
      <c r="J786" s="290"/>
      <c r="K786" s="290"/>
      <c r="L786" s="290"/>
      <c r="M786" s="290"/>
      <c r="N786" s="290"/>
      <c r="O786" s="290"/>
      <c r="P786" s="290"/>
      <c r="Q786" s="290"/>
      <c r="R786" s="290"/>
      <c r="S786" s="290"/>
      <c r="T786" s="290"/>
      <c r="U786" s="290"/>
      <c r="V786" s="290"/>
    </row>
    <row r="787" spans="1:22" ht="19" customHeight="1">
      <c r="A787" s="290"/>
      <c r="B787" s="290"/>
      <c r="C787" s="290"/>
      <c r="D787" s="345"/>
      <c r="E787" s="348"/>
      <c r="F787" s="345"/>
      <c r="G787" s="345"/>
      <c r="H787" s="290"/>
      <c r="I787" s="290"/>
      <c r="J787" s="290"/>
      <c r="K787" s="290"/>
      <c r="L787" s="290"/>
      <c r="M787" s="290"/>
      <c r="N787" s="290"/>
      <c r="O787" s="290"/>
      <c r="P787" s="290"/>
      <c r="Q787" s="290"/>
      <c r="R787" s="290"/>
      <c r="S787" s="290"/>
      <c r="T787" s="290"/>
      <c r="U787" s="290"/>
      <c r="V787" s="290"/>
    </row>
    <row r="788" spans="1:22" ht="19" customHeight="1">
      <c r="A788" s="290"/>
      <c r="B788" s="290"/>
      <c r="C788" s="290"/>
      <c r="D788" s="345"/>
      <c r="E788" s="348"/>
      <c r="F788" s="345"/>
      <c r="G788" s="345"/>
      <c r="H788" s="290"/>
      <c r="I788" s="290"/>
      <c r="J788" s="290"/>
      <c r="K788" s="290"/>
      <c r="L788" s="290"/>
      <c r="M788" s="290"/>
      <c r="N788" s="290"/>
      <c r="O788" s="290"/>
      <c r="P788" s="290"/>
      <c r="Q788" s="290"/>
      <c r="R788" s="290"/>
      <c r="S788" s="290"/>
      <c r="T788" s="290"/>
      <c r="U788" s="290"/>
      <c r="V788" s="290"/>
    </row>
    <row r="789" spans="1:22" ht="19" customHeight="1">
      <c r="A789" s="290"/>
      <c r="B789" s="290"/>
      <c r="C789" s="290"/>
      <c r="D789" s="345"/>
      <c r="E789" s="348"/>
      <c r="F789" s="345"/>
      <c r="G789" s="345"/>
      <c r="H789" s="290"/>
      <c r="I789" s="290"/>
      <c r="J789" s="290"/>
      <c r="K789" s="290"/>
      <c r="L789" s="290"/>
      <c r="M789" s="290"/>
      <c r="N789" s="290"/>
      <c r="O789" s="290"/>
      <c r="P789" s="290"/>
      <c r="Q789" s="290"/>
      <c r="R789" s="290"/>
      <c r="S789" s="290"/>
      <c r="T789" s="290"/>
      <c r="U789" s="290"/>
      <c r="V789" s="290"/>
    </row>
    <row r="790" spans="1:22" ht="19" customHeight="1">
      <c r="A790" s="290"/>
      <c r="B790" s="290"/>
      <c r="C790" s="290"/>
      <c r="D790" s="345"/>
      <c r="E790" s="348"/>
      <c r="F790" s="345"/>
      <c r="G790" s="345"/>
      <c r="H790" s="290"/>
      <c r="I790" s="290"/>
      <c r="J790" s="290"/>
      <c r="K790" s="290"/>
      <c r="L790" s="290"/>
      <c r="M790" s="290"/>
      <c r="N790" s="290"/>
      <c r="O790" s="290"/>
      <c r="P790" s="290"/>
      <c r="Q790" s="290"/>
      <c r="R790" s="290"/>
      <c r="S790" s="290"/>
      <c r="T790" s="290"/>
      <c r="U790" s="290"/>
      <c r="V790" s="290"/>
    </row>
    <row r="791" spans="1:22" ht="19" customHeight="1">
      <c r="A791" s="290"/>
      <c r="B791" s="290"/>
      <c r="C791" s="290"/>
      <c r="D791" s="345"/>
      <c r="E791" s="348"/>
      <c r="F791" s="345"/>
      <c r="G791" s="345"/>
      <c r="H791" s="290"/>
      <c r="I791" s="290"/>
      <c r="J791" s="290"/>
      <c r="K791" s="290"/>
      <c r="L791" s="290"/>
      <c r="M791" s="290"/>
      <c r="N791" s="290"/>
      <c r="O791" s="290"/>
      <c r="P791" s="290"/>
      <c r="Q791" s="290"/>
      <c r="R791" s="290"/>
      <c r="S791" s="290"/>
      <c r="T791" s="290"/>
      <c r="U791" s="290"/>
      <c r="V791" s="290"/>
    </row>
    <row r="792" spans="1:22" ht="19" customHeight="1">
      <c r="A792" s="290"/>
      <c r="B792" s="290"/>
      <c r="C792" s="290"/>
      <c r="D792" s="345"/>
      <c r="E792" s="348"/>
      <c r="F792" s="345"/>
      <c r="G792" s="345"/>
      <c r="H792" s="290"/>
      <c r="I792" s="290"/>
      <c r="J792" s="290"/>
      <c r="K792" s="290"/>
      <c r="L792" s="290"/>
      <c r="M792" s="290"/>
      <c r="N792" s="290"/>
      <c r="O792" s="290"/>
      <c r="P792" s="290"/>
      <c r="Q792" s="290"/>
      <c r="R792" s="290"/>
      <c r="S792" s="290"/>
      <c r="T792" s="290"/>
      <c r="U792" s="290"/>
      <c r="V792" s="290"/>
    </row>
    <row r="793" spans="1:22" ht="19" customHeight="1">
      <c r="A793" s="290"/>
      <c r="B793" s="290"/>
      <c r="C793" s="290"/>
      <c r="D793" s="345"/>
      <c r="E793" s="348"/>
      <c r="F793" s="345"/>
      <c r="G793" s="345"/>
      <c r="H793" s="290"/>
      <c r="I793" s="290"/>
      <c r="J793" s="290"/>
      <c r="K793" s="290"/>
      <c r="L793" s="290"/>
      <c r="M793" s="290"/>
      <c r="N793" s="290"/>
      <c r="O793" s="290"/>
      <c r="P793" s="290"/>
      <c r="Q793" s="290"/>
      <c r="R793" s="290"/>
      <c r="S793" s="290"/>
      <c r="T793" s="290"/>
      <c r="U793" s="290"/>
      <c r="V793" s="290"/>
    </row>
    <row r="794" spans="1:22" ht="19" customHeight="1">
      <c r="A794" s="290"/>
      <c r="B794" s="290"/>
      <c r="C794" s="290"/>
      <c r="D794" s="345"/>
      <c r="E794" s="348"/>
      <c r="F794" s="345"/>
      <c r="G794" s="345"/>
      <c r="H794" s="290"/>
      <c r="I794" s="290"/>
      <c r="J794" s="290"/>
      <c r="K794" s="290"/>
      <c r="L794" s="290"/>
      <c r="M794" s="290"/>
      <c r="N794" s="290"/>
      <c r="O794" s="290"/>
      <c r="P794" s="290"/>
      <c r="Q794" s="290"/>
      <c r="R794" s="290"/>
      <c r="S794" s="290"/>
      <c r="T794" s="290"/>
      <c r="U794" s="290"/>
      <c r="V794" s="290"/>
    </row>
    <row r="795" spans="1:22" ht="19" customHeight="1">
      <c r="A795" s="290"/>
      <c r="B795" s="290"/>
      <c r="C795" s="290"/>
      <c r="D795" s="345"/>
      <c r="E795" s="348"/>
      <c r="F795" s="345"/>
      <c r="G795" s="345"/>
      <c r="H795" s="290"/>
      <c r="I795" s="290"/>
      <c r="J795" s="290"/>
      <c r="K795" s="290"/>
      <c r="L795" s="290"/>
      <c r="M795" s="290"/>
      <c r="N795" s="290"/>
      <c r="O795" s="290"/>
      <c r="P795" s="290"/>
      <c r="Q795" s="290"/>
      <c r="R795" s="290"/>
      <c r="S795" s="290"/>
      <c r="T795" s="290"/>
      <c r="U795" s="290"/>
      <c r="V795" s="290"/>
    </row>
    <row r="796" spans="1:22" ht="19" customHeight="1">
      <c r="A796" s="290"/>
      <c r="B796" s="290"/>
      <c r="C796" s="290"/>
      <c r="D796" s="345"/>
      <c r="E796" s="348"/>
      <c r="F796" s="345"/>
      <c r="G796" s="345"/>
      <c r="H796" s="290"/>
      <c r="I796" s="290"/>
      <c r="J796" s="290"/>
      <c r="K796" s="290"/>
      <c r="L796" s="290"/>
      <c r="M796" s="290"/>
      <c r="N796" s="290"/>
      <c r="O796" s="290"/>
      <c r="P796" s="290"/>
      <c r="Q796" s="290"/>
      <c r="R796" s="290"/>
      <c r="S796" s="290"/>
      <c r="T796" s="290"/>
      <c r="U796" s="290"/>
      <c r="V796" s="290"/>
    </row>
    <row r="797" spans="1:22" ht="19" customHeight="1">
      <c r="A797" s="290"/>
      <c r="B797" s="290"/>
      <c r="C797" s="290"/>
      <c r="D797" s="345"/>
      <c r="E797" s="348"/>
      <c r="F797" s="345"/>
      <c r="G797" s="345"/>
      <c r="H797" s="290"/>
      <c r="I797" s="290"/>
      <c r="J797" s="290"/>
      <c r="K797" s="290"/>
      <c r="L797" s="290"/>
      <c r="M797" s="290"/>
      <c r="N797" s="290"/>
      <c r="O797" s="290"/>
      <c r="P797" s="290"/>
      <c r="Q797" s="290"/>
      <c r="R797" s="290"/>
      <c r="S797" s="290"/>
      <c r="T797" s="290"/>
      <c r="U797" s="290"/>
      <c r="V797" s="290"/>
    </row>
    <row r="798" spans="1:22" ht="19" customHeight="1">
      <c r="A798" s="290"/>
      <c r="B798" s="290"/>
      <c r="C798" s="290"/>
      <c r="D798" s="345"/>
      <c r="E798" s="348"/>
      <c r="F798" s="345"/>
      <c r="G798" s="345"/>
      <c r="H798" s="290"/>
      <c r="I798" s="290"/>
      <c r="J798" s="290"/>
      <c r="K798" s="290"/>
      <c r="L798" s="290"/>
      <c r="M798" s="290"/>
      <c r="N798" s="290"/>
      <c r="O798" s="290"/>
      <c r="P798" s="290"/>
      <c r="Q798" s="290"/>
      <c r="R798" s="290"/>
      <c r="S798" s="290"/>
      <c r="T798" s="290"/>
      <c r="U798" s="290"/>
      <c r="V798" s="290"/>
    </row>
    <row r="799" spans="1:22" ht="19" customHeight="1">
      <c r="A799" s="290"/>
      <c r="B799" s="290"/>
      <c r="C799" s="290"/>
      <c r="D799" s="345"/>
      <c r="E799" s="348"/>
      <c r="F799" s="345"/>
      <c r="G799" s="345"/>
      <c r="H799" s="290"/>
      <c r="I799" s="290"/>
      <c r="J799" s="290"/>
      <c r="K799" s="290"/>
      <c r="L799" s="290"/>
      <c r="M799" s="290"/>
      <c r="N799" s="290"/>
      <c r="O799" s="290"/>
      <c r="P799" s="290"/>
      <c r="Q799" s="290"/>
      <c r="R799" s="290"/>
      <c r="S799" s="290"/>
      <c r="T799" s="290"/>
      <c r="U799" s="290"/>
      <c r="V799" s="290"/>
    </row>
    <row r="800" spans="1:22" ht="19" customHeight="1">
      <c r="A800" s="290"/>
      <c r="B800" s="290"/>
      <c r="C800" s="290"/>
      <c r="D800" s="345"/>
      <c r="E800" s="348"/>
      <c r="F800" s="345"/>
      <c r="G800" s="345"/>
      <c r="H800" s="290"/>
      <c r="I800" s="290"/>
      <c r="J800" s="290"/>
      <c r="K800" s="290"/>
      <c r="L800" s="290"/>
      <c r="M800" s="290"/>
      <c r="N800" s="290"/>
      <c r="O800" s="290"/>
      <c r="P800" s="290"/>
      <c r="Q800" s="290"/>
      <c r="R800" s="290"/>
      <c r="S800" s="290"/>
      <c r="T800" s="290"/>
      <c r="U800" s="290"/>
      <c r="V800" s="290"/>
    </row>
    <row r="801" spans="1:22" ht="19" customHeight="1">
      <c r="A801" s="290"/>
      <c r="B801" s="290"/>
      <c r="C801" s="290"/>
      <c r="D801" s="345"/>
      <c r="E801" s="348"/>
      <c r="F801" s="345"/>
      <c r="G801" s="345"/>
      <c r="H801" s="290"/>
      <c r="I801" s="290"/>
      <c r="J801" s="290"/>
      <c r="K801" s="290"/>
      <c r="L801" s="290"/>
      <c r="M801" s="290"/>
      <c r="N801" s="290"/>
      <c r="O801" s="290"/>
      <c r="P801" s="290"/>
      <c r="Q801" s="290"/>
      <c r="R801" s="290"/>
      <c r="S801" s="290"/>
      <c r="T801" s="290"/>
      <c r="U801" s="290"/>
      <c r="V801" s="290"/>
    </row>
    <row r="802" spans="1:22" ht="19" customHeight="1">
      <c r="A802" s="290"/>
      <c r="B802" s="290"/>
      <c r="C802" s="290"/>
      <c r="D802" s="345"/>
      <c r="E802" s="348"/>
      <c r="F802" s="345"/>
      <c r="G802" s="345"/>
      <c r="H802" s="290"/>
      <c r="I802" s="290"/>
      <c r="J802" s="290"/>
      <c r="K802" s="290"/>
      <c r="L802" s="290"/>
      <c r="M802" s="290"/>
      <c r="N802" s="290"/>
      <c r="O802" s="290"/>
      <c r="P802" s="290"/>
      <c r="Q802" s="290"/>
      <c r="R802" s="290"/>
      <c r="S802" s="290"/>
      <c r="T802" s="290"/>
      <c r="U802" s="290"/>
      <c r="V802" s="290"/>
    </row>
    <row r="803" spans="1:22" ht="19" customHeight="1">
      <c r="A803" s="290"/>
      <c r="B803" s="290"/>
      <c r="C803" s="290"/>
      <c r="D803" s="345"/>
      <c r="E803" s="348"/>
      <c r="F803" s="345"/>
      <c r="G803" s="345"/>
      <c r="H803" s="290"/>
      <c r="I803" s="290"/>
      <c r="J803" s="290"/>
      <c r="K803" s="290"/>
      <c r="L803" s="290"/>
      <c r="M803" s="290"/>
      <c r="N803" s="290"/>
      <c r="O803" s="290"/>
      <c r="P803" s="290"/>
      <c r="Q803" s="290"/>
      <c r="R803" s="290"/>
      <c r="S803" s="290"/>
      <c r="T803" s="290"/>
      <c r="U803" s="290"/>
      <c r="V803" s="290"/>
    </row>
    <row r="804" spans="1:22" ht="19" customHeight="1">
      <c r="A804" s="290"/>
      <c r="B804" s="290"/>
      <c r="C804" s="290"/>
      <c r="D804" s="345"/>
      <c r="E804" s="348"/>
      <c r="F804" s="345"/>
      <c r="G804" s="345"/>
      <c r="H804" s="290"/>
      <c r="I804" s="290"/>
      <c r="J804" s="290"/>
      <c r="K804" s="290"/>
      <c r="L804" s="290"/>
      <c r="M804" s="290"/>
      <c r="N804" s="290"/>
      <c r="O804" s="290"/>
      <c r="P804" s="290"/>
      <c r="Q804" s="290"/>
      <c r="R804" s="290"/>
      <c r="S804" s="290"/>
      <c r="T804" s="290"/>
      <c r="U804" s="290"/>
      <c r="V804" s="290"/>
    </row>
    <row r="805" spans="1:22" ht="19" customHeight="1">
      <c r="A805" s="290"/>
      <c r="B805" s="290"/>
      <c r="C805" s="290"/>
      <c r="D805" s="345"/>
      <c r="E805" s="348"/>
      <c r="F805" s="345"/>
      <c r="G805" s="345"/>
      <c r="H805" s="290"/>
      <c r="I805" s="290"/>
      <c r="J805" s="290"/>
      <c r="K805" s="290"/>
      <c r="L805" s="290"/>
      <c r="M805" s="290"/>
      <c r="N805" s="290"/>
      <c r="O805" s="290"/>
      <c r="P805" s="290"/>
      <c r="Q805" s="290"/>
      <c r="R805" s="290"/>
      <c r="S805" s="290"/>
      <c r="T805" s="290"/>
      <c r="U805" s="290"/>
      <c r="V805" s="290"/>
    </row>
    <row r="806" spans="1:22" ht="19" customHeight="1">
      <c r="A806" s="290"/>
      <c r="B806" s="290"/>
      <c r="C806" s="290"/>
      <c r="D806" s="345"/>
      <c r="E806" s="348"/>
      <c r="F806" s="345"/>
      <c r="G806" s="345"/>
      <c r="H806" s="290"/>
      <c r="I806" s="290"/>
      <c r="J806" s="290"/>
      <c r="K806" s="290"/>
      <c r="L806" s="290"/>
      <c r="M806" s="290"/>
      <c r="N806" s="290"/>
      <c r="O806" s="290"/>
      <c r="P806" s="290"/>
      <c r="Q806" s="290"/>
      <c r="R806" s="290"/>
      <c r="S806" s="290"/>
      <c r="T806" s="290"/>
      <c r="U806" s="290"/>
      <c r="V806" s="290"/>
    </row>
    <row r="807" spans="1:22" ht="19" customHeight="1">
      <c r="A807" s="290"/>
      <c r="B807" s="290"/>
      <c r="C807" s="290"/>
      <c r="D807" s="345"/>
      <c r="E807" s="348"/>
      <c r="F807" s="345"/>
      <c r="G807" s="345"/>
      <c r="H807" s="290"/>
      <c r="I807" s="290"/>
      <c r="J807" s="290"/>
      <c r="K807" s="290"/>
      <c r="L807" s="290"/>
      <c r="M807" s="290"/>
      <c r="N807" s="290"/>
      <c r="O807" s="290"/>
      <c r="P807" s="290"/>
      <c r="Q807" s="290"/>
      <c r="R807" s="290"/>
      <c r="S807" s="290"/>
      <c r="T807" s="290"/>
      <c r="U807" s="290"/>
      <c r="V807" s="290"/>
    </row>
    <row r="808" spans="1:22" ht="19" customHeight="1">
      <c r="A808" s="290"/>
      <c r="B808" s="290"/>
      <c r="C808" s="290"/>
      <c r="D808" s="345"/>
      <c r="E808" s="348"/>
      <c r="F808" s="345"/>
      <c r="G808" s="345"/>
      <c r="H808" s="290"/>
      <c r="I808" s="290"/>
      <c r="J808" s="290"/>
      <c r="K808" s="290"/>
      <c r="L808" s="290"/>
      <c r="M808" s="290"/>
      <c r="N808" s="290"/>
      <c r="O808" s="290"/>
      <c r="P808" s="290"/>
      <c r="Q808" s="290"/>
      <c r="R808" s="290"/>
      <c r="S808" s="290"/>
      <c r="T808" s="290"/>
      <c r="U808" s="290"/>
      <c r="V808" s="290"/>
    </row>
    <row r="809" spans="1:22" ht="19" customHeight="1">
      <c r="A809" s="290"/>
      <c r="B809" s="290"/>
      <c r="C809" s="290"/>
      <c r="D809" s="345"/>
      <c r="E809" s="348"/>
      <c r="F809" s="345"/>
      <c r="G809" s="345"/>
      <c r="H809" s="290"/>
      <c r="I809" s="290"/>
      <c r="J809" s="290"/>
      <c r="K809" s="290"/>
      <c r="L809" s="290"/>
      <c r="M809" s="290"/>
      <c r="N809" s="290"/>
      <c r="O809" s="290"/>
      <c r="P809" s="290"/>
      <c r="Q809" s="290"/>
      <c r="R809" s="290"/>
      <c r="S809" s="290"/>
      <c r="T809" s="290"/>
      <c r="U809" s="290"/>
      <c r="V809" s="290"/>
    </row>
    <row r="810" spans="1:22" ht="19" customHeight="1">
      <c r="A810" s="290"/>
      <c r="B810" s="290"/>
      <c r="C810" s="290"/>
      <c r="D810" s="345"/>
      <c r="E810" s="348"/>
      <c r="F810" s="345"/>
      <c r="G810" s="345"/>
      <c r="H810" s="290"/>
      <c r="I810" s="290"/>
      <c r="J810" s="290"/>
      <c r="K810" s="290"/>
      <c r="L810" s="290"/>
      <c r="M810" s="290"/>
      <c r="N810" s="290"/>
      <c r="O810" s="290"/>
      <c r="P810" s="290"/>
      <c r="Q810" s="290"/>
      <c r="R810" s="290"/>
      <c r="S810" s="290"/>
      <c r="T810" s="290"/>
      <c r="U810" s="290"/>
      <c r="V810" s="290"/>
    </row>
    <row r="811" spans="1:22" ht="19" customHeight="1">
      <c r="A811" s="290"/>
      <c r="B811" s="290"/>
      <c r="C811" s="290"/>
      <c r="D811" s="345"/>
      <c r="E811" s="348"/>
      <c r="F811" s="345"/>
      <c r="G811" s="345"/>
      <c r="H811" s="290"/>
      <c r="I811" s="290"/>
      <c r="J811" s="290"/>
      <c r="K811" s="290"/>
      <c r="L811" s="290"/>
      <c r="M811" s="290"/>
      <c r="N811" s="290"/>
      <c r="O811" s="290"/>
      <c r="P811" s="290"/>
      <c r="Q811" s="290"/>
      <c r="R811" s="290"/>
      <c r="S811" s="290"/>
      <c r="T811" s="290"/>
      <c r="U811" s="290"/>
      <c r="V811" s="290"/>
    </row>
    <row r="812" spans="1:22" ht="19" customHeight="1">
      <c r="A812" s="290"/>
      <c r="B812" s="290"/>
      <c r="C812" s="290"/>
      <c r="D812" s="345"/>
      <c r="E812" s="348"/>
      <c r="F812" s="345"/>
      <c r="G812" s="345"/>
      <c r="H812" s="290"/>
      <c r="I812" s="290"/>
      <c r="J812" s="290"/>
      <c r="K812" s="290"/>
      <c r="L812" s="290"/>
      <c r="M812" s="290"/>
      <c r="N812" s="290"/>
      <c r="O812" s="290"/>
      <c r="P812" s="290"/>
      <c r="Q812" s="290"/>
      <c r="R812" s="290"/>
      <c r="S812" s="290"/>
      <c r="T812" s="290"/>
      <c r="U812" s="290"/>
      <c r="V812" s="290"/>
    </row>
    <row r="813" spans="1:22" ht="19" customHeight="1">
      <c r="A813" s="290"/>
      <c r="B813" s="290"/>
      <c r="C813" s="290"/>
      <c r="D813" s="345"/>
      <c r="E813" s="348"/>
      <c r="F813" s="345"/>
      <c r="G813" s="345"/>
      <c r="H813" s="290"/>
      <c r="I813" s="290"/>
      <c r="J813" s="290"/>
      <c r="K813" s="290"/>
      <c r="L813" s="290"/>
      <c r="M813" s="290"/>
      <c r="N813" s="290"/>
      <c r="O813" s="290"/>
      <c r="P813" s="290"/>
      <c r="Q813" s="290"/>
      <c r="R813" s="290"/>
      <c r="S813" s="290"/>
      <c r="T813" s="290"/>
      <c r="U813" s="290"/>
      <c r="V813" s="290"/>
    </row>
    <row r="814" spans="1:22" ht="19" customHeight="1">
      <c r="A814" s="290"/>
      <c r="B814" s="290"/>
      <c r="C814" s="290"/>
      <c r="D814" s="345"/>
      <c r="E814" s="348"/>
      <c r="F814" s="345"/>
      <c r="G814" s="345"/>
      <c r="H814" s="290"/>
      <c r="I814" s="290"/>
      <c r="J814" s="290"/>
      <c r="K814" s="290"/>
      <c r="L814" s="290"/>
      <c r="M814" s="290"/>
      <c r="N814" s="290"/>
      <c r="O814" s="290"/>
      <c r="P814" s="290"/>
      <c r="Q814" s="290"/>
      <c r="R814" s="290"/>
      <c r="S814" s="290"/>
      <c r="T814" s="290"/>
      <c r="U814" s="290"/>
      <c r="V814" s="290"/>
    </row>
    <row r="815" spans="1:22" ht="19" customHeight="1">
      <c r="A815" s="290"/>
      <c r="B815" s="290"/>
      <c r="C815" s="290"/>
      <c r="D815" s="345"/>
      <c r="E815" s="348"/>
      <c r="F815" s="345"/>
      <c r="G815" s="345"/>
      <c r="H815" s="290"/>
      <c r="I815" s="290"/>
      <c r="J815" s="290"/>
      <c r="K815" s="290"/>
      <c r="L815" s="290"/>
      <c r="M815" s="290"/>
      <c r="N815" s="290"/>
      <c r="O815" s="290"/>
      <c r="P815" s="290"/>
      <c r="Q815" s="290"/>
      <c r="R815" s="290"/>
      <c r="S815" s="290"/>
      <c r="T815" s="290"/>
      <c r="U815" s="290"/>
      <c r="V815" s="290"/>
    </row>
    <row r="816" spans="1:22" ht="19" customHeight="1">
      <c r="A816" s="290"/>
      <c r="B816" s="290"/>
      <c r="C816" s="290"/>
      <c r="D816" s="345"/>
      <c r="E816" s="348"/>
      <c r="F816" s="345"/>
      <c r="G816" s="345"/>
      <c r="H816" s="290"/>
      <c r="I816" s="290"/>
      <c r="J816" s="290"/>
      <c r="K816" s="290"/>
      <c r="L816" s="290"/>
      <c r="M816" s="290"/>
      <c r="N816" s="290"/>
      <c r="O816" s="290"/>
      <c r="P816" s="290"/>
      <c r="Q816" s="290"/>
      <c r="R816" s="290"/>
      <c r="S816" s="290"/>
      <c r="T816" s="290"/>
      <c r="U816" s="290"/>
      <c r="V816" s="290"/>
    </row>
    <row r="817" spans="1:22" ht="19" customHeight="1">
      <c r="A817" s="290"/>
      <c r="B817" s="290"/>
      <c r="C817" s="290"/>
      <c r="D817" s="345"/>
      <c r="E817" s="348"/>
      <c r="F817" s="345"/>
      <c r="G817" s="345"/>
      <c r="H817" s="290"/>
      <c r="I817" s="290"/>
      <c r="J817" s="290"/>
      <c r="K817" s="290"/>
      <c r="L817" s="290"/>
      <c r="M817" s="290"/>
      <c r="N817" s="290"/>
      <c r="O817" s="290"/>
      <c r="P817" s="290"/>
      <c r="Q817" s="290"/>
      <c r="R817" s="290"/>
      <c r="S817" s="290"/>
      <c r="T817" s="290"/>
      <c r="U817" s="290"/>
      <c r="V817" s="290"/>
    </row>
    <row r="818" spans="1:22" ht="19" customHeight="1">
      <c r="A818" s="290"/>
      <c r="B818" s="290"/>
      <c r="C818" s="290"/>
      <c r="D818" s="345"/>
      <c r="E818" s="348"/>
      <c r="F818" s="345"/>
      <c r="G818" s="345"/>
      <c r="H818" s="290"/>
      <c r="I818" s="290"/>
      <c r="J818" s="290"/>
      <c r="K818" s="290"/>
      <c r="L818" s="290"/>
      <c r="M818" s="290"/>
      <c r="N818" s="290"/>
      <c r="O818" s="290"/>
      <c r="P818" s="290"/>
      <c r="Q818" s="290"/>
      <c r="R818" s="290"/>
      <c r="S818" s="290"/>
      <c r="T818" s="290"/>
      <c r="U818" s="290"/>
      <c r="V818" s="290"/>
    </row>
    <row r="819" spans="1:22" ht="19" customHeight="1">
      <c r="A819" s="290"/>
      <c r="B819" s="290"/>
      <c r="C819" s="290"/>
      <c r="D819" s="345"/>
      <c r="E819" s="348"/>
      <c r="F819" s="345"/>
      <c r="G819" s="345"/>
      <c r="H819" s="290"/>
      <c r="I819" s="290"/>
      <c r="J819" s="290"/>
      <c r="K819" s="290"/>
      <c r="L819" s="290"/>
      <c r="M819" s="290"/>
      <c r="N819" s="290"/>
      <c r="O819" s="290"/>
      <c r="P819" s="290"/>
      <c r="Q819" s="290"/>
      <c r="R819" s="290"/>
      <c r="S819" s="290"/>
      <c r="T819" s="290"/>
      <c r="U819" s="290"/>
      <c r="V819" s="290"/>
    </row>
    <row r="820" spans="1:22" ht="19" customHeight="1">
      <c r="A820" s="290"/>
      <c r="B820" s="290"/>
      <c r="C820" s="290"/>
      <c r="D820" s="345"/>
      <c r="E820" s="348"/>
      <c r="F820" s="345"/>
      <c r="G820" s="345"/>
      <c r="H820" s="290"/>
      <c r="I820" s="290"/>
      <c r="J820" s="290"/>
      <c r="K820" s="290"/>
      <c r="L820" s="290"/>
      <c r="M820" s="290"/>
      <c r="N820" s="290"/>
      <c r="O820" s="290"/>
      <c r="P820" s="290"/>
      <c r="Q820" s="290"/>
      <c r="R820" s="290"/>
      <c r="S820" s="290"/>
      <c r="T820" s="290"/>
      <c r="U820" s="290"/>
      <c r="V820" s="290"/>
    </row>
    <row r="821" spans="1:22" ht="19" customHeight="1">
      <c r="A821" s="290"/>
      <c r="B821" s="290"/>
      <c r="C821" s="290"/>
      <c r="D821" s="345"/>
      <c r="E821" s="348"/>
      <c r="F821" s="345"/>
      <c r="G821" s="345"/>
      <c r="H821" s="290"/>
      <c r="I821" s="290"/>
      <c r="J821" s="290"/>
      <c r="K821" s="290"/>
      <c r="L821" s="290"/>
      <c r="M821" s="290"/>
      <c r="N821" s="290"/>
      <c r="O821" s="290"/>
      <c r="P821" s="290"/>
      <c r="Q821" s="290"/>
      <c r="R821" s="290"/>
      <c r="S821" s="290"/>
      <c r="T821" s="290"/>
      <c r="U821" s="290"/>
      <c r="V821" s="290"/>
    </row>
    <row r="822" spans="1:22" ht="19" customHeight="1">
      <c r="A822" s="290"/>
      <c r="B822" s="290"/>
      <c r="C822" s="290"/>
      <c r="D822" s="345"/>
      <c r="E822" s="348"/>
      <c r="F822" s="345"/>
      <c r="G822" s="345"/>
      <c r="H822" s="290"/>
      <c r="I822" s="290"/>
      <c r="J822" s="290"/>
      <c r="K822" s="290"/>
      <c r="L822" s="290"/>
      <c r="M822" s="290"/>
      <c r="N822" s="290"/>
      <c r="O822" s="290"/>
      <c r="P822" s="290"/>
      <c r="Q822" s="290"/>
      <c r="R822" s="290"/>
      <c r="S822" s="290"/>
      <c r="T822" s="290"/>
      <c r="U822" s="290"/>
      <c r="V822" s="290"/>
    </row>
    <row r="823" spans="1:22" ht="19" customHeight="1">
      <c r="A823" s="290"/>
      <c r="B823" s="290"/>
      <c r="C823" s="290"/>
      <c r="D823" s="345"/>
      <c r="E823" s="348"/>
      <c r="F823" s="345"/>
      <c r="G823" s="345"/>
      <c r="H823" s="290"/>
      <c r="I823" s="290"/>
      <c r="J823" s="290"/>
      <c r="K823" s="290"/>
      <c r="L823" s="290"/>
      <c r="M823" s="290"/>
      <c r="N823" s="290"/>
      <c r="O823" s="290"/>
      <c r="P823" s="290"/>
      <c r="Q823" s="290"/>
      <c r="R823" s="290"/>
      <c r="S823" s="290"/>
      <c r="T823" s="290"/>
      <c r="U823" s="290"/>
      <c r="V823" s="290"/>
    </row>
    <row r="824" spans="1:22" ht="19" customHeight="1">
      <c r="A824" s="290"/>
      <c r="B824" s="290"/>
      <c r="C824" s="290"/>
      <c r="D824" s="345"/>
      <c r="E824" s="348"/>
      <c r="F824" s="345"/>
      <c r="G824" s="345"/>
      <c r="H824" s="290"/>
      <c r="I824" s="290"/>
      <c r="J824" s="290"/>
      <c r="K824" s="290"/>
      <c r="L824" s="290"/>
      <c r="M824" s="290"/>
      <c r="N824" s="290"/>
      <c r="O824" s="290"/>
      <c r="P824" s="290"/>
      <c r="Q824" s="290"/>
      <c r="R824" s="290"/>
      <c r="S824" s="290"/>
      <c r="T824" s="290"/>
      <c r="U824" s="290"/>
      <c r="V824" s="290"/>
    </row>
    <row r="825" spans="1:22" ht="19" customHeight="1">
      <c r="A825" s="290"/>
      <c r="B825" s="290"/>
      <c r="C825" s="290"/>
      <c r="D825" s="345"/>
      <c r="E825" s="348"/>
      <c r="F825" s="345"/>
      <c r="G825" s="345"/>
      <c r="H825" s="290"/>
      <c r="I825" s="290"/>
      <c r="J825" s="290"/>
      <c r="K825" s="290"/>
      <c r="L825" s="290"/>
      <c r="M825" s="290"/>
      <c r="N825" s="290"/>
      <c r="O825" s="290"/>
      <c r="P825" s="290"/>
      <c r="Q825" s="290"/>
      <c r="R825" s="290"/>
      <c r="S825" s="290"/>
      <c r="T825" s="290"/>
      <c r="U825" s="290"/>
      <c r="V825" s="290"/>
    </row>
    <row r="826" spans="1:22" ht="19" customHeight="1">
      <c r="A826" s="290"/>
      <c r="B826" s="290"/>
      <c r="C826" s="290"/>
      <c r="D826" s="345"/>
      <c r="E826" s="348"/>
      <c r="F826" s="345"/>
      <c r="G826" s="345"/>
      <c r="H826" s="290"/>
      <c r="I826" s="290"/>
      <c r="J826" s="290"/>
      <c r="K826" s="290"/>
      <c r="L826" s="290"/>
      <c r="M826" s="290"/>
      <c r="N826" s="290"/>
      <c r="O826" s="290"/>
      <c r="P826" s="290"/>
      <c r="Q826" s="290"/>
      <c r="R826" s="290"/>
      <c r="S826" s="290"/>
      <c r="T826" s="290"/>
      <c r="U826" s="290"/>
      <c r="V826" s="290"/>
    </row>
    <row r="827" spans="1:22" ht="19" customHeight="1">
      <c r="A827" s="290"/>
      <c r="B827" s="290"/>
      <c r="C827" s="290"/>
      <c r="D827" s="345"/>
      <c r="E827" s="348"/>
      <c r="F827" s="345"/>
      <c r="G827" s="345"/>
      <c r="H827" s="290"/>
      <c r="I827" s="290"/>
      <c r="J827" s="290"/>
      <c r="K827" s="290"/>
      <c r="L827" s="290"/>
      <c r="M827" s="290"/>
      <c r="N827" s="290"/>
      <c r="O827" s="290"/>
      <c r="P827" s="290"/>
      <c r="Q827" s="290"/>
      <c r="R827" s="290"/>
      <c r="S827" s="290"/>
      <c r="T827" s="290"/>
      <c r="U827" s="290"/>
      <c r="V827" s="290"/>
    </row>
    <row r="828" spans="1:22" ht="19" customHeight="1">
      <c r="A828" s="290"/>
      <c r="B828" s="290"/>
      <c r="C828" s="290"/>
      <c r="D828" s="345"/>
      <c r="E828" s="348"/>
      <c r="F828" s="345"/>
      <c r="G828" s="345"/>
      <c r="H828" s="290"/>
      <c r="I828" s="290"/>
      <c r="J828" s="290"/>
      <c r="K828" s="290"/>
      <c r="L828" s="290"/>
      <c r="M828" s="290"/>
      <c r="N828" s="290"/>
      <c r="O828" s="290"/>
      <c r="P828" s="290"/>
      <c r="Q828" s="290"/>
      <c r="R828" s="290"/>
      <c r="S828" s="290"/>
      <c r="T828" s="290"/>
      <c r="U828" s="290"/>
      <c r="V828" s="290"/>
    </row>
    <row r="829" spans="1:22" ht="19" customHeight="1">
      <c r="A829" s="290"/>
      <c r="B829" s="290"/>
      <c r="C829" s="290"/>
      <c r="D829" s="345"/>
      <c r="E829" s="348"/>
      <c r="F829" s="345"/>
      <c r="G829" s="345"/>
      <c r="H829" s="290"/>
      <c r="I829" s="290"/>
      <c r="J829" s="290"/>
      <c r="K829" s="290"/>
      <c r="L829" s="290"/>
      <c r="M829" s="290"/>
      <c r="N829" s="290"/>
      <c r="O829" s="290"/>
      <c r="P829" s="290"/>
      <c r="Q829" s="290"/>
      <c r="R829" s="290"/>
      <c r="S829" s="290"/>
      <c r="T829" s="290"/>
      <c r="U829" s="290"/>
      <c r="V829" s="290"/>
    </row>
    <row r="830" spans="1:22" ht="19" customHeight="1">
      <c r="A830" s="290"/>
      <c r="B830" s="290"/>
      <c r="C830" s="290"/>
      <c r="D830" s="345"/>
      <c r="E830" s="348"/>
      <c r="F830" s="345"/>
      <c r="G830" s="345"/>
      <c r="H830" s="290"/>
      <c r="I830" s="290"/>
      <c r="J830" s="290"/>
      <c r="K830" s="290"/>
      <c r="L830" s="290"/>
      <c r="M830" s="290"/>
      <c r="N830" s="290"/>
      <c r="O830" s="290"/>
      <c r="P830" s="290"/>
      <c r="Q830" s="290"/>
      <c r="R830" s="290"/>
      <c r="S830" s="290"/>
      <c r="T830" s="290"/>
      <c r="U830" s="290"/>
      <c r="V830" s="290"/>
    </row>
    <row r="831" spans="1:22" ht="19" customHeight="1">
      <c r="A831" s="290"/>
      <c r="B831" s="290"/>
      <c r="C831" s="290"/>
      <c r="D831" s="345"/>
      <c r="E831" s="348"/>
      <c r="F831" s="345"/>
      <c r="G831" s="345"/>
      <c r="H831" s="290"/>
      <c r="I831" s="290"/>
      <c r="J831" s="290"/>
      <c r="K831" s="290"/>
      <c r="L831" s="290"/>
      <c r="M831" s="290"/>
      <c r="N831" s="290"/>
      <c r="O831" s="290"/>
      <c r="P831" s="290"/>
      <c r="Q831" s="290"/>
      <c r="R831" s="290"/>
      <c r="S831" s="290"/>
      <c r="T831" s="290"/>
      <c r="U831" s="290"/>
      <c r="V831" s="290"/>
    </row>
    <row r="832" spans="1:22" ht="19" customHeight="1">
      <c r="A832" s="290"/>
      <c r="B832" s="290"/>
      <c r="C832" s="290"/>
      <c r="D832" s="345"/>
      <c r="E832" s="348"/>
      <c r="F832" s="345"/>
      <c r="G832" s="345"/>
      <c r="H832" s="290"/>
      <c r="I832" s="290"/>
      <c r="J832" s="290"/>
      <c r="K832" s="290"/>
      <c r="L832" s="290"/>
      <c r="M832" s="290"/>
      <c r="N832" s="290"/>
      <c r="O832" s="290"/>
      <c r="P832" s="290"/>
      <c r="Q832" s="290"/>
      <c r="R832" s="290"/>
      <c r="S832" s="290"/>
      <c r="T832" s="290"/>
      <c r="U832" s="290"/>
      <c r="V832" s="290"/>
    </row>
    <row r="833" spans="1:22" ht="19" customHeight="1">
      <c r="A833" s="290"/>
      <c r="B833" s="290"/>
      <c r="C833" s="290"/>
      <c r="D833" s="345"/>
      <c r="E833" s="348"/>
      <c r="F833" s="345"/>
      <c r="G833" s="345"/>
      <c r="H833" s="290"/>
      <c r="I833" s="290"/>
      <c r="J833" s="290"/>
      <c r="K833" s="290"/>
      <c r="L833" s="290"/>
      <c r="M833" s="290"/>
      <c r="N833" s="290"/>
      <c r="O833" s="290"/>
      <c r="P833" s="290"/>
      <c r="Q833" s="290"/>
      <c r="R833" s="290"/>
      <c r="S833" s="290"/>
      <c r="T833" s="290"/>
      <c r="U833" s="290"/>
      <c r="V833" s="290"/>
    </row>
    <row r="834" spans="1:22" ht="19" customHeight="1">
      <c r="A834" s="290"/>
      <c r="B834" s="290"/>
      <c r="C834" s="290"/>
      <c r="D834" s="345"/>
      <c r="E834" s="348"/>
      <c r="F834" s="345"/>
      <c r="G834" s="345"/>
      <c r="H834" s="290"/>
      <c r="I834" s="290"/>
      <c r="J834" s="290"/>
      <c r="K834" s="290"/>
      <c r="L834" s="290"/>
      <c r="M834" s="290"/>
      <c r="N834" s="290"/>
      <c r="O834" s="290"/>
      <c r="P834" s="290"/>
      <c r="Q834" s="290"/>
      <c r="R834" s="290"/>
      <c r="S834" s="290"/>
      <c r="T834" s="290"/>
      <c r="U834" s="290"/>
      <c r="V834" s="290"/>
    </row>
    <row r="835" spans="1:22" ht="19" customHeight="1">
      <c r="A835" s="290"/>
      <c r="B835" s="290"/>
      <c r="C835" s="290"/>
      <c r="D835" s="345"/>
      <c r="E835" s="348"/>
      <c r="F835" s="345"/>
      <c r="G835" s="345"/>
      <c r="H835" s="290"/>
      <c r="I835" s="290"/>
      <c r="J835" s="290"/>
      <c r="K835" s="290"/>
      <c r="L835" s="290"/>
      <c r="M835" s="290"/>
      <c r="N835" s="290"/>
      <c r="O835" s="290"/>
      <c r="P835" s="290"/>
      <c r="Q835" s="290"/>
      <c r="R835" s="290"/>
      <c r="S835" s="290"/>
      <c r="T835" s="290"/>
      <c r="U835" s="290"/>
      <c r="V835" s="290"/>
    </row>
    <row r="836" spans="1:22" ht="19" customHeight="1">
      <c r="A836" s="290"/>
      <c r="B836" s="290"/>
      <c r="C836" s="290"/>
      <c r="D836" s="345"/>
      <c r="E836" s="348"/>
      <c r="F836" s="345"/>
      <c r="G836" s="345"/>
      <c r="H836" s="290"/>
      <c r="I836" s="290"/>
      <c r="J836" s="290"/>
      <c r="K836" s="290"/>
      <c r="L836" s="290"/>
      <c r="M836" s="290"/>
      <c r="N836" s="290"/>
      <c r="O836" s="290"/>
      <c r="P836" s="290"/>
      <c r="Q836" s="290"/>
      <c r="R836" s="290"/>
      <c r="S836" s="290"/>
      <c r="T836" s="290"/>
      <c r="U836" s="290"/>
      <c r="V836" s="290"/>
    </row>
    <row r="837" spans="1:22" ht="19" customHeight="1">
      <c r="A837" s="290"/>
      <c r="B837" s="290"/>
      <c r="C837" s="290"/>
      <c r="D837" s="345"/>
      <c r="E837" s="348"/>
      <c r="F837" s="345"/>
      <c r="G837" s="345"/>
      <c r="H837" s="290"/>
      <c r="I837" s="290"/>
      <c r="J837" s="290"/>
      <c r="K837" s="290"/>
      <c r="L837" s="290"/>
      <c r="M837" s="290"/>
      <c r="N837" s="290"/>
      <c r="O837" s="290"/>
      <c r="P837" s="290"/>
      <c r="Q837" s="290"/>
      <c r="R837" s="290"/>
      <c r="S837" s="290"/>
      <c r="T837" s="290"/>
      <c r="U837" s="290"/>
      <c r="V837" s="290"/>
    </row>
    <row r="838" spans="1:22" ht="19" customHeight="1">
      <c r="A838" s="290"/>
      <c r="B838" s="290"/>
      <c r="C838" s="290"/>
      <c r="D838" s="345"/>
      <c r="E838" s="348"/>
      <c r="F838" s="345"/>
      <c r="G838" s="345"/>
      <c r="H838" s="290"/>
      <c r="I838" s="290"/>
      <c r="J838" s="290"/>
      <c r="K838" s="290"/>
      <c r="L838" s="290"/>
      <c r="M838" s="290"/>
      <c r="N838" s="290"/>
      <c r="O838" s="290"/>
      <c r="P838" s="290"/>
      <c r="Q838" s="290"/>
      <c r="R838" s="290"/>
      <c r="S838" s="290"/>
      <c r="T838" s="290"/>
      <c r="U838" s="290"/>
      <c r="V838" s="290"/>
    </row>
    <row r="839" spans="1:22" ht="19" customHeight="1">
      <c r="A839" s="290"/>
      <c r="B839" s="290"/>
      <c r="C839" s="290"/>
      <c r="D839" s="345"/>
      <c r="E839" s="348"/>
      <c r="F839" s="345"/>
      <c r="G839" s="345"/>
      <c r="H839" s="290"/>
      <c r="I839" s="290"/>
      <c r="J839" s="290"/>
      <c r="K839" s="290"/>
      <c r="L839" s="290"/>
      <c r="M839" s="290"/>
      <c r="N839" s="290"/>
      <c r="O839" s="290"/>
      <c r="P839" s="290"/>
      <c r="Q839" s="290"/>
      <c r="R839" s="290"/>
      <c r="S839" s="290"/>
      <c r="T839" s="290"/>
      <c r="U839" s="290"/>
      <c r="V839" s="290"/>
    </row>
    <row r="840" spans="1:22" ht="19" customHeight="1">
      <c r="A840" s="290"/>
      <c r="B840" s="290"/>
      <c r="C840" s="290"/>
      <c r="D840" s="345"/>
      <c r="E840" s="348"/>
      <c r="F840" s="345"/>
      <c r="G840" s="345"/>
      <c r="H840" s="290"/>
      <c r="I840" s="290"/>
      <c r="J840" s="290"/>
      <c r="K840" s="290"/>
      <c r="L840" s="290"/>
      <c r="M840" s="290"/>
      <c r="N840" s="290"/>
      <c r="O840" s="290"/>
      <c r="P840" s="290"/>
      <c r="Q840" s="290"/>
      <c r="R840" s="290"/>
      <c r="S840" s="290"/>
      <c r="T840" s="290"/>
      <c r="U840" s="290"/>
      <c r="V840" s="290"/>
    </row>
    <row r="841" spans="1:22" ht="19" customHeight="1">
      <c r="A841" s="290"/>
      <c r="B841" s="290"/>
      <c r="C841" s="290"/>
      <c r="D841" s="345"/>
      <c r="E841" s="348"/>
      <c r="F841" s="345"/>
      <c r="G841" s="345"/>
      <c r="H841" s="290"/>
      <c r="I841" s="290"/>
      <c r="J841" s="290"/>
      <c r="K841" s="290"/>
      <c r="L841" s="290"/>
      <c r="M841" s="290"/>
      <c r="N841" s="290"/>
      <c r="O841" s="290"/>
      <c r="P841" s="290"/>
      <c r="Q841" s="290"/>
      <c r="R841" s="290"/>
      <c r="S841" s="290"/>
      <c r="T841" s="290"/>
      <c r="U841" s="290"/>
      <c r="V841" s="290"/>
    </row>
    <row r="842" spans="1:22" ht="19" customHeight="1">
      <c r="A842" s="290"/>
      <c r="B842" s="290"/>
      <c r="C842" s="290"/>
      <c r="D842" s="345"/>
      <c r="E842" s="348"/>
      <c r="F842" s="345"/>
      <c r="G842" s="345"/>
      <c r="H842" s="290"/>
      <c r="I842" s="290"/>
      <c r="J842" s="290"/>
      <c r="K842" s="290"/>
      <c r="L842" s="290"/>
      <c r="M842" s="290"/>
      <c r="N842" s="290"/>
      <c r="O842" s="290"/>
      <c r="P842" s="290"/>
      <c r="Q842" s="290"/>
      <c r="R842" s="290"/>
      <c r="S842" s="290"/>
      <c r="T842" s="290"/>
      <c r="U842" s="290"/>
      <c r="V842" s="290"/>
    </row>
    <row r="843" spans="1:22" ht="19" customHeight="1">
      <c r="A843" s="290"/>
      <c r="B843" s="290"/>
      <c r="C843" s="290"/>
      <c r="D843" s="345"/>
      <c r="E843" s="348"/>
      <c r="F843" s="345"/>
      <c r="G843" s="345"/>
      <c r="H843" s="290"/>
      <c r="I843" s="290"/>
      <c r="J843" s="290"/>
      <c r="K843" s="290"/>
      <c r="L843" s="290"/>
      <c r="M843" s="290"/>
      <c r="N843" s="290"/>
      <c r="O843" s="290"/>
      <c r="P843" s="290"/>
      <c r="Q843" s="290"/>
      <c r="R843" s="290"/>
      <c r="S843" s="290"/>
      <c r="T843" s="290"/>
      <c r="U843" s="290"/>
      <c r="V843" s="290"/>
    </row>
    <row r="844" spans="1:22" ht="19" customHeight="1">
      <c r="A844" s="290"/>
      <c r="B844" s="290"/>
      <c r="C844" s="290"/>
      <c r="D844" s="345"/>
      <c r="E844" s="348"/>
      <c r="F844" s="345"/>
      <c r="G844" s="345"/>
      <c r="H844" s="290"/>
      <c r="I844" s="290"/>
      <c r="J844" s="290"/>
      <c r="K844" s="290"/>
      <c r="L844" s="290"/>
      <c r="M844" s="290"/>
      <c r="N844" s="290"/>
      <c r="O844" s="290"/>
      <c r="P844" s="290"/>
      <c r="Q844" s="290"/>
      <c r="R844" s="290"/>
      <c r="S844" s="290"/>
      <c r="T844" s="290"/>
      <c r="U844" s="290"/>
      <c r="V844" s="290"/>
    </row>
    <row r="845" spans="1:22" ht="19" customHeight="1">
      <c r="A845" s="290"/>
      <c r="B845" s="290"/>
      <c r="C845" s="290"/>
      <c r="D845" s="345"/>
      <c r="E845" s="348"/>
      <c r="F845" s="345"/>
      <c r="G845" s="345"/>
      <c r="H845" s="290"/>
      <c r="I845" s="290"/>
      <c r="J845" s="290"/>
      <c r="K845" s="290"/>
      <c r="L845" s="290"/>
      <c r="M845" s="290"/>
      <c r="N845" s="290"/>
      <c r="O845" s="290"/>
      <c r="P845" s="290"/>
      <c r="Q845" s="290"/>
      <c r="R845" s="290"/>
      <c r="S845" s="290"/>
      <c r="T845" s="290"/>
      <c r="U845" s="290"/>
      <c r="V845" s="290"/>
    </row>
    <row r="846" spans="1:22" ht="19" customHeight="1">
      <c r="A846" s="290"/>
      <c r="B846" s="290"/>
      <c r="C846" s="290"/>
      <c r="D846" s="345"/>
      <c r="E846" s="348"/>
      <c r="F846" s="345"/>
      <c r="G846" s="345"/>
      <c r="H846" s="290"/>
      <c r="I846" s="290"/>
      <c r="J846" s="290"/>
      <c r="K846" s="290"/>
      <c r="L846" s="290"/>
      <c r="M846" s="290"/>
      <c r="N846" s="290"/>
      <c r="O846" s="290"/>
      <c r="P846" s="290"/>
      <c r="Q846" s="290"/>
      <c r="R846" s="290"/>
      <c r="S846" s="290"/>
      <c r="T846" s="290"/>
      <c r="U846" s="290"/>
      <c r="V846" s="290"/>
    </row>
    <row r="847" spans="1:22" ht="19" customHeight="1">
      <c r="A847" s="290"/>
      <c r="B847" s="290"/>
      <c r="C847" s="290"/>
      <c r="D847" s="345"/>
      <c r="E847" s="348"/>
      <c r="F847" s="345"/>
      <c r="G847" s="345"/>
      <c r="H847" s="290"/>
      <c r="I847" s="290"/>
      <c r="J847" s="290"/>
      <c r="K847" s="290"/>
      <c r="L847" s="290"/>
      <c r="M847" s="290"/>
      <c r="N847" s="290"/>
      <c r="O847" s="290"/>
      <c r="P847" s="290"/>
      <c r="Q847" s="290"/>
      <c r="R847" s="290"/>
      <c r="S847" s="290"/>
      <c r="T847" s="290"/>
      <c r="U847" s="290"/>
      <c r="V847" s="290"/>
    </row>
    <row r="848" spans="1:22" ht="19" customHeight="1">
      <c r="A848" s="290"/>
      <c r="B848" s="290"/>
      <c r="C848" s="290"/>
      <c r="D848" s="345"/>
      <c r="E848" s="348"/>
      <c r="F848" s="345"/>
      <c r="G848" s="345"/>
      <c r="H848" s="290"/>
      <c r="I848" s="290"/>
      <c r="J848" s="290"/>
      <c r="K848" s="290"/>
      <c r="L848" s="290"/>
      <c r="M848" s="290"/>
      <c r="N848" s="290"/>
      <c r="O848" s="290"/>
      <c r="P848" s="290"/>
      <c r="Q848" s="290"/>
      <c r="R848" s="290"/>
      <c r="S848" s="290"/>
      <c r="T848" s="290"/>
      <c r="U848" s="290"/>
      <c r="V848" s="290"/>
    </row>
    <row r="849" spans="1:22" ht="19" customHeight="1">
      <c r="A849" s="290"/>
      <c r="B849" s="290"/>
      <c r="C849" s="290"/>
      <c r="D849" s="345"/>
      <c r="E849" s="348"/>
      <c r="F849" s="345"/>
      <c r="G849" s="345"/>
      <c r="H849" s="290"/>
      <c r="I849" s="290"/>
      <c r="J849" s="290"/>
      <c r="K849" s="290"/>
      <c r="L849" s="290"/>
      <c r="M849" s="290"/>
      <c r="N849" s="290"/>
      <c r="O849" s="290"/>
      <c r="P849" s="290"/>
      <c r="Q849" s="290"/>
      <c r="R849" s="290"/>
      <c r="S849" s="290"/>
      <c r="T849" s="290"/>
      <c r="U849" s="290"/>
      <c r="V849" s="290"/>
    </row>
    <row r="850" spans="1:22" ht="19" customHeight="1">
      <c r="A850" s="290"/>
      <c r="B850" s="290"/>
      <c r="C850" s="290"/>
      <c r="D850" s="345"/>
      <c r="E850" s="348"/>
      <c r="F850" s="345"/>
      <c r="G850" s="345"/>
      <c r="H850" s="290"/>
      <c r="I850" s="290"/>
      <c r="J850" s="290"/>
      <c r="K850" s="290"/>
      <c r="L850" s="290"/>
      <c r="M850" s="290"/>
      <c r="N850" s="290"/>
      <c r="O850" s="290"/>
      <c r="P850" s="290"/>
      <c r="Q850" s="290"/>
      <c r="R850" s="290"/>
      <c r="S850" s="290"/>
      <c r="T850" s="290"/>
      <c r="U850" s="290"/>
      <c r="V850" s="290"/>
    </row>
    <row r="851" spans="1:22" ht="19" customHeight="1">
      <c r="A851" s="290"/>
      <c r="B851" s="290"/>
      <c r="C851" s="290"/>
      <c r="D851" s="345"/>
      <c r="E851" s="348"/>
      <c r="F851" s="345"/>
      <c r="G851" s="345"/>
      <c r="H851" s="290"/>
      <c r="I851" s="290"/>
      <c r="J851" s="290"/>
      <c r="K851" s="290"/>
      <c r="L851" s="290"/>
      <c r="M851" s="290"/>
      <c r="N851" s="290"/>
      <c r="O851" s="290"/>
      <c r="P851" s="290"/>
      <c r="Q851" s="290"/>
      <c r="R851" s="290"/>
      <c r="S851" s="290"/>
      <c r="T851" s="290"/>
      <c r="U851" s="290"/>
      <c r="V851" s="290"/>
    </row>
    <row r="852" spans="1:22" ht="19" customHeight="1">
      <c r="A852" s="290"/>
      <c r="B852" s="290"/>
      <c r="C852" s="290"/>
      <c r="D852" s="345"/>
      <c r="E852" s="348"/>
      <c r="F852" s="345"/>
      <c r="G852" s="345"/>
      <c r="H852" s="290"/>
      <c r="I852" s="290"/>
      <c r="J852" s="290"/>
      <c r="K852" s="290"/>
      <c r="L852" s="290"/>
      <c r="M852" s="290"/>
      <c r="N852" s="290"/>
      <c r="O852" s="290"/>
      <c r="P852" s="290"/>
      <c r="Q852" s="290"/>
      <c r="R852" s="290"/>
      <c r="S852" s="290"/>
      <c r="T852" s="290"/>
      <c r="U852" s="290"/>
      <c r="V852" s="290"/>
    </row>
    <row r="853" spans="1:22" ht="19" customHeight="1">
      <c r="A853" s="290"/>
      <c r="B853" s="290"/>
      <c r="C853" s="290"/>
      <c r="D853" s="345"/>
      <c r="E853" s="348"/>
      <c r="F853" s="345"/>
      <c r="G853" s="345"/>
      <c r="H853" s="290"/>
      <c r="I853" s="290"/>
      <c r="J853" s="290"/>
      <c r="K853" s="290"/>
      <c r="L853" s="290"/>
      <c r="M853" s="290"/>
      <c r="N853" s="290"/>
      <c r="O853" s="290"/>
      <c r="P853" s="290"/>
      <c r="Q853" s="290"/>
      <c r="R853" s="290"/>
      <c r="S853" s="290"/>
      <c r="T853" s="290"/>
      <c r="U853" s="290"/>
      <c r="V853" s="290"/>
    </row>
    <row r="854" spans="1:22" ht="19" customHeight="1">
      <c r="A854" s="290"/>
      <c r="B854" s="290"/>
      <c r="C854" s="290"/>
      <c r="D854" s="345"/>
      <c r="E854" s="348"/>
      <c r="F854" s="345"/>
      <c r="G854" s="345"/>
      <c r="H854" s="290"/>
      <c r="I854" s="290"/>
      <c r="J854" s="290"/>
      <c r="K854" s="290"/>
      <c r="L854" s="290"/>
      <c r="M854" s="290"/>
      <c r="N854" s="290"/>
      <c r="O854" s="290"/>
      <c r="P854" s="290"/>
      <c r="Q854" s="290"/>
      <c r="R854" s="290"/>
      <c r="S854" s="290"/>
      <c r="T854" s="290"/>
      <c r="U854" s="290"/>
      <c r="V854" s="290"/>
    </row>
    <row r="855" spans="1:22" ht="19" customHeight="1">
      <c r="A855" s="290"/>
      <c r="B855" s="290"/>
      <c r="C855" s="290"/>
      <c r="D855" s="345"/>
      <c r="E855" s="348"/>
      <c r="F855" s="345"/>
      <c r="G855" s="345"/>
      <c r="H855" s="290"/>
      <c r="I855" s="290"/>
      <c r="J855" s="290"/>
      <c r="K855" s="290"/>
      <c r="L855" s="290"/>
      <c r="M855" s="290"/>
      <c r="N855" s="290"/>
      <c r="O855" s="290"/>
      <c r="P855" s="290"/>
      <c r="Q855" s="290"/>
      <c r="R855" s="290"/>
      <c r="S855" s="290"/>
      <c r="T855" s="290"/>
      <c r="U855" s="290"/>
      <c r="V855" s="290"/>
    </row>
    <row r="856" spans="1:22" ht="19" customHeight="1">
      <c r="A856" s="290"/>
      <c r="B856" s="290"/>
      <c r="C856" s="290"/>
      <c r="D856" s="345"/>
      <c r="E856" s="348"/>
      <c r="F856" s="345"/>
      <c r="G856" s="345"/>
      <c r="H856" s="290"/>
      <c r="I856" s="290"/>
      <c r="J856" s="290"/>
      <c r="K856" s="290"/>
      <c r="L856" s="290"/>
      <c r="M856" s="290"/>
      <c r="N856" s="290"/>
      <c r="O856" s="290"/>
      <c r="P856" s="290"/>
      <c r="Q856" s="290"/>
      <c r="R856" s="290"/>
      <c r="S856" s="290"/>
      <c r="T856" s="290"/>
      <c r="U856" s="290"/>
      <c r="V856" s="290"/>
    </row>
    <row r="857" spans="1:22" ht="19" customHeight="1">
      <c r="A857" s="290"/>
      <c r="B857" s="290"/>
      <c r="C857" s="290"/>
      <c r="D857" s="345"/>
      <c r="E857" s="348"/>
      <c r="F857" s="345"/>
      <c r="G857" s="345"/>
      <c r="H857" s="290"/>
      <c r="I857" s="290"/>
      <c r="J857" s="290"/>
      <c r="K857" s="290"/>
      <c r="L857" s="290"/>
      <c r="M857" s="290"/>
      <c r="N857" s="290"/>
      <c r="O857" s="290"/>
      <c r="P857" s="290"/>
      <c r="Q857" s="290"/>
      <c r="R857" s="290"/>
      <c r="S857" s="290"/>
      <c r="T857" s="290"/>
      <c r="U857" s="290"/>
      <c r="V857" s="290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9890-BB6F-4510-9215-DEF8F0BAE6B5}">
  <sheetPr>
    <pageSetUpPr fitToPage="1"/>
  </sheetPr>
  <dimension ref="A1:T840"/>
  <sheetViews>
    <sheetView view="pageBreakPreview" zoomScale="65" zoomScaleNormal="48" zoomScaleSheetLayoutView="65" workbookViewId="0">
      <pane xSplit="9" ySplit="5" topLeftCell="J31" activePane="bottomRight" state="frozen"/>
      <selection activeCell="G3" sqref="G3:M8"/>
      <selection pane="topRight" activeCell="G3" sqref="G3:M8"/>
      <selection pane="bottomLeft" activeCell="G3" sqref="G3:M8"/>
      <selection pane="bottomRight" activeCell="G3" sqref="G3:M8"/>
    </sheetView>
  </sheetViews>
  <sheetFormatPr defaultColWidth="15.1796875" defaultRowHeight="18.5"/>
  <cols>
    <col min="1" max="1" width="8.81640625" style="263" customWidth="1"/>
    <col min="2" max="2" width="22.36328125" style="263" customWidth="1"/>
    <col min="3" max="3" width="49.36328125" style="263" customWidth="1"/>
    <col min="4" max="4" width="49.36328125" style="412" customWidth="1"/>
    <col min="5" max="5" width="11.36328125" style="360" customWidth="1"/>
    <col min="6" max="7" width="17.453125" style="360" customWidth="1"/>
    <col min="8" max="8" width="14.36328125" style="273" customWidth="1"/>
    <col min="9" max="9" width="14.6328125" style="375" customWidth="1"/>
    <col min="10" max="10" width="16.6328125" style="263" customWidth="1"/>
    <col min="11" max="11" width="13.453125" style="263" customWidth="1"/>
    <col min="12" max="12" width="17" style="263" customWidth="1"/>
    <col min="13" max="13" width="11.81640625" style="263" customWidth="1"/>
    <col min="14" max="20" width="22.36328125" style="263" customWidth="1"/>
    <col min="21" max="16384" width="15.1796875" style="263"/>
  </cols>
  <sheetData>
    <row r="1" spans="1:20" ht="24.75" customHeight="1" thickBot="1">
      <c r="A1" s="557" t="s">
        <v>301</v>
      </c>
      <c r="B1" s="557"/>
      <c r="C1" s="357">
        <f>COMMENTS!C1</f>
        <v>118577</v>
      </c>
      <c r="D1" s="370"/>
      <c r="E1" s="371"/>
      <c r="F1" s="372"/>
      <c r="G1" s="261"/>
      <c r="H1" s="261"/>
      <c r="I1" s="261"/>
    </row>
    <row r="2" spans="1:20" ht="24.75" customHeight="1" thickBot="1">
      <c r="A2" s="557" t="s">
        <v>302</v>
      </c>
      <c r="B2" s="557"/>
      <c r="C2" s="357" t="str">
        <f>COMMENTS!C2</f>
        <v>STU APPLIQUE CREW</v>
      </c>
      <c r="D2" s="370"/>
      <c r="F2" s="260"/>
      <c r="G2" s="261"/>
      <c r="H2" s="261"/>
      <c r="I2" s="261"/>
    </row>
    <row r="3" spans="1:20" ht="22.75" customHeight="1" thickBot="1">
      <c r="A3" s="560" t="s">
        <v>303</v>
      </c>
      <c r="B3" s="561"/>
      <c r="C3" s="357" t="str">
        <f>COMMENTS!C3</f>
        <v>UNAVALABLE</v>
      </c>
      <c r="D3" s="370"/>
      <c r="F3" s="373"/>
      <c r="G3" s="374"/>
    </row>
    <row r="4" spans="1:20" ht="22.75" customHeight="1" thickBot="1">
      <c r="A4" s="557" t="s">
        <v>160</v>
      </c>
      <c r="B4" s="557"/>
      <c r="C4" s="357" t="str">
        <f>COMMENTS!C4</f>
        <v>SP25</v>
      </c>
      <c r="D4" s="370"/>
      <c r="F4" s="361" t="str">
        <f>COMMENTS!F4</f>
        <v>DATE: 9/17/2024</v>
      </c>
      <c r="G4" s="374"/>
    </row>
    <row r="5" spans="1:20" ht="22.75" customHeight="1" thickBot="1">
      <c r="A5" s="562" t="s">
        <v>55</v>
      </c>
      <c r="B5" s="562"/>
      <c r="C5" s="357" t="str">
        <f>COMMENTS!C5</f>
        <v>M</v>
      </c>
      <c r="D5" s="370"/>
      <c r="F5" s="373"/>
    </row>
    <row r="6" spans="1:20" ht="22.75" customHeight="1" thickBot="1">
      <c r="A6" s="560" t="s">
        <v>307</v>
      </c>
      <c r="B6" s="561"/>
      <c r="C6" s="357">
        <f>COMMENTS!C6</f>
        <v>0</v>
      </c>
      <c r="D6" s="370"/>
      <c r="I6" s="376"/>
    </row>
    <row r="7" spans="1:20" ht="39.75" customHeight="1" thickBot="1">
      <c r="A7" s="377"/>
      <c r="B7" s="589" t="s">
        <v>308</v>
      </c>
      <c r="C7" s="593"/>
      <c r="D7" s="378"/>
      <c r="E7" s="379" t="s">
        <v>315</v>
      </c>
      <c r="F7" s="380"/>
      <c r="G7" s="380" t="s">
        <v>376</v>
      </c>
      <c r="H7" s="381"/>
      <c r="I7" s="382"/>
      <c r="J7" s="383"/>
      <c r="K7" s="290"/>
      <c r="L7" s="290"/>
      <c r="M7" s="290"/>
      <c r="N7" s="290"/>
      <c r="O7" s="290"/>
      <c r="P7" s="290"/>
      <c r="Q7" s="290"/>
      <c r="R7" s="290"/>
      <c r="S7" s="290"/>
      <c r="T7" s="290"/>
    </row>
    <row r="8" spans="1:20" ht="36" customHeight="1" thickBot="1">
      <c r="A8" s="384"/>
      <c r="B8" s="594" t="s">
        <v>377</v>
      </c>
      <c r="C8" s="595"/>
      <c r="D8" s="385"/>
      <c r="E8" s="386"/>
      <c r="F8" s="387" t="s">
        <v>59</v>
      </c>
      <c r="G8" s="388" t="s">
        <v>10</v>
      </c>
      <c r="H8" s="389" t="s">
        <v>56</v>
      </c>
      <c r="I8" s="390" t="s">
        <v>57</v>
      </c>
      <c r="J8" s="390" t="s">
        <v>58</v>
      </c>
      <c r="L8" s="290"/>
      <c r="M8" s="290"/>
      <c r="N8" s="290"/>
      <c r="O8" s="290"/>
      <c r="P8" s="290"/>
      <c r="Q8" s="290"/>
      <c r="R8" s="290"/>
      <c r="S8" s="290"/>
      <c r="T8" s="290"/>
    </row>
    <row r="9" spans="1:20" ht="36.5" customHeight="1">
      <c r="A9" s="391">
        <v>1</v>
      </c>
      <c r="B9" s="596" t="s">
        <v>89</v>
      </c>
      <c r="C9" s="597"/>
      <c r="D9" s="392" t="s">
        <v>319</v>
      </c>
      <c r="E9" s="393">
        <v>0.25</v>
      </c>
      <c r="F9" s="394">
        <f>G9-1/4</f>
        <v>6.25</v>
      </c>
      <c r="G9" s="304">
        <v>6.5</v>
      </c>
      <c r="H9" s="395">
        <f>G9+1/4</f>
        <v>6.75</v>
      </c>
      <c r="I9" s="395">
        <f>G9+0.5</f>
        <v>7</v>
      </c>
      <c r="J9" s="396">
        <f>H9+0.5</f>
        <v>7.25</v>
      </c>
      <c r="L9" s="290"/>
      <c r="M9" s="290"/>
      <c r="N9" s="290"/>
      <c r="O9" s="290"/>
      <c r="P9" s="290"/>
      <c r="Q9" s="290"/>
      <c r="R9" s="290"/>
      <c r="S9" s="290"/>
      <c r="T9" s="290"/>
    </row>
    <row r="10" spans="1:20" ht="22" customHeight="1">
      <c r="A10" s="397">
        <v>2</v>
      </c>
      <c r="B10" s="592" t="s">
        <v>378</v>
      </c>
      <c r="C10" s="592"/>
      <c r="D10" s="392" t="s">
        <v>96</v>
      </c>
      <c r="E10" s="399">
        <v>0.75</v>
      </c>
      <c r="F10" s="400">
        <f>G10-1</f>
        <v>25</v>
      </c>
      <c r="G10" s="331">
        <v>26</v>
      </c>
      <c r="H10" s="401">
        <f>G10+1</f>
        <v>27</v>
      </c>
      <c r="I10" s="401">
        <f>G10+2</f>
        <v>28</v>
      </c>
      <c r="J10" s="402">
        <f>H10+2</f>
        <v>29</v>
      </c>
      <c r="L10" s="290"/>
      <c r="M10" s="290"/>
      <c r="N10" s="290"/>
      <c r="O10" s="290"/>
      <c r="P10" s="290"/>
      <c r="Q10" s="290"/>
      <c r="R10" s="290"/>
      <c r="S10" s="290"/>
      <c r="T10" s="290"/>
    </row>
    <row r="11" spans="1:20" ht="22" customHeight="1">
      <c r="A11" s="397">
        <v>3</v>
      </c>
      <c r="B11" s="592" t="s">
        <v>379</v>
      </c>
      <c r="C11" s="592"/>
      <c r="D11" s="392" t="s">
        <v>323</v>
      </c>
      <c r="E11" s="399">
        <v>0.75</v>
      </c>
      <c r="F11" s="400">
        <f>G11-1</f>
        <v>26</v>
      </c>
      <c r="G11" s="331">
        <v>27</v>
      </c>
      <c r="H11" s="401">
        <f>G11+1</f>
        <v>28</v>
      </c>
      <c r="I11" s="401">
        <f>G11+2</f>
        <v>29</v>
      </c>
      <c r="J11" s="402">
        <f t="shared" ref="J11:J12" si="0">H11+2</f>
        <v>30</v>
      </c>
      <c r="L11" s="290"/>
      <c r="M11" s="290"/>
      <c r="N11" s="290"/>
      <c r="O11" s="290"/>
      <c r="P11" s="290"/>
      <c r="Q11" s="290"/>
      <c r="R11" s="290"/>
      <c r="S11" s="290"/>
      <c r="T11" s="290"/>
    </row>
    <row r="12" spans="1:20" ht="22" customHeight="1">
      <c r="A12" s="397">
        <v>4</v>
      </c>
      <c r="B12" s="591" t="s">
        <v>380</v>
      </c>
      <c r="C12" s="592"/>
      <c r="D12" s="392" t="s">
        <v>325</v>
      </c>
      <c r="E12" s="399">
        <v>0.75</v>
      </c>
      <c r="F12" s="400">
        <f>G12-1</f>
        <v>19.5</v>
      </c>
      <c r="G12" s="331">
        <v>20.5</v>
      </c>
      <c r="H12" s="401">
        <f>G12+1</f>
        <v>21.5</v>
      </c>
      <c r="I12" s="401">
        <f>G12+2</f>
        <v>22.5</v>
      </c>
      <c r="J12" s="402">
        <f t="shared" si="0"/>
        <v>23.5</v>
      </c>
      <c r="L12" s="290"/>
      <c r="M12" s="290"/>
      <c r="N12" s="290"/>
      <c r="O12" s="290"/>
      <c r="P12" s="290"/>
      <c r="Q12" s="290"/>
      <c r="R12" s="290"/>
      <c r="S12" s="290"/>
      <c r="T12" s="290"/>
    </row>
    <row r="13" spans="1:20" ht="22" customHeight="1">
      <c r="A13" s="391">
        <v>5</v>
      </c>
      <c r="B13" s="596" t="s">
        <v>381</v>
      </c>
      <c r="C13" s="597"/>
      <c r="D13" s="392" t="s">
        <v>78</v>
      </c>
      <c r="E13" s="393">
        <v>0.625</v>
      </c>
      <c r="F13" s="394">
        <f>G13-1</f>
        <v>25</v>
      </c>
      <c r="G13" s="304">
        <v>26</v>
      </c>
      <c r="H13" s="395">
        <f>G13+1</f>
        <v>27</v>
      </c>
      <c r="I13" s="395">
        <f>G13+2</f>
        <v>28</v>
      </c>
      <c r="J13" s="396">
        <f>H13+2</f>
        <v>29</v>
      </c>
      <c r="L13" s="290"/>
      <c r="M13" s="290"/>
      <c r="N13" s="290"/>
      <c r="O13" s="290"/>
      <c r="P13" s="290"/>
      <c r="Q13" s="290"/>
      <c r="R13" s="290"/>
      <c r="S13" s="290"/>
      <c r="T13" s="290"/>
    </row>
    <row r="14" spans="1:20" ht="22" customHeight="1">
      <c r="A14" s="397">
        <v>6</v>
      </c>
      <c r="B14" s="403" t="s">
        <v>327</v>
      </c>
      <c r="C14" s="398"/>
      <c r="D14" s="392" t="s">
        <v>328</v>
      </c>
      <c r="E14" s="399">
        <v>0.375</v>
      </c>
      <c r="F14" s="400">
        <f>G14-0.5</f>
        <v>11</v>
      </c>
      <c r="G14" s="331">
        <v>11.5</v>
      </c>
      <c r="H14" s="401">
        <f>G14+0.5</f>
        <v>12</v>
      </c>
      <c r="I14" s="401">
        <f>G14+1</f>
        <v>12.5</v>
      </c>
      <c r="J14" s="402">
        <f>G14+1.5</f>
        <v>13</v>
      </c>
      <c r="L14" s="290"/>
      <c r="M14" s="290"/>
      <c r="N14" s="290"/>
      <c r="O14" s="290"/>
      <c r="P14" s="290"/>
      <c r="Q14" s="290"/>
      <c r="R14" s="290"/>
      <c r="S14" s="290"/>
      <c r="T14" s="290"/>
    </row>
    <row r="15" spans="1:20" ht="22" customHeight="1">
      <c r="A15" s="397">
        <v>7</v>
      </c>
      <c r="B15" s="591" t="s">
        <v>382</v>
      </c>
      <c r="C15" s="592"/>
      <c r="D15" s="392" t="s">
        <v>330</v>
      </c>
      <c r="E15" s="399">
        <v>0.375</v>
      </c>
      <c r="F15" s="400">
        <f>G15-0.5</f>
        <v>11.25</v>
      </c>
      <c r="G15" s="331">
        <v>11.75</v>
      </c>
      <c r="H15" s="401">
        <f>G15+0.5</f>
        <v>12.25</v>
      </c>
      <c r="I15" s="401">
        <f>G15+1</f>
        <v>12.75</v>
      </c>
      <c r="J15" s="402">
        <f>H15+1</f>
        <v>13.25</v>
      </c>
      <c r="L15" s="290"/>
      <c r="M15" s="290"/>
      <c r="N15" s="290"/>
      <c r="O15" s="290"/>
      <c r="P15" s="290"/>
      <c r="Q15" s="290"/>
      <c r="R15" s="290"/>
      <c r="S15" s="290"/>
      <c r="T15" s="290"/>
    </row>
    <row r="16" spans="1:20" ht="22" customHeight="1">
      <c r="A16" s="397">
        <v>8</v>
      </c>
      <c r="B16" s="591" t="s">
        <v>383</v>
      </c>
      <c r="C16" s="592"/>
      <c r="D16" s="392" t="s">
        <v>384</v>
      </c>
      <c r="E16" s="399">
        <v>0.625</v>
      </c>
      <c r="F16" s="400">
        <f>G16-1</f>
        <v>20.5</v>
      </c>
      <c r="G16" s="331">
        <v>21.5</v>
      </c>
      <c r="H16" s="401">
        <f>G16+1</f>
        <v>22.5</v>
      </c>
      <c r="I16" s="401">
        <f>G16+2</f>
        <v>23.5</v>
      </c>
      <c r="J16" s="402">
        <f>H16+2</f>
        <v>24.5</v>
      </c>
      <c r="L16" s="290"/>
      <c r="M16" s="290"/>
      <c r="N16" s="290"/>
      <c r="O16" s="290"/>
      <c r="P16" s="290"/>
      <c r="Q16" s="290"/>
      <c r="R16" s="290"/>
      <c r="S16" s="290"/>
      <c r="T16" s="290"/>
    </row>
    <row r="17" spans="1:20" ht="37">
      <c r="A17" s="397">
        <v>9</v>
      </c>
      <c r="B17" s="591" t="s">
        <v>385</v>
      </c>
      <c r="C17" s="592"/>
      <c r="D17" s="392" t="s">
        <v>335</v>
      </c>
      <c r="E17" s="399">
        <v>0.625</v>
      </c>
      <c r="F17" s="400">
        <f>G17-1</f>
        <v>20.5</v>
      </c>
      <c r="G17" s="331">
        <v>21.5</v>
      </c>
      <c r="H17" s="401">
        <f>G17+1</f>
        <v>22.5</v>
      </c>
      <c r="I17" s="401">
        <f>G17+2</f>
        <v>23.5</v>
      </c>
      <c r="J17" s="402">
        <f>H17+2</f>
        <v>24.5</v>
      </c>
      <c r="L17" s="290"/>
      <c r="M17" s="290"/>
      <c r="N17" s="290"/>
      <c r="O17" s="290"/>
      <c r="P17" s="290"/>
      <c r="Q17" s="290"/>
      <c r="R17" s="290"/>
      <c r="S17" s="290"/>
      <c r="T17" s="290"/>
    </row>
    <row r="18" spans="1:20" ht="22" customHeight="1">
      <c r="A18" s="397">
        <v>10</v>
      </c>
      <c r="B18" s="591" t="s">
        <v>336</v>
      </c>
      <c r="C18" s="592"/>
      <c r="D18" s="392" t="s">
        <v>337</v>
      </c>
      <c r="E18" s="399">
        <v>0.25</v>
      </c>
      <c r="F18" s="400">
        <f>G18-1/4</f>
        <v>3.25</v>
      </c>
      <c r="G18" s="331">
        <v>3.5</v>
      </c>
      <c r="H18" s="401">
        <f>G18+1/4</f>
        <v>3.75</v>
      </c>
      <c r="I18" s="401">
        <f>G18+0.5</f>
        <v>4</v>
      </c>
      <c r="J18" s="402">
        <f>H18+0.5</f>
        <v>4.25</v>
      </c>
      <c r="L18" s="290"/>
      <c r="M18" s="290"/>
      <c r="N18" s="290"/>
      <c r="O18" s="290"/>
      <c r="P18" s="290"/>
      <c r="Q18" s="290"/>
      <c r="R18" s="290"/>
      <c r="S18" s="290"/>
      <c r="T18" s="290"/>
    </row>
    <row r="19" spans="1:20" ht="22" customHeight="1">
      <c r="A19" s="397">
        <v>11</v>
      </c>
      <c r="B19" s="591" t="s">
        <v>386</v>
      </c>
      <c r="C19" s="592"/>
      <c r="D19" s="392" t="s">
        <v>339</v>
      </c>
      <c r="E19" s="399">
        <v>0.125</v>
      </c>
      <c r="F19" s="400">
        <f>G19-0</f>
        <v>1.5</v>
      </c>
      <c r="G19" s="331">
        <v>1.5</v>
      </c>
      <c r="H19" s="401">
        <f>G19+0</f>
        <v>1.5</v>
      </c>
      <c r="I19" s="401">
        <f>G19+0</f>
        <v>1.5</v>
      </c>
      <c r="J19" s="402">
        <f>H19+0</f>
        <v>1.5</v>
      </c>
      <c r="L19" s="290"/>
      <c r="M19" s="290"/>
      <c r="N19" s="290"/>
      <c r="O19" s="290"/>
      <c r="P19" s="290"/>
      <c r="Q19" s="290"/>
      <c r="R19" s="290"/>
      <c r="S19" s="290"/>
      <c r="T19" s="290"/>
    </row>
    <row r="20" spans="1:20" ht="22" customHeight="1">
      <c r="A20" s="391">
        <v>12</v>
      </c>
      <c r="B20" s="600" t="s">
        <v>387</v>
      </c>
      <c r="C20" s="601"/>
      <c r="D20" s="404" t="s">
        <v>341</v>
      </c>
      <c r="E20" s="393">
        <v>0.125</v>
      </c>
      <c r="F20" s="394">
        <f>G20-0</f>
        <v>1.5</v>
      </c>
      <c r="G20" s="304">
        <v>1.5</v>
      </c>
      <c r="H20" s="395">
        <f>G20+0</f>
        <v>1.5</v>
      </c>
      <c r="I20" s="395">
        <f>G20+0</f>
        <v>1.5</v>
      </c>
      <c r="J20" s="396">
        <f>H20+0</f>
        <v>1.5</v>
      </c>
      <c r="L20" s="311"/>
      <c r="M20" s="311"/>
      <c r="N20" s="311"/>
      <c r="O20" s="311"/>
      <c r="P20" s="311"/>
      <c r="Q20" s="311"/>
      <c r="R20" s="311"/>
      <c r="S20" s="311"/>
      <c r="T20" s="311"/>
    </row>
    <row r="21" spans="1:20" ht="22" customHeight="1">
      <c r="A21" s="397">
        <v>13</v>
      </c>
      <c r="B21" s="591" t="s">
        <v>388</v>
      </c>
      <c r="C21" s="592"/>
      <c r="D21" s="392" t="s">
        <v>343</v>
      </c>
      <c r="E21" s="399">
        <v>0.125</v>
      </c>
      <c r="F21" s="400">
        <f>G21-0</f>
        <v>1</v>
      </c>
      <c r="G21" s="331">
        <v>1</v>
      </c>
      <c r="H21" s="401">
        <f>G21+0</f>
        <v>1</v>
      </c>
      <c r="I21" s="401">
        <f>G21+0</f>
        <v>1</v>
      </c>
      <c r="J21" s="402">
        <f t="shared" ref="J21" si="1">H21+0</f>
        <v>1</v>
      </c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39" customHeight="1">
      <c r="A22" s="397">
        <v>14</v>
      </c>
      <c r="B22" s="591" t="s">
        <v>389</v>
      </c>
      <c r="C22" s="592"/>
      <c r="D22" s="392" t="s">
        <v>345</v>
      </c>
      <c r="E22" s="399">
        <v>0.125</v>
      </c>
      <c r="F22" s="400">
        <f>G22-1/4</f>
        <v>4</v>
      </c>
      <c r="G22" s="331">
        <v>4.25</v>
      </c>
      <c r="H22" s="401">
        <f>G22+1/4</f>
        <v>4.5</v>
      </c>
      <c r="I22" s="401">
        <f>G22+1/2</f>
        <v>4.75</v>
      </c>
      <c r="J22" s="402">
        <f>H22+0.5</f>
        <v>5</v>
      </c>
      <c r="L22" s="290"/>
      <c r="M22" s="290"/>
      <c r="N22" s="290"/>
      <c r="O22" s="290"/>
      <c r="P22" s="290"/>
      <c r="Q22" s="290"/>
      <c r="R22" s="290"/>
      <c r="S22" s="290"/>
      <c r="T22" s="290"/>
    </row>
    <row r="23" spans="1:20" ht="39" customHeight="1">
      <c r="A23" s="397">
        <v>15</v>
      </c>
      <c r="B23" s="591" t="s">
        <v>390</v>
      </c>
      <c r="C23" s="592"/>
      <c r="D23" s="392" t="s">
        <v>347</v>
      </c>
      <c r="E23" s="399">
        <v>0.125</v>
      </c>
      <c r="F23" s="400">
        <f>G23-0</f>
        <v>1</v>
      </c>
      <c r="G23" s="331">
        <v>1</v>
      </c>
      <c r="H23" s="401">
        <f>G23+0</f>
        <v>1</v>
      </c>
      <c r="I23" s="401">
        <f>G23+0</f>
        <v>1</v>
      </c>
      <c r="J23" s="402">
        <f t="shared" ref="J23" si="2">H23+0</f>
        <v>1</v>
      </c>
      <c r="L23" s="290"/>
      <c r="M23" s="290"/>
      <c r="N23" s="290"/>
      <c r="O23" s="290"/>
      <c r="P23" s="290"/>
      <c r="Q23" s="290"/>
      <c r="R23" s="290"/>
      <c r="S23" s="290"/>
      <c r="T23" s="290"/>
    </row>
    <row r="24" spans="1:20" ht="25" customHeight="1">
      <c r="A24" s="405">
        <v>16</v>
      </c>
      <c r="B24" s="575" t="s">
        <v>348</v>
      </c>
      <c r="C24" s="602"/>
      <c r="D24" s="404" t="s">
        <v>349</v>
      </c>
      <c r="E24" s="406">
        <v>0.25</v>
      </c>
      <c r="F24" s="407">
        <f>G24-3/8</f>
        <v>9.375</v>
      </c>
      <c r="G24" s="408">
        <v>9.75</v>
      </c>
      <c r="H24" s="409">
        <f>G24+0.375</f>
        <v>10.125</v>
      </c>
      <c r="I24" s="409">
        <f>G24+0.75</f>
        <v>10.5</v>
      </c>
      <c r="J24" s="410">
        <f>H24+3/4</f>
        <v>10.875</v>
      </c>
      <c r="L24" s="290"/>
      <c r="M24" s="290"/>
      <c r="N24" s="290"/>
      <c r="O24" s="290"/>
      <c r="P24" s="290"/>
      <c r="Q24" s="290"/>
      <c r="R24" s="290"/>
      <c r="S24" s="290"/>
      <c r="T24" s="290"/>
    </row>
    <row r="25" spans="1:20" ht="25" customHeight="1">
      <c r="A25" s="405">
        <v>17</v>
      </c>
      <c r="B25" s="575" t="s">
        <v>350</v>
      </c>
      <c r="C25" s="602"/>
      <c r="D25" s="404" t="s">
        <v>351</v>
      </c>
      <c r="E25" s="406">
        <v>0.25</v>
      </c>
      <c r="F25" s="407">
        <f>G25-0.375</f>
        <v>6.875</v>
      </c>
      <c r="G25" s="408">
        <v>7.25</v>
      </c>
      <c r="H25" s="409">
        <f>G25+0.375</f>
        <v>7.625</v>
      </c>
      <c r="I25" s="409">
        <f>G25+0.75</f>
        <v>8</v>
      </c>
      <c r="J25" s="410">
        <f>H25+0.75</f>
        <v>8.375</v>
      </c>
      <c r="L25" s="290"/>
      <c r="M25" s="290"/>
      <c r="N25" s="290"/>
      <c r="O25" s="290"/>
      <c r="P25" s="290"/>
      <c r="Q25" s="290"/>
      <c r="R25" s="290"/>
      <c r="S25" s="290"/>
      <c r="T25" s="290"/>
    </row>
    <row r="26" spans="1:20" ht="25" customHeight="1">
      <c r="A26" s="405">
        <v>18</v>
      </c>
      <c r="B26" s="598" t="s">
        <v>391</v>
      </c>
      <c r="C26" s="599"/>
      <c r="D26" s="392" t="s">
        <v>353</v>
      </c>
      <c r="E26" s="406">
        <v>0.25</v>
      </c>
      <c r="F26" s="407">
        <f>G26-1/4</f>
        <v>5</v>
      </c>
      <c r="G26" s="408">
        <v>5.25</v>
      </c>
      <c r="H26" s="409">
        <f>G26+1/4</f>
        <v>5.5</v>
      </c>
      <c r="I26" s="409">
        <f>G26+0.5</f>
        <v>5.75</v>
      </c>
      <c r="J26" s="410">
        <f>H26+0.5</f>
        <v>6</v>
      </c>
      <c r="L26" s="290"/>
      <c r="M26" s="290"/>
      <c r="N26" s="290"/>
      <c r="O26" s="290"/>
      <c r="P26" s="290"/>
      <c r="Q26" s="290"/>
      <c r="R26" s="290"/>
      <c r="S26" s="290"/>
      <c r="T26" s="290"/>
    </row>
    <row r="27" spans="1:20" ht="25" customHeight="1">
      <c r="A27" s="405">
        <v>19</v>
      </c>
      <c r="B27" s="598" t="s">
        <v>392</v>
      </c>
      <c r="C27" s="599"/>
      <c r="D27" s="392" t="s">
        <v>355</v>
      </c>
      <c r="E27" s="406">
        <v>0.75</v>
      </c>
      <c r="F27" s="407">
        <f>G27-1</f>
        <v>23</v>
      </c>
      <c r="G27" s="408">
        <v>24</v>
      </c>
      <c r="H27" s="409">
        <f>G27+1</f>
        <v>25</v>
      </c>
      <c r="I27" s="409">
        <f>G27+2</f>
        <v>26</v>
      </c>
      <c r="J27" s="410">
        <f t="shared" ref="J27" si="3">H27+2</f>
        <v>27</v>
      </c>
      <c r="L27" s="290"/>
      <c r="M27" s="290"/>
      <c r="N27" s="290"/>
      <c r="O27" s="290"/>
      <c r="P27" s="290"/>
      <c r="Q27" s="290"/>
      <c r="R27" s="290"/>
      <c r="S27" s="290"/>
      <c r="T27" s="290"/>
    </row>
    <row r="28" spans="1:20" ht="21" hidden="1">
      <c r="A28" s="397">
        <v>15</v>
      </c>
      <c r="B28" s="591" t="s">
        <v>356</v>
      </c>
      <c r="C28" s="592"/>
      <c r="D28" s="392"/>
      <c r="E28" s="399">
        <v>0.125</v>
      </c>
      <c r="F28" s="400">
        <f>G28-0.25</f>
        <v>8.5</v>
      </c>
      <c r="G28" s="331">
        <v>8.75</v>
      </c>
      <c r="H28" s="401">
        <f>G28+0.25</f>
        <v>9</v>
      </c>
      <c r="I28" s="401">
        <f>G28+0.5</f>
        <v>9.25</v>
      </c>
      <c r="J28" s="402">
        <f>H28+0.5</f>
        <v>9.5</v>
      </c>
      <c r="L28" s="311"/>
      <c r="M28" s="311"/>
      <c r="N28" s="311"/>
      <c r="O28" s="311"/>
      <c r="P28" s="311"/>
      <c r="Q28" s="311"/>
      <c r="R28" s="311"/>
      <c r="S28" s="311"/>
      <c r="T28" s="311"/>
    </row>
    <row r="29" spans="1:20" ht="37">
      <c r="A29" s="397">
        <v>20</v>
      </c>
      <c r="B29" s="598" t="s">
        <v>393</v>
      </c>
      <c r="C29" s="599"/>
      <c r="D29" s="404" t="s">
        <v>358</v>
      </c>
      <c r="E29" s="399">
        <v>0.125</v>
      </c>
      <c r="F29" s="400">
        <f>G29-0.125</f>
        <v>3.125</v>
      </c>
      <c r="G29" s="331">
        <v>3.25</v>
      </c>
      <c r="H29" s="401">
        <f>G29+0.125</f>
        <v>3.375</v>
      </c>
      <c r="I29" s="401">
        <f>G29+0.25</f>
        <v>3.5</v>
      </c>
      <c r="J29" s="402">
        <f>H29+0.25</f>
        <v>3.625</v>
      </c>
      <c r="L29" s="311"/>
      <c r="M29" s="311"/>
      <c r="N29" s="311"/>
      <c r="O29" s="311"/>
      <c r="P29" s="311"/>
      <c r="Q29" s="311"/>
      <c r="R29" s="311"/>
      <c r="S29" s="311"/>
      <c r="T29" s="311"/>
    </row>
    <row r="30" spans="1:20" ht="19" customHeight="1">
      <c r="A30" s="290"/>
      <c r="B30" s="290"/>
      <c r="C30" s="290"/>
      <c r="D30" s="290"/>
      <c r="E30" s="348"/>
      <c r="F30" s="348"/>
      <c r="G30" s="348"/>
      <c r="H30" s="345"/>
      <c r="I30" s="411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</row>
    <row r="31" spans="1:20" ht="19" customHeight="1">
      <c r="A31" s="290"/>
      <c r="B31" s="290"/>
      <c r="C31" s="290"/>
      <c r="D31" s="290"/>
      <c r="E31" s="348"/>
      <c r="F31" s="348"/>
      <c r="G31" s="348"/>
      <c r="H31" s="345"/>
      <c r="I31" s="411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</row>
    <row r="32" spans="1:20" ht="19" customHeight="1">
      <c r="A32" s="290"/>
      <c r="B32" s="290"/>
      <c r="C32" s="290"/>
      <c r="D32" s="290"/>
      <c r="E32" s="348"/>
      <c r="F32" s="348"/>
      <c r="G32" s="348"/>
      <c r="H32" s="345"/>
      <c r="I32" s="411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</row>
    <row r="33" spans="1:20" ht="19" customHeight="1">
      <c r="A33" s="290"/>
      <c r="B33" s="290"/>
      <c r="C33" s="290"/>
      <c r="D33" s="290"/>
      <c r="E33" s="348"/>
      <c r="F33" s="348"/>
      <c r="G33" s="348"/>
      <c r="H33" s="345"/>
      <c r="I33" s="411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</row>
    <row r="34" spans="1:20" ht="19" customHeight="1">
      <c r="A34" s="290"/>
      <c r="B34" s="290"/>
      <c r="C34" s="290"/>
      <c r="D34" s="290"/>
      <c r="E34" s="348"/>
      <c r="F34" s="348"/>
      <c r="G34" s="348"/>
      <c r="H34" s="345"/>
      <c r="I34" s="411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</row>
    <row r="35" spans="1:20" ht="19" customHeight="1">
      <c r="A35" s="290"/>
      <c r="B35" s="290"/>
      <c r="C35" s="290"/>
      <c r="D35" s="290"/>
      <c r="E35" s="348"/>
      <c r="F35" s="348"/>
      <c r="G35" s="348"/>
      <c r="H35" s="345"/>
      <c r="I35" s="411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</row>
    <row r="36" spans="1:20" ht="19" customHeight="1">
      <c r="A36" s="290"/>
      <c r="B36" s="290"/>
      <c r="C36" s="290"/>
      <c r="D36" s="290"/>
      <c r="E36" s="348"/>
      <c r="F36" s="348"/>
      <c r="G36" s="348"/>
      <c r="H36" s="345"/>
      <c r="I36" s="411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</row>
    <row r="37" spans="1:20" ht="19" customHeight="1">
      <c r="A37" s="290"/>
      <c r="B37" s="290"/>
      <c r="C37" s="290"/>
      <c r="D37" s="290"/>
      <c r="E37" s="348"/>
      <c r="F37" s="348"/>
      <c r="G37" s="348"/>
      <c r="H37" s="345"/>
      <c r="I37" s="411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</row>
    <row r="38" spans="1:20" ht="19" customHeight="1">
      <c r="A38" s="290"/>
      <c r="B38" s="290"/>
      <c r="C38" s="290"/>
      <c r="D38" s="290"/>
      <c r="E38" s="348"/>
      <c r="F38" s="348"/>
      <c r="G38" s="348"/>
      <c r="H38" s="345"/>
      <c r="I38" s="411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</row>
    <row r="39" spans="1:20" ht="19" customHeight="1">
      <c r="A39" s="290"/>
      <c r="B39" s="290"/>
      <c r="C39" s="290"/>
      <c r="D39" s="290"/>
      <c r="E39" s="348"/>
      <c r="F39" s="348"/>
      <c r="G39" s="348"/>
      <c r="H39" s="345"/>
      <c r="I39" s="411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</row>
    <row r="40" spans="1:20" ht="19" customHeight="1">
      <c r="A40" s="290"/>
      <c r="B40" s="290"/>
      <c r="C40" s="290"/>
      <c r="D40" s="290"/>
      <c r="E40" s="348"/>
      <c r="F40" s="348"/>
      <c r="G40" s="348"/>
      <c r="H40" s="345"/>
      <c r="I40" s="411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</row>
    <row r="41" spans="1:20" ht="19" customHeight="1">
      <c r="A41" s="290"/>
      <c r="B41" s="290"/>
      <c r="C41" s="290"/>
      <c r="D41" s="290"/>
      <c r="E41" s="348"/>
      <c r="F41" s="348"/>
      <c r="G41" s="348"/>
      <c r="H41" s="345"/>
      <c r="I41" s="411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</row>
    <row r="42" spans="1:20" ht="19" customHeight="1">
      <c r="A42" s="290"/>
      <c r="B42" s="290"/>
      <c r="C42" s="290"/>
      <c r="D42" s="290"/>
      <c r="E42" s="348"/>
      <c r="F42" s="348"/>
      <c r="G42" s="348"/>
      <c r="H42" s="345"/>
      <c r="I42" s="411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</row>
    <row r="43" spans="1:20" ht="19" customHeight="1">
      <c r="A43" s="290"/>
      <c r="B43" s="290"/>
      <c r="C43" s="290"/>
      <c r="D43" s="290"/>
      <c r="E43" s="348"/>
      <c r="F43" s="348"/>
      <c r="G43" s="348"/>
      <c r="H43" s="345"/>
      <c r="I43" s="411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</row>
    <row r="44" spans="1:20" ht="19" customHeight="1">
      <c r="A44" s="290"/>
      <c r="B44" s="290"/>
      <c r="C44" s="290"/>
      <c r="D44" s="290"/>
      <c r="E44" s="348"/>
      <c r="F44" s="348"/>
      <c r="G44" s="348"/>
      <c r="H44" s="345"/>
      <c r="I44" s="411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</row>
    <row r="45" spans="1:20" ht="19" customHeight="1">
      <c r="A45" s="290"/>
      <c r="B45" s="290"/>
      <c r="C45" s="290"/>
      <c r="D45" s="290"/>
      <c r="E45" s="348"/>
      <c r="F45" s="348"/>
      <c r="G45" s="348"/>
      <c r="H45" s="345"/>
      <c r="I45" s="411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</row>
    <row r="46" spans="1:20" ht="19" customHeight="1">
      <c r="A46" s="290"/>
      <c r="B46" s="290"/>
      <c r="C46" s="290"/>
      <c r="D46" s="290"/>
      <c r="E46" s="348"/>
      <c r="F46" s="348"/>
      <c r="G46" s="348"/>
      <c r="H46" s="345"/>
      <c r="I46" s="411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</row>
    <row r="47" spans="1:20" ht="19" customHeight="1">
      <c r="A47" s="290"/>
      <c r="B47" s="290"/>
      <c r="C47" s="290"/>
      <c r="D47" s="290"/>
      <c r="E47" s="348"/>
      <c r="F47" s="348"/>
      <c r="G47" s="348"/>
      <c r="H47" s="345"/>
      <c r="I47" s="411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</row>
    <row r="48" spans="1:20" ht="19" customHeight="1">
      <c r="A48" s="290"/>
      <c r="B48" s="290"/>
      <c r="C48" s="290"/>
      <c r="D48" s="290"/>
      <c r="E48" s="348"/>
      <c r="F48" s="348"/>
      <c r="G48" s="348"/>
      <c r="H48" s="345"/>
      <c r="I48" s="411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</row>
    <row r="49" spans="1:20" ht="19" customHeight="1">
      <c r="A49" s="290"/>
      <c r="B49" s="290"/>
      <c r="C49" s="290"/>
      <c r="D49" s="290"/>
      <c r="E49" s="348"/>
      <c r="F49" s="348"/>
      <c r="G49" s="348"/>
      <c r="H49" s="345"/>
      <c r="I49" s="411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</row>
    <row r="50" spans="1:20" ht="19" customHeight="1">
      <c r="A50" s="290"/>
      <c r="B50" s="290"/>
      <c r="C50" s="290"/>
      <c r="D50" s="290"/>
      <c r="E50" s="348"/>
      <c r="F50" s="348"/>
      <c r="G50" s="348"/>
      <c r="H50" s="345"/>
      <c r="I50" s="411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</row>
    <row r="51" spans="1:20" ht="19" customHeight="1">
      <c r="A51" s="290"/>
      <c r="B51" s="290"/>
      <c r="C51" s="290"/>
      <c r="D51" s="290"/>
      <c r="E51" s="348"/>
      <c r="F51" s="348"/>
      <c r="G51" s="348"/>
      <c r="H51" s="345"/>
      <c r="I51" s="411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</row>
    <row r="52" spans="1:20" ht="19" customHeight="1">
      <c r="A52" s="290"/>
      <c r="B52" s="290"/>
      <c r="C52" s="290"/>
      <c r="D52" s="290"/>
      <c r="E52" s="348"/>
      <c r="F52" s="348"/>
      <c r="G52" s="348"/>
      <c r="H52" s="345"/>
      <c r="I52" s="411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</row>
    <row r="53" spans="1:20" ht="19" customHeight="1">
      <c r="A53" s="290"/>
      <c r="B53" s="290"/>
      <c r="C53" s="290"/>
      <c r="D53" s="290"/>
      <c r="E53" s="348"/>
      <c r="F53" s="348"/>
      <c r="G53" s="348"/>
      <c r="H53" s="345"/>
      <c r="I53" s="411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</row>
    <row r="54" spans="1:20" ht="19" customHeight="1">
      <c r="A54" s="290"/>
      <c r="B54" s="290"/>
      <c r="C54" s="290"/>
      <c r="D54" s="290"/>
      <c r="E54" s="348"/>
      <c r="F54" s="348"/>
      <c r="G54" s="348"/>
      <c r="H54" s="345"/>
      <c r="I54" s="411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</row>
    <row r="55" spans="1:20" ht="19" customHeight="1">
      <c r="A55" s="290"/>
      <c r="B55" s="290"/>
      <c r="C55" s="290"/>
      <c r="D55" s="290"/>
      <c r="E55" s="348"/>
      <c r="F55" s="348"/>
      <c r="G55" s="348"/>
      <c r="H55" s="345"/>
      <c r="I55" s="411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</row>
    <row r="56" spans="1:20" ht="19" customHeight="1">
      <c r="A56" s="290"/>
      <c r="B56" s="290"/>
      <c r="C56" s="290"/>
      <c r="D56" s="290"/>
      <c r="E56" s="348"/>
      <c r="F56" s="348"/>
      <c r="G56" s="348"/>
      <c r="H56" s="345"/>
      <c r="I56" s="411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</row>
    <row r="57" spans="1:20" ht="19" customHeight="1">
      <c r="A57" s="290"/>
      <c r="B57" s="290"/>
      <c r="C57" s="290"/>
      <c r="D57" s="290"/>
      <c r="E57" s="348"/>
      <c r="F57" s="348"/>
      <c r="G57" s="348"/>
      <c r="H57" s="345"/>
      <c r="I57" s="411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</row>
    <row r="58" spans="1:20" ht="19" customHeight="1">
      <c r="A58" s="290"/>
      <c r="B58" s="290"/>
      <c r="C58" s="290"/>
      <c r="D58" s="290"/>
      <c r="E58" s="348"/>
      <c r="F58" s="348"/>
      <c r="G58" s="348"/>
      <c r="H58" s="345"/>
      <c r="I58" s="411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</row>
    <row r="59" spans="1:20" ht="19" customHeight="1">
      <c r="A59" s="290"/>
      <c r="B59" s="290"/>
      <c r="C59" s="290"/>
      <c r="D59" s="290"/>
      <c r="E59" s="348"/>
      <c r="F59" s="348"/>
      <c r="G59" s="348"/>
      <c r="H59" s="345"/>
      <c r="I59" s="411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</row>
    <row r="60" spans="1:20" ht="19" customHeight="1">
      <c r="A60" s="290"/>
      <c r="B60" s="290"/>
      <c r="C60" s="290"/>
      <c r="D60" s="290"/>
      <c r="E60" s="348"/>
      <c r="F60" s="348"/>
      <c r="G60" s="348"/>
      <c r="H60" s="345"/>
      <c r="I60" s="411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</row>
    <row r="61" spans="1:20" ht="19" customHeight="1">
      <c r="A61" s="290"/>
      <c r="B61" s="290"/>
      <c r="C61" s="290"/>
      <c r="D61" s="290"/>
      <c r="E61" s="348"/>
      <c r="F61" s="348"/>
      <c r="G61" s="348"/>
      <c r="H61" s="345"/>
      <c r="I61" s="411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</row>
    <row r="62" spans="1:20" ht="19" customHeight="1">
      <c r="A62" s="290"/>
      <c r="B62" s="290"/>
      <c r="C62" s="290"/>
      <c r="D62" s="290"/>
      <c r="E62" s="348"/>
      <c r="F62" s="348"/>
      <c r="G62" s="348"/>
      <c r="H62" s="345"/>
      <c r="I62" s="411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</row>
    <row r="63" spans="1:20" ht="19" customHeight="1">
      <c r="A63" s="290"/>
      <c r="B63" s="290"/>
      <c r="C63" s="290"/>
      <c r="D63" s="290"/>
      <c r="E63" s="348"/>
      <c r="F63" s="348"/>
      <c r="G63" s="348"/>
      <c r="H63" s="345"/>
      <c r="I63" s="411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</row>
    <row r="64" spans="1:20" ht="19" customHeight="1">
      <c r="A64" s="290"/>
      <c r="B64" s="290"/>
      <c r="C64" s="290"/>
      <c r="D64" s="290"/>
      <c r="E64" s="348"/>
      <c r="F64" s="348"/>
      <c r="G64" s="348"/>
      <c r="H64" s="345"/>
      <c r="I64" s="411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</row>
    <row r="65" spans="1:20" ht="19" customHeight="1">
      <c r="A65" s="290"/>
      <c r="B65" s="290"/>
      <c r="C65" s="290"/>
      <c r="D65" s="290"/>
      <c r="E65" s="348"/>
      <c r="F65" s="348"/>
      <c r="G65" s="348"/>
      <c r="H65" s="345"/>
      <c r="I65" s="411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</row>
    <row r="66" spans="1:20" ht="19" customHeight="1">
      <c r="A66" s="290"/>
      <c r="B66" s="290"/>
      <c r="C66" s="290"/>
      <c r="D66" s="290"/>
      <c r="E66" s="348"/>
      <c r="F66" s="348"/>
      <c r="G66" s="348"/>
      <c r="H66" s="345"/>
      <c r="I66" s="411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</row>
    <row r="67" spans="1:20" ht="19" customHeight="1">
      <c r="A67" s="290"/>
      <c r="B67" s="290"/>
      <c r="C67" s="290"/>
      <c r="D67" s="290"/>
      <c r="E67" s="348"/>
      <c r="F67" s="348"/>
      <c r="G67" s="348"/>
      <c r="H67" s="345"/>
      <c r="I67" s="411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</row>
    <row r="68" spans="1:20" ht="19" customHeight="1">
      <c r="A68" s="290"/>
      <c r="B68" s="290"/>
      <c r="C68" s="290"/>
      <c r="D68" s="290"/>
      <c r="E68" s="348"/>
      <c r="F68" s="348"/>
      <c r="G68" s="348"/>
      <c r="H68" s="345"/>
      <c r="I68" s="411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</row>
    <row r="69" spans="1:20" ht="19" customHeight="1">
      <c r="A69" s="290"/>
      <c r="B69" s="290"/>
      <c r="C69" s="290"/>
      <c r="D69" s="290"/>
      <c r="E69" s="348"/>
      <c r="F69" s="348"/>
      <c r="G69" s="348"/>
      <c r="H69" s="345"/>
      <c r="I69" s="411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</row>
    <row r="70" spans="1:20" ht="19" customHeight="1">
      <c r="A70" s="290"/>
      <c r="B70" s="290"/>
      <c r="C70" s="290"/>
      <c r="D70" s="290"/>
      <c r="E70" s="348"/>
      <c r="F70" s="348"/>
      <c r="G70" s="348"/>
      <c r="H70" s="345"/>
      <c r="I70" s="411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</row>
    <row r="71" spans="1:20" ht="19" customHeight="1">
      <c r="A71" s="290"/>
      <c r="B71" s="290"/>
      <c r="C71" s="290"/>
      <c r="D71" s="290"/>
      <c r="E71" s="348"/>
      <c r="F71" s="348"/>
      <c r="G71" s="348"/>
      <c r="H71" s="345"/>
      <c r="I71" s="411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</row>
    <row r="72" spans="1:20" ht="19" customHeight="1">
      <c r="A72" s="290"/>
      <c r="B72" s="290"/>
      <c r="C72" s="290"/>
      <c r="D72" s="290"/>
      <c r="E72" s="348"/>
      <c r="F72" s="348"/>
      <c r="G72" s="348"/>
      <c r="H72" s="345"/>
      <c r="I72" s="411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</row>
    <row r="73" spans="1:20" ht="19" customHeight="1">
      <c r="A73" s="290"/>
      <c r="B73" s="290"/>
      <c r="C73" s="290"/>
      <c r="D73" s="290"/>
      <c r="E73" s="348"/>
      <c r="F73" s="348"/>
      <c r="G73" s="348"/>
      <c r="H73" s="345"/>
      <c r="I73" s="411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</row>
    <row r="74" spans="1:20" ht="19" customHeight="1">
      <c r="A74" s="290"/>
      <c r="B74" s="290"/>
      <c r="C74" s="290"/>
      <c r="D74" s="290"/>
      <c r="E74" s="348"/>
      <c r="F74" s="348"/>
      <c r="G74" s="348"/>
      <c r="H74" s="345"/>
      <c r="I74" s="411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</row>
    <row r="75" spans="1:20" ht="19" customHeight="1">
      <c r="A75" s="290"/>
      <c r="B75" s="290"/>
      <c r="C75" s="290"/>
      <c r="D75" s="290"/>
      <c r="E75" s="348"/>
      <c r="F75" s="348"/>
      <c r="G75" s="348"/>
      <c r="H75" s="345"/>
      <c r="I75" s="411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</row>
    <row r="76" spans="1:20" ht="19" customHeight="1">
      <c r="A76" s="290"/>
      <c r="B76" s="290"/>
      <c r="C76" s="290"/>
      <c r="D76" s="290"/>
      <c r="E76" s="348"/>
      <c r="F76" s="348"/>
      <c r="G76" s="348"/>
      <c r="H76" s="345"/>
      <c r="I76" s="411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</row>
    <row r="77" spans="1:20" ht="19" customHeight="1">
      <c r="A77" s="290"/>
      <c r="B77" s="290"/>
      <c r="C77" s="290"/>
      <c r="D77" s="290"/>
      <c r="E77" s="348"/>
      <c r="F77" s="348"/>
      <c r="G77" s="348"/>
      <c r="H77" s="345"/>
      <c r="I77" s="411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</row>
    <row r="78" spans="1:20" ht="19" customHeight="1">
      <c r="A78" s="290"/>
      <c r="B78" s="290"/>
      <c r="C78" s="290"/>
      <c r="D78" s="290"/>
      <c r="E78" s="348"/>
      <c r="F78" s="348"/>
      <c r="G78" s="348"/>
      <c r="H78" s="345"/>
      <c r="I78" s="411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</row>
    <row r="79" spans="1:20" ht="19" customHeight="1">
      <c r="A79" s="290"/>
      <c r="B79" s="290"/>
      <c r="C79" s="290"/>
      <c r="D79" s="290"/>
      <c r="E79" s="348"/>
      <c r="F79" s="348"/>
      <c r="G79" s="348"/>
      <c r="H79" s="345"/>
      <c r="I79" s="411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</row>
    <row r="80" spans="1:20" ht="19" customHeight="1">
      <c r="A80" s="290"/>
      <c r="B80" s="290"/>
      <c r="C80" s="290"/>
      <c r="D80" s="290"/>
      <c r="E80" s="348"/>
      <c r="F80" s="348"/>
      <c r="G80" s="348"/>
      <c r="H80" s="345"/>
      <c r="I80" s="411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</row>
    <row r="81" spans="1:20" ht="19" customHeight="1">
      <c r="A81" s="290"/>
      <c r="B81" s="290"/>
      <c r="C81" s="290"/>
      <c r="D81" s="290"/>
      <c r="E81" s="348"/>
      <c r="F81" s="348"/>
      <c r="G81" s="348"/>
      <c r="H81" s="345"/>
      <c r="I81" s="411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</row>
    <row r="82" spans="1:20" ht="19" customHeight="1">
      <c r="A82" s="290"/>
      <c r="B82" s="290"/>
      <c r="C82" s="290"/>
      <c r="D82" s="290"/>
      <c r="E82" s="348"/>
      <c r="F82" s="348"/>
      <c r="G82" s="348"/>
      <c r="H82" s="345"/>
      <c r="I82" s="411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</row>
    <row r="83" spans="1:20" ht="19" customHeight="1">
      <c r="A83" s="290"/>
      <c r="B83" s="290"/>
      <c r="C83" s="290"/>
      <c r="D83" s="290"/>
      <c r="E83" s="348"/>
      <c r="F83" s="348"/>
      <c r="G83" s="348"/>
      <c r="H83" s="345"/>
      <c r="I83" s="411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</row>
    <row r="84" spans="1:20" ht="19" customHeight="1">
      <c r="A84" s="290"/>
      <c r="B84" s="290"/>
      <c r="C84" s="290"/>
      <c r="D84" s="290"/>
      <c r="E84" s="348"/>
      <c r="F84" s="348"/>
      <c r="G84" s="348"/>
      <c r="H84" s="345"/>
      <c r="I84" s="411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</row>
    <row r="85" spans="1:20" ht="19" customHeight="1">
      <c r="A85" s="290"/>
      <c r="B85" s="290"/>
      <c r="C85" s="290"/>
      <c r="D85" s="290"/>
      <c r="E85" s="348"/>
      <c r="F85" s="348"/>
      <c r="G85" s="348"/>
      <c r="H85" s="345"/>
      <c r="I85" s="411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</row>
    <row r="86" spans="1:20" ht="19" customHeight="1">
      <c r="A86" s="290"/>
      <c r="B86" s="290"/>
      <c r="C86" s="290"/>
      <c r="D86" s="290"/>
      <c r="E86" s="348"/>
      <c r="F86" s="348"/>
      <c r="G86" s="348"/>
      <c r="H86" s="345"/>
      <c r="I86" s="411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</row>
    <row r="87" spans="1:20" ht="19" customHeight="1">
      <c r="A87" s="290"/>
      <c r="B87" s="290"/>
      <c r="C87" s="290"/>
      <c r="D87" s="290"/>
      <c r="E87" s="348"/>
      <c r="F87" s="348"/>
      <c r="G87" s="348"/>
      <c r="H87" s="345"/>
      <c r="I87" s="411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</row>
    <row r="88" spans="1:20" ht="19" customHeight="1">
      <c r="A88" s="290"/>
      <c r="B88" s="290"/>
      <c r="C88" s="290"/>
      <c r="D88" s="290"/>
      <c r="E88" s="348"/>
      <c r="F88" s="348"/>
      <c r="G88" s="348"/>
      <c r="H88" s="345"/>
      <c r="I88" s="411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</row>
    <row r="89" spans="1:20" ht="19" customHeight="1">
      <c r="A89" s="290"/>
      <c r="B89" s="290"/>
      <c r="C89" s="290"/>
      <c r="D89" s="290"/>
      <c r="E89" s="348"/>
      <c r="F89" s="348"/>
      <c r="G89" s="348"/>
      <c r="H89" s="345"/>
      <c r="I89" s="411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</row>
    <row r="90" spans="1:20" ht="19" customHeight="1">
      <c r="A90" s="290"/>
      <c r="B90" s="290"/>
      <c r="C90" s="290"/>
      <c r="D90" s="290"/>
      <c r="E90" s="348"/>
      <c r="F90" s="348"/>
      <c r="G90" s="348"/>
      <c r="H90" s="345"/>
      <c r="I90" s="411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</row>
    <row r="91" spans="1:20" ht="19" customHeight="1">
      <c r="A91" s="290"/>
      <c r="B91" s="290"/>
      <c r="C91" s="290"/>
      <c r="D91" s="290"/>
      <c r="E91" s="348"/>
      <c r="F91" s="348"/>
      <c r="G91" s="348"/>
      <c r="H91" s="345"/>
      <c r="I91" s="411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</row>
    <row r="92" spans="1:20" ht="19" customHeight="1">
      <c r="A92" s="290"/>
      <c r="B92" s="290"/>
      <c r="C92" s="290"/>
      <c r="D92" s="290"/>
      <c r="E92" s="348"/>
      <c r="F92" s="348"/>
      <c r="G92" s="348"/>
      <c r="H92" s="345"/>
      <c r="I92" s="411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</row>
    <row r="93" spans="1:20" ht="19" customHeight="1">
      <c r="A93" s="290"/>
      <c r="B93" s="290"/>
      <c r="C93" s="290"/>
      <c r="D93" s="290"/>
      <c r="E93" s="348"/>
      <c r="F93" s="348"/>
      <c r="G93" s="348"/>
      <c r="H93" s="345"/>
      <c r="I93" s="411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</row>
    <row r="94" spans="1:20" ht="19" customHeight="1">
      <c r="A94" s="290"/>
      <c r="B94" s="290"/>
      <c r="C94" s="290"/>
      <c r="D94" s="290"/>
      <c r="E94" s="348"/>
      <c r="F94" s="348"/>
      <c r="G94" s="348"/>
      <c r="H94" s="345"/>
      <c r="I94" s="411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</row>
    <row r="95" spans="1:20" ht="19" customHeight="1">
      <c r="A95" s="290"/>
      <c r="B95" s="290"/>
      <c r="C95" s="290"/>
      <c r="D95" s="290"/>
      <c r="E95" s="348"/>
      <c r="F95" s="348"/>
      <c r="G95" s="348"/>
      <c r="H95" s="345"/>
      <c r="I95" s="411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</row>
    <row r="96" spans="1:20" ht="19" customHeight="1">
      <c r="A96" s="290"/>
      <c r="B96" s="290"/>
      <c r="C96" s="290"/>
      <c r="D96" s="290"/>
      <c r="E96" s="348"/>
      <c r="F96" s="348"/>
      <c r="G96" s="348"/>
      <c r="H96" s="345"/>
      <c r="I96" s="411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</row>
    <row r="97" spans="1:20" ht="19" customHeight="1">
      <c r="A97" s="290"/>
      <c r="B97" s="290"/>
      <c r="C97" s="290"/>
      <c r="D97" s="290"/>
      <c r="E97" s="348"/>
      <c r="F97" s="348"/>
      <c r="G97" s="348"/>
      <c r="H97" s="345"/>
      <c r="I97" s="411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</row>
    <row r="98" spans="1:20" ht="19" customHeight="1">
      <c r="A98" s="290"/>
      <c r="B98" s="290"/>
      <c r="C98" s="290"/>
      <c r="D98" s="290"/>
      <c r="E98" s="348"/>
      <c r="F98" s="348"/>
      <c r="G98" s="348"/>
      <c r="H98" s="345"/>
      <c r="I98" s="411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</row>
    <row r="99" spans="1:20" ht="19" customHeight="1">
      <c r="A99" s="290"/>
      <c r="B99" s="290"/>
      <c r="C99" s="290"/>
      <c r="D99" s="290"/>
      <c r="E99" s="348"/>
      <c r="F99" s="348"/>
      <c r="G99" s="348"/>
      <c r="H99" s="345"/>
      <c r="I99" s="411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</row>
    <row r="100" spans="1:20" ht="19" customHeight="1">
      <c r="A100" s="290"/>
      <c r="B100" s="290"/>
      <c r="C100" s="290"/>
      <c r="D100" s="290"/>
      <c r="E100" s="348"/>
      <c r="F100" s="348"/>
      <c r="G100" s="348"/>
      <c r="H100" s="345"/>
      <c r="I100" s="411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</row>
    <row r="101" spans="1:20" ht="19" customHeight="1">
      <c r="A101" s="290"/>
      <c r="B101" s="290"/>
      <c r="C101" s="290"/>
      <c r="D101" s="290"/>
      <c r="E101" s="348"/>
      <c r="F101" s="348"/>
      <c r="G101" s="348"/>
      <c r="H101" s="345"/>
      <c r="I101" s="411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</row>
    <row r="102" spans="1:20" ht="19" customHeight="1">
      <c r="A102" s="290"/>
      <c r="B102" s="290"/>
      <c r="C102" s="290"/>
      <c r="D102" s="290"/>
      <c r="E102" s="348"/>
      <c r="F102" s="348"/>
      <c r="G102" s="348"/>
      <c r="H102" s="345"/>
      <c r="I102" s="411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</row>
    <row r="103" spans="1:20" ht="19" customHeight="1">
      <c r="A103" s="290"/>
      <c r="B103" s="290"/>
      <c r="C103" s="290"/>
      <c r="D103" s="290"/>
      <c r="E103" s="348"/>
      <c r="F103" s="348"/>
      <c r="G103" s="348"/>
      <c r="H103" s="345"/>
      <c r="I103" s="411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</row>
    <row r="104" spans="1:20" ht="19" customHeight="1">
      <c r="A104" s="290"/>
      <c r="B104" s="290"/>
      <c r="C104" s="290"/>
      <c r="D104" s="290"/>
      <c r="E104" s="348"/>
      <c r="F104" s="348"/>
      <c r="G104" s="348"/>
      <c r="H104" s="345"/>
      <c r="I104" s="411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</row>
    <row r="105" spans="1:20" ht="19" customHeight="1">
      <c r="A105" s="290"/>
      <c r="B105" s="290"/>
      <c r="C105" s="290"/>
      <c r="D105" s="290"/>
      <c r="E105" s="348"/>
      <c r="F105" s="348"/>
      <c r="G105" s="348"/>
      <c r="H105" s="345"/>
      <c r="I105" s="411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</row>
    <row r="106" spans="1:20" ht="19" customHeight="1">
      <c r="A106" s="290"/>
      <c r="B106" s="290"/>
      <c r="C106" s="290"/>
      <c r="D106" s="290"/>
      <c r="E106" s="348"/>
      <c r="F106" s="348"/>
      <c r="G106" s="348"/>
      <c r="H106" s="345"/>
      <c r="I106" s="411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</row>
    <row r="107" spans="1:20" ht="19" customHeight="1">
      <c r="A107" s="290"/>
      <c r="B107" s="290"/>
      <c r="C107" s="290"/>
      <c r="D107" s="290"/>
      <c r="E107" s="348"/>
      <c r="F107" s="348"/>
      <c r="G107" s="348"/>
      <c r="H107" s="345"/>
      <c r="I107" s="411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</row>
    <row r="108" spans="1:20" ht="19" customHeight="1">
      <c r="A108" s="290"/>
      <c r="B108" s="290"/>
      <c r="C108" s="290"/>
      <c r="D108" s="290"/>
      <c r="E108" s="348"/>
      <c r="F108" s="348"/>
      <c r="G108" s="348"/>
      <c r="H108" s="345"/>
      <c r="I108" s="411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</row>
    <row r="109" spans="1:20" ht="19" customHeight="1">
      <c r="A109" s="290"/>
      <c r="B109" s="290"/>
      <c r="C109" s="290"/>
      <c r="D109" s="290"/>
      <c r="E109" s="348"/>
      <c r="F109" s="348"/>
      <c r="G109" s="348"/>
      <c r="H109" s="345"/>
      <c r="I109" s="411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</row>
    <row r="110" spans="1:20" ht="19" customHeight="1">
      <c r="A110" s="290"/>
      <c r="B110" s="290"/>
      <c r="C110" s="290"/>
      <c r="D110" s="290"/>
      <c r="E110" s="348"/>
      <c r="F110" s="348"/>
      <c r="G110" s="348"/>
      <c r="H110" s="345"/>
      <c r="I110" s="411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</row>
    <row r="111" spans="1:20" ht="19" customHeight="1">
      <c r="A111" s="290"/>
      <c r="B111" s="290"/>
      <c r="C111" s="290"/>
      <c r="D111" s="290"/>
      <c r="E111" s="348"/>
      <c r="F111" s="348"/>
      <c r="G111" s="348"/>
      <c r="H111" s="345"/>
      <c r="I111" s="411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</row>
    <row r="112" spans="1:20" ht="19" customHeight="1">
      <c r="A112" s="290"/>
      <c r="B112" s="290"/>
      <c r="C112" s="290"/>
      <c r="D112" s="290"/>
      <c r="E112" s="348"/>
      <c r="F112" s="348"/>
      <c r="G112" s="348"/>
      <c r="H112" s="345"/>
      <c r="I112" s="411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</row>
    <row r="113" spans="1:20" ht="19" customHeight="1">
      <c r="A113" s="290"/>
      <c r="B113" s="290"/>
      <c r="C113" s="290"/>
      <c r="D113" s="290"/>
      <c r="E113" s="348"/>
      <c r="F113" s="348"/>
      <c r="G113" s="348"/>
      <c r="H113" s="345"/>
      <c r="I113" s="411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</row>
    <row r="114" spans="1:20" ht="19" customHeight="1">
      <c r="A114" s="290"/>
      <c r="B114" s="290"/>
      <c r="C114" s="290"/>
      <c r="D114" s="290"/>
      <c r="E114" s="348"/>
      <c r="F114" s="348"/>
      <c r="G114" s="348"/>
      <c r="H114" s="345"/>
      <c r="I114" s="411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</row>
    <row r="115" spans="1:20" ht="19" customHeight="1">
      <c r="A115" s="290"/>
      <c r="B115" s="290"/>
      <c r="C115" s="290"/>
      <c r="D115" s="290"/>
      <c r="E115" s="348"/>
      <c r="F115" s="348"/>
      <c r="G115" s="348"/>
      <c r="H115" s="345"/>
      <c r="I115" s="411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</row>
    <row r="116" spans="1:20" ht="19" customHeight="1">
      <c r="A116" s="290"/>
      <c r="B116" s="290"/>
      <c r="C116" s="290"/>
      <c r="D116" s="290"/>
      <c r="E116" s="348"/>
      <c r="F116" s="348"/>
      <c r="G116" s="348"/>
      <c r="H116" s="345"/>
      <c r="I116" s="411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</row>
    <row r="117" spans="1:20" ht="19" customHeight="1">
      <c r="A117" s="290"/>
      <c r="B117" s="290"/>
      <c r="C117" s="290"/>
      <c r="D117" s="290"/>
      <c r="E117" s="348"/>
      <c r="F117" s="348"/>
      <c r="G117" s="348"/>
      <c r="H117" s="345"/>
      <c r="I117" s="411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</row>
    <row r="118" spans="1:20" ht="19" customHeight="1">
      <c r="A118" s="290"/>
      <c r="B118" s="290"/>
      <c r="C118" s="290"/>
      <c r="D118" s="290"/>
      <c r="E118" s="348"/>
      <c r="F118" s="348"/>
      <c r="G118" s="348"/>
      <c r="H118" s="345"/>
      <c r="I118" s="411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</row>
    <row r="119" spans="1:20" ht="19" customHeight="1">
      <c r="A119" s="290"/>
      <c r="B119" s="290"/>
      <c r="C119" s="290"/>
      <c r="D119" s="290"/>
      <c r="E119" s="348"/>
      <c r="F119" s="348"/>
      <c r="G119" s="348"/>
      <c r="H119" s="345"/>
      <c r="I119" s="411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</row>
    <row r="120" spans="1:20" ht="19" customHeight="1">
      <c r="A120" s="290"/>
      <c r="B120" s="290"/>
      <c r="C120" s="290"/>
      <c r="D120" s="290"/>
      <c r="E120" s="348"/>
      <c r="F120" s="348"/>
      <c r="G120" s="348"/>
      <c r="H120" s="345"/>
      <c r="I120" s="411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</row>
    <row r="121" spans="1:20" ht="19" customHeight="1">
      <c r="A121" s="290"/>
      <c r="B121" s="290"/>
      <c r="C121" s="290"/>
      <c r="D121" s="290"/>
      <c r="E121" s="348"/>
      <c r="F121" s="348"/>
      <c r="G121" s="348"/>
      <c r="H121" s="345"/>
      <c r="I121" s="411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</row>
    <row r="122" spans="1:20" ht="19" customHeight="1">
      <c r="A122" s="290"/>
      <c r="B122" s="290"/>
      <c r="C122" s="290"/>
      <c r="D122" s="290"/>
      <c r="E122" s="348"/>
      <c r="F122" s="348"/>
      <c r="G122" s="348"/>
      <c r="H122" s="345"/>
      <c r="I122" s="411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</row>
    <row r="123" spans="1:20" ht="19" customHeight="1">
      <c r="A123" s="290"/>
      <c r="B123" s="290"/>
      <c r="C123" s="290"/>
      <c r="D123" s="290"/>
      <c r="E123" s="348"/>
      <c r="F123" s="348"/>
      <c r="G123" s="348"/>
      <c r="H123" s="345"/>
      <c r="I123" s="411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</row>
    <row r="124" spans="1:20" ht="19" customHeight="1">
      <c r="A124" s="290"/>
      <c r="B124" s="290"/>
      <c r="C124" s="290"/>
      <c r="D124" s="290"/>
      <c r="E124" s="348"/>
      <c r="F124" s="348"/>
      <c r="G124" s="348"/>
      <c r="H124" s="345"/>
      <c r="I124" s="411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</row>
    <row r="125" spans="1:20" ht="19" customHeight="1">
      <c r="A125" s="290"/>
      <c r="B125" s="290"/>
      <c r="C125" s="290"/>
      <c r="D125" s="290"/>
      <c r="E125" s="348"/>
      <c r="F125" s="348"/>
      <c r="G125" s="348"/>
      <c r="H125" s="345"/>
      <c r="I125" s="411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</row>
    <row r="126" spans="1:20" ht="19" customHeight="1">
      <c r="A126" s="290"/>
      <c r="B126" s="290"/>
      <c r="C126" s="290"/>
      <c r="D126" s="290"/>
      <c r="E126" s="348"/>
      <c r="F126" s="348"/>
      <c r="G126" s="348"/>
      <c r="H126" s="345"/>
      <c r="I126" s="411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</row>
    <row r="127" spans="1:20" ht="19" customHeight="1">
      <c r="A127" s="290"/>
      <c r="B127" s="290"/>
      <c r="C127" s="290"/>
      <c r="D127" s="290"/>
      <c r="E127" s="348"/>
      <c r="F127" s="348"/>
      <c r="G127" s="348"/>
      <c r="H127" s="345"/>
      <c r="I127" s="411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</row>
    <row r="128" spans="1:20" ht="19" customHeight="1">
      <c r="A128" s="290"/>
      <c r="B128" s="290"/>
      <c r="C128" s="290"/>
      <c r="D128" s="290"/>
      <c r="E128" s="348"/>
      <c r="F128" s="348"/>
      <c r="G128" s="348"/>
      <c r="H128" s="345"/>
      <c r="I128" s="411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</row>
    <row r="129" spans="1:20" ht="19" customHeight="1">
      <c r="A129" s="290"/>
      <c r="B129" s="290"/>
      <c r="C129" s="290"/>
      <c r="D129" s="290"/>
      <c r="E129" s="348"/>
      <c r="F129" s="348"/>
      <c r="G129" s="348"/>
      <c r="H129" s="345"/>
      <c r="I129" s="411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</row>
    <row r="130" spans="1:20" ht="19" customHeight="1">
      <c r="A130" s="290"/>
      <c r="B130" s="290"/>
      <c r="C130" s="290"/>
      <c r="D130" s="290"/>
      <c r="E130" s="348"/>
      <c r="F130" s="348"/>
      <c r="G130" s="348"/>
      <c r="H130" s="345"/>
      <c r="I130" s="411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</row>
    <row r="131" spans="1:20" ht="19" customHeight="1">
      <c r="A131" s="290"/>
      <c r="B131" s="290"/>
      <c r="C131" s="290"/>
      <c r="D131" s="290"/>
      <c r="E131" s="348"/>
      <c r="F131" s="348"/>
      <c r="G131" s="348"/>
      <c r="H131" s="345"/>
      <c r="I131" s="411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</row>
    <row r="132" spans="1:20" ht="19" customHeight="1">
      <c r="A132" s="290"/>
      <c r="B132" s="290"/>
      <c r="C132" s="290"/>
      <c r="D132" s="290"/>
      <c r="E132" s="348"/>
      <c r="F132" s="348"/>
      <c r="G132" s="348"/>
      <c r="H132" s="345"/>
      <c r="I132" s="411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</row>
    <row r="133" spans="1:20" ht="19" customHeight="1">
      <c r="A133" s="290"/>
      <c r="B133" s="290"/>
      <c r="C133" s="290"/>
      <c r="D133" s="290"/>
      <c r="E133" s="348"/>
      <c r="F133" s="348"/>
      <c r="G133" s="348"/>
      <c r="H133" s="345"/>
      <c r="I133" s="411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</row>
    <row r="134" spans="1:20" ht="19" customHeight="1">
      <c r="A134" s="290"/>
      <c r="B134" s="290"/>
      <c r="C134" s="290"/>
      <c r="D134" s="290"/>
      <c r="E134" s="348"/>
      <c r="F134" s="348"/>
      <c r="G134" s="348"/>
      <c r="H134" s="345"/>
      <c r="I134" s="411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</row>
    <row r="135" spans="1:20" ht="19" customHeight="1">
      <c r="A135" s="290"/>
      <c r="B135" s="290"/>
      <c r="C135" s="290"/>
      <c r="D135" s="290"/>
      <c r="E135" s="348"/>
      <c r="F135" s="348"/>
      <c r="G135" s="348"/>
      <c r="H135" s="345"/>
      <c r="I135" s="411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</row>
    <row r="136" spans="1:20" ht="19" customHeight="1">
      <c r="A136" s="290"/>
      <c r="B136" s="290"/>
      <c r="C136" s="290"/>
      <c r="D136" s="290"/>
      <c r="E136" s="348"/>
      <c r="F136" s="348"/>
      <c r="G136" s="348"/>
      <c r="H136" s="345"/>
      <c r="I136" s="411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</row>
    <row r="137" spans="1:20" ht="19" customHeight="1">
      <c r="A137" s="290"/>
      <c r="B137" s="290"/>
      <c r="C137" s="290"/>
      <c r="D137" s="290"/>
      <c r="E137" s="348"/>
      <c r="F137" s="348"/>
      <c r="G137" s="348"/>
      <c r="H137" s="345"/>
      <c r="I137" s="411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</row>
    <row r="138" spans="1:20" ht="19" customHeight="1">
      <c r="A138" s="290"/>
      <c r="B138" s="290"/>
      <c r="C138" s="290"/>
      <c r="D138" s="290"/>
      <c r="E138" s="348"/>
      <c r="F138" s="348"/>
      <c r="G138" s="348"/>
      <c r="H138" s="345"/>
      <c r="I138" s="411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</row>
    <row r="139" spans="1:20" ht="19" customHeight="1">
      <c r="A139" s="290"/>
      <c r="B139" s="290"/>
      <c r="C139" s="290"/>
      <c r="D139" s="290"/>
      <c r="E139" s="348"/>
      <c r="F139" s="348"/>
      <c r="G139" s="348"/>
      <c r="H139" s="345"/>
      <c r="I139" s="411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</row>
    <row r="140" spans="1:20" ht="19" customHeight="1">
      <c r="A140" s="290"/>
      <c r="B140" s="290"/>
      <c r="C140" s="290"/>
      <c r="D140" s="290"/>
      <c r="E140" s="348"/>
      <c r="F140" s="348"/>
      <c r="G140" s="348"/>
      <c r="H140" s="345"/>
      <c r="I140" s="411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</row>
    <row r="141" spans="1:20" ht="19" customHeight="1">
      <c r="A141" s="290"/>
      <c r="B141" s="290"/>
      <c r="C141" s="290"/>
      <c r="D141" s="290"/>
      <c r="E141" s="348"/>
      <c r="F141" s="348"/>
      <c r="G141" s="348"/>
      <c r="H141" s="345"/>
      <c r="I141" s="411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</row>
    <row r="142" spans="1:20" ht="19" customHeight="1">
      <c r="A142" s="290"/>
      <c r="B142" s="290"/>
      <c r="C142" s="290"/>
      <c r="D142" s="290"/>
      <c r="E142" s="348"/>
      <c r="F142" s="348"/>
      <c r="G142" s="348"/>
      <c r="H142" s="345"/>
      <c r="I142" s="411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</row>
    <row r="143" spans="1:20" ht="19" customHeight="1">
      <c r="A143" s="290"/>
      <c r="B143" s="290"/>
      <c r="C143" s="290"/>
      <c r="D143" s="290"/>
      <c r="E143" s="348"/>
      <c r="F143" s="348"/>
      <c r="G143" s="348"/>
      <c r="H143" s="345"/>
      <c r="I143" s="411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</row>
    <row r="144" spans="1:20" ht="19" customHeight="1">
      <c r="A144" s="290"/>
      <c r="B144" s="290"/>
      <c r="C144" s="290"/>
      <c r="D144" s="290"/>
      <c r="E144" s="348"/>
      <c r="F144" s="348"/>
      <c r="G144" s="348"/>
      <c r="H144" s="345"/>
      <c r="I144" s="411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</row>
    <row r="145" spans="1:20" ht="19" customHeight="1">
      <c r="A145" s="290"/>
      <c r="B145" s="290"/>
      <c r="C145" s="290"/>
      <c r="D145" s="290"/>
      <c r="E145" s="348"/>
      <c r="F145" s="348"/>
      <c r="G145" s="348"/>
      <c r="H145" s="345"/>
      <c r="I145" s="411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</row>
    <row r="146" spans="1:20" ht="19" customHeight="1">
      <c r="A146" s="290"/>
      <c r="B146" s="290"/>
      <c r="C146" s="290"/>
      <c r="D146" s="290"/>
      <c r="E146" s="348"/>
      <c r="F146" s="348"/>
      <c r="G146" s="348"/>
      <c r="H146" s="345"/>
      <c r="I146" s="411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</row>
    <row r="147" spans="1:20" ht="19" customHeight="1">
      <c r="A147" s="290"/>
      <c r="B147" s="290"/>
      <c r="C147" s="290"/>
      <c r="D147" s="290"/>
      <c r="E147" s="348"/>
      <c r="F147" s="348"/>
      <c r="G147" s="348"/>
      <c r="H147" s="345"/>
      <c r="I147" s="411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</row>
    <row r="148" spans="1:20" ht="19" customHeight="1">
      <c r="A148" s="290"/>
      <c r="B148" s="290"/>
      <c r="C148" s="290"/>
      <c r="D148" s="290"/>
      <c r="E148" s="348"/>
      <c r="F148" s="348"/>
      <c r="G148" s="348"/>
      <c r="H148" s="345"/>
      <c r="I148" s="411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</row>
    <row r="149" spans="1:20" ht="19" customHeight="1">
      <c r="A149" s="290"/>
      <c r="B149" s="290"/>
      <c r="C149" s="290"/>
      <c r="D149" s="290"/>
      <c r="E149" s="348"/>
      <c r="F149" s="348"/>
      <c r="G149" s="348"/>
      <c r="H149" s="345"/>
      <c r="I149" s="411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</row>
    <row r="150" spans="1:20" ht="19" customHeight="1">
      <c r="A150" s="290"/>
      <c r="B150" s="290"/>
      <c r="C150" s="290"/>
      <c r="D150" s="290"/>
      <c r="E150" s="348"/>
      <c r="F150" s="348"/>
      <c r="G150" s="348"/>
      <c r="H150" s="345"/>
      <c r="I150" s="411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</row>
    <row r="151" spans="1:20" ht="19" customHeight="1">
      <c r="A151" s="290"/>
      <c r="B151" s="290"/>
      <c r="C151" s="290"/>
      <c r="D151" s="290"/>
      <c r="E151" s="348"/>
      <c r="F151" s="348"/>
      <c r="G151" s="348"/>
      <c r="H151" s="345"/>
      <c r="I151" s="411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</row>
    <row r="152" spans="1:20" ht="19" customHeight="1">
      <c r="A152" s="290"/>
      <c r="B152" s="290"/>
      <c r="C152" s="290"/>
      <c r="D152" s="290"/>
      <c r="E152" s="348"/>
      <c r="F152" s="348"/>
      <c r="G152" s="348"/>
      <c r="H152" s="345"/>
      <c r="I152" s="411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</row>
    <row r="153" spans="1:20" ht="19" customHeight="1">
      <c r="A153" s="290"/>
      <c r="B153" s="290"/>
      <c r="C153" s="290"/>
      <c r="D153" s="290"/>
      <c r="E153" s="348"/>
      <c r="F153" s="348"/>
      <c r="G153" s="348"/>
      <c r="H153" s="345"/>
      <c r="I153" s="411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</row>
    <row r="154" spans="1:20" ht="19" customHeight="1">
      <c r="A154" s="290"/>
      <c r="B154" s="290"/>
      <c r="C154" s="290"/>
      <c r="D154" s="290"/>
      <c r="E154" s="348"/>
      <c r="F154" s="348"/>
      <c r="G154" s="348"/>
      <c r="H154" s="345"/>
      <c r="I154" s="411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</row>
    <row r="155" spans="1:20" ht="19" customHeight="1">
      <c r="A155" s="290"/>
      <c r="B155" s="290"/>
      <c r="C155" s="290"/>
      <c r="D155" s="290"/>
      <c r="E155" s="348"/>
      <c r="F155" s="348"/>
      <c r="G155" s="348"/>
      <c r="H155" s="345"/>
      <c r="I155" s="411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</row>
    <row r="156" spans="1:20" ht="19" customHeight="1">
      <c r="A156" s="290"/>
      <c r="B156" s="290"/>
      <c r="C156" s="290"/>
      <c r="D156" s="290"/>
      <c r="E156" s="348"/>
      <c r="F156" s="348"/>
      <c r="G156" s="348"/>
      <c r="H156" s="345"/>
      <c r="I156" s="411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</row>
    <row r="157" spans="1:20" ht="19" customHeight="1">
      <c r="A157" s="290"/>
      <c r="B157" s="290"/>
      <c r="C157" s="290"/>
      <c r="D157" s="290"/>
      <c r="E157" s="348"/>
      <c r="F157" s="348"/>
      <c r="G157" s="348"/>
      <c r="H157" s="345"/>
      <c r="I157" s="411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</row>
    <row r="158" spans="1:20" ht="19" customHeight="1">
      <c r="A158" s="290"/>
      <c r="B158" s="290"/>
      <c r="C158" s="290"/>
      <c r="D158" s="290"/>
      <c r="E158" s="348"/>
      <c r="F158" s="348"/>
      <c r="G158" s="348"/>
      <c r="H158" s="345"/>
      <c r="I158" s="411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</row>
    <row r="159" spans="1:20" ht="19" customHeight="1">
      <c r="A159" s="290"/>
      <c r="B159" s="290"/>
      <c r="C159" s="290"/>
      <c r="D159" s="290"/>
      <c r="E159" s="348"/>
      <c r="F159" s="348"/>
      <c r="G159" s="348"/>
      <c r="H159" s="345"/>
      <c r="I159" s="411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</row>
    <row r="160" spans="1:20" ht="19" customHeight="1">
      <c r="A160" s="290"/>
      <c r="B160" s="290"/>
      <c r="C160" s="290"/>
      <c r="D160" s="290"/>
      <c r="E160" s="348"/>
      <c r="F160" s="348"/>
      <c r="G160" s="348"/>
      <c r="H160" s="345"/>
      <c r="I160" s="411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</row>
    <row r="161" spans="1:20" ht="19" customHeight="1">
      <c r="A161" s="290"/>
      <c r="B161" s="290"/>
      <c r="C161" s="290"/>
      <c r="D161" s="290"/>
      <c r="E161" s="348"/>
      <c r="F161" s="348"/>
      <c r="G161" s="348"/>
      <c r="H161" s="345"/>
      <c r="I161" s="411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</row>
    <row r="162" spans="1:20" ht="19" customHeight="1">
      <c r="A162" s="290"/>
      <c r="B162" s="290"/>
      <c r="C162" s="290"/>
      <c r="D162" s="290"/>
      <c r="E162" s="348"/>
      <c r="F162" s="348"/>
      <c r="G162" s="348"/>
      <c r="H162" s="345"/>
      <c r="I162" s="411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</row>
    <row r="163" spans="1:20" ht="19" customHeight="1">
      <c r="A163" s="290"/>
      <c r="B163" s="290"/>
      <c r="C163" s="290"/>
      <c r="D163" s="290"/>
      <c r="E163" s="348"/>
      <c r="F163" s="348"/>
      <c r="G163" s="348"/>
      <c r="H163" s="345"/>
      <c r="I163" s="411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</row>
    <row r="164" spans="1:20" ht="19" customHeight="1">
      <c r="A164" s="290"/>
      <c r="B164" s="290"/>
      <c r="C164" s="290"/>
      <c r="D164" s="290"/>
      <c r="E164" s="348"/>
      <c r="F164" s="348"/>
      <c r="G164" s="348"/>
      <c r="H164" s="345"/>
      <c r="I164" s="411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</row>
    <row r="165" spans="1:20" ht="19" customHeight="1">
      <c r="A165" s="290"/>
      <c r="B165" s="290"/>
      <c r="C165" s="290"/>
      <c r="D165" s="290"/>
      <c r="E165" s="348"/>
      <c r="F165" s="348"/>
      <c r="G165" s="348"/>
      <c r="H165" s="345"/>
      <c r="I165" s="411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</row>
    <row r="166" spans="1:20" ht="19" customHeight="1">
      <c r="A166" s="290"/>
      <c r="B166" s="290"/>
      <c r="C166" s="290"/>
      <c r="D166" s="290"/>
      <c r="E166" s="348"/>
      <c r="F166" s="348"/>
      <c r="G166" s="348"/>
      <c r="H166" s="345"/>
      <c r="I166" s="411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</row>
    <row r="167" spans="1:20" ht="19" customHeight="1">
      <c r="A167" s="290"/>
      <c r="B167" s="290"/>
      <c r="C167" s="290"/>
      <c r="D167" s="290"/>
      <c r="E167" s="348"/>
      <c r="F167" s="348"/>
      <c r="G167" s="348"/>
      <c r="H167" s="345"/>
      <c r="I167" s="411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</row>
    <row r="168" spans="1:20" ht="19" customHeight="1">
      <c r="A168" s="290"/>
      <c r="B168" s="290"/>
      <c r="C168" s="290"/>
      <c r="D168" s="290"/>
      <c r="E168" s="348"/>
      <c r="F168" s="348"/>
      <c r="G168" s="348"/>
      <c r="H168" s="345"/>
      <c r="I168" s="411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</row>
    <row r="169" spans="1:20" ht="19" customHeight="1">
      <c r="A169" s="290"/>
      <c r="B169" s="290"/>
      <c r="C169" s="290"/>
      <c r="D169" s="290"/>
      <c r="E169" s="348"/>
      <c r="F169" s="348"/>
      <c r="G169" s="348"/>
      <c r="H169" s="345"/>
      <c r="I169" s="411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</row>
    <row r="170" spans="1:20" ht="19" customHeight="1">
      <c r="A170" s="290"/>
      <c r="B170" s="290"/>
      <c r="C170" s="290"/>
      <c r="D170" s="290"/>
      <c r="E170" s="348"/>
      <c r="F170" s="348"/>
      <c r="G170" s="348"/>
      <c r="H170" s="345"/>
      <c r="I170" s="411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</row>
    <row r="171" spans="1:20" ht="19" customHeight="1">
      <c r="A171" s="290"/>
      <c r="B171" s="290"/>
      <c r="C171" s="290"/>
      <c r="D171" s="290"/>
      <c r="E171" s="348"/>
      <c r="F171" s="348"/>
      <c r="G171" s="348"/>
      <c r="H171" s="345"/>
      <c r="I171" s="411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</row>
    <row r="172" spans="1:20" ht="19" customHeight="1">
      <c r="A172" s="290"/>
      <c r="B172" s="290"/>
      <c r="C172" s="290"/>
      <c r="D172" s="290"/>
      <c r="E172" s="348"/>
      <c r="F172" s="348"/>
      <c r="G172" s="348"/>
      <c r="H172" s="345"/>
      <c r="I172" s="411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</row>
    <row r="173" spans="1:20" ht="19" customHeight="1">
      <c r="A173" s="290"/>
      <c r="B173" s="290"/>
      <c r="C173" s="290"/>
      <c r="D173" s="290"/>
      <c r="E173" s="348"/>
      <c r="F173" s="348"/>
      <c r="G173" s="348"/>
      <c r="H173" s="345"/>
      <c r="I173" s="411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</row>
    <row r="174" spans="1:20" ht="19" customHeight="1">
      <c r="A174" s="290"/>
      <c r="B174" s="290"/>
      <c r="C174" s="290"/>
      <c r="D174" s="290"/>
      <c r="E174" s="348"/>
      <c r="F174" s="348"/>
      <c r="G174" s="348"/>
      <c r="H174" s="345"/>
      <c r="I174" s="411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</row>
    <row r="175" spans="1:20" ht="19" customHeight="1">
      <c r="A175" s="290"/>
      <c r="B175" s="290"/>
      <c r="C175" s="290"/>
      <c r="D175" s="290"/>
      <c r="E175" s="348"/>
      <c r="F175" s="348"/>
      <c r="G175" s="348"/>
      <c r="H175" s="345"/>
      <c r="I175" s="411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</row>
    <row r="176" spans="1:20" ht="19" customHeight="1">
      <c r="A176" s="290"/>
      <c r="B176" s="290"/>
      <c r="C176" s="290"/>
      <c r="D176" s="290"/>
      <c r="E176" s="348"/>
      <c r="F176" s="348"/>
      <c r="G176" s="348"/>
      <c r="H176" s="345"/>
      <c r="I176" s="411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</row>
    <row r="177" spans="1:20" ht="19" customHeight="1">
      <c r="A177" s="290"/>
      <c r="B177" s="290"/>
      <c r="C177" s="290"/>
      <c r="D177" s="290"/>
      <c r="E177" s="348"/>
      <c r="F177" s="348"/>
      <c r="G177" s="348"/>
      <c r="H177" s="345"/>
      <c r="I177" s="411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</row>
    <row r="178" spans="1:20" ht="19" customHeight="1">
      <c r="A178" s="290"/>
      <c r="B178" s="290"/>
      <c r="C178" s="290"/>
      <c r="D178" s="290"/>
      <c r="E178" s="348"/>
      <c r="F178" s="348"/>
      <c r="G178" s="348"/>
      <c r="H178" s="345"/>
      <c r="I178" s="411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</row>
    <row r="179" spans="1:20" ht="19" customHeight="1">
      <c r="A179" s="290"/>
      <c r="B179" s="290"/>
      <c r="C179" s="290"/>
      <c r="D179" s="290"/>
      <c r="E179" s="348"/>
      <c r="F179" s="348"/>
      <c r="G179" s="348"/>
      <c r="H179" s="345"/>
      <c r="I179" s="411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</row>
    <row r="180" spans="1:20" ht="19" customHeight="1">
      <c r="A180" s="290"/>
      <c r="B180" s="290"/>
      <c r="C180" s="290"/>
      <c r="D180" s="290"/>
      <c r="E180" s="348"/>
      <c r="F180" s="348"/>
      <c r="G180" s="348"/>
      <c r="H180" s="345"/>
      <c r="I180" s="411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</row>
    <row r="181" spans="1:20" ht="19" customHeight="1">
      <c r="A181" s="290"/>
      <c r="B181" s="290"/>
      <c r="C181" s="290"/>
      <c r="D181" s="290"/>
      <c r="E181" s="348"/>
      <c r="F181" s="348"/>
      <c r="G181" s="348"/>
      <c r="H181" s="345"/>
      <c r="I181" s="411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</row>
    <row r="182" spans="1:20" ht="19" customHeight="1">
      <c r="A182" s="290"/>
      <c r="B182" s="290"/>
      <c r="C182" s="290"/>
      <c r="D182" s="290"/>
      <c r="E182" s="348"/>
      <c r="F182" s="348"/>
      <c r="G182" s="348"/>
      <c r="H182" s="345"/>
      <c r="I182" s="411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</row>
    <row r="183" spans="1:20" ht="19" customHeight="1">
      <c r="A183" s="290"/>
      <c r="B183" s="290"/>
      <c r="C183" s="290"/>
      <c r="D183" s="290"/>
      <c r="E183" s="348"/>
      <c r="F183" s="348"/>
      <c r="G183" s="348"/>
      <c r="H183" s="345"/>
      <c r="I183" s="411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</row>
    <row r="184" spans="1:20" ht="19" customHeight="1">
      <c r="A184" s="290"/>
      <c r="B184" s="290"/>
      <c r="C184" s="290"/>
      <c r="D184" s="290"/>
      <c r="E184" s="348"/>
      <c r="F184" s="348"/>
      <c r="G184" s="348"/>
      <c r="H184" s="345"/>
      <c r="I184" s="411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</row>
    <row r="185" spans="1:20" ht="19" customHeight="1">
      <c r="A185" s="290"/>
      <c r="B185" s="290"/>
      <c r="C185" s="290"/>
      <c r="D185" s="290"/>
      <c r="E185" s="348"/>
      <c r="F185" s="348"/>
      <c r="G185" s="348"/>
      <c r="H185" s="345"/>
      <c r="I185" s="411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</row>
    <row r="186" spans="1:20" ht="19" customHeight="1">
      <c r="A186" s="290"/>
      <c r="B186" s="290"/>
      <c r="C186" s="290"/>
      <c r="D186" s="290"/>
      <c r="E186" s="348"/>
      <c r="F186" s="348"/>
      <c r="G186" s="348"/>
      <c r="H186" s="345"/>
      <c r="I186" s="411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</row>
    <row r="187" spans="1:20" ht="19" customHeight="1">
      <c r="A187" s="290"/>
      <c r="B187" s="290"/>
      <c r="C187" s="290"/>
      <c r="D187" s="290"/>
      <c r="E187" s="348"/>
      <c r="F187" s="348"/>
      <c r="G187" s="348"/>
      <c r="H187" s="345"/>
      <c r="I187" s="411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</row>
    <row r="188" spans="1:20" ht="19" customHeight="1">
      <c r="A188" s="290"/>
      <c r="B188" s="290"/>
      <c r="C188" s="290"/>
      <c r="D188" s="290"/>
      <c r="E188" s="348"/>
      <c r="F188" s="348"/>
      <c r="G188" s="348"/>
      <c r="H188" s="345"/>
      <c r="I188" s="411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</row>
    <row r="189" spans="1:20" ht="19" customHeight="1">
      <c r="A189" s="290"/>
      <c r="B189" s="290"/>
      <c r="C189" s="290"/>
      <c r="D189" s="290"/>
      <c r="E189" s="348"/>
      <c r="F189" s="348"/>
      <c r="G189" s="348"/>
      <c r="H189" s="345"/>
      <c r="I189" s="411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</row>
    <row r="190" spans="1:20" ht="19" customHeight="1">
      <c r="A190" s="290"/>
      <c r="B190" s="290"/>
      <c r="C190" s="290"/>
      <c r="D190" s="290"/>
      <c r="E190" s="348"/>
      <c r="F190" s="348"/>
      <c r="G190" s="348"/>
      <c r="H190" s="345"/>
      <c r="I190" s="411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</row>
    <row r="191" spans="1:20" ht="19" customHeight="1">
      <c r="A191" s="290"/>
      <c r="B191" s="290"/>
      <c r="C191" s="290"/>
      <c r="D191" s="290"/>
      <c r="E191" s="348"/>
      <c r="F191" s="348"/>
      <c r="G191" s="348"/>
      <c r="H191" s="345"/>
      <c r="I191" s="411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</row>
    <row r="192" spans="1:20" ht="19" customHeight="1">
      <c r="A192" s="290"/>
      <c r="B192" s="290"/>
      <c r="C192" s="290"/>
      <c r="D192" s="290"/>
      <c r="E192" s="348"/>
      <c r="F192" s="348"/>
      <c r="G192" s="348"/>
      <c r="H192" s="345"/>
      <c r="I192" s="411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</row>
    <row r="193" spans="1:20" ht="19" customHeight="1">
      <c r="A193" s="290"/>
      <c r="B193" s="290"/>
      <c r="C193" s="290"/>
      <c r="D193" s="290"/>
      <c r="E193" s="348"/>
      <c r="F193" s="348"/>
      <c r="G193" s="348"/>
      <c r="H193" s="345"/>
      <c r="I193" s="411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</row>
    <row r="194" spans="1:20" ht="19" customHeight="1">
      <c r="A194" s="290"/>
      <c r="B194" s="290"/>
      <c r="C194" s="290"/>
      <c r="D194" s="290"/>
      <c r="E194" s="348"/>
      <c r="F194" s="348"/>
      <c r="G194" s="348"/>
      <c r="H194" s="345"/>
      <c r="I194" s="411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</row>
    <row r="195" spans="1:20" ht="19" customHeight="1">
      <c r="A195" s="290"/>
      <c r="B195" s="290"/>
      <c r="C195" s="290"/>
      <c r="D195" s="290"/>
      <c r="E195" s="348"/>
      <c r="F195" s="348"/>
      <c r="G195" s="348"/>
      <c r="H195" s="345"/>
      <c r="I195" s="411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</row>
    <row r="196" spans="1:20" ht="19" customHeight="1">
      <c r="A196" s="290"/>
      <c r="B196" s="290"/>
      <c r="C196" s="290"/>
      <c r="D196" s="290"/>
      <c r="E196" s="348"/>
      <c r="F196" s="348"/>
      <c r="G196" s="348"/>
      <c r="H196" s="345"/>
      <c r="I196" s="411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</row>
    <row r="197" spans="1:20" ht="19" customHeight="1">
      <c r="A197" s="290"/>
      <c r="B197" s="290"/>
      <c r="C197" s="290"/>
      <c r="D197" s="290"/>
      <c r="E197" s="348"/>
      <c r="F197" s="348"/>
      <c r="G197" s="348"/>
      <c r="H197" s="345"/>
      <c r="I197" s="411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</row>
    <row r="198" spans="1:20" ht="19" customHeight="1">
      <c r="A198" s="290"/>
      <c r="B198" s="290"/>
      <c r="C198" s="290"/>
      <c r="D198" s="290"/>
      <c r="E198" s="348"/>
      <c r="F198" s="348"/>
      <c r="G198" s="348"/>
      <c r="H198" s="345"/>
      <c r="I198" s="411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</row>
    <row r="199" spans="1:20" ht="19" customHeight="1">
      <c r="A199" s="290"/>
      <c r="B199" s="290"/>
      <c r="C199" s="290"/>
      <c r="D199" s="290"/>
      <c r="E199" s="348"/>
      <c r="F199" s="348"/>
      <c r="G199" s="348"/>
      <c r="H199" s="345"/>
      <c r="I199" s="411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</row>
    <row r="200" spans="1:20" ht="19" customHeight="1">
      <c r="A200" s="290"/>
      <c r="B200" s="290"/>
      <c r="C200" s="290"/>
      <c r="D200" s="290"/>
      <c r="E200" s="348"/>
      <c r="F200" s="348"/>
      <c r="G200" s="348"/>
      <c r="H200" s="345"/>
      <c r="I200" s="411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</row>
    <row r="201" spans="1:20" ht="19" customHeight="1">
      <c r="A201" s="290"/>
      <c r="B201" s="290"/>
      <c r="C201" s="290"/>
      <c r="D201" s="290"/>
      <c r="E201" s="348"/>
      <c r="F201" s="348"/>
      <c r="G201" s="348"/>
      <c r="H201" s="345"/>
      <c r="I201" s="411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</row>
    <row r="202" spans="1:20" ht="19" customHeight="1">
      <c r="A202" s="290"/>
      <c r="B202" s="290"/>
      <c r="C202" s="290"/>
      <c r="D202" s="290"/>
      <c r="E202" s="348"/>
      <c r="F202" s="348"/>
      <c r="G202" s="348"/>
      <c r="H202" s="345"/>
      <c r="I202" s="411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</row>
    <row r="203" spans="1:20" ht="19" customHeight="1">
      <c r="A203" s="290"/>
      <c r="B203" s="290"/>
      <c r="C203" s="290"/>
      <c r="D203" s="290"/>
      <c r="E203" s="348"/>
      <c r="F203" s="348"/>
      <c r="G203" s="348"/>
      <c r="H203" s="345"/>
      <c r="I203" s="411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</row>
    <row r="204" spans="1:20" ht="19" customHeight="1">
      <c r="A204" s="290"/>
      <c r="B204" s="290"/>
      <c r="C204" s="290"/>
      <c r="D204" s="290"/>
      <c r="E204" s="348"/>
      <c r="F204" s="348"/>
      <c r="G204" s="348"/>
      <c r="H204" s="345"/>
      <c r="I204" s="411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</row>
    <row r="205" spans="1:20" ht="19" customHeight="1">
      <c r="A205" s="290"/>
      <c r="B205" s="290"/>
      <c r="C205" s="290"/>
      <c r="D205" s="290"/>
      <c r="E205" s="348"/>
      <c r="F205" s="348"/>
      <c r="G205" s="348"/>
      <c r="H205" s="345"/>
      <c r="I205" s="411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</row>
    <row r="206" spans="1:20" ht="19" customHeight="1">
      <c r="A206" s="290"/>
      <c r="B206" s="290"/>
      <c r="C206" s="290"/>
      <c r="D206" s="290"/>
      <c r="E206" s="348"/>
      <c r="F206" s="348"/>
      <c r="G206" s="348"/>
      <c r="H206" s="345"/>
      <c r="I206" s="411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</row>
    <row r="207" spans="1:20" ht="19" customHeight="1">
      <c r="A207" s="290"/>
      <c r="B207" s="290"/>
      <c r="C207" s="290"/>
      <c r="D207" s="290"/>
      <c r="E207" s="348"/>
      <c r="F207" s="348"/>
      <c r="G207" s="348"/>
      <c r="H207" s="345"/>
      <c r="I207" s="411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</row>
    <row r="208" spans="1:20" ht="19" customHeight="1">
      <c r="A208" s="290"/>
      <c r="B208" s="290"/>
      <c r="C208" s="290"/>
      <c r="D208" s="290"/>
      <c r="E208" s="348"/>
      <c r="F208" s="348"/>
      <c r="G208" s="348"/>
      <c r="H208" s="345"/>
      <c r="I208" s="411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</row>
    <row r="209" spans="1:20" ht="19" customHeight="1">
      <c r="A209" s="290"/>
      <c r="B209" s="290"/>
      <c r="C209" s="290"/>
      <c r="D209" s="290"/>
      <c r="E209" s="348"/>
      <c r="F209" s="348"/>
      <c r="G209" s="348"/>
      <c r="H209" s="345"/>
      <c r="I209" s="411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</row>
    <row r="210" spans="1:20" ht="19" customHeight="1">
      <c r="A210" s="290"/>
      <c r="B210" s="290"/>
      <c r="C210" s="290"/>
      <c r="D210" s="290"/>
      <c r="E210" s="348"/>
      <c r="F210" s="348"/>
      <c r="G210" s="348"/>
      <c r="H210" s="345"/>
      <c r="I210" s="411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</row>
    <row r="211" spans="1:20" ht="19" customHeight="1">
      <c r="A211" s="290"/>
      <c r="B211" s="290"/>
      <c r="C211" s="290"/>
      <c r="D211" s="290"/>
      <c r="E211" s="348"/>
      <c r="F211" s="348"/>
      <c r="G211" s="348"/>
      <c r="H211" s="345"/>
      <c r="I211" s="411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</row>
    <row r="212" spans="1:20" ht="19" customHeight="1">
      <c r="A212" s="290"/>
      <c r="B212" s="290"/>
      <c r="C212" s="290"/>
      <c r="D212" s="290"/>
      <c r="E212" s="348"/>
      <c r="F212" s="348"/>
      <c r="G212" s="348"/>
      <c r="H212" s="345"/>
      <c r="I212" s="411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</row>
    <row r="213" spans="1:20" ht="19" customHeight="1">
      <c r="A213" s="290"/>
      <c r="B213" s="290"/>
      <c r="C213" s="290"/>
      <c r="D213" s="290"/>
      <c r="E213" s="348"/>
      <c r="F213" s="348"/>
      <c r="G213" s="348"/>
      <c r="H213" s="345"/>
      <c r="I213" s="411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</row>
    <row r="214" spans="1:20" ht="19" customHeight="1">
      <c r="A214" s="290"/>
      <c r="B214" s="290"/>
      <c r="C214" s="290"/>
      <c r="D214" s="290"/>
      <c r="E214" s="348"/>
      <c r="F214" s="348"/>
      <c r="G214" s="348"/>
      <c r="H214" s="345"/>
      <c r="I214" s="411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</row>
    <row r="215" spans="1:20" ht="19" customHeight="1">
      <c r="A215" s="290"/>
      <c r="B215" s="290"/>
      <c r="C215" s="290"/>
      <c r="D215" s="290"/>
      <c r="E215" s="348"/>
      <c r="F215" s="348"/>
      <c r="G215" s="348"/>
      <c r="H215" s="345"/>
      <c r="I215" s="411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</row>
    <row r="216" spans="1:20" ht="19" customHeight="1">
      <c r="A216" s="290"/>
      <c r="B216" s="290"/>
      <c r="C216" s="290"/>
      <c r="D216" s="290"/>
      <c r="E216" s="348"/>
      <c r="F216" s="348"/>
      <c r="G216" s="348"/>
      <c r="H216" s="345"/>
      <c r="I216" s="411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</row>
    <row r="217" spans="1:20" ht="19" customHeight="1">
      <c r="A217" s="290"/>
      <c r="B217" s="290"/>
      <c r="C217" s="290"/>
      <c r="D217" s="290"/>
      <c r="E217" s="348"/>
      <c r="F217" s="348"/>
      <c r="G217" s="348"/>
      <c r="H217" s="345"/>
      <c r="I217" s="411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</row>
    <row r="218" spans="1:20" ht="19" customHeight="1">
      <c r="A218" s="290"/>
      <c r="B218" s="290"/>
      <c r="C218" s="290"/>
      <c r="D218" s="290"/>
      <c r="E218" s="348"/>
      <c r="F218" s="348"/>
      <c r="G218" s="348"/>
      <c r="H218" s="345"/>
      <c r="I218" s="411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</row>
    <row r="219" spans="1:20" ht="19" customHeight="1">
      <c r="A219" s="290"/>
      <c r="B219" s="290"/>
      <c r="C219" s="290"/>
      <c r="D219" s="290"/>
      <c r="E219" s="348"/>
      <c r="F219" s="348"/>
      <c r="G219" s="348"/>
      <c r="H219" s="345"/>
      <c r="I219" s="411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</row>
    <row r="220" spans="1:20" ht="19" customHeight="1">
      <c r="A220" s="290"/>
      <c r="B220" s="290"/>
      <c r="C220" s="290"/>
      <c r="D220" s="290"/>
      <c r="E220" s="348"/>
      <c r="F220" s="348"/>
      <c r="G220" s="348"/>
      <c r="H220" s="345"/>
      <c r="I220" s="411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</row>
    <row r="221" spans="1:20" ht="19" customHeight="1">
      <c r="A221" s="290"/>
      <c r="B221" s="290"/>
      <c r="C221" s="290"/>
      <c r="D221" s="290"/>
      <c r="E221" s="348"/>
      <c r="F221" s="348"/>
      <c r="G221" s="348"/>
      <c r="H221" s="345"/>
      <c r="I221" s="411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</row>
    <row r="222" spans="1:20" ht="19" customHeight="1">
      <c r="A222" s="290"/>
      <c r="B222" s="290"/>
      <c r="C222" s="290"/>
      <c r="D222" s="290"/>
      <c r="E222" s="348"/>
      <c r="F222" s="348"/>
      <c r="G222" s="348"/>
      <c r="H222" s="345"/>
      <c r="I222" s="411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</row>
    <row r="223" spans="1:20" ht="19" customHeight="1">
      <c r="A223" s="290"/>
      <c r="B223" s="290"/>
      <c r="C223" s="290"/>
      <c r="D223" s="290"/>
      <c r="E223" s="348"/>
      <c r="F223" s="348"/>
      <c r="G223" s="348"/>
      <c r="H223" s="345"/>
      <c r="I223" s="411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</row>
    <row r="224" spans="1:20" ht="19" customHeight="1">
      <c r="A224" s="290"/>
      <c r="B224" s="290"/>
      <c r="C224" s="290"/>
      <c r="D224" s="290"/>
      <c r="E224" s="348"/>
      <c r="F224" s="348"/>
      <c r="G224" s="348"/>
      <c r="H224" s="345"/>
      <c r="I224" s="411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</row>
    <row r="225" spans="1:20" ht="19" customHeight="1">
      <c r="A225" s="290"/>
      <c r="B225" s="290"/>
      <c r="C225" s="290"/>
      <c r="D225" s="290"/>
      <c r="E225" s="348"/>
      <c r="F225" s="348"/>
      <c r="G225" s="348"/>
      <c r="H225" s="345"/>
      <c r="I225" s="411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</row>
    <row r="226" spans="1:20" ht="19" customHeight="1">
      <c r="A226" s="290"/>
      <c r="B226" s="290"/>
      <c r="C226" s="290"/>
      <c r="D226" s="290"/>
      <c r="E226" s="348"/>
      <c r="F226" s="348"/>
      <c r="G226" s="348"/>
      <c r="H226" s="345"/>
      <c r="I226" s="411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</row>
    <row r="227" spans="1:20" ht="19" customHeight="1">
      <c r="A227" s="290"/>
      <c r="B227" s="290"/>
      <c r="C227" s="290"/>
      <c r="D227" s="290"/>
      <c r="E227" s="348"/>
      <c r="F227" s="348"/>
      <c r="G227" s="348"/>
      <c r="H227" s="345"/>
      <c r="I227" s="411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</row>
    <row r="228" spans="1:20" ht="19" customHeight="1">
      <c r="A228" s="290"/>
      <c r="B228" s="290"/>
      <c r="C228" s="290"/>
      <c r="D228" s="290"/>
      <c r="E228" s="348"/>
      <c r="F228" s="348"/>
      <c r="G228" s="348"/>
      <c r="H228" s="345"/>
      <c r="I228" s="411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</row>
    <row r="229" spans="1:20" ht="19" customHeight="1">
      <c r="A229" s="290"/>
      <c r="B229" s="290"/>
      <c r="C229" s="290"/>
      <c r="D229" s="290"/>
      <c r="E229" s="348"/>
      <c r="F229" s="348"/>
      <c r="G229" s="348"/>
      <c r="H229" s="345"/>
      <c r="I229" s="411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</row>
    <row r="230" spans="1:20" ht="19" customHeight="1">
      <c r="A230" s="290"/>
      <c r="B230" s="290"/>
      <c r="C230" s="290"/>
      <c r="D230" s="290"/>
      <c r="E230" s="348"/>
      <c r="F230" s="348"/>
      <c r="G230" s="348"/>
      <c r="H230" s="345"/>
      <c r="I230" s="411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</row>
    <row r="231" spans="1:20" ht="19" customHeight="1">
      <c r="A231" s="290"/>
      <c r="B231" s="290"/>
      <c r="C231" s="290"/>
      <c r="D231" s="290"/>
      <c r="E231" s="348"/>
      <c r="F231" s="348"/>
      <c r="G231" s="348"/>
      <c r="H231" s="345"/>
      <c r="I231" s="411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</row>
    <row r="232" spans="1:20" ht="19" customHeight="1">
      <c r="A232" s="290"/>
      <c r="B232" s="290"/>
      <c r="C232" s="290"/>
      <c r="D232" s="290"/>
      <c r="E232" s="348"/>
      <c r="F232" s="348"/>
      <c r="G232" s="348"/>
      <c r="H232" s="345"/>
      <c r="I232" s="411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</row>
    <row r="233" spans="1:20" ht="19" customHeight="1">
      <c r="A233" s="290"/>
      <c r="B233" s="290"/>
      <c r="C233" s="290"/>
      <c r="D233" s="290"/>
      <c r="E233" s="348"/>
      <c r="F233" s="348"/>
      <c r="G233" s="348"/>
      <c r="H233" s="345"/>
      <c r="I233" s="411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</row>
    <row r="234" spans="1:20" ht="19" customHeight="1">
      <c r="A234" s="290"/>
      <c r="B234" s="290"/>
      <c r="C234" s="290"/>
      <c r="D234" s="290"/>
      <c r="E234" s="348"/>
      <c r="F234" s="348"/>
      <c r="G234" s="348"/>
      <c r="H234" s="345"/>
      <c r="I234" s="411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</row>
    <row r="235" spans="1:20" ht="19" customHeight="1">
      <c r="A235" s="290"/>
      <c r="B235" s="290"/>
      <c r="C235" s="290"/>
      <c r="D235" s="290"/>
      <c r="E235" s="348"/>
      <c r="F235" s="348"/>
      <c r="G235" s="348"/>
      <c r="H235" s="345"/>
      <c r="I235" s="411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</row>
    <row r="236" spans="1:20" ht="19" customHeight="1">
      <c r="A236" s="290"/>
      <c r="B236" s="290"/>
      <c r="C236" s="290"/>
      <c r="D236" s="290"/>
      <c r="E236" s="348"/>
      <c r="F236" s="348"/>
      <c r="G236" s="348"/>
      <c r="H236" s="345"/>
      <c r="I236" s="411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</row>
    <row r="237" spans="1:20" ht="19" customHeight="1">
      <c r="A237" s="290"/>
      <c r="B237" s="290"/>
      <c r="C237" s="290"/>
      <c r="D237" s="290"/>
      <c r="E237" s="348"/>
      <c r="F237" s="348"/>
      <c r="G237" s="348"/>
      <c r="H237" s="345"/>
      <c r="I237" s="411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</row>
    <row r="238" spans="1:20" ht="19" customHeight="1">
      <c r="A238" s="290"/>
      <c r="B238" s="290"/>
      <c r="C238" s="290"/>
      <c r="D238" s="290"/>
      <c r="E238" s="348"/>
      <c r="F238" s="348"/>
      <c r="G238" s="348"/>
      <c r="H238" s="345"/>
      <c r="I238" s="411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</row>
    <row r="239" spans="1:20" ht="19" customHeight="1">
      <c r="A239" s="290"/>
      <c r="B239" s="290"/>
      <c r="C239" s="290"/>
      <c r="D239" s="290"/>
      <c r="E239" s="348"/>
      <c r="F239" s="348"/>
      <c r="G239" s="348"/>
      <c r="H239" s="345"/>
      <c r="I239" s="411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</row>
    <row r="240" spans="1:20" ht="19" customHeight="1">
      <c r="A240" s="290"/>
      <c r="B240" s="290"/>
      <c r="C240" s="290"/>
      <c r="D240" s="290"/>
      <c r="E240" s="348"/>
      <c r="F240" s="348"/>
      <c r="G240" s="348"/>
      <c r="H240" s="345"/>
      <c r="I240" s="411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</row>
    <row r="241" spans="1:20" ht="19" customHeight="1">
      <c r="A241" s="290"/>
      <c r="B241" s="290"/>
      <c r="C241" s="290"/>
      <c r="D241" s="290"/>
      <c r="E241" s="348"/>
      <c r="F241" s="348"/>
      <c r="G241" s="348"/>
      <c r="H241" s="345"/>
      <c r="I241" s="411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</row>
    <row r="242" spans="1:20" ht="19" customHeight="1">
      <c r="A242" s="290"/>
      <c r="B242" s="290"/>
      <c r="C242" s="290"/>
      <c r="D242" s="290"/>
      <c r="E242" s="348"/>
      <c r="F242" s="348"/>
      <c r="G242" s="348"/>
      <c r="H242" s="345"/>
      <c r="I242" s="411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</row>
    <row r="243" spans="1:20" ht="19" customHeight="1">
      <c r="A243" s="290"/>
      <c r="B243" s="290"/>
      <c r="C243" s="290"/>
      <c r="D243" s="290"/>
      <c r="E243" s="348"/>
      <c r="F243" s="348"/>
      <c r="G243" s="348"/>
      <c r="H243" s="345"/>
      <c r="I243" s="411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</row>
    <row r="244" spans="1:20" ht="19" customHeight="1">
      <c r="A244" s="290"/>
      <c r="B244" s="290"/>
      <c r="C244" s="290"/>
      <c r="D244" s="290"/>
      <c r="E244" s="348"/>
      <c r="F244" s="348"/>
      <c r="G244" s="348"/>
      <c r="H244" s="345"/>
      <c r="I244" s="411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</row>
    <row r="245" spans="1:20" ht="19" customHeight="1">
      <c r="A245" s="290"/>
      <c r="B245" s="290"/>
      <c r="C245" s="290"/>
      <c r="D245" s="290"/>
      <c r="E245" s="348"/>
      <c r="F245" s="348"/>
      <c r="G245" s="348"/>
      <c r="H245" s="345"/>
      <c r="I245" s="411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</row>
    <row r="246" spans="1:20" ht="19" customHeight="1">
      <c r="A246" s="290"/>
      <c r="B246" s="290"/>
      <c r="C246" s="290"/>
      <c r="D246" s="290"/>
      <c r="E246" s="348"/>
      <c r="F246" s="348"/>
      <c r="G246" s="348"/>
      <c r="H246" s="345"/>
      <c r="I246" s="411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</row>
    <row r="247" spans="1:20" ht="19" customHeight="1">
      <c r="A247" s="290"/>
      <c r="B247" s="290"/>
      <c r="C247" s="290"/>
      <c r="D247" s="290"/>
      <c r="E247" s="348"/>
      <c r="F247" s="348"/>
      <c r="G247" s="348"/>
      <c r="H247" s="345"/>
      <c r="I247" s="411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</row>
    <row r="248" spans="1:20" ht="19" customHeight="1">
      <c r="A248" s="290"/>
      <c r="B248" s="290"/>
      <c r="C248" s="290"/>
      <c r="D248" s="290"/>
      <c r="E248" s="348"/>
      <c r="F248" s="348"/>
      <c r="G248" s="348"/>
      <c r="H248" s="345"/>
      <c r="I248" s="411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</row>
    <row r="249" spans="1:20" ht="19" customHeight="1">
      <c r="A249" s="290"/>
      <c r="B249" s="290"/>
      <c r="C249" s="290"/>
      <c r="D249" s="290"/>
      <c r="E249" s="348"/>
      <c r="F249" s="348"/>
      <c r="G249" s="348"/>
      <c r="H249" s="345"/>
      <c r="I249" s="411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</row>
    <row r="250" spans="1:20" ht="19" customHeight="1">
      <c r="A250" s="290"/>
      <c r="B250" s="290"/>
      <c r="C250" s="290"/>
      <c r="D250" s="290"/>
      <c r="E250" s="348"/>
      <c r="F250" s="348"/>
      <c r="G250" s="348"/>
      <c r="H250" s="345"/>
      <c r="I250" s="411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</row>
    <row r="251" spans="1:20" ht="19" customHeight="1">
      <c r="A251" s="290"/>
      <c r="B251" s="290"/>
      <c r="C251" s="290"/>
      <c r="D251" s="290"/>
      <c r="E251" s="348"/>
      <c r="F251" s="348"/>
      <c r="G251" s="348"/>
      <c r="H251" s="345"/>
      <c r="I251" s="411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</row>
    <row r="252" spans="1:20" ht="19" customHeight="1">
      <c r="A252" s="290"/>
      <c r="B252" s="290"/>
      <c r="C252" s="290"/>
      <c r="D252" s="290"/>
      <c r="E252" s="348"/>
      <c r="F252" s="348"/>
      <c r="G252" s="348"/>
      <c r="H252" s="345"/>
      <c r="I252" s="411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</row>
    <row r="253" spans="1:20" ht="19" customHeight="1">
      <c r="A253" s="290"/>
      <c r="B253" s="290"/>
      <c r="C253" s="290"/>
      <c r="D253" s="290"/>
      <c r="E253" s="348"/>
      <c r="F253" s="348"/>
      <c r="G253" s="348"/>
      <c r="H253" s="345"/>
      <c r="I253" s="411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</row>
    <row r="254" spans="1:20" ht="19" customHeight="1">
      <c r="A254" s="290"/>
      <c r="B254" s="290"/>
      <c r="C254" s="290"/>
      <c r="D254" s="290"/>
      <c r="E254" s="348"/>
      <c r="F254" s="348"/>
      <c r="G254" s="348"/>
      <c r="H254" s="345"/>
      <c r="I254" s="411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</row>
    <row r="255" spans="1:20" ht="19" customHeight="1">
      <c r="A255" s="290"/>
      <c r="B255" s="290"/>
      <c r="C255" s="290"/>
      <c r="D255" s="290"/>
      <c r="E255" s="348"/>
      <c r="F255" s="348"/>
      <c r="G255" s="348"/>
      <c r="H255" s="345"/>
      <c r="I255" s="411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</row>
    <row r="256" spans="1:20" ht="19" customHeight="1">
      <c r="A256" s="290"/>
      <c r="B256" s="290"/>
      <c r="C256" s="290"/>
      <c r="D256" s="290"/>
      <c r="E256" s="348"/>
      <c r="F256" s="348"/>
      <c r="G256" s="348"/>
      <c r="H256" s="345"/>
      <c r="I256" s="411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</row>
    <row r="257" spans="1:20" ht="19" customHeight="1">
      <c r="A257" s="290"/>
      <c r="B257" s="290"/>
      <c r="C257" s="290"/>
      <c r="D257" s="290"/>
      <c r="E257" s="348"/>
      <c r="F257" s="348"/>
      <c r="G257" s="348"/>
      <c r="H257" s="345"/>
      <c r="I257" s="411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</row>
    <row r="258" spans="1:20" ht="19" customHeight="1">
      <c r="A258" s="290"/>
      <c r="B258" s="290"/>
      <c r="C258" s="290"/>
      <c r="D258" s="290"/>
      <c r="E258" s="348"/>
      <c r="F258" s="348"/>
      <c r="G258" s="348"/>
      <c r="H258" s="345"/>
      <c r="I258" s="411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</row>
    <row r="259" spans="1:20" ht="19" customHeight="1">
      <c r="A259" s="290"/>
      <c r="B259" s="290"/>
      <c r="C259" s="290"/>
      <c r="D259" s="290"/>
      <c r="E259" s="348"/>
      <c r="F259" s="348"/>
      <c r="G259" s="348"/>
      <c r="H259" s="345"/>
      <c r="I259" s="411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</row>
    <row r="260" spans="1:20" ht="19" customHeight="1">
      <c r="A260" s="290"/>
      <c r="B260" s="290"/>
      <c r="C260" s="290"/>
      <c r="D260" s="290"/>
      <c r="E260" s="348"/>
      <c r="F260" s="348"/>
      <c r="G260" s="348"/>
      <c r="H260" s="345"/>
      <c r="I260" s="411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</row>
    <row r="261" spans="1:20" ht="19" customHeight="1">
      <c r="A261" s="290"/>
      <c r="B261" s="290"/>
      <c r="C261" s="290"/>
      <c r="D261" s="290"/>
      <c r="E261" s="348"/>
      <c r="F261" s="348"/>
      <c r="G261" s="348"/>
      <c r="H261" s="345"/>
      <c r="I261" s="411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</row>
    <row r="262" spans="1:20" ht="19" customHeight="1">
      <c r="A262" s="290"/>
      <c r="B262" s="290"/>
      <c r="C262" s="290"/>
      <c r="D262" s="290"/>
      <c r="E262" s="348"/>
      <c r="F262" s="348"/>
      <c r="G262" s="348"/>
      <c r="H262" s="345"/>
      <c r="I262" s="411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</row>
    <row r="263" spans="1:20" ht="19" customHeight="1">
      <c r="A263" s="290"/>
      <c r="B263" s="290"/>
      <c r="C263" s="290"/>
      <c r="D263" s="290"/>
      <c r="E263" s="348"/>
      <c r="F263" s="348"/>
      <c r="G263" s="348"/>
      <c r="H263" s="345"/>
      <c r="I263" s="411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</row>
    <row r="264" spans="1:20" ht="19" customHeight="1">
      <c r="A264" s="290"/>
      <c r="B264" s="290"/>
      <c r="C264" s="290"/>
      <c r="D264" s="290"/>
      <c r="E264" s="348"/>
      <c r="F264" s="348"/>
      <c r="G264" s="348"/>
      <c r="H264" s="345"/>
      <c r="I264" s="411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</row>
    <row r="265" spans="1:20" ht="19" customHeight="1">
      <c r="A265" s="290"/>
      <c r="B265" s="290"/>
      <c r="C265" s="290"/>
      <c r="D265" s="290"/>
      <c r="E265" s="348"/>
      <c r="F265" s="348"/>
      <c r="G265" s="348"/>
      <c r="H265" s="345"/>
      <c r="I265" s="411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</row>
    <row r="266" spans="1:20" ht="19" customHeight="1">
      <c r="A266" s="290"/>
      <c r="B266" s="290"/>
      <c r="C266" s="290"/>
      <c r="D266" s="290"/>
      <c r="E266" s="348"/>
      <c r="F266" s="348"/>
      <c r="G266" s="348"/>
      <c r="H266" s="345"/>
      <c r="I266" s="411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</row>
    <row r="267" spans="1:20" ht="19" customHeight="1">
      <c r="A267" s="290"/>
      <c r="B267" s="290"/>
      <c r="C267" s="290"/>
      <c r="D267" s="290"/>
      <c r="E267" s="348"/>
      <c r="F267" s="348"/>
      <c r="G267" s="348"/>
      <c r="H267" s="345"/>
      <c r="I267" s="411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</row>
    <row r="268" spans="1:20" ht="19" customHeight="1">
      <c r="A268" s="290"/>
      <c r="B268" s="290"/>
      <c r="C268" s="290"/>
      <c r="D268" s="290"/>
      <c r="E268" s="348"/>
      <c r="F268" s="348"/>
      <c r="G268" s="348"/>
      <c r="H268" s="345"/>
      <c r="I268" s="411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</row>
    <row r="269" spans="1:20" ht="19" customHeight="1">
      <c r="A269" s="290"/>
      <c r="B269" s="290"/>
      <c r="C269" s="290"/>
      <c r="D269" s="290"/>
      <c r="E269" s="348"/>
      <c r="F269" s="348"/>
      <c r="G269" s="348"/>
      <c r="H269" s="345"/>
      <c r="I269" s="411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</row>
    <row r="270" spans="1:20" ht="19" customHeight="1">
      <c r="A270" s="290"/>
      <c r="B270" s="290"/>
      <c r="C270" s="290"/>
      <c r="D270" s="290"/>
      <c r="E270" s="348"/>
      <c r="F270" s="348"/>
      <c r="G270" s="348"/>
      <c r="H270" s="345"/>
      <c r="I270" s="411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</row>
    <row r="271" spans="1:20" ht="19" customHeight="1">
      <c r="A271" s="290"/>
      <c r="B271" s="290"/>
      <c r="C271" s="290"/>
      <c r="D271" s="290"/>
      <c r="E271" s="348"/>
      <c r="F271" s="348"/>
      <c r="G271" s="348"/>
      <c r="H271" s="345"/>
      <c r="I271" s="411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</row>
    <row r="272" spans="1:20" ht="19" customHeight="1">
      <c r="A272" s="290"/>
      <c r="B272" s="290"/>
      <c r="C272" s="290"/>
      <c r="D272" s="290"/>
      <c r="E272" s="348"/>
      <c r="F272" s="348"/>
      <c r="G272" s="348"/>
      <c r="H272" s="345"/>
      <c r="I272" s="411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</row>
    <row r="273" spans="1:20" ht="19" customHeight="1">
      <c r="A273" s="290"/>
      <c r="B273" s="290"/>
      <c r="C273" s="290"/>
      <c r="D273" s="290"/>
      <c r="E273" s="348"/>
      <c r="F273" s="348"/>
      <c r="G273" s="348"/>
      <c r="H273" s="345"/>
      <c r="I273" s="411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</row>
    <row r="274" spans="1:20" ht="19" customHeight="1">
      <c r="A274" s="290"/>
      <c r="B274" s="290"/>
      <c r="C274" s="290"/>
      <c r="D274" s="290"/>
      <c r="E274" s="348"/>
      <c r="F274" s="348"/>
      <c r="G274" s="348"/>
      <c r="H274" s="345"/>
      <c r="I274" s="411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</row>
    <row r="275" spans="1:20" ht="19" customHeight="1">
      <c r="A275" s="290"/>
      <c r="B275" s="290"/>
      <c r="C275" s="290"/>
      <c r="D275" s="290"/>
      <c r="E275" s="348"/>
      <c r="F275" s="348"/>
      <c r="G275" s="348"/>
      <c r="H275" s="345"/>
      <c r="I275" s="411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</row>
    <row r="276" spans="1:20" ht="19" customHeight="1">
      <c r="A276" s="290"/>
      <c r="B276" s="290"/>
      <c r="C276" s="290"/>
      <c r="D276" s="290"/>
      <c r="E276" s="348"/>
      <c r="F276" s="348"/>
      <c r="G276" s="348"/>
      <c r="H276" s="345"/>
      <c r="I276" s="411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</row>
    <row r="277" spans="1:20" ht="19" customHeight="1">
      <c r="A277" s="290"/>
      <c r="B277" s="290"/>
      <c r="C277" s="290"/>
      <c r="D277" s="290"/>
      <c r="E277" s="348"/>
      <c r="F277" s="348"/>
      <c r="G277" s="348"/>
      <c r="H277" s="345"/>
      <c r="I277" s="411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</row>
    <row r="278" spans="1:20" ht="19" customHeight="1">
      <c r="A278" s="290"/>
      <c r="B278" s="290"/>
      <c r="C278" s="290"/>
      <c r="D278" s="290"/>
      <c r="E278" s="348"/>
      <c r="F278" s="348"/>
      <c r="G278" s="348"/>
      <c r="H278" s="345"/>
      <c r="I278" s="411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</row>
    <row r="279" spans="1:20" ht="19" customHeight="1">
      <c r="A279" s="290"/>
      <c r="B279" s="290"/>
      <c r="C279" s="290"/>
      <c r="D279" s="290"/>
      <c r="E279" s="348"/>
      <c r="F279" s="348"/>
      <c r="G279" s="348"/>
      <c r="H279" s="345"/>
      <c r="I279" s="411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</row>
    <row r="280" spans="1:20" ht="19" customHeight="1">
      <c r="A280" s="290"/>
      <c r="B280" s="290"/>
      <c r="C280" s="290"/>
      <c r="D280" s="290"/>
      <c r="E280" s="348"/>
      <c r="F280" s="348"/>
      <c r="G280" s="348"/>
      <c r="H280" s="345"/>
      <c r="I280" s="411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</row>
    <row r="281" spans="1:20" ht="19" customHeight="1">
      <c r="A281" s="290"/>
      <c r="B281" s="290"/>
      <c r="C281" s="290"/>
      <c r="D281" s="290"/>
      <c r="E281" s="348"/>
      <c r="F281" s="348"/>
      <c r="G281" s="348"/>
      <c r="H281" s="345"/>
      <c r="I281" s="411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</row>
    <row r="282" spans="1:20" ht="19" customHeight="1">
      <c r="A282" s="290"/>
      <c r="B282" s="290"/>
      <c r="C282" s="290"/>
      <c r="D282" s="290"/>
      <c r="E282" s="348"/>
      <c r="F282" s="348"/>
      <c r="G282" s="348"/>
      <c r="H282" s="345"/>
      <c r="I282" s="411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</row>
    <row r="283" spans="1:20" ht="19" customHeight="1">
      <c r="A283" s="290"/>
      <c r="B283" s="290"/>
      <c r="C283" s="290"/>
      <c r="D283" s="290"/>
      <c r="E283" s="348"/>
      <c r="F283" s="348"/>
      <c r="G283" s="348"/>
      <c r="H283" s="345"/>
      <c r="I283" s="411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</row>
    <row r="284" spans="1:20" ht="19" customHeight="1">
      <c r="A284" s="290"/>
      <c r="B284" s="290"/>
      <c r="C284" s="290"/>
      <c r="D284" s="290"/>
      <c r="E284" s="348"/>
      <c r="F284" s="348"/>
      <c r="G284" s="348"/>
      <c r="H284" s="345"/>
      <c r="I284" s="411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</row>
    <row r="285" spans="1:20" ht="19" customHeight="1">
      <c r="A285" s="290"/>
      <c r="B285" s="290"/>
      <c r="C285" s="290"/>
      <c r="D285" s="290"/>
      <c r="E285" s="348"/>
      <c r="F285" s="348"/>
      <c r="G285" s="348"/>
      <c r="H285" s="345"/>
      <c r="I285" s="411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</row>
    <row r="286" spans="1:20" ht="19" customHeight="1">
      <c r="A286" s="290"/>
      <c r="B286" s="290"/>
      <c r="C286" s="290"/>
      <c r="D286" s="290"/>
      <c r="E286" s="348"/>
      <c r="F286" s="348"/>
      <c r="G286" s="348"/>
      <c r="H286" s="345"/>
      <c r="I286" s="411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</row>
    <row r="287" spans="1:20" ht="19" customHeight="1">
      <c r="A287" s="290"/>
      <c r="B287" s="290"/>
      <c r="C287" s="290"/>
      <c r="D287" s="290"/>
      <c r="E287" s="348"/>
      <c r="F287" s="348"/>
      <c r="G287" s="348"/>
      <c r="H287" s="345"/>
      <c r="I287" s="411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</row>
    <row r="288" spans="1:20" ht="19" customHeight="1">
      <c r="A288" s="290"/>
      <c r="B288" s="290"/>
      <c r="C288" s="290"/>
      <c r="D288" s="290"/>
      <c r="E288" s="348"/>
      <c r="F288" s="348"/>
      <c r="G288" s="348"/>
      <c r="H288" s="345"/>
      <c r="I288" s="411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</row>
    <row r="289" spans="1:20" ht="19" customHeight="1">
      <c r="A289" s="290"/>
      <c r="B289" s="290"/>
      <c r="C289" s="290"/>
      <c r="D289" s="290"/>
      <c r="E289" s="348"/>
      <c r="F289" s="348"/>
      <c r="G289" s="348"/>
      <c r="H289" s="345"/>
      <c r="I289" s="411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</row>
    <row r="290" spans="1:20" ht="19" customHeight="1">
      <c r="A290" s="290"/>
      <c r="B290" s="290"/>
      <c r="C290" s="290"/>
      <c r="D290" s="290"/>
      <c r="E290" s="348"/>
      <c r="F290" s="348"/>
      <c r="G290" s="348"/>
      <c r="H290" s="345"/>
      <c r="I290" s="411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</row>
    <row r="291" spans="1:20" ht="19" customHeight="1">
      <c r="A291" s="290"/>
      <c r="B291" s="290"/>
      <c r="C291" s="290"/>
      <c r="D291" s="290"/>
      <c r="E291" s="348"/>
      <c r="F291" s="348"/>
      <c r="G291" s="348"/>
      <c r="H291" s="345"/>
      <c r="I291" s="411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</row>
    <row r="292" spans="1:20" ht="19" customHeight="1">
      <c r="A292" s="290"/>
      <c r="B292" s="290"/>
      <c r="C292" s="290"/>
      <c r="D292" s="290"/>
      <c r="E292" s="348"/>
      <c r="F292" s="348"/>
      <c r="G292" s="348"/>
      <c r="H292" s="345"/>
      <c r="I292" s="411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</row>
    <row r="293" spans="1:20" ht="19" customHeight="1">
      <c r="A293" s="290"/>
      <c r="B293" s="290"/>
      <c r="C293" s="290"/>
      <c r="D293" s="290"/>
      <c r="E293" s="348"/>
      <c r="F293" s="348"/>
      <c r="G293" s="348"/>
      <c r="H293" s="345"/>
      <c r="I293" s="411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</row>
    <row r="294" spans="1:20" ht="19" customHeight="1">
      <c r="A294" s="290"/>
      <c r="B294" s="290"/>
      <c r="C294" s="290"/>
      <c r="D294" s="290"/>
      <c r="E294" s="348"/>
      <c r="F294" s="348"/>
      <c r="G294" s="348"/>
      <c r="H294" s="345"/>
      <c r="I294" s="411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</row>
    <row r="295" spans="1:20" ht="19" customHeight="1">
      <c r="A295" s="290"/>
      <c r="B295" s="290"/>
      <c r="C295" s="290"/>
      <c r="D295" s="290"/>
      <c r="E295" s="348"/>
      <c r="F295" s="348"/>
      <c r="G295" s="348"/>
      <c r="H295" s="345"/>
      <c r="I295" s="411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</row>
    <row r="296" spans="1:20" ht="19" customHeight="1">
      <c r="A296" s="290"/>
      <c r="B296" s="290"/>
      <c r="C296" s="290"/>
      <c r="D296" s="290"/>
      <c r="E296" s="348"/>
      <c r="F296" s="348"/>
      <c r="G296" s="348"/>
      <c r="H296" s="345"/>
      <c r="I296" s="411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</row>
    <row r="297" spans="1:20" ht="19" customHeight="1">
      <c r="A297" s="290"/>
      <c r="B297" s="290"/>
      <c r="C297" s="290"/>
      <c r="D297" s="290"/>
      <c r="E297" s="348"/>
      <c r="F297" s="348"/>
      <c r="G297" s="348"/>
      <c r="H297" s="345"/>
      <c r="I297" s="411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</row>
    <row r="298" spans="1:20" ht="19" customHeight="1">
      <c r="A298" s="290"/>
      <c r="B298" s="290"/>
      <c r="C298" s="290"/>
      <c r="D298" s="290"/>
      <c r="E298" s="348"/>
      <c r="F298" s="348"/>
      <c r="G298" s="348"/>
      <c r="H298" s="345"/>
      <c r="I298" s="411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</row>
    <row r="299" spans="1:20" ht="19" customHeight="1">
      <c r="A299" s="290"/>
      <c r="B299" s="290"/>
      <c r="C299" s="290"/>
      <c r="D299" s="290"/>
      <c r="E299" s="348"/>
      <c r="F299" s="348"/>
      <c r="G299" s="348"/>
      <c r="H299" s="345"/>
      <c r="I299" s="411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</row>
    <row r="300" spans="1:20" ht="19" customHeight="1">
      <c r="A300" s="290"/>
      <c r="B300" s="290"/>
      <c r="C300" s="290"/>
      <c r="D300" s="290"/>
      <c r="E300" s="348"/>
      <c r="F300" s="348"/>
      <c r="G300" s="348"/>
      <c r="H300" s="345"/>
      <c r="I300" s="411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</row>
    <row r="301" spans="1:20" ht="19" customHeight="1">
      <c r="A301" s="290"/>
      <c r="B301" s="290"/>
      <c r="C301" s="290"/>
      <c r="D301" s="290"/>
      <c r="E301" s="348"/>
      <c r="F301" s="348"/>
      <c r="G301" s="348"/>
      <c r="H301" s="345"/>
      <c r="I301" s="411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</row>
    <row r="302" spans="1:20" ht="19" customHeight="1">
      <c r="A302" s="290"/>
      <c r="B302" s="290"/>
      <c r="C302" s="290"/>
      <c r="D302" s="290"/>
      <c r="E302" s="348"/>
      <c r="F302" s="348"/>
      <c r="G302" s="348"/>
      <c r="H302" s="345"/>
      <c r="I302" s="411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</row>
    <row r="303" spans="1:20" ht="19" customHeight="1">
      <c r="A303" s="290"/>
      <c r="B303" s="290"/>
      <c r="C303" s="290"/>
      <c r="D303" s="290"/>
      <c r="E303" s="348"/>
      <c r="F303" s="348"/>
      <c r="G303" s="348"/>
      <c r="H303" s="345"/>
      <c r="I303" s="411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</row>
    <row r="304" spans="1:20" ht="19" customHeight="1">
      <c r="A304" s="290"/>
      <c r="B304" s="290"/>
      <c r="C304" s="290"/>
      <c r="D304" s="290"/>
      <c r="E304" s="348"/>
      <c r="F304" s="348"/>
      <c r="G304" s="348"/>
      <c r="H304" s="345"/>
      <c r="I304" s="411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</row>
    <row r="305" spans="1:20" ht="19" customHeight="1">
      <c r="A305" s="290"/>
      <c r="B305" s="290"/>
      <c r="C305" s="290"/>
      <c r="D305" s="290"/>
      <c r="E305" s="348"/>
      <c r="F305" s="348"/>
      <c r="G305" s="348"/>
      <c r="H305" s="345"/>
      <c r="I305" s="411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</row>
    <row r="306" spans="1:20" ht="19" customHeight="1">
      <c r="A306" s="290"/>
      <c r="B306" s="290"/>
      <c r="C306" s="290"/>
      <c r="D306" s="290"/>
      <c r="E306" s="348"/>
      <c r="F306" s="348"/>
      <c r="G306" s="348"/>
      <c r="H306" s="345"/>
      <c r="I306" s="411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</row>
    <row r="307" spans="1:20" ht="19" customHeight="1">
      <c r="A307" s="290"/>
      <c r="B307" s="290"/>
      <c r="C307" s="290"/>
      <c r="D307" s="290"/>
      <c r="E307" s="348"/>
      <c r="F307" s="348"/>
      <c r="G307" s="348"/>
      <c r="H307" s="345"/>
      <c r="I307" s="411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</row>
    <row r="308" spans="1:20" ht="19" customHeight="1">
      <c r="A308" s="290"/>
      <c r="B308" s="290"/>
      <c r="C308" s="290"/>
      <c r="D308" s="290"/>
      <c r="E308" s="348"/>
      <c r="F308" s="348"/>
      <c r="G308" s="348"/>
      <c r="H308" s="345"/>
      <c r="I308" s="411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</row>
    <row r="309" spans="1:20" ht="19" customHeight="1">
      <c r="A309" s="290"/>
      <c r="B309" s="290"/>
      <c r="C309" s="290"/>
      <c r="D309" s="290"/>
      <c r="E309" s="348"/>
      <c r="F309" s="348"/>
      <c r="G309" s="348"/>
      <c r="H309" s="345"/>
      <c r="I309" s="411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</row>
    <row r="310" spans="1:20" ht="19" customHeight="1">
      <c r="A310" s="290"/>
      <c r="B310" s="290"/>
      <c r="C310" s="290"/>
      <c r="D310" s="290"/>
      <c r="E310" s="348"/>
      <c r="F310" s="348"/>
      <c r="G310" s="348"/>
      <c r="H310" s="345"/>
      <c r="I310" s="411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</row>
    <row r="311" spans="1:20" ht="19" customHeight="1">
      <c r="A311" s="290"/>
      <c r="B311" s="290"/>
      <c r="C311" s="290"/>
      <c r="D311" s="290"/>
      <c r="E311" s="348"/>
      <c r="F311" s="348"/>
      <c r="G311" s="348"/>
      <c r="H311" s="345"/>
      <c r="I311" s="411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</row>
    <row r="312" spans="1:20" ht="19" customHeight="1">
      <c r="A312" s="290"/>
      <c r="B312" s="290"/>
      <c r="C312" s="290"/>
      <c r="D312" s="290"/>
      <c r="E312" s="348"/>
      <c r="F312" s="348"/>
      <c r="G312" s="348"/>
      <c r="H312" s="345"/>
      <c r="I312" s="411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</row>
    <row r="313" spans="1:20" ht="19" customHeight="1">
      <c r="A313" s="290"/>
      <c r="B313" s="290"/>
      <c r="C313" s="290"/>
      <c r="D313" s="290"/>
      <c r="E313" s="348"/>
      <c r="F313" s="348"/>
      <c r="G313" s="348"/>
      <c r="H313" s="345"/>
      <c r="I313" s="411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</row>
    <row r="314" spans="1:20" ht="19" customHeight="1">
      <c r="A314" s="290"/>
      <c r="B314" s="290"/>
      <c r="C314" s="290"/>
      <c r="D314" s="290"/>
      <c r="E314" s="348"/>
      <c r="F314" s="348"/>
      <c r="G314" s="348"/>
      <c r="H314" s="345"/>
      <c r="I314" s="411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</row>
    <row r="315" spans="1:20" ht="19" customHeight="1">
      <c r="A315" s="290"/>
      <c r="B315" s="290"/>
      <c r="C315" s="290"/>
      <c r="D315" s="290"/>
      <c r="E315" s="348"/>
      <c r="F315" s="348"/>
      <c r="G315" s="348"/>
      <c r="H315" s="345"/>
      <c r="I315" s="411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</row>
    <row r="316" spans="1:20" ht="19" customHeight="1">
      <c r="A316" s="290"/>
      <c r="B316" s="290"/>
      <c r="C316" s="290"/>
      <c r="D316" s="290"/>
      <c r="E316" s="348"/>
      <c r="F316" s="348"/>
      <c r="G316" s="348"/>
      <c r="H316" s="345"/>
      <c r="I316" s="411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</row>
    <row r="317" spans="1:20" ht="19" customHeight="1">
      <c r="A317" s="290"/>
      <c r="B317" s="290"/>
      <c r="C317" s="290"/>
      <c r="D317" s="290"/>
      <c r="E317" s="348"/>
      <c r="F317" s="348"/>
      <c r="G317" s="348"/>
      <c r="H317" s="345"/>
      <c r="I317" s="411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</row>
    <row r="318" spans="1:20" ht="19" customHeight="1">
      <c r="A318" s="290"/>
      <c r="B318" s="290"/>
      <c r="C318" s="290"/>
      <c r="D318" s="290"/>
      <c r="E318" s="348"/>
      <c r="F318" s="348"/>
      <c r="G318" s="348"/>
      <c r="H318" s="345"/>
      <c r="I318" s="411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</row>
    <row r="319" spans="1:20" ht="19" customHeight="1">
      <c r="A319" s="290"/>
      <c r="B319" s="290"/>
      <c r="C319" s="290"/>
      <c r="D319" s="290"/>
      <c r="E319" s="348"/>
      <c r="F319" s="348"/>
      <c r="G319" s="348"/>
      <c r="H319" s="345"/>
      <c r="I319" s="411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</row>
    <row r="320" spans="1:20" ht="19" customHeight="1">
      <c r="A320" s="290"/>
      <c r="B320" s="290"/>
      <c r="C320" s="290"/>
      <c r="D320" s="290"/>
      <c r="E320" s="348"/>
      <c r="F320" s="348"/>
      <c r="G320" s="348"/>
      <c r="H320" s="345"/>
      <c r="I320" s="411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</row>
    <row r="321" spans="1:20" ht="19" customHeight="1">
      <c r="A321" s="290"/>
      <c r="B321" s="290"/>
      <c r="C321" s="290"/>
      <c r="D321" s="290"/>
      <c r="E321" s="348"/>
      <c r="F321" s="348"/>
      <c r="G321" s="348"/>
      <c r="H321" s="345"/>
      <c r="I321" s="411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</row>
    <row r="322" spans="1:20" ht="19" customHeight="1">
      <c r="A322" s="290"/>
      <c r="B322" s="290"/>
      <c r="C322" s="290"/>
      <c r="D322" s="290"/>
      <c r="E322" s="348"/>
      <c r="F322" s="348"/>
      <c r="G322" s="348"/>
      <c r="H322" s="345"/>
      <c r="I322" s="411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</row>
    <row r="323" spans="1:20" ht="19" customHeight="1">
      <c r="A323" s="290"/>
      <c r="B323" s="290"/>
      <c r="C323" s="290"/>
      <c r="D323" s="290"/>
      <c r="E323" s="348"/>
      <c r="F323" s="348"/>
      <c r="G323" s="348"/>
      <c r="H323" s="345"/>
      <c r="I323" s="411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</row>
    <row r="324" spans="1:20" ht="19" customHeight="1">
      <c r="A324" s="290"/>
      <c r="B324" s="290"/>
      <c r="C324" s="290"/>
      <c r="D324" s="290"/>
      <c r="E324" s="348"/>
      <c r="F324" s="348"/>
      <c r="G324" s="348"/>
      <c r="H324" s="345"/>
      <c r="I324" s="411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</row>
    <row r="325" spans="1:20" ht="19" customHeight="1">
      <c r="A325" s="290"/>
      <c r="B325" s="290"/>
      <c r="C325" s="290"/>
      <c r="D325" s="290"/>
      <c r="E325" s="348"/>
      <c r="F325" s="348"/>
      <c r="G325" s="348"/>
      <c r="H325" s="345"/>
      <c r="I325" s="411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</row>
    <row r="326" spans="1:20" ht="19" customHeight="1">
      <c r="A326" s="290"/>
      <c r="B326" s="290"/>
      <c r="C326" s="290"/>
      <c r="D326" s="290"/>
      <c r="E326" s="348"/>
      <c r="F326" s="348"/>
      <c r="G326" s="348"/>
      <c r="H326" s="345"/>
      <c r="I326" s="411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</row>
    <row r="327" spans="1:20" ht="19" customHeight="1">
      <c r="A327" s="290"/>
      <c r="B327" s="290"/>
      <c r="C327" s="290"/>
      <c r="D327" s="290"/>
      <c r="E327" s="348"/>
      <c r="F327" s="348"/>
      <c r="G327" s="348"/>
      <c r="H327" s="345"/>
      <c r="I327" s="411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</row>
    <row r="328" spans="1:20" ht="19" customHeight="1">
      <c r="A328" s="290"/>
      <c r="B328" s="290"/>
      <c r="C328" s="290"/>
      <c r="D328" s="290"/>
      <c r="E328" s="348"/>
      <c r="F328" s="348"/>
      <c r="G328" s="348"/>
      <c r="H328" s="345"/>
      <c r="I328" s="411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</row>
    <row r="329" spans="1:20" ht="19" customHeight="1">
      <c r="A329" s="290"/>
      <c r="B329" s="290"/>
      <c r="C329" s="290"/>
      <c r="D329" s="290"/>
      <c r="E329" s="348"/>
      <c r="F329" s="348"/>
      <c r="G329" s="348"/>
      <c r="H329" s="345"/>
      <c r="I329" s="411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</row>
    <row r="330" spans="1:20" ht="19" customHeight="1">
      <c r="A330" s="290"/>
      <c r="B330" s="290"/>
      <c r="C330" s="290"/>
      <c r="D330" s="290"/>
      <c r="E330" s="348"/>
      <c r="F330" s="348"/>
      <c r="G330" s="348"/>
      <c r="H330" s="345"/>
      <c r="I330" s="411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</row>
    <row r="331" spans="1:20" ht="19" customHeight="1">
      <c r="A331" s="290"/>
      <c r="B331" s="290"/>
      <c r="C331" s="290"/>
      <c r="D331" s="290"/>
      <c r="E331" s="348"/>
      <c r="F331" s="348"/>
      <c r="G331" s="348"/>
      <c r="H331" s="345"/>
      <c r="I331" s="411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</row>
    <row r="332" spans="1:20" ht="19" customHeight="1">
      <c r="A332" s="290"/>
      <c r="B332" s="290"/>
      <c r="C332" s="290"/>
      <c r="D332" s="290"/>
      <c r="E332" s="348"/>
      <c r="F332" s="348"/>
      <c r="G332" s="348"/>
      <c r="H332" s="345"/>
      <c r="I332" s="411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</row>
    <row r="333" spans="1:20" ht="19" customHeight="1">
      <c r="A333" s="290"/>
      <c r="B333" s="290"/>
      <c r="C333" s="290"/>
      <c r="D333" s="290"/>
      <c r="E333" s="348"/>
      <c r="F333" s="348"/>
      <c r="G333" s="348"/>
      <c r="H333" s="345"/>
      <c r="I333" s="411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</row>
    <row r="334" spans="1:20" ht="19" customHeight="1">
      <c r="A334" s="290"/>
      <c r="B334" s="290"/>
      <c r="C334" s="290"/>
      <c r="D334" s="290"/>
      <c r="E334" s="348"/>
      <c r="F334" s="348"/>
      <c r="G334" s="348"/>
      <c r="H334" s="345"/>
      <c r="I334" s="411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</row>
    <row r="335" spans="1:20" ht="19" customHeight="1">
      <c r="A335" s="290"/>
      <c r="B335" s="290"/>
      <c r="C335" s="290"/>
      <c r="D335" s="290"/>
      <c r="E335" s="348"/>
      <c r="F335" s="348"/>
      <c r="G335" s="348"/>
      <c r="H335" s="345"/>
      <c r="I335" s="411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</row>
    <row r="336" spans="1:20" ht="19" customHeight="1">
      <c r="A336" s="290"/>
      <c r="B336" s="290"/>
      <c r="C336" s="290"/>
      <c r="D336" s="290"/>
      <c r="E336" s="348"/>
      <c r="F336" s="348"/>
      <c r="G336" s="348"/>
      <c r="H336" s="345"/>
      <c r="I336" s="411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</row>
    <row r="337" spans="1:20" ht="19" customHeight="1">
      <c r="A337" s="290"/>
      <c r="B337" s="290"/>
      <c r="C337" s="290"/>
      <c r="D337" s="290"/>
      <c r="E337" s="348"/>
      <c r="F337" s="348"/>
      <c r="G337" s="348"/>
      <c r="H337" s="345"/>
      <c r="I337" s="411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</row>
    <row r="338" spans="1:20" ht="19" customHeight="1">
      <c r="A338" s="290"/>
      <c r="B338" s="290"/>
      <c r="C338" s="290"/>
      <c r="D338" s="290"/>
      <c r="E338" s="348"/>
      <c r="F338" s="348"/>
      <c r="G338" s="348"/>
      <c r="H338" s="345"/>
      <c r="I338" s="411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</row>
    <row r="339" spans="1:20" ht="19" customHeight="1">
      <c r="A339" s="290"/>
      <c r="B339" s="290"/>
      <c r="C339" s="290"/>
      <c r="D339" s="290"/>
      <c r="E339" s="348"/>
      <c r="F339" s="348"/>
      <c r="G339" s="348"/>
      <c r="H339" s="345"/>
      <c r="I339" s="411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</row>
    <row r="340" spans="1:20" ht="19" customHeight="1">
      <c r="A340" s="290"/>
      <c r="B340" s="290"/>
      <c r="C340" s="290"/>
      <c r="D340" s="290"/>
      <c r="E340" s="348"/>
      <c r="F340" s="348"/>
      <c r="G340" s="348"/>
      <c r="H340" s="345"/>
      <c r="I340" s="411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</row>
    <row r="341" spans="1:20" ht="19" customHeight="1">
      <c r="A341" s="290"/>
      <c r="B341" s="290"/>
      <c r="C341" s="290"/>
      <c r="D341" s="290"/>
      <c r="E341" s="348"/>
      <c r="F341" s="348"/>
      <c r="G341" s="348"/>
      <c r="H341" s="345"/>
      <c r="I341" s="411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</row>
    <row r="342" spans="1:20" ht="19" customHeight="1">
      <c r="A342" s="290"/>
      <c r="B342" s="290"/>
      <c r="C342" s="290"/>
      <c r="D342" s="290"/>
      <c r="E342" s="348"/>
      <c r="F342" s="348"/>
      <c r="G342" s="348"/>
      <c r="H342" s="345"/>
      <c r="I342" s="411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</row>
    <row r="343" spans="1:20" ht="19" customHeight="1">
      <c r="A343" s="290"/>
      <c r="B343" s="290"/>
      <c r="C343" s="290"/>
      <c r="D343" s="290"/>
      <c r="E343" s="348"/>
      <c r="F343" s="348"/>
      <c r="G343" s="348"/>
      <c r="H343" s="345"/>
      <c r="I343" s="411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</row>
    <row r="344" spans="1:20" ht="19" customHeight="1">
      <c r="A344" s="290"/>
      <c r="B344" s="290"/>
      <c r="C344" s="290"/>
      <c r="D344" s="290"/>
      <c r="E344" s="348"/>
      <c r="F344" s="348"/>
      <c r="G344" s="348"/>
      <c r="H344" s="345"/>
      <c r="I344" s="411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</row>
    <row r="345" spans="1:20" ht="19" customHeight="1">
      <c r="A345" s="290"/>
      <c r="B345" s="290"/>
      <c r="C345" s="290"/>
      <c r="D345" s="290"/>
      <c r="E345" s="348"/>
      <c r="F345" s="348"/>
      <c r="G345" s="348"/>
      <c r="H345" s="345"/>
      <c r="I345" s="411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</row>
    <row r="346" spans="1:20" ht="19" customHeight="1">
      <c r="A346" s="290"/>
      <c r="B346" s="290"/>
      <c r="C346" s="290"/>
      <c r="D346" s="290"/>
      <c r="E346" s="348"/>
      <c r="F346" s="348"/>
      <c r="G346" s="348"/>
      <c r="H346" s="345"/>
      <c r="I346" s="411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</row>
    <row r="347" spans="1:20" ht="19" customHeight="1">
      <c r="A347" s="290"/>
      <c r="B347" s="290"/>
      <c r="C347" s="290"/>
      <c r="D347" s="290"/>
      <c r="E347" s="348"/>
      <c r="F347" s="348"/>
      <c r="G347" s="348"/>
      <c r="H347" s="345"/>
      <c r="I347" s="411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</row>
    <row r="348" spans="1:20" ht="19" customHeight="1">
      <c r="A348" s="290"/>
      <c r="B348" s="290"/>
      <c r="C348" s="290"/>
      <c r="D348" s="290"/>
      <c r="E348" s="348"/>
      <c r="F348" s="348"/>
      <c r="G348" s="348"/>
      <c r="H348" s="345"/>
      <c r="I348" s="411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</row>
    <row r="349" spans="1:20" ht="19" customHeight="1">
      <c r="A349" s="290"/>
      <c r="B349" s="290"/>
      <c r="C349" s="290"/>
      <c r="D349" s="290"/>
      <c r="E349" s="348"/>
      <c r="F349" s="348"/>
      <c r="G349" s="348"/>
      <c r="H349" s="345"/>
      <c r="I349" s="411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</row>
    <row r="350" spans="1:20" ht="19" customHeight="1">
      <c r="A350" s="290"/>
      <c r="B350" s="290"/>
      <c r="C350" s="290"/>
      <c r="D350" s="290"/>
      <c r="E350" s="348"/>
      <c r="F350" s="348"/>
      <c r="G350" s="348"/>
      <c r="H350" s="345"/>
      <c r="I350" s="411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</row>
    <row r="351" spans="1:20" ht="19" customHeight="1">
      <c r="A351" s="290"/>
      <c r="B351" s="290"/>
      <c r="C351" s="290"/>
      <c r="D351" s="290"/>
      <c r="E351" s="348"/>
      <c r="F351" s="348"/>
      <c r="G351" s="348"/>
      <c r="H351" s="345"/>
      <c r="I351" s="411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</row>
    <row r="352" spans="1:20" ht="19" customHeight="1">
      <c r="A352" s="290"/>
      <c r="B352" s="290"/>
      <c r="C352" s="290"/>
      <c r="D352" s="290"/>
      <c r="E352" s="348"/>
      <c r="F352" s="348"/>
      <c r="G352" s="348"/>
      <c r="H352" s="345"/>
      <c r="I352" s="411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</row>
    <row r="353" spans="1:20" ht="19" customHeight="1">
      <c r="A353" s="290"/>
      <c r="B353" s="290"/>
      <c r="C353" s="290"/>
      <c r="D353" s="290"/>
      <c r="E353" s="348"/>
      <c r="F353" s="348"/>
      <c r="G353" s="348"/>
      <c r="H353" s="345"/>
      <c r="I353" s="411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</row>
    <row r="354" spans="1:20" ht="19" customHeight="1">
      <c r="A354" s="290"/>
      <c r="B354" s="290"/>
      <c r="C354" s="290"/>
      <c r="D354" s="290"/>
      <c r="E354" s="348"/>
      <c r="F354" s="348"/>
      <c r="G354" s="348"/>
      <c r="H354" s="345"/>
      <c r="I354" s="411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</row>
    <row r="355" spans="1:20" ht="19" customHeight="1">
      <c r="A355" s="290"/>
      <c r="B355" s="290"/>
      <c r="C355" s="290"/>
      <c r="D355" s="290"/>
      <c r="E355" s="348"/>
      <c r="F355" s="348"/>
      <c r="G355" s="348"/>
      <c r="H355" s="345"/>
      <c r="I355" s="411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</row>
    <row r="356" spans="1:20" ht="19" customHeight="1">
      <c r="A356" s="290"/>
      <c r="B356" s="290"/>
      <c r="C356" s="290"/>
      <c r="D356" s="290"/>
      <c r="E356" s="348"/>
      <c r="F356" s="348"/>
      <c r="G356" s="348"/>
      <c r="H356" s="345"/>
      <c r="I356" s="411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</row>
    <row r="357" spans="1:20" ht="19" customHeight="1">
      <c r="A357" s="290"/>
      <c r="B357" s="290"/>
      <c r="C357" s="290"/>
      <c r="D357" s="290"/>
      <c r="E357" s="348"/>
      <c r="F357" s="348"/>
      <c r="G357" s="348"/>
      <c r="H357" s="345"/>
      <c r="I357" s="411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</row>
    <row r="358" spans="1:20" ht="19" customHeight="1">
      <c r="A358" s="290"/>
      <c r="B358" s="290"/>
      <c r="C358" s="290"/>
      <c r="D358" s="290"/>
      <c r="E358" s="348"/>
      <c r="F358" s="348"/>
      <c r="G358" s="348"/>
      <c r="H358" s="345"/>
      <c r="I358" s="411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</row>
    <row r="359" spans="1:20" ht="19" customHeight="1">
      <c r="A359" s="290"/>
      <c r="B359" s="290"/>
      <c r="C359" s="290"/>
      <c r="D359" s="290"/>
      <c r="E359" s="348"/>
      <c r="F359" s="348"/>
      <c r="G359" s="348"/>
      <c r="H359" s="345"/>
      <c r="I359" s="411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</row>
    <row r="360" spans="1:20" ht="19" customHeight="1">
      <c r="A360" s="290"/>
      <c r="B360" s="290"/>
      <c r="C360" s="290"/>
      <c r="D360" s="290"/>
      <c r="E360" s="348"/>
      <c r="F360" s="348"/>
      <c r="G360" s="348"/>
      <c r="H360" s="345"/>
      <c r="I360" s="411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</row>
    <row r="361" spans="1:20" ht="19" customHeight="1">
      <c r="A361" s="290"/>
      <c r="B361" s="290"/>
      <c r="C361" s="290"/>
      <c r="D361" s="290"/>
      <c r="E361" s="348"/>
      <c r="F361" s="348"/>
      <c r="G361" s="348"/>
      <c r="H361" s="345"/>
      <c r="I361" s="411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</row>
    <row r="362" spans="1:20" ht="19" customHeight="1">
      <c r="A362" s="290"/>
      <c r="B362" s="290"/>
      <c r="C362" s="290"/>
      <c r="D362" s="290"/>
      <c r="E362" s="348"/>
      <c r="F362" s="348"/>
      <c r="G362" s="348"/>
      <c r="H362" s="345"/>
      <c r="I362" s="411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</row>
    <row r="363" spans="1:20" ht="19" customHeight="1">
      <c r="A363" s="290"/>
      <c r="B363" s="290"/>
      <c r="C363" s="290"/>
      <c r="D363" s="290"/>
      <c r="E363" s="348"/>
      <c r="F363" s="348"/>
      <c r="G363" s="348"/>
      <c r="H363" s="345"/>
      <c r="I363" s="411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</row>
    <row r="364" spans="1:20" ht="19" customHeight="1">
      <c r="A364" s="290"/>
      <c r="B364" s="290"/>
      <c r="C364" s="290"/>
      <c r="D364" s="290"/>
      <c r="E364" s="348"/>
      <c r="F364" s="348"/>
      <c r="G364" s="348"/>
      <c r="H364" s="345"/>
      <c r="I364" s="411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</row>
    <row r="365" spans="1:20" ht="19" customHeight="1">
      <c r="A365" s="290"/>
      <c r="B365" s="290"/>
      <c r="C365" s="290"/>
      <c r="D365" s="290"/>
      <c r="E365" s="348"/>
      <c r="F365" s="348"/>
      <c r="G365" s="348"/>
      <c r="H365" s="345"/>
      <c r="I365" s="411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</row>
    <row r="366" spans="1:20" ht="19" customHeight="1">
      <c r="A366" s="290"/>
      <c r="B366" s="290"/>
      <c r="C366" s="290"/>
      <c r="D366" s="290"/>
      <c r="E366" s="348"/>
      <c r="F366" s="348"/>
      <c r="G366" s="348"/>
      <c r="H366" s="345"/>
      <c r="I366" s="411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</row>
    <row r="367" spans="1:20" ht="19" customHeight="1">
      <c r="A367" s="290"/>
      <c r="B367" s="290"/>
      <c r="C367" s="290"/>
      <c r="D367" s="290"/>
      <c r="E367" s="348"/>
      <c r="F367" s="348"/>
      <c r="G367" s="348"/>
      <c r="H367" s="345"/>
      <c r="I367" s="411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</row>
    <row r="368" spans="1:20" ht="19" customHeight="1">
      <c r="A368" s="290"/>
      <c r="B368" s="290"/>
      <c r="C368" s="290"/>
      <c r="D368" s="290"/>
      <c r="E368" s="348"/>
      <c r="F368" s="348"/>
      <c r="G368" s="348"/>
      <c r="H368" s="345"/>
      <c r="I368" s="411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</row>
    <row r="369" spans="1:20" ht="19" customHeight="1">
      <c r="A369" s="290"/>
      <c r="B369" s="290"/>
      <c r="C369" s="290"/>
      <c r="D369" s="290"/>
      <c r="E369" s="348"/>
      <c r="F369" s="348"/>
      <c r="G369" s="348"/>
      <c r="H369" s="345"/>
      <c r="I369" s="411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</row>
    <row r="370" spans="1:20" ht="19" customHeight="1">
      <c r="A370" s="290"/>
      <c r="B370" s="290"/>
      <c r="C370" s="290"/>
      <c r="D370" s="290"/>
      <c r="E370" s="348"/>
      <c r="F370" s="348"/>
      <c r="G370" s="348"/>
      <c r="H370" s="345"/>
      <c r="I370" s="411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</row>
    <row r="371" spans="1:20" ht="19" customHeight="1">
      <c r="A371" s="290"/>
      <c r="B371" s="290"/>
      <c r="C371" s="290"/>
      <c r="D371" s="290"/>
      <c r="E371" s="348"/>
      <c r="F371" s="348"/>
      <c r="G371" s="348"/>
      <c r="H371" s="345"/>
      <c r="I371" s="411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</row>
    <row r="372" spans="1:20" ht="19" customHeight="1">
      <c r="A372" s="290"/>
      <c r="B372" s="290"/>
      <c r="C372" s="290"/>
      <c r="D372" s="290"/>
      <c r="E372" s="348"/>
      <c r="F372" s="348"/>
      <c r="G372" s="348"/>
      <c r="H372" s="345"/>
      <c r="I372" s="411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</row>
    <row r="373" spans="1:20" ht="19" customHeight="1">
      <c r="A373" s="290"/>
      <c r="B373" s="290"/>
      <c r="C373" s="290"/>
      <c r="D373" s="290"/>
      <c r="E373" s="348"/>
      <c r="F373" s="348"/>
      <c r="G373" s="348"/>
      <c r="H373" s="345"/>
      <c r="I373" s="411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</row>
    <row r="374" spans="1:20" ht="19" customHeight="1">
      <c r="A374" s="290"/>
      <c r="B374" s="290"/>
      <c r="C374" s="290"/>
      <c r="D374" s="290"/>
      <c r="E374" s="348"/>
      <c r="F374" s="348"/>
      <c r="G374" s="348"/>
      <c r="H374" s="345"/>
      <c r="I374" s="411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</row>
    <row r="375" spans="1:20" ht="19" customHeight="1">
      <c r="A375" s="290"/>
      <c r="B375" s="290"/>
      <c r="C375" s="290"/>
      <c r="D375" s="290"/>
      <c r="E375" s="348"/>
      <c r="F375" s="348"/>
      <c r="G375" s="348"/>
      <c r="H375" s="345"/>
      <c r="I375" s="411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</row>
    <row r="376" spans="1:20" ht="19" customHeight="1">
      <c r="A376" s="290"/>
      <c r="B376" s="290"/>
      <c r="C376" s="290"/>
      <c r="D376" s="290"/>
      <c r="E376" s="348"/>
      <c r="F376" s="348"/>
      <c r="G376" s="348"/>
      <c r="H376" s="345"/>
      <c r="I376" s="411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</row>
    <row r="377" spans="1:20" ht="19" customHeight="1">
      <c r="A377" s="290"/>
      <c r="B377" s="290"/>
      <c r="C377" s="290"/>
      <c r="D377" s="290"/>
      <c r="E377" s="348"/>
      <c r="F377" s="348"/>
      <c r="G377" s="348"/>
      <c r="H377" s="345"/>
      <c r="I377" s="411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</row>
    <row r="378" spans="1:20" ht="19" customHeight="1">
      <c r="A378" s="290"/>
      <c r="B378" s="290"/>
      <c r="C378" s="290"/>
      <c r="D378" s="290"/>
      <c r="E378" s="348"/>
      <c r="F378" s="348"/>
      <c r="G378" s="348"/>
      <c r="H378" s="345"/>
      <c r="I378" s="411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</row>
    <row r="379" spans="1:20" ht="19" customHeight="1">
      <c r="A379" s="290"/>
      <c r="B379" s="290"/>
      <c r="C379" s="290"/>
      <c r="D379" s="290"/>
      <c r="E379" s="348"/>
      <c r="F379" s="348"/>
      <c r="G379" s="348"/>
      <c r="H379" s="345"/>
      <c r="I379" s="411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</row>
    <row r="380" spans="1:20" ht="19" customHeight="1">
      <c r="A380" s="290"/>
      <c r="B380" s="290"/>
      <c r="C380" s="290"/>
      <c r="D380" s="290"/>
      <c r="E380" s="348"/>
      <c r="F380" s="348"/>
      <c r="G380" s="348"/>
      <c r="H380" s="345"/>
      <c r="I380" s="411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</row>
    <row r="381" spans="1:20" ht="19" customHeight="1">
      <c r="A381" s="290"/>
      <c r="B381" s="290"/>
      <c r="C381" s="290"/>
      <c r="D381" s="290"/>
      <c r="E381" s="348"/>
      <c r="F381" s="348"/>
      <c r="G381" s="348"/>
      <c r="H381" s="345"/>
      <c r="I381" s="411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</row>
    <row r="382" spans="1:20" ht="19" customHeight="1">
      <c r="A382" s="290"/>
      <c r="B382" s="290"/>
      <c r="C382" s="290"/>
      <c r="D382" s="290"/>
      <c r="E382" s="348"/>
      <c r="F382" s="348"/>
      <c r="G382" s="348"/>
      <c r="H382" s="345"/>
      <c r="I382" s="411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</row>
    <row r="383" spans="1:20" ht="19" customHeight="1">
      <c r="A383" s="290"/>
      <c r="B383" s="290"/>
      <c r="C383" s="290"/>
      <c r="D383" s="290"/>
      <c r="E383" s="348"/>
      <c r="F383" s="348"/>
      <c r="G383" s="348"/>
      <c r="H383" s="345"/>
      <c r="I383" s="411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</row>
    <row r="384" spans="1:20" ht="19" customHeight="1">
      <c r="A384" s="290"/>
      <c r="B384" s="290"/>
      <c r="C384" s="290"/>
      <c r="D384" s="290"/>
      <c r="E384" s="348"/>
      <c r="F384" s="348"/>
      <c r="G384" s="348"/>
      <c r="H384" s="345"/>
      <c r="I384" s="411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</row>
    <row r="385" spans="1:20" ht="19" customHeight="1">
      <c r="A385" s="290"/>
      <c r="B385" s="290"/>
      <c r="C385" s="290"/>
      <c r="D385" s="290"/>
      <c r="E385" s="348"/>
      <c r="F385" s="348"/>
      <c r="G385" s="348"/>
      <c r="H385" s="345"/>
      <c r="I385" s="411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</row>
    <row r="386" spans="1:20" ht="19" customHeight="1">
      <c r="A386" s="290"/>
      <c r="B386" s="290"/>
      <c r="C386" s="290"/>
      <c r="D386" s="290"/>
      <c r="E386" s="348"/>
      <c r="F386" s="348"/>
      <c r="G386" s="348"/>
      <c r="H386" s="345"/>
      <c r="I386" s="411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</row>
    <row r="387" spans="1:20" ht="19" customHeight="1">
      <c r="A387" s="290"/>
      <c r="B387" s="290"/>
      <c r="C387" s="290"/>
      <c r="D387" s="290"/>
      <c r="E387" s="348"/>
      <c r="F387" s="348"/>
      <c r="G387" s="348"/>
      <c r="H387" s="345"/>
      <c r="I387" s="411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</row>
    <row r="388" spans="1:20" ht="19" customHeight="1">
      <c r="A388" s="290"/>
      <c r="B388" s="290"/>
      <c r="C388" s="290"/>
      <c r="D388" s="290"/>
      <c r="E388" s="348"/>
      <c r="F388" s="348"/>
      <c r="G388" s="348"/>
      <c r="H388" s="345"/>
      <c r="I388" s="411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</row>
    <row r="389" spans="1:20" ht="19" customHeight="1">
      <c r="A389" s="290"/>
      <c r="B389" s="290"/>
      <c r="C389" s="290"/>
      <c r="D389" s="290"/>
      <c r="E389" s="348"/>
      <c r="F389" s="348"/>
      <c r="G389" s="348"/>
      <c r="H389" s="345"/>
      <c r="I389" s="411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</row>
    <row r="390" spans="1:20" ht="19" customHeight="1">
      <c r="A390" s="290"/>
      <c r="B390" s="290"/>
      <c r="C390" s="290"/>
      <c r="D390" s="290"/>
      <c r="E390" s="348"/>
      <c r="F390" s="348"/>
      <c r="G390" s="348"/>
      <c r="H390" s="345"/>
      <c r="I390" s="411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</row>
    <row r="391" spans="1:20" ht="19" customHeight="1">
      <c r="A391" s="290"/>
      <c r="B391" s="290"/>
      <c r="C391" s="290"/>
      <c r="D391" s="290"/>
      <c r="E391" s="348"/>
      <c r="F391" s="348"/>
      <c r="G391" s="348"/>
      <c r="H391" s="345"/>
      <c r="I391" s="411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</row>
    <row r="392" spans="1:20" ht="19" customHeight="1">
      <c r="A392" s="290"/>
      <c r="B392" s="290"/>
      <c r="C392" s="290"/>
      <c r="D392" s="290"/>
      <c r="E392" s="348"/>
      <c r="F392" s="348"/>
      <c r="G392" s="348"/>
      <c r="H392" s="345"/>
      <c r="I392" s="411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</row>
    <row r="393" spans="1:20" ht="19" customHeight="1">
      <c r="A393" s="290"/>
      <c r="B393" s="290"/>
      <c r="C393" s="290"/>
      <c r="D393" s="290"/>
      <c r="E393" s="348"/>
      <c r="F393" s="348"/>
      <c r="G393" s="348"/>
      <c r="H393" s="345"/>
      <c r="I393" s="411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</row>
    <row r="394" spans="1:20" ht="19" customHeight="1">
      <c r="A394" s="290"/>
      <c r="B394" s="290"/>
      <c r="C394" s="290"/>
      <c r="D394" s="290"/>
      <c r="E394" s="348"/>
      <c r="F394" s="348"/>
      <c r="G394" s="348"/>
      <c r="H394" s="345"/>
      <c r="I394" s="411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</row>
    <row r="395" spans="1:20" ht="19" customHeight="1">
      <c r="A395" s="290"/>
      <c r="B395" s="290"/>
      <c r="C395" s="290"/>
      <c r="D395" s="290"/>
      <c r="E395" s="348"/>
      <c r="F395" s="348"/>
      <c r="G395" s="348"/>
      <c r="H395" s="345"/>
      <c r="I395" s="411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</row>
    <row r="396" spans="1:20" ht="19" customHeight="1">
      <c r="A396" s="290"/>
      <c r="B396" s="290"/>
      <c r="C396" s="290"/>
      <c r="D396" s="290"/>
      <c r="E396" s="348"/>
      <c r="F396" s="348"/>
      <c r="G396" s="348"/>
      <c r="H396" s="345"/>
      <c r="I396" s="411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</row>
    <row r="397" spans="1:20" ht="19" customHeight="1">
      <c r="A397" s="290"/>
      <c r="B397" s="290"/>
      <c r="C397" s="290"/>
      <c r="D397" s="290"/>
      <c r="E397" s="348"/>
      <c r="F397" s="348"/>
      <c r="G397" s="348"/>
      <c r="H397" s="345"/>
      <c r="I397" s="411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</row>
    <row r="398" spans="1:20" ht="19" customHeight="1">
      <c r="A398" s="290"/>
      <c r="B398" s="290"/>
      <c r="C398" s="290"/>
      <c r="D398" s="290"/>
      <c r="E398" s="348"/>
      <c r="F398" s="348"/>
      <c r="G398" s="348"/>
      <c r="H398" s="345"/>
      <c r="I398" s="411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</row>
    <row r="399" spans="1:20" ht="19" customHeight="1">
      <c r="A399" s="290"/>
      <c r="B399" s="290"/>
      <c r="C399" s="290"/>
      <c r="D399" s="290"/>
      <c r="E399" s="348"/>
      <c r="F399" s="348"/>
      <c r="G399" s="348"/>
      <c r="H399" s="345"/>
      <c r="I399" s="411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</row>
    <row r="400" spans="1:20" ht="19" customHeight="1">
      <c r="A400" s="290"/>
      <c r="B400" s="290"/>
      <c r="C400" s="290"/>
      <c r="D400" s="290"/>
      <c r="E400" s="348"/>
      <c r="F400" s="348"/>
      <c r="G400" s="348"/>
      <c r="H400" s="345"/>
      <c r="I400" s="411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</row>
    <row r="401" spans="1:20" ht="19" customHeight="1">
      <c r="A401" s="290"/>
      <c r="B401" s="290"/>
      <c r="C401" s="290"/>
      <c r="D401" s="290"/>
      <c r="E401" s="348"/>
      <c r="F401" s="348"/>
      <c r="G401" s="348"/>
      <c r="H401" s="345"/>
      <c r="I401" s="411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</row>
    <row r="402" spans="1:20" ht="19" customHeight="1">
      <c r="A402" s="290"/>
      <c r="B402" s="290"/>
      <c r="C402" s="290"/>
      <c r="D402" s="290"/>
      <c r="E402" s="348"/>
      <c r="F402" s="348"/>
      <c r="G402" s="348"/>
      <c r="H402" s="345"/>
      <c r="I402" s="411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</row>
    <row r="403" spans="1:20" ht="19" customHeight="1">
      <c r="A403" s="290"/>
      <c r="B403" s="290"/>
      <c r="C403" s="290"/>
      <c r="D403" s="290"/>
      <c r="E403" s="348"/>
      <c r="F403" s="348"/>
      <c r="G403" s="348"/>
      <c r="H403" s="345"/>
      <c r="I403" s="411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</row>
    <row r="404" spans="1:20" ht="19" customHeight="1">
      <c r="A404" s="290"/>
      <c r="B404" s="290"/>
      <c r="C404" s="290"/>
      <c r="D404" s="290"/>
      <c r="E404" s="348"/>
      <c r="F404" s="348"/>
      <c r="G404" s="348"/>
      <c r="H404" s="345"/>
      <c r="I404" s="411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</row>
    <row r="405" spans="1:20" ht="19" customHeight="1">
      <c r="A405" s="290"/>
      <c r="B405" s="290"/>
      <c r="C405" s="290"/>
      <c r="D405" s="290"/>
      <c r="E405" s="348"/>
      <c r="F405" s="348"/>
      <c r="G405" s="348"/>
      <c r="H405" s="345"/>
      <c r="I405" s="411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</row>
    <row r="406" spans="1:20" ht="19" customHeight="1">
      <c r="A406" s="290"/>
      <c r="B406" s="290"/>
      <c r="C406" s="290"/>
      <c r="D406" s="290"/>
      <c r="E406" s="348"/>
      <c r="F406" s="348"/>
      <c r="G406" s="348"/>
      <c r="H406" s="345"/>
      <c r="I406" s="411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</row>
    <row r="407" spans="1:20" ht="19" customHeight="1">
      <c r="A407" s="290"/>
      <c r="B407" s="290"/>
      <c r="C407" s="290"/>
      <c r="D407" s="290"/>
      <c r="E407" s="348"/>
      <c r="F407" s="348"/>
      <c r="G407" s="348"/>
      <c r="H407" s="345"/>
      <c r="I407" s="411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</row>
    <row r="408" spans="1:20" ht="19" customHeight="1">
      <c r="A408" s="290"/>
      <c r="B408" s="290"/>
      <c r="C408" s="290"/>
      <c r="D408" s="290"/>
      <c r="E408" s="348"/>
      <c r="F408" s="348"/>
      <c r="G408" s="348"/>
      <c r="H408" s="345"/>
      <c r="I408" s="411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</row>
    <row r="409" spans="1:20" ht="19" customHeight="1">
      <c r="A409" s="290"/>
      <c r="B409" s="290"/>
      <c r="C409" s="290"/>
      <c r="D409" s="290"/>
      <c r="E409" s="348"/>
      <c r="F409" s="348"/>
      <c r="G409" s="348"/>
      <c r="H409" s="345"/>
      <c r="I409" s="411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</row>
    <row r="410" spans="1:20" ht="19" customHeight="1">
      <c r="A410" s="290"/>
      <c r="B410" s="290"/>
      <c r="C410" s="290"/>
      <c r="D410" s="290"/>
      <c r="E410" s="348"/>
      <c r="F410" s="348"/>
      <c r="G410" s="348"/>
      <c r="H410" s="345"/>
      <c r="I410" s="411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</row>
    <row r="411" spans="1:20" ht="19" customHeight="1">
      <c r="A411" s="290"/>
      <c r="B411" s="290"/>
      <c r="C411" s="290"/>
      <c r="D411" s="290"/>
      <c r="E411" s="348"/>
      <c r="F411" s="348"/>
      <c r="G411" s="348"/>
      <c r="H411" s="345"/>
      <c r="I411" s="411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</row>
    <row r="412" spans="1:20" ht="19" customHeight="1">
      <c r="A412" s="290"/>
      <c r="B412" s="290"/>
      <c r="C412" s="290"/>
      <c r="D412" s="290"/>
      <c r="E412" s="348"/>
      <c r="F412" s="348"/>
      <c r="G412" s="348"/>
      <c r="H412" s="345"/>
      <c r="I412" s="411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</row>
    <row r="413" spans="1:20" ht="19" customHeight="1">
      <c r="A413" s="290"/>
      <c r="B413" s="290"/>
      <c r="C413" s="290"/>
      <c r="D413" s="290"/>
      <c r="E413" s="348"/>
      <c r="F413" s="348"/>
      <c r="G413" s="348"/>
      <c r="H413" s="345"/>
      <c r="I413" s="411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</row>
    <row r="414" spans="1:20" ht="19" customHeight="1">
      <c r="A414" s="290"/>
      <c r="B414" s="290"/>
      <c r="C414" s="290"/>
      <c r="D414" s="290"/>
      <c r="E414" s="348"/>
      <c r="F414" s="348"/>
      <c r="G414" s="348"/>
      <c r="H414" s="345"/>
      <c r="I414" s="411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</row>
    <row r="415" spans="1:20" ht="19" customHeight="1">
      <c r="A415" s="290"/>
      <c r="B415" s="290"/>
      <c r="C415" s="290"/>
      <c r="D415" s="290"/>
      <c r="E415" s="348"/>
      <c r="F415" s="348"/>
      <c r="G415" s="348"/>
      <c r="H415" s="345"/>
      <c r="I415" s="411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</row>
    <row r="416" spans="1:20" ht="19" customHeight="1">
      <c r="A416" s="290"/>
      <c r="B416" s="290"/>
      <c r="C416" s="290"/>
      <c r="D416" s="290"/>
      <c r="E416" s="348"/>
      <c r="F416" s="348"/>
      <c r="G416" s="348"/>
      <c r="H416" s="345"/>
      <c r="I416" s="411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</row>
    <row r="417" spans="1:20" ht="19" customHeight="1">
      <c r="A417" s="290"/>
      <c r="B417" s="290"/>
      <c r="C417" s="290"/>
      <c r="D417" s="290"/>
      <c r="E417" s="348"/>
      <c r="F417" s="348"/>
      <c r="G417" s="348"/>
      <c r="H417" s="345"/>
      <c r="I417" s="411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</row>
    <row r="418" spans="1:20" ht="19" customHeight="1">
      <c r="A418" s="290"/>
      <c r="B418" s="290"/>
      <c r="C418" s="290"/>
      <c r="D418" s="290"/>
      <c r="E418" s="348"/>
      <c r="F418" s="348"/>
      <c r="G418" s="348"/>
      <c r="H418" s="345"/>
      <c r="I418" s="411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</row>
    <row r="419" spans="1:20" ht="19" customHeight="1">
      <c r="A419" s="290"/>
      <c r="B419" s="290"/>
      <c r="C419" s="290"/>
      <c r="D419" s="290"/>
      <c r="E419" s="348"/>
      <c r="F419" s="348"/>
      <c r="G419" s="348"/>
      <c r="H419" s="345"/>
      <c r="I419" s="411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</row>
    <row r="420" spans="1:20" ht="19" customHeight="1">
      <c r="A420" s="290"/>
      <c r="B420" s="290"/>
      <c r="C420" s="290"/>
      <c r="D420" s="290"/>
      <c r="E420" s="348"/>
      <c r="F420" s="348"/>
      <c r="G420" s="348"/>
      <c r="H420" s="345"/>
      <c r="I420" s="411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</row>
    <row r="421" spans="1:20" ht="19" customHeight="1">
      <c r="A421" s="290"/>
      <c r="B421" s="290"/>
      <c r="C421" s="290"/>
      <c r="D421" s="290"/>
      <c r="E421" s="348"/>
      <c r="F421" s="348"/>
      <c r="G421" s="348"/>
      <c r="H421" s="345"/>
      <c r="I421" s="411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</row>
    <row r="422" spans="1:20" ht="19" customHeight="1">
      <c r="A422" s="290"/>
      <c r="B422" s="290"/>
      <c r="C422" s="290"/>
      <c r="D422" s="290"/>
      <c r="E422" s="348"/>
      <c r="F422" s="348"/>
      <c r="G422" s="348"/>
      <c r="H422" s="345"/>
      <c r="I422" s="411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</row>
    <row r="423" spans="1:20" ht="19" customHeight="1">
      <c r="A423" s="290"/>
      <c r="B423" s="290"/>
      <c r="C423" s="290"/>
      <c r="D423" s="290"/>
      <c r="E423" s="348"/>
      <c r="F423" s="348"/>
      <c r="G423" s="348"/>
      <c r="H423" s="345"/>
      <c r="I423" s="411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</row>
    <row r="424" spans="1:20" ht="19" customHeight="1">
      <c r="A424" s="290"/>
      <c r="B424" s="290"/>
      <c r="C424" s="290"/>
      <c r="D424" s="290"/>
      <c r="E424" s="348"/>
      <c r="F424" s="348"/>
      <c r="G424" s="348"/>
      <c r="H424" s="345"/>
      <c r="I424" s="411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</row>
    <row r="425" spans="1:20" ht="19" customHeight="1">
      <c r="A425" s="290"/>
      <c r="B425" s="290"/>
      <c r="C425" s="290"/>
      <c r="D425" s="290"/>
      <c r="E425" s="348"/>
      <c r="F425" s="348"/>
      <c r="G425" s="348"/>
      <c r="H425" s="345"/>
      <c r="I425" s="411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</row>
    <row r="426" spans="1:20" ht="19" customHeight="1">
      <c r="A426" s="290"/>
      <c r="B426" s="290"/>
      <c r="C426" s="290"/>
      <c r="D426" s="290"/>
      <c r="E426" s="348"/>
      <c r="F426" s="348"/>
      <c r="G426" s="348"/>
      <c r="H426" s="345"/>
      <c r="I426" s="411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</row>
    <row r="427" spans="1:20" ht="19" customHeight="1">
      <c r="A427" s="290"/>
      <c r="B427" s="290"/>
      <c r="C427" s="290"/>
      <c r="D427" s="290"/>
      <c r="E427" s="348"/>
      <c r="F427" s="348"/>
      <c r="G427" s="348"/>
      <c r="H427" s="345"/>
      <c r="I427" s="411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</row>
    <row r="428" spans="1:20" ht="19" customHeight="1">
      <c r="A428" s="290"/>
      <c r="B428" s="290"/>
      <c r="C428" s="290"/>
      <c r="D428" s="290"/>
      <c r="E428" s="348"/>
      <c r="F428" s="348"/>
      <c r="G428" s="348"/>
      <c r="H428" s="345"/>
      <c r="I428" s="411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</row>
    <row r="429" spans="1:20" ht="19" customHeight="1">
      <c r="A429" s="290"/>
      <c r="B429" s="290"/>
      <c r="C429" s="290"/>
      <c r="D429" s="290"/>
      <c r="E429" s="348"/>
      <c r="F429" s="348"/>
      <c r="G429" s="348"/>
      <c r="H429" s="345"/>
      <c r="I429" s="411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</row>
    <row r="430" spans="1:20" ht="19" customHeight="1">
      <c r="A430" s="290"/>
      <c r="B430" s="290"/>
      <c r="C430" s="290"/>
      <c r="D430" s="290"/>
      <c r="E430" s="348"/>
      <c r="F430" s="348"/>
      <c r="G430" s="348"/>
      <c r="H430" s="345"/>
      <c r="I430" s="411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</row>
    <row r="431" spans="1:20" ht="19" customHeight="1">
      <c r="A431" s="290"/>
      <c r="B431" s="290"/>
      <c r="C431" s="290"/>
      <c r="D431" s="290"/>
      <c r="E431" s="348"/>
      <c r="F431" s="348"/>
      <c r="G431" s="348"/>
      <c r="H431" s="345"/>
      <c r="I431" s="411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</row>
    <row r="432" spans="1:20" ht="19" customHeight="1">
      <c r="A432" s="290"/>
      <c r="B432" s="290"/>
      <c r="C432" s="290"/>
      <c r="D432" s="290"/>
      <c r="E432" s="348"/>
      <c r="F432" s="348"/>
      <c r="G432" s="348"/>
      <c r="H432" s="345"/>
      <c r="I432" s="411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</row>
    <row r="433" spans="1:20" ht="19" customHeight="1">
      <c r="A433" s="290"/>
      <c r="B433" s="290"/>
      <c r="C433" s="290"/>
      <c r="D433" s="290"/>
      <c r="E433" s="348"/>
      <c r="F433" s="348"/>
      <c r="G433" s="348"/>
      <c r="H433" s="345"/>
      <c r="I433" s="411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</row>
    <row r="434" spans="1:20" ht="19" customHeight="1">
      <c r="A434" s="290"/>
      <c r="B434" s="290"/>
      <c r="C434" s="290"/>
      <c r="D434" s="290"/>
      <c r="E434" s="348"/>
      <c r="F434" s="348"/>
      <c r="G434" s="348"/>
      <c r="H434" s="345"/>
      <c r="I434" s="411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</row>
    <row r="435" spans="1:20" ht="19" customHeight="1">
      <c r="A435" s="290"/>
      <c r="B435" s="290"/>
      <c r="C435" s="290"/>
      <c r="D435" s="290"/>
      <c r="E435" s="348"/>
      <c r="F435" s="348"/>
      <c r="G435" s="348"/>
      <c r="H435" s="345"/>
      <c r="I435" s="411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</row>
    <row r="436" spans="1:20" ht="19" customHeight="1">
      <c r="A436" s="290"/>
      <c r="B436" s="290"/>
      <c r="C436" s="290"/>
      <c r="D436" s="290"/>
      <c r="E436" s="348"/>
      <c r="F436" s="348"/>
      <c r="G436" s="348"/>
      <c r="H436" s="345"/>
      <c r="I436" s="411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</row>
    <row r="437" spans="1:20" ht="19" customHeight="1">
      <c r="A437" s="290"/>
      <c r="B437" s="290"/>
      <c r="C437" s="290"/>
      <c r="D437" s="290"/>
      <c r="E437" s="348"/>
      <c r="F437" s="348"/>
      <c r="G437" s="348"/>
      <c r="H437" s="345"/>
      <c r="I437" s="411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</row>
    <row r="438" spans="1:20" ht="19" customHeight="1">
      <c r="A438" s="290"/>
      <c r="B438" s="290"/>
      <c r="C438" s="290"/>
      <c r="D438" s="290"/>
      <c r="E438" s="348"/>
      <c r="F438" s="348"/>
      <c r="G438" s="348"/>
      <c r="H438" s="345"/>
      <c r="I438" s="411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</row>
    <row r="439" spans="1:20" ht="19" customHeight="1">
      <c r="A439" s="290"/>
      <c r="B439" s="290"/>
      <c r="C439" s="290"/>
      <c r="D439" s="290"/>
      <c r="E439" s="348"/>
      <c r="F439" s="348"/>
      <c r="G439" s="348"/>
      <c r="H439" s="345"/>
      <c r="I439" s="411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</row>
    <row r="440" spans="1:20" ht="19" customHeight="1">
      <c r="A440" s="290"/>
      <c r="B440" s="290"/>
      <c r="C440" s="290"/>
      <c r="D440" s="290"/>
      <c r="E440" s="348"/>
      <c r="F440" s="348"/>
      <c r="G440" s="348"/>
      <c r="H440" s="345"/>
      <c r="I440" s="411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</row>
    <row r="441" spans="1:20" ht="19" customHeight="1">
      <c r="A441" s="290"/>
      <c r="B441" s="290"/>
      <c r="C441" s="290"/>
      <c r="D441" s="290"/>
      <c r="E441" s="348"/>
      <c r="F441" s="348"/>
      <c r="G441" s="348"/>
      <c r="H441" s="345"/>
      <c r="I441" s="411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</row>
    <row r="442" spans="1:20" ht="19" customHeight="1">
      <c r="A442" s="290"/>
      <c r="B442" s="290"/>
      <c r="C442" s="290"/>
      <c r="D442" s="290"/>
      <c r="E442" s="348"/>
      <c r="F442" s="348"/>
      <c r="G442" s="348"/>
      <c r="H442" s="345"/>
      <c r="I442" s="411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</row>
    <row r="443" spans="1:20" ht="19" customHeight="1">
      <c r="A443" s="290"/>
      <c r="B443" s="290"/>
      <c r="C443" s="290"/>
      <c r="D443" s="290"/>
      <c r="E443" s="348"/>
      <c r="F443" s="348"/>
      <c r="G443" s="348"/>
      <c r="H443" s="345"/>
      <c r="I443" s="411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</row>
    <row r="444" spans="1:20" ht="19" customHeight="1">
      <c r="A444" s="290"/>
      <c r="B444" s="290"/>
      <c r="C444" s="290"/>
      <c r="D444" s="290"/>
      <c r="E444" s="348"/>
      <c r="F444" s="348"/>
      <c r="G444" s="348"/>
      <c r="H444" s="345"/>
      <c r="I444" s="411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</row>
    <row r="445" spans="1:20" ht="19" customHeight="1">
      <c r="A445" s="290"/>
      <c r="B445" s="290"/>
      <c r="C445" s="290"/>
      <c r="D445" s="290"/>
      <c r="E445" s="348"/>
      <c r="F445" s="348"/>
      <c r="G445" s="348"/>
      <c r="H445" s="345"/>
      <c r="I445" s="411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</row>
    <row r="446" spans="1:20" ht="19" customHeight="1">
      <c r="A446" s="290"/>
      <c r="B446" s="290"/>
      <c r="C446" s="290"/>
      <c r="D446" s="290"/>
      <c r="E446" s="348"/>
      <c r="F446" s="348"/>
      <c r="G446" s="348"/>
      <c r="H446" s="345"/>
      <c r="I446" s="411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</row>
    <row r="447" spans="1:20" ht="19" customHeight="1">
      <c r="A447" s="290"/>
      <c r="B447" s="290"/>
      <c r="C447" s="290"/>
      <c r="D447" s="290"/>
      <c r="E447" s="348"/>
      <c r="F447" s="348"/>
      <c r="G447" s="348"/>
      <c r="H447" s="345"/>
      <c r="I447" s="411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</row>
    <row r="448" spans="1:20" ht="19" customHeight="1">
      <c r="A448" s="290"/>
      <c r="B448" s="290"/>
      <c r="C448" s="290"/>
      <c r="D448" s="290"/>
      <c r="E448" s="348"/>
      <c r="F448" s="348"/>
      <c r="G448" s="348"/>
      <c r="H448" s="345"/>
      <c r="I448" s="411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</row>
    <row r="449" spans="1:20" ht="19" customHeight="1">
      <c r="A449" s="290"/>
      <c r="B449" s="290"/>
      <c r="C449" s="290"/>
      <c r="D449" s="290"/>
      <c r="E449" s="348"/>
      <c r="F449" s="348"/>
      <c r="G449" s="348"/>
      <c r="H449" s="345"/>
      <c r="I449" s="411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</row>
    <row r="450" spans="1:20" ht="19" customHeight="1">
      <c r="A450" s="290"/>
      <c r="B450" s="290"/>
      <c r="C450" s="290"/>
      <c r="D450" s="290"/>
      <c r="E450" s="348"/>
      <c r="F450" s="348"/>
      <c r="G450" s="348"/>
      <c r="H450" s="345"/>
      <c r="I450" s="411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</row>
    <row r="451" spans="1:20" ht="19" customHeight="1">
      <c r="A451" s="290"/>
      <c r="B451" s="290"/>
      <c r="C451" s="290"/>
      <c r="D451" s="290"/>
      <c r="E451" s="348"/>
      <c r="F451" s="348"/>
      <c r="G451" s="348"/>
      <c r="H451" s="345"/>
      <c r="I451" s="411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</row>
    <row r="452" spans="1:20" ht="19" customHeight="1">
      <c r="A452" s="290"/>
      <c r="B452" s="290"/>
      <c r="C452" s="290"/>
      <c r="D452" s="290"/>
      <c r="E452" s="348"/>
      <c r="F452" s="348"/>
      <c r="G452" s="348"/>
      <c r="H452" s="345"/>
      <c r="I452" s="411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</row>
    <row r="453" spans="1:20" ht="19" customHeight="1">
      <c r="A453" s="290"/>
      <c r="B453" s="290"/>
      <c r="C453" s="290"/>
      <c r="D453" s="290"/>
      <c r="E453" s="348"/>
      <c r="F453" s="348"/>
      <c r="G453" s="348"/>
      <c r="H453" s="345"/>
      <c r="I453" s="411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</row>
    <row r="454" spans="1:20" ht="19" customHeight="1">
      <c r="A454" s="290"/>
      <c r="B454" s="290"/>
      <c r="C454" s="290"/>
      <c r="D454" s="290"/>
      <c r="E454" s="348"/>
      <c r="F454" s="348"/>
      <c r="G454" s="348"/>
      <c r="H454" s="345"/>
      <c r="I454" s="411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</row>
    <row r="455" spans="1:20" ht="19" customHeight="1">
      <c r="A455" s="290"/>
      <c r="B455" s="290"/>
      <c r="C455" s="290"/>
      <c r="D455" s="290"/>
      <c r="E455" s="348"/>
      <c r="F455" s="348"/>
      <c r="G455" s="348"/>
      <c r="H455" s="345"/>
      <c r="I455" s="411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</row>
    <row r="456" spans="1:20" ht="19" customHeight="1">
      <c r="A456" s="290"/>
      <c r="B456" s="290"/>
      <c r="C456" s="290"/>
      <c r="D456" s="290"/>
      <c r="E456" s="348"/>
      <c r="F456" s="348"/>
      <c r="G456" s="348"/>
      <c r="H456" s="345"/>
      <c r="I456" s="411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</row>
    <row r="457" spans="1:20" ht="19" customHeight="1">
      <c r="A457" s="290"/>
      <c r="B457" s="290"/>
      <c r="C457" s="290"/>
      <c r="D457" s="290"/>
      <c r="E457" s="348"/>
      <c r="F457" s="348"/>
      <c r="G457" s="348"/>
      <c r="H457" s="345"/>
      <c r="I457" s="411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</row>
    <row r="458" spans="1:20" ht="19" customHeight="1">
      <c r="A458" s="290"/>
      <c r="B458" s="290"/>
      <c r="C458" s="290"/>
      <c r="D458" s="290"/>
      <c r="E458" s="348"/>
      <c r="F458" s="348"/>
      <c r="G458" s="348"/>
      <c r="H458" s="345"/>
      <c r="I458" s="411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</row>
    <row r="459" spans="1:20" ht="19" customHeight="1">
      <c r="A459" s="290"/>
      <c r="B459" s="290"/>
      <c r="C459" s="290"/>
      <c r="D459" s="290"/>
      <c r="E459" s="348"/>
      <c r="F459" s="348"/>
      <c r="G459" s="348"/>
      <c r="H459" s="345"/>
      <c r="I459" s="411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</row>
    <row r="460" spans="1:20" ht="19" customHeight="1">
      <c r="A460" s="290"/>
      <c r="B460" s="290"/>
      <c r="C460" s="290"/>
      <c r="D460" s="290"/>
      <c r="E460" s="348"/>
      <c r="F460" s="348"/>
      <c r="G460" s="348"/>
      <c r="H460" s="345"/>
      <c r="I460" s="411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</row>
    <row r="461" spans="1:20" ht="19" customHeight="1">
      <c r="A461" s="290"/>
      <c r="B461" s="290"/>
      <c r="C461" s="290"/>
      <c r="D461" s="290"/>
      <c r="E461" s="348"/>
      <c r="F461" s="348"/>
      <c r="G461" s="348"/>
      <c r="H461" s="345"/>
      <c r="I461" s="411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</row>
    <row r="462" spans="1:20" ht="19" customHeight="1">
      <c r="A462" s="290"/>
      <c r="B462" s="290"/>
      <c r="C462" s="290"/>
      <c r="D462" s="290"/>
      <c r="E462" s="348"/>
      <c r="F462" s="348"/>
      <c r="G462" s="348"/>
      <c r="H462" s="345"/>
      <c r="I462" s="411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</row>
    <row r="463" spans="1:20" ht="19" customHeight="1">
      <c r="A463" s="290"/>
      <c r="B463" s="290"/>
      <c r="C463" s="290"/>
      <c r="D463" s="290"/>
      <c r="E463" s="348"/>
      <c r="F463" s="348"/>
      <c r="G463" s="348"/>
      <c r="H463" s="345"/>
      <c r="I463" s="411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</row>
    <row r="464" spans="1:20" ht="19" customHeight="1">
      <c r="A464" s="290"/>
      <c r="B464" s="290"/>
      <c r="C464" s="290"/>
      <c r="D464" s="290"/>
      <c r="E464" s="348"/>
      <c r="F464" s="348"/>
      <c r="G464" s="348"/>
      <c r="H464" s="345"/>
      <c r="I464" s="411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</row>
    <row r="465" spans="1:20" ht="19" customHeight="1">
      <c r="A465" s="290"/>
      <c r="B465" s="290"/>
      <c r="C465" s="290"/>
      <c r="D465" s="290"/>
      <c r="E465" s="348"/>
      <c r="F465" s="348"/>
      <c r="G465" s="348"/>
      <c r="H465" s="345"/>
      <c r="I465" s="411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</row>
    <row r="466" spans="1:20" ht="19" customHeight="1">
      <c r="A466" s="290"/>
      <c r="B466" s="290"/>
      <c r="C466" s="290"/>
      <c r="D466" s="290"/>
      <c r="E466" s="348"/>
      <c r="F466" s="348"/>
      <c r="G466" s="348"/>
      <c r="H466" s="345"/>
      <c r="I466" s="411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</row>
    <row r="467" spans="1:20" ht="19" customHeight="1">
      <c r="A467" s="290"/>
      <c r="B467" s="290"/>
      <c r="C467" s="290"/>
      <c r="D467" s="290"/>
      <c r="E467" s="348"/>
      <c r="F467" s="348"/>
      <c r="G467" s="348"/>
      <c r="H467" s="345"/>
      <c r="I467" s="411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</row>
    <row r="468" spans="1:20" ht="19" customHeight="1">
      <c r="A468" s="290"/>
      <c r="B468" s="290"/>
      <c r="C468" s="290"/>
      <c r="D468" s="290"/>
      <c r="E468" s="348"/>
      <c r="F468" s="348"/>
      <c r="G468" s="348"/>
      <c r="H468" s="345"/>
      <c r="I468" s="411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</row>
    <row r="469" spans="1:20" ht="19" customHeight="1">
      <c r="A469" s="290"/>
      <c r="B469" s="290"/>
      <c r="C469" s="290"/>
      <c r="D469" s="290"/>
      <c r="E469" s="348"/>
      <c r="F469" s="348"/>
      <c r="G469" s="348"/>
      <c r="H469" s="345"/>
      <c r="I469" s="411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</row>
    <row r="470" spans="1:20" ht="19" customHeight="1">
      <c r="A470" s="290"/>
      <c r="B470" s="290"/>
      <c r="C470" s="290"/>
      <c r="D470" s="290"/>
      <c r="E470" s="348"/>
      <c r="F470" s="348"/>
      <c r="G470" s="348"/>
      <c r="H470" s="345"/>
      <c r="I470" s="411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</row>
    <row r="471" spans="1:20" ht="19" customHeight="1">
      <c r="A471" s="290"/>
      <c r="B471" s="290"/>
      <c r="C471" s="290"/>
      <c r="D471" s="290"/>
      <c r="E471" s="348"/>
      <c r="F471" s="348"/>
      <c r="G471" s="348"/>
      <c r="H471" s="345"/>
      <c r="I471" s="411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</row>
    <row r="472" spans="1:20" ht="19" customHeight="1">
      <c r="A472" s="290"/>
      <c r="B472" s="290"/>
      <c r="C472" s="290"/>
      <c r="D472" s="290"/>
      <c r="E472" s="348"/>
      <c r="F472" s="348"/>
      <c r="G472" s="348"/>
      <c r="H472" s="345"/>
      <c r="I472" s="411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</row>
    <row r="473" spans="1:20" ht="19" customHeight="1">
      <c r="A473" s="290"/>
      <c r="B473" s="290"/>
      <c r="C473" s="290"/>
      <c r="D473" s="290"/>
      <c r="E473" s="348"/>
      <c r="F473" s="348"/>
      <c r="G473" s="348"/>
      <c r="H473" s="345"/>
      <c r="I473" s="411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</row>
    <row r="474" spans="1:20" ht="19" customHeight="1">
      <c r="A474" s="290"/>
      <c r="B474" s="290"/>
      <c r="C474" s="290"/>
      <c r="D474" s="290"/>
      <c r="E474" s="348"/>
      <c r="F474" s="348"/>
      <c r="G474" s="348"/>
      <c r="H474" s="345"/>
      <c r="I474" s="411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</row>
    <row r="475" spans="1:20" ht="19" customHeight="1">
      <c r="A475" s="290"/>
      <c r="B475" s="290"/>
      <c r="C475" s="290"/>
      <c r="D475" s="290"/>
      <c r="E475" s="348"/>
      <c r="F475" s="348"/>
      <c r="G475" s="348"/>
      <c r="H475" s="345"/>
      <c r="I475" s="411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</row>
    <row r="476" spans="1:20" ht="19" customHeight="1">
      <c r="A476" s="290"/>
      <c r="B476" s="290"/>
      <c r="C476" s="290"/>
      <c r="D476" s="290"/>
      <c r="E476" s="348"/>
      <c r="F476" s="348"/>
      <c r="G476" s="348"/>
      <c r="H476" s="345"/>
      <c r="I476" s="411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</row>
    <row r="477" spans="1:20" ht="19" customHeight="1">
      <c r="A477" s="290"/>
      <c r="B477" s="290"/>
      <c r="C477" s="290"/>
      <c r="D477" s="290"/>
      <c r="E477" s="348"/>
      <c r="F477" s="348"/>
      <c r="G477" s="348"/>
      <c r="H477" s="345"/>
      <c r="I477" s="411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</row>
    <row r="478" spans="1:20" ht="19" customHeight="1">
      <c r="A478" s="290"/>
      <c r="B478" s="290"/>
      <c r="C478" s="290"/>
      <c r="D478" s="290"/>
      <c r="E478" s="348"/>
      <c r="F478" s="348"/>
      <c r="G478" s="348"/>
      <c r="H478" s="345"/>
      <c r="I478" s="411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</row>
    <row r="479" spans="1:20" ht="19" customHeight="1">
      <c r="A479" s="290"/>
      <c r="B479" s="290"/>
      <c r="C479" s="290"/>
      <c r="D479" s="290"/>
      <c r="E479" s="348"/>
      <c r="F479" s="348"/>
      <c r="G479" s="348"/>
      <c r="H479" s="345"/>
      <c r="I479" s="411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</row>
    <row r="480" spans="1:20" ht="19" customHeight="1">
      <c r="A480" s="290"/>
      <c r="B480" s="290"/>
      <c r="C480" s="290"/>
      <c r="D480" s="290"/>
      <c r="E480" s="348"/>
      <c r="F480" s="348"/>
      <c r="G480" s="348"/>
      <c r="H480" s="345"/>
      <c r="I480" s="411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</row>
    <row r="481" spans="1:20" ht="19" customHeight="1">
      <c r="A481" s="290"/>
      <c r="B481" s="290"/>
      <c r="C481" s="290"/>
      <c r="D481" s="290"/>
      <c r="E481" s="348"/>
      <c r="F481" s="348"/>
      <c r="G481" s="348"/>
      <c r="H481" s="345"/>
      <c r="I481" s="411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</row>
    <row r="482" spans="1:20" ht="19" customHeight="1">
      <c r="A482" s="290"/>
      <c r="B482" s="290"/>
      <c r="C482" s="290"/>
      <c r="D482" s="290"/>
      <c r="E482" s="348"/>
      <c r="F482" s="348"/>
      <c r="G482" s="348"/>
      <c r="H482" s="345"/>
      <c r="I482" s="411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</row>
    <row r="483" spans="1:20" ht="19" customHeight="1">
      <c r="A483" s="290"/>
      <c r="B483" s="290"/>
      <c r="C483" s="290"/>
      <c r="D483" s="290"/>
      <c r="E483" s="348"/>
      <c r="F483" s="348"/>
      <c r="G483" s="348"/>
      <c r="H483" s="345"/>
      <c r="I483" s="411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</row>
    <row r="484" spans="1:20" ht="19" customHeight="1">
      <c r="A484" s="290"/>
      <c r="B484" s="290"/>
      <c r="C484" s="290"/>
      <c r="D484" s="290"/>
      <c r="E484" s="348"/>
      <c r="F484" s="348"/>
      <c r="G484" s="348"/>
      <c r="H484" s="345"/>
      <c r="I484" s="411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</row>
    <row r="485" spans="1:20" ht="19" customHeight="1">
      <c r="A485" s="290"/>
      <c r="B485" s="290"/>
      <c r="C485" s="290"/>
      <c r="D485" s="290"/>
      <c r="E485" s="348"/>
      <c r="F485" s="348"/>
      <c r="G485" s="348"/>
      <c r="H485" s="345"/>
      <c r="I485" s="411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</row>
    <row r="486" spans="1:20" ht="19" customHeight="1">
      <c r="A486" s="290"/>
      <c r="B486" s="290"/>
      <c r="C486" s="290"/>
      <c r="D486" s="290"/>
      <c r="E486" s="348"/>
      <c r="F486" s="348"/>
      <c r="G486" s="348"/>
      <c r="H486" s="345"/>
      <c r="I486" s="411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</row>
    <row r="487" spans="1:20" ht="19" customHeight="1">
      <c r="A487" s="290"/>
      <c r="B487" s="290"/>
      <c r="C487" s="290"/>
      <c r="D487" s="290"/>
      <c r="E487" s="348"/>
      <c r="F487" s="348"/>
      <c r="G487" s="348"/>
      <c r="H487" s="345"/>
      <c r="I487" s="411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</row>
    <row r="488" spans="1:20" ht="19" customHeight="1">
      <c r="A488" s="290"/>
      <c r="B488" s="290"/>
      <c r="C488" s="290"/>
      <c r="D488" s="290"/>
      <c r="E488" s="348"/>
      <c r="F488" s="348"/>
      <c r="G488" s="348"/>
      <c r="H488" s="345"/>
      <c r="I488" s="411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</row>
    <row r="489" spans="1:20" ht="19" customHeight="1">
      <c r="A489" s="290"/>
      <c r="B489" s="290"/>
      <c r="C489" s="290"/>
      <c r="D489" s="290"/>
      <c r="E489" s="348"/>
      <c r="F489" s="348"/>
      <c r="G489" s="348"/>
      <c r="H489" s="345"/>
      <c r="I489" s="411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</row>
    <row r="490" spans="1:20" ht="19" customHeight="1">
      <c r="A490" s="290"/>
      <c r="B490" s="290"/>
      <c r="C490" s="290"/>
      <c r="D490" s="290"/>
      <c r="E490" s="348"/>
      <c r="F490" s="348"/>
      <c r="G490" s="348"/>
      <c r="H490" s="345"/>
      <c r="I490" s="411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</row>
    <row r="491" spans="1:20" ht="19" customHeight="1">
      <c r="A491" s="290"/>
      <c r="B491" s="290"/>
      <c r="C491" s="290"/>
      <c r="D491" s="290"/>
      <c r="E491" s="348"/>
      <c r="F491" s="348"/>
      <c r="G491" s="348"/>
      <c r="H491" s="345"/>
      <c r="I491" s="411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</row>
    <row r="492" spans="1:20" ht="19" customHeight="1">
      <c r="A492" s="290"/>
      <c r="B492" s="290"/>
      <c r="C492" s="290"/>
      <c r="D492" s="290"/>
      <c r="E492" s="348"/>
      <c r="F492" s="348"/>
      <c r="G492" s="348"/>
      <c r="H492" s="345"/>
      <c r="I492" s="411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</row>
    <row r="493" spans="1:20" ht="19" customHeight="1">
      <c r="A493" s="290"/>
      <c r="B493" s="290"/>
      <c r="C493" s="290"/>
      <c r="D493" s="290"/>
      <c r="E493" s="348"/>
      <c r="F493" s="348"/>
      <c r="G493" s="348"/>
      <c r="H493" s="345"/>
      <c r="I493" s="411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</row>
    <row r="494" spans="1:20" ht="19" customHeight="1">
      <c r="A494" s="290"/>
      <c r="B494" s="290"/>
      <c r="C494" s="290"/>
      <c r="D494" s="290"/>
      <c r="E494" s="348"/>
      <c r="F494" s="348"/>
      <c r="G494" s="348"/>
      <c r="H494" s="345"/>
      <c r="I494" s="411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</row>
    <row r="495" spans="1:20" ht="19" customHeight="1">
      <c r="A495" s="290"/>
      <c r="B495" s="290"/>
      <c r="C495" s="290"/>
      <c r="D495" s="290"/>
      <c r="E495" s="348"/>
      <c r="F495" s="348"/>
      <c r="G495" s="348"/>
      <c r="H495" s="345"/>
      <c r="I495" s="411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</row>
    <row r="496" spans="1:20" ht="19" customHeight="1">
      <c r="A496" s="290"/>
      <c r="B496" s="290"/>
      <c r="C496" s="290"/>
      <c r="D496" s="290"/>
      <c r="E496" s="348"/>
      <c r="F496" s="348"/>
      <c r="G496" s="348"/>
      <c r="H496" s="345"/>
      <c r="I496" s="411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</row>
    <row r="497" spans="1:20" ht="19" customHeight="1">
      <c r="A497" s="290"/>
      <c r="B497" s="290"/>
      <c r="C497" s="290"/>
      <c r="D497" s="290"/>
      <c r="E497" s="348"/>
      <c r="F497" s="348"/>
      <c r="G497" s="348"/>
      <c r="H497" s="345"/>
      <c r="I497" s="411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</row>
    <row r="498" spans="1:20" ht="19" customHeight="1">
      <c r="A498" s="290"/>
      <c r="B498" s="290"/>
      <c r="C498" s="290"/>
      <c r="D498" s="290"/>
      <c r="E498" s="348"/>
      <c r="F498" s="348"/>
      <c r="G498" s="348"/>
      <c r="H498" s="345"/>
      <c r="I498" s="411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</row>
    <row r="499" spans="1:20" ht="19" customHeight="1">
      <c r="A499" s="290"/>
      <c r="B499" s="290"/>
      <c r="C499" s="290"/>
      <c r="D499" s="290"/>
      <c r="E499" s="348"/>
      <c r="F499" s="348"/>
      <c r="G499" s="348"/>
      <c r="H499" s="345"/>
      <c r="I499" s="411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</row>
    <row r="500" spans="1:20" ht="19" customHeight="1">
      <c r="A500" s="290"/>
      <c r="B500" s="290"/>
      <c r="C500" s="290"/>
      <c r="D500" s="290"/>
      <c r="E500" s="348"/>
      <c r="F500" s="348"/>
      <c r="G500" s="348"/>
      <c r="H500" s="345"/>
      <c r="I500" s="411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</row>
    <row r="501" spans="1:20" ht="19" customHeight="1">
      <c r="A501" s="290"/>
      <c r="B501" s="290"/>
      <c r="C501" s="290"/>
      <c r="D501" s="290"/>
      <c r="E501" s="348"/>
      <c r="F501" s="348"/>
      <c r="G501" s="348"/>
      <c r="H501" s="345"/>
      <c r="I501" s="411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</row>
    <row r="502" spans="1:20" ht="19" customHeight="1">
      <c r="A502" s="290"/>
      <c r="B502" s="290"/>
      <c r="C502" s="290"/>
      <c r="D502" s="290"/>
      <c r="E502" s="348"/>
      <c r="F502" s="348"/>
      <c r="G502" s="348"/>
      <c r="H502" s="345"/>
      <c r="I502" s="411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</row>
    <row r="503" spans="1:20" ht="19" customHeight="1">
      <c r="A503" s="290"/>
      <c r="B503" s="290"/>
      <c r="C503" s="290"/>
      <c r="D503" s="290"/>
      <c r="E503" s="348"/>
      <c r="F503" s="348"/>
      <c r="G503" s="348"/>
      <c r="H503" s="345"/>
      <c r="I503" s="411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</row>
    <row r="504" spans="1:20" ht="19" customHeight="1">
      <c r="A504" s="290"/>
      <c r="B504" s="290"/>
      <c r="C504" s="290"/>
      <c r="D504" s="290"/>
      <c r="E504" s="348"/>
      <c r="F504" s="348"/>
      <c r="G504" s="348"/>
      <c r="H504" s="345"/>
      <c r="I504" s="411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</row>
    <row r="505" spans="1:20" ht="19" customHeight="1">
      <c r="A505" s="290"/>
      <c r="B505" s="290"/>
      <c r="C505" s="290"/>
      <c r="D505" s="290"/>
      <c r="E505" s="348"/>
      <c r="F505" s="348"/>
      <c r="G505" s="348"/>
      <c r="H505" s="345"/>
      <c r="I505" s="411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</row>
    <row r="506" spans="1:20" ht="19" customHeight="1">
      <c r="A506" s="290"/>
      <c r="B506" s="290"/>
      <c r="C506" s="290"/>
      <c r="D506" s="290"/>
      <c r="E506" s="348"/>
      <c r="F506" s="348"/>
      <c r="G506" s="348"/>
      <c r="H506" s="345"/>
      <c r="I506" s="411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</row>
    <row r="507" spans="1:20" ht="19" customHeight="1">
      <c r="A507" s="290"/>
      <c r="B507" s="290"/>
      <c r="C507" s="290"/>
      <c r="D507" s="290"/>
      <c r="E507" s="348"/>
      <c r="F507" s="348"/>
      <c r="G507" s="348"/>
      <c r="H507" s="345"/>
      <c r="I507" s="411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</row>
    <row r="508" spans="1:20" ht="19" customHeight="1">
      <c r="A508" s="290"/>
      <c r="B508" s="290"/>
      <c r="C508" s="290"/>
      <c r="D508" s="290"/>
      <c r="E508" s="348"/>
      <c r="F508" s="348"/>
      <c r="G508" s="348"/>
      <c r="H508" s="345"/>
      <c r="I508" s="411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</row>
    <row r="509" spans="1:20" ht="19" customHeight="1">
      <c r="A509" s="290"/>
      <c r="B509" s="290"/>
      <c r="C509" s="290"/>
      <c r="D509" s="290"/>
      <c r="E509" s="348"/>
      <c r="F509" s="348"/>
      <c r="G509" s="348"/>
      <c r="H509" s="345"/>
      <c r="I509" s="411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</row>
    <row r="510" spans="1:20" ht="19" customHeight="1">
      <c r="A510" s="290"/>
      <c r="B510" s="290"/>
      <c r="C510" s="290"/>
      <c r="D510" s="290"/>
      <c r="E510" s="348"/>
      <c r="F510" s="348"/>
      <c r="G510" s="348"/>
      <c r="H510" s="345"/>
      <c r="I510" s="411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</row>
    <row r="511" spans="1:20" ht="19" customHeight="1">
      <c r="A511" s="290"/>
      <c r="B511" s="290"/>
      <c r="C511" s="290"/>
      <c r="D511" s="290"/>
      <c r="E511" s="348"/>
      <c r="F511" s="348"/>
      <c r="G511" s="348"/>
      <c r="H511" s="345"/>
      <c r="I511" s="411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</row>
    <row r="512" spans="1:20" ht="19" customHeight="1">
      <c r="A512" s="290"/>
      <c r="B512" s="290"/>
      <c r="C512" s="290"/>
      <c r="D512" s="290"/>
      <c r="E512" s="348"/>
      <c r="F512" s="348"/>
      <c r="G512" s="348"/>
      <c r="H512" s="345"/>
      <c r="I512" s="411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</row>
    <row r="513" spans="1:20" ht="19" customHeight="1">
      <c r="A513" s="290"/>
      <c r="B513" s="290"/>
      <c r="C513" s="290"/>
      <c r="D513" s="290"/>
      <c r="E513" s="348"/>
      <c r="F513" s="348"/>
      <c r="G513" s="348"/>
      <c r="H513" s="345"/>
      <c r="I513" s="411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</row>
    <row r="514" spans="1:20" ht="19" customHeight="1">
      <c r="A514" s="290"/>
      <c r="B514" s="290"/>
      <c r="C514" s="290"/>
      <c r="D514" s="290"/>
      <c r="E514" s="348"/>
      <c r="F514" s="348"/>
      <c r="G514" s="348"/>
      <c r="H514" s="345"/>
      <c r="I514" s="411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</row>
    <row r="515" spans="1:20" ht="19" customHeight="1">
      <c r="A515" s="290"/>
      <c r="B515" s="290"/>
      <c r="C515" s="290"/>
      <c r="D515" s="290"/>
      <c r="E515" s="348"/>
      <c r="F515" s="348"/>
      <c r="G515" s="348"/>
      <c r="H515" s="345"/>
      <c r="I515" s="411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</row>
    <row r="516" spans="1:20" ht="19" customHeight="1">
      <c r="A516" s="290"/>
      <c r="B516" s="290"/>
      <c r="C516" s="290"/>
      <c r="D516" s="290"/>
      <c r="E516" s="348"/>
      <c r="F516" s="348"/>
      <c r="G516" s="348"/>
      <c r="H516" s="345"/>
      <c r="I516" s="411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</row>
    <row r="517" spans="1:20" ht="19" customHeight="1">
      <c r="A517" s="290"/>
      <c r="B517" s="290"/>
      <c r="C517" s="290"/>
      <c r="D517" s="290"/>
      <c r="E517" s="348"/>
      <c r="F517" s="348"/>
      <c r="G517" s="348"/>
      <c r="H517" s="345"/>
      <c r="I517" s="411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</row>
    <row r="518" spans="1:20" ht="19" customHeight="1">
      <c r="A518" s="290"/>
      <c r="B518" s="290"/>
      <c r="C518" s="290"/>
      <c r="D518" s="290"/>
      <c r="E518" s="348"/>
      <c r="F518" s="348"/>
      <c r="G518" s="348"/>
      <c r="H518" s="345"/>
      <c r="I518" s="411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</row>
    <row r="519" spans="1:20" ht="19" customHeight="1">
      <c r="A519" s="290"/>
      <c r="B519" s="290"/>
      <c r="C519" s="290"/>
      <c r="D519" s="290"/>
      <c r="E519" s="348"/>
      <c r="F519" s="348"/>
      <c r="G519" s="348"/>
      <c r="H519" s="345"/>
      <c r="I519" s="411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</row>
    <row r="520" spans="1:20" ht="19" customHeight="1">
      <c r="A520" s="290"/>
      <c r="B520" s="290"/>
      <c r="C520" s="290"/>
      <c r="D520" s="290"/>
      <c r="E520" s="348"/>
      <c r="F520" s="348"/>
      <c r="G520" s="348"/>
      <c r="H520" s="345"/>
      <c r="I520" s="411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</row>
    <row r="521" spans="1:20" ht="19" customHeight="1">
      <c r="A521" s="290"/>
      <c r="B521" s="290"/>
      <c r="C521" s="290"/>
      <c r="D521" s="290"/>
      <c r="E521" s="348"/>
      <c r="F521" s="348"/>
      <c r="G521" s="348"/>
      <c r="H521" s="345"/>
      <c r="I521" s="411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</row>
    <row r="522" spans="1:20" ht="19" customHeight="1">
      <c r="A522" s="290"/>
      <c r="B522" s="290"/>
      <c r="C522" s="290"/>
      <c r="D522" s="290"/>
      <c r="E522" s="348"/>
      <c r="F522" s="348"/>
      <c r="G522" s="348"/>
      <c r="H522" s="345"/>
      <c r="I522" s="411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</row>
    <row r="523" spans="1:20" ht="19" customHeight="1">
      <c r="A523" s="290"/>
      <c r="B523" s="290"/>
      <c r="C523" s="290"/>
      <c r="D523" s="290"/>
      <c r="E523" s="348"/>
      <c r="F523" s="348"/>
      <c r="G523" s="348"/>
      <c r="H523" s="345"/>
      <c r="I523" s="411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</row>
    <row r="524" spans="1:20" ht="19" customHeight="1">
      <c r="A524" s="290"/>
      <c r="B524" s="290"/>
      <c r="C524" s="290"/>
      <c r="D524" s="290"/>
      <c r="E524" s="348"/>
      <c r="F524" s="348"/>
      <c r="G524" s="348"/>
      <c r="H524" s="345"/>
      <c r="I524" s="411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</row>
    <row r="525" spans="1:20" ht="19" customHeight="1">
      <c r="A525" s="290"/>
      <c r="B525" s="290"/>
      <c r="C525" s="290"/>
      <c r="D525" s="290"/>
      <c r="E525" s="348"/>
      <c r="F525" s="348"/>
      <c r="G525" s="348"/>
      <c r="H525" s="345"/>
      <c r="I525" s="411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</row>
    <row r="526" spans="1:20" ht="19" customHeight="1">
      <c r="A526" s="290"/>
      <c r="B526" s="290"/>
      <c r="C526" s="290"/>
      <c r="D526" s="290"/>
      <c r="E526" s="348"/>
      <c r="F526" s="348"/>
      <c r="G526" s="348"/>
      <c r="H526" s="345"/>
      <c r="I526" s="411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</row>
    <row r="527" spans="1:20" ht="19" customHeight="1">
      <c r="A527" s="290"/>
      <c r="B527" s="290"/>
      <c r="C527" s="290"/>
      <c r="D527" s="290"/>
      <c r="E527" s="348"/>
      <c r="F527" s="348"/>
      <c r="G527" s="348"/>
      <c r="H527" s="345"/>
      <c r="I527" s="411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</row>
    <row r="528" spans="1:20" ht="19" customHeight="1">
      <c r="A528" s="290"/>
      <c r="B528" s="290"/>
      <c r="C528" s="290"/>
      <c r="D528" s="290"/>
      <c r="E528" s="348"/>
      <c r="F528" s="348"/>
      <c r="G528" s="348"/>
      <c r="H528" s="345"/>
      <c r="I528" s="411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</row>
    <row r="529" spans="1:20" ht="19" customHeight="1">
      <c r="A529" s="290"/>
      <c r="B529" s="290"/>
      <c r="C529" s="290"/>
      <c r="D529" s="290"/>
      <c r="E529" s="348"/>
      <c r="F529" s="348"/>
      <c r="G529" s="348"/>
      <c r="H529" s="345"/>
      <c r="I529" s="411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</row>
    <row r="530" spans="1:20" ht="19" customHeight="1">
      <c r="A530" s="290"/>
      <c r="B530" s="290"/>
      <c r="C530" s="290"/>
      <c r="D530" s="290"/>
      <c r="E530" s="348"/>
      <c r="F530" s="348"/>
      <c r="G530" s="348"/>
      <c r="H530" s="345"/>
      <c r="I530" s="411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</row>
    <row r="531" spans="1:20" ht="19" customHeight="1">
      <c r="A531" s="290"/>
      <c r="B531" s="290"/>
      <c r="C531" s="290"/>
      <c r="D531" s="290"/>
      <c r="E531" s="348"/>
      <c r="F531" s="348"/>
      <c r="G531" s="348"/>
      <c r="H531" s="345"/>
      <c r="I531" s="411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</row>
    <row r="532" spans="1:20" ht="19" customHeight="1">
      <c r="A532" s="290"/>
      <c r="B532" s="290"/>
      <c r="C532" s="290"/>
      <c r="D532" s="290"/>
      <c r="E532" s="348"/>
      <c r="F532" s="348"/>
      <c r="G532" s="348"/>
      <c r="H532" s="345"/>
      <c r="I532" s="411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</row>
    <row r="533" spans="1:20" ht="19" customHeight="1">
      <c r="A533" s="290"/>
      <c r="B533" s="290"/>
      <c r="C533" s="290"/>
      <c r="D533" s="290"/>
      <c r="E533" s="348"/>
      <c r="F533" s="348"/>
      <c r="G533" s="348"/>
      <c r="H533" s="345"/>
      <c r="I533" s="411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</row>
    <row r="534" spans="1:20" ht="19" customHeight="1">
      <c r="A534" s="290"/>
      <c r="B534" s="290"/>
      <c r="C534" s="290"/>
      <c r="D534" s="290"/>
      <c r="E534" s="348"/>
      <c r="F534" s="348"/>
      <c r="G534" s="348"/>
      <c r="H534" s="345"/>
      <c r="I534" s="411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</row>
    <row r="535" spans="1:20" ht="19" customHeight="1">
      <c r="A535" s="290"/>
      <c r="B535" s="290"/>
      <c r="C535" s="290"/>
      <c r="D535" s="290"/>
      <c r="E535" s="348"/>
      <c r="F535" s="348"/>
      <c r="G535" s="348"/>
      <c r="H535" s="345"/>
      <c r="I535" s="411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</row>
    <row r="536" spans="1:20" ht="19" customHeight="1">
      <c r="A536" s="290"/>
      <c r="B536" s="290"/>
      <c r="C536" s="290"/>
      <c r="D536" s="290"/>
      <c r="E536" s="348"/>
      <c r="F536" s="348"/>
      <c r="G536" s="348"/>
      <c r="H536" s="345"/>
      <c r="I536" s="411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</row>
    <row r="537" spans="1:20" ht="19" customHeight="1">
      <c r="A537" s="290"/>
      <c r="B537" s="290"/>
      <c r="C537" s="290"/>
      <c r="D537" s="290"/>
      <c r="E537" s="348"/>
      <c r="F537" s="348"/>
      <c r="G537" s="348"/>
      <c r="H537" s="345"/>
      <c r="I537" s="411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</row>
    <row r="538" spans="1:20" ht="19" customHeight="1">
      <c r="A538" s="290"/>
      <c r="B538" s="290"/>
      <c r="C538" s="290"/>
      <c r="D538" s="290"/>
      <c r="E538" s="348"/>
      <c r="F538" s="348"/>
      <c r="G538" s="348"/>
      <c r="H538" s="345"/>
      <c r="I538" s="411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</row>
    <row r="539" spans="1:20" ht="19" customHeight="1">
      <c r="A539" s="290"/>
      <c r="B539" s="290"/>
      <c r="C539" s="290"/>
      <c r="D539" s="290"/>
      <c r="E539" s="348"/>
      <c r="F539" s="348"/>
      <c r="G539" s="348"/>
      <c r="H539" s="345"/>
      <c r="I539" s="411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</row>
    <row r="540" spans="1:20" ht="19" customHeight="1">
      <c r="A540" s="290"/>
      <c r="B540" s="290"/>
      <c r="C540" s="290"/>
      <c r="D540" s="290"/>
      <c r="E540" s="348"/>
      <c r="F540" s="348"/>
      <c r="G540" s="348"/>
      <c r="H540" s="345"/>
      <c r="I540" s="411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</row>
    <row r="541" spans="1:20" ht="19" customHeight="1">
      <c r="A541" s="290"/>
      <c r="B541" s="290"/>
      <c r="C541" s="290"/>
      <c r="D541" s="290"/>
      <c r="E541" s="348"/>
      <c r="F541" s="348"/>
      <c r="G541" s="348"/>
      <c r="H541" s="345"/>
      <c r="I541" s="411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</row>
    <row r="542" spans="1:20" ht="19" customHeight="1">
      <c r="A542" s="290"/>
      <c r="B542" s="290"/>
      <c r="C542" s="290"/>
      <c r="D542" s="290"/>
      <c r="E542" s="348"/>
      <c r="F542" s="348"/>
      <c r="G542" s="348"/>
      <c r="H542" s="345"/>
      <c r="I542" s="411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</row>
    <row r="543" spans="1:20" ht="19" customHeight="1">
      <c r="A543" s="290"/>
      <c r="B543" s="290"/>
      <c r="C543" s="290"/>
      <c r="D543" s="290"/>
      <c r="E543" s="348"/>
      <c r="F543" s="348"/>
      <c r="G543" s="348"/>
      <c r="H543" s="345"/>
      <c r="I543" s="411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</row>
    <row r="544" spans="1:20" ht="19" customHeight="1">
      <c r="A544" s="290"/>
      <c r="B544" s="290"/>
      <c r="C544" s="290"/>
      <c r="D544" s="290"/>
      <c r="E544" s="348"/>
      <c r="F544" s="348"/>
      <c r="G544" s="348"/>
      <c r="H544" s="345"/>
      <c r="I544" s="411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</row>
    <row r="545" spans="1:20" ht="19" customHeight="1">
      <c r="A545" s="290"/>
      <c r="B545" s="290"/>
      <c r="C545" s="290"/>
      <c r="D545" s="290"/>
      <c r="E545" s="348"/>
      <c r="F545" s="348"/>
      <c r="G545" s="348"/>
      <c r="H545" s="345"/>
      <c r="I545" s="411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</row>
    <row r="546" spans="1:20" ht="19" customHeight="1">
      <c r="A546" s="290"/>
      <c r="B546" s="290"/>
      <c r="C546" s="290"/>
      <c r="D546" s="290"/>
      <c r="E546" s="348"/>
      <c r="F546" s="348"/>
      <c r="G546" s="348"/>
      <c r="H546" s="345"/>
      <c r="I546" s="411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</row>
    <row r="547" spans="1:20" ht="19" customHeight="1">
      <c r="A547" s="290"/>
      <c r="B547" s="290"/>
      <c r="C547" s="290"/>
      <c r="D547" s="290"/>
      <c r="E547" s="348"/>
      <c r="F547" s="348"/>
      <c r="G547" s="348"/>
      <c r="H547" s="345"/>
      <c r="I547" s="411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</row>
    <row r="548" spans="1:20" ht="19" customHeight="1">
      <c r="A548" s="290"/>
      <c r="B548" s="290"/>
      <c r="C548" s="290"/>
      <c r="D548" s="290"/>
      <c r="E548" s="348"/>
      <c r="F548" s="348"/>
      <c r="G548" s="348"/>
      <c r="H548" s="345"/>
      <c r="I548" s="411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</row>
    <row r="549" spans="1:20" ht="19" customHeight="1">
      <c r="A549" s="290"/>
      <c r="B549" s="290"/>
      <c r="C549" s="290"/>
      <c r="D549" s="290"/>
      <c r="E549" s="348"/>
      <c r="F549" s="348"/>
      <c r="G549" s="348"/>
      <c r="H549" s="345"/>
      <c r="I549" s="411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</row>
    <row r="550" spans="1:20" ht="19" customHeight="1">
      <c r="A550" s="290"/>
      <c r="B550" s="290"/>
      <c r="C550" s="290"/>
      <c r="D550" s="290"/>
      <c r="E550" s="348"/>
      <c r="F550" s="348"/>
      <c r="G550" s="348"/>
      <c r="H550" s="345"/>
      <c r="I550" s="411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</row>
    <row r="551" spans="1:20" ht="19" customHeight="1">
      <c r="A551" s="290"/>
      <c r="B551" s="290"/>
      <c r="C551" s="290"/>
      <c r="D551" s="290"/>
      <c r="E551" s="348"/>
      <c r="F551" s="348"/>
      <c r="G551" s="348"/>
      <c r="H551" s="345"/>
      <c r="I551" s="411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</row>
    <row r="552" spans="1:20" ht="19" customHeight="1">
      <c r="A552" s="290"/>
      <c r="B552" s="290"/>
      <c r="C552" s="290"/>
      <c r="D552" s="290"/>
      <c r="E552" s="348"/>
      <c r="F552" s="348"/>
      <c r="G552" s="348"/>
      <c r="H552" s="345"/>
      <c r="I552" s="411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</row>
    <row r="553" spans="1:20" ht="19" customHeight="1">
      <c r="A553" s="290"/>
      <c r="B553" s="290"/>
      <c r="C553" s="290"/>
      <c r="D553" s="290"/>
      <c r="E553" s="348"/>
      <c r="F553" s="348"/>
      <c r="G553" s="348"/>
      <c r="H553" s="345"/>
      <c r="I553" s="411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</row>
    <row r="554" spans="1:20" ht="19" customHeight="1">
      <c r="A554" s="290"/>
      <c r="B554" s="290"/>
      <c r="C554" s="290"/>
      <c r="D554" s="290"/>
      <c r="E554" s="348"/>
      <c r="F554" s="348"/>
      <c r="G554" s="348"/>
      <c r="H554" s="345"/>
      <c r="I554" s="411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</row>
    <row r="555" spans="1:20" ht="19" customHeight="1">
      <c r="A555" s="290"/>
      <c r="B555" s="290"/>
      <c r="C555" s="290"/>
      <c r="D555" s="290"/>
      <c r="E555" s="348"/>
      <c r="F555" s="348"/>
      <c r="G555" s="348"/>
      <c r="H555" s="345"/>
      <c r="I555" s="411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</row>
    <row r="556" spans="1:20" ht="19" customHeight="1">
      <c r="A556" s="290"/>
      <c r="B556" s="290"/>
      <c r="C556" s="290"/>
      <c r="D556" s="290"/>
      <c r="E556" s="348"/>
      <c r="F556" s="348"/>
      <c r="G556" s="348"/>
      <c r="H556" s="345"/>
      <c r="I556" s="411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</row>
    <row r="557" spans="1:20" ht="19" customHeight="1">
      <c r="A557" s="290"/>
      <c r="B557" s="290"/>
      <c r="C557" s="290"/>
      <c r="D557" s="290"/>
      <c r="E557" s="348"/>
      <c r="F557" s="348"/>
      <c r="G557" s="348"/>
      <c r="H557" s="345"/>
      <c r="I557" s="411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</row>
    <row r="558" spans="1:20" ht="19" customHeight="1">
      <c r="A558" s="290"/>
      <c r="B558" s="290"/>
      <c r="C558" s="290"/>
      <c r="D558" s="290"/>
      <c r="E558" s="348"/>
      <c r="F558" s="348"/>
      <c r="G558" s="348"/>
      <c r="H558" s="345"/>
      <c r="I558" s="411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</row>
    <row r="559" spans="1:20" ht="19" customHeight="1">
      <c r="A559" s="290"/>
      <c r="B559" s="290"/>
      <c r="C559" s="290"/>
      <c r="D559" s="290"/>
      <c r="E559" s="348"/>
      <c r="F559" s="348"/>
      <c r="G559" s="348"/>
      <c r="H559" s="345"/>
      <c r="I559" s="411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</row>
    <row r="560" spans="1:20" ht="19" customHeight="1">
      <c r="A560" s="290"/>
      <c r="B560" s="290"/>
      <c r="C560" s="290"/>
      <c r="D560" s="290"/>
      <c r="E560" s="348"/>
      <c r="F560" s="348"/>
      <c r="G560" s="348"/>
      <c r="H560" s="345"/>
      <c r="I560" s="411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</row>
    <row r="561" spans="1:20" ht="19" customHeight="1">
      <c r="A561" s="290"/>
      <c r="B561" s="290"/>
      <c r="C561" s="290"/>
      <c r="D561" s="290"/>
      <c r="E561" s="348"/>
      <c r="F561" s="348"/>
      <c r="G561" s="348"/>
      <c r="H561" s="345"/>
      <c r="I561" s="411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</row>
    <row r="562" spans="1:20" ht="19" customHeight="1">
      <c r="A562" s="290"/>
      <c r="B562" s="290"/>
      <c r="C562" s="290"/>
      <c r="D562" s="290"/>
      <c r="E562" s="348"/>
      <c r="F562" s="348"/>
      <c r="G562" s="348"/>
      <c r="H562" s="345"/>
      <c r="I562" s="411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</row>
    <row r="563" spans="1:20" ht="19" customHeight="1">
      <c r="A563" s="290"/>
      <c r="B563" s="290"/>
      <c r="C563" s="290"/>
      <c r="D563" s="290"/>
      <c r="E563" s="348"/>
      <c r="F563" s="348"/>
      <c r="G563" s="348"/>
      <c r="H563" s="345"/>
      <c r="I563" s="411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</row>
    <row r="564" spans="1:20" ht="19" customHeight="1">
      <c r="A564" s="290"/>
      <c r="B564" s="290"/>
      <c r="C564" s="290"/>
      <c r="D564" s="290"/>
      <c r="E564" s="348"/>
      <c r="F564" s="348"/>
      <c r="G564" s="348"/>
      <c r="H564" s="345"/>
      <c r="I564" s="411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</row>
    <row r="565" spans="1:20" ht="19" customHeight="1">
      <c r="A565" s="290"/>
      <c r="B565" s="290"/>
      <c r="C565" s="290"/>
      <c r="D565" s="290"/>
      <c r="E565" s="348"/>
      <c r="F565" s="348"/>
      <c r="G565" s="348"/>
      <c r="H565" s="345"/>
      <c r="I565" s="411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</row>
    <row r="566" spans="1:20" ht="19" customHeight="1">
      <c r="A566" s="290"/>
      <c r="B566" s="290"/>
      <c r="C566" s="290"/>
      <c r="D566" s="290"/>
      <c r="E566" s="348"/>
      <c r="F566" s="348"/>
      <c r="G566" s="348"/>
      <c r="H566" s="345"/>
      <c r="I566" s="411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</row>
    <row r="567" spans="1:20" ht="19" customHeight="1">
      <c r="A567" s="290"/>
      <c r="B567" s="290"/>
      <c r="C567" s="290"/>
      <c r="D567" s="290"/>
      <c r="E567" s="348"/>
      <c r="F567" s="348"/>
      <c r="G567" s="348"/>
      <c r="H567" s="345"/>
      <c r="I567" s="411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</row>
    <row r="568" spans="1:20" ht="19" customHeight="1">
      <c r="A568" s="290"/>
      <c r="B568" s="290"/>
      <c r="C568" s="290"/>
      <c r="D568" s="290"/>
      <c r="E568" s="348"/>
      <c r="F568" s="348"/>
      <c r="G568" s="348"/>
      <c r="H568" s="345"/>
      <c r="I568" s="411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</row>
    <row r="569" spans="1:20" ht="19" customHeight="1">
      <c r="A569" s="290"/>
      <c r="B569" s="290"/>
      <c r="C569" s="290"/>
      <c r="D569" s="290"/>
      <c r="E569" s="348"/>
      <c r="F569" s="348"/>
      <c r="G569" s="348"/>
      <c r="H569" s="345"/>
      <c r="I569" s="411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</row>
    <row r="570" spans="1:20" ht="19" customHeight="1">
      <c r="A570" s="290"/>
      <c r="B570" s="290"/>
      <c r="C570" s="290"/>
      <c r="D570" s="290"/>
      <c r="E570" s="348"/>
      <c r="F570" s="348"/>
      <c r="G570" s="348"/>
      <c r="H570" s="345"/>
      <c r="I570" s="411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</row>
    <row r="571" spans="1:20" ht="19" customHeight="1">
      <c r="A571" s="290"/>
      <c r="B571" s="290"/>
      <c r="C571" s="290"/>
      <c r="D571" s="290"/>
      <c r="E571" s="348"/>
      <c r="F571" s="348"/>
      <c r="G571" s="348"/>
      <c r="H571" s="345"/>
      <c r="I571" s="411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</row>
    <row r="572" spans="1:20" ht="19" customHeight="1">
      <c r="A572" s="290"/>
      <c r="B572" s="290"/>
      <c r="C572" s="290"/>
      <c r="D572" s="290"/>
      <c r="E572" s="348"/>
      <c r="F572" s="348"/>
      <c r="G572" s="348"/>
      <c r="H572" s="345"/>
      <c r="I572" s="411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</row>
    <row r="573" spans="1:20" ht="19" customHeight="1">
      <c r="A573" s="290"/>
      <c r="B573" s="290"/>
      <c r="C573" s="290"/>
      <c r="D573" s="290"/>
      <c r="E573" s="348"/>
      <c r="F573" s="348"/>
      <c r="G573" s="348"/>
      <c r="H573" s="345"/>
      <c r="I573" s="411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</row>
    <row r="574" spans="1:20" ht="19" customHeight="1">
      <c r="A574" s="290"/>
      <c r="B574" s="290"/>
      <c r="C574" s="290"/>
      <c r="D574" s="290"/>
      <c r="E574" s="348"/>
      <c r="F574" s="348"/>
      <c r="G574" s="348"/>
      <c r="H574" s="345"/>
      <c r="I574" s="411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</row>
    <row r="575" spans="1:20" ht="19" customHeight="1">
      <c r="A575" s="290"/>
      <c r="B575" s="290"/>
      <c r="C575" s="290"/>
      <c r="D575" s="290"/>
      <c r="E575" s="348"/>
      <c r="F575" s="348"/>
      <c r="G575" s="348"/>
      <c r="H575" s="345"/>
      <c r="I575" s="411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</row>
    <row r="576" spans="1:20" ht="19" customHeight="1">
      <c r="A576" s="290"/>
      <c r="B576" s="290"/>
      <c r="C576" s="290"/>
      <c r="D576" s="290"/>
      <c r="E576" s="348"/>
      <c r="F576" s="348"/>
      <c r="G576" s="348"/>
      <c r="H576" s="345"/>
      <c r="I576" s="411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</row>
    <row r="577" spans="1:20" ht="19" customHeight="1">
      <c r="A577" s="290"/>
      <c r="B577" s="290"/>
      <c r="C577" s="290"/>
      <c r="D577" s="290"/>
      <c r="E577" s="348"/>
      <c r="F577" s="348"/>
      <c r="G577" s="348"/>
      <c r="H577" s="345"/>
      <c r="I577" s="411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</row>
    <row r="578" spans="1:20" ht="19" customHeight="1">
      <c r="A578" s="290"/>
      <c r="B578" s="290"/>
      <c r="C578" s="290"/>
      <c r="D578" s="290"/>
      <c r="E578" s="348"/>
      <c r="F578" s="348"/>
      <c r="G578" s="348"/>
      <c r="H578" s="345"/>
      <c r="I578" s="411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</row>
    <row r="579" spans="1:20" ht="19" customHeight="1">
      <c r="A579" s="290"/>
      <c r="B579" s="290"/>
      <c r="C579" s="290"/>
      <c r="D579" s="290"/>
      <c r="E579" s="348"/>
      <c r="F579" s="348"/>
      <c r="G579" s="348"/>
      <c r="H579" s="345"/>
      <c r="I579" s="411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</row>
    <row r="580" spans="1:20" ht="19" customHeight="1">
      <c r="A580" s="290"/>
      <c r="B580" s="290"/>
      <c r="C580" s="290"/>
      <c r="D580" s="290"/>
      <c r="E580" s="348"/>
      <c r="F580" s="348"/>
      <c r="G580" s="348"/>
      <c r="H580" s="345"/>
      <c r="I580" s="411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</row>
    <row r="581" spans="1:20" ht="19" customHeight="1">
      <c r="A581" s="290"/>
      <c r="B581" s="290"/>
      <c r="C581" s="290"/>
      <c r="D581" s="290"/>
      <c r="E581" s="348"/>
      <c r="F581" s="348"/>
      <c r="G581" s="348"/>
      <c r="H581" s="345"/>
      <c r="I581" s="411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</row>
    <row r="582" spans="1:20" ht="19" customHeight="1">
      <c r="A582" s="290"/>
      <c r="B582" s="290"/>
      <c r="C582" s="290"/>
      <c r="D582" s="290"/>
      <c r="E582" s="348"/>
      <c r="F582" s="348"/>
      <c r="G582" s="348"/>
      <c r="H582" s="345"/>
      <c r="I582" s="411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</row>
    <row r="583" spans="1:20" ht="19" customHeight="1">
      <c r="A583" s="290"/>
      <c r="B583" s="290"/>
      <c r="C583" s="290"/>
      <c r="D583" s="290"/>
      <c r="E583" s="348"/>
      <c r="F583" s="348"/>
      <c r="G583" s="348"/>
      <c r="H583" s="345"/>
      <c r="I583" s="411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</row>
    <row r="584" spans="1:20" ht="19" customHeight="1">
      <c r="A584" s="290"/>
      <c r="B584" s="290"/>
      <c r="C584" s="290"/>
      <c r="D584" s="290"/>
      <c r="E584" s="348"/>
      <c r="F584" s="348"/>
      <c r="G584" s="348"/>
      <c r="H584" s="345"/>
      <c r="I584" s="411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</row>
    <row r="585" spans="1:20" ht="19" customHeight="1">
      <c r="A585" s="290"/>
      <c r="B585" s="290"/>
      <c r="C585" s="290"/>
      <c r="D585" s="290"/>
      <c r="E585" s="348"/>
      <c r="F585" s="348"/>
      <c r="G585" s="348"/>
      <c r="H585" s="345"/>
      <c r="I585" s="411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</row>
    <row r="586" spans="1:20" ht="19" customHeight="1">
      <c r="A586" s="290"/>
      <c r="B586" s="290"/>
      <c r="C586" s="290"/>
      <c r="D586" s="290"/>
      <c r="E586" s="348"/>
      <c r="F586" s="348"/>
      <c r="G586" s="348"/>
      <c r="H586" s="345"/>
      <c r="I586" s="411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</row>
    <row r="587" spans="1:20" ht="19" customHeight="1">
      <c r="A587" s="290"/>
      <c r="B587" s="290"/>
      <c r="C587" s="290"/>
      <c r="D587" s="290"/>
      <c r="E587" s="348"/>
      <c r="F587" s="348"/>
      <c r="G587" s="348"/>
      <c r="H587" s="345"/>
      <c r="I587" s="411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</row>
    <row r="588" spans="1:20" ht="19" customHeight="1">
      <c r="A588" s="290"/>
      <c r="B588" s="290"/>
      <c r="C588" s="290"/>
      <c r="D588" s="290"/>
      <c r="E588" s="348"/>
      <c r="F588" s="348"/>
      <c r="G588" s="348"/>
      <c r="H588" s="345"/>
      <c r="I588" s="411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</row>
    <row r="589" spans="1:20" ht="19" customHeight="1">
      <c r="A589" s="290"/>
      <c r="B589" s="290"/>
      <c r="C589" s="290"/>
      <c r="D589" s="290"/>
      <c r="E589" s="348"/>
      <c r="F589" s="348"/>
      <c r="G589" s="348"/>
      <c r="H589" s="345"/>
      <c r="I589" s="411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</row>
    <row r="590" spans="1:20" ht="19" customHeight="1">
      <c r="A590" s="290"/>
      <c r="B590" s="290"/>
      <c r="C590" s="290"/>
      <c r="D590" s="290"/>
      <c r="E590" s="348"/>
      <c r="F590" s="348"/>
      <c r="G590" s="348"/>
      <c r="H590" s="345"/>
      <c r="I590" s="411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</row>
    <row r="591" spans="1:20" ht="19" customHeight="1">
      <c r="A591" s="290"/>
      <c r="B591" s="290"/>
      <c r="C591" s="290"/>
      <c r="D591" s="290"/>
      <c r="E591" s="348"/>
      <c r="F591" s="348"/>
      <c r="G591" s="348"/>
      <c r="H591" s="345"/>
      <c r="I591" s="411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</row>
    <row r="592" spans="1:20" ht="19" customHeight="1">
      <c r="A592" s="290"/>
      <c r="B592" s="290"/>
      <c r="C592" s="290"/>
      <c r="D592" s="290"/>
      <c r="E592" s="348"/>
      <c r="F592" s="348"/>
      <c r="G592" s="348"/>
      <c r="H592" s="345"/>
      <c r="I592" s="411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</row>
    <row r="593" spans="1:20" ht="19" customHeight="1">
      <c r="A593" s="290"/>
      <c r="B593" s="290"/>
      <c r="C593" s="290"/>
      <c r="D593" s="290"/>
      <c r="E593" s="348"/>
      <c r="F593" s="348"/>
      <c r="G593" s="348"/>
      <c r="H593" s="345"/>
      <c r="I593" s="411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</row>
    <row r="594" spans="1:20" ht="19" customHeight="1">
      <c r="A594" s="290"/>
      <c r="B594" s="290"/>
      <c r="C594" s="290"/>
      <c r="D594" s="290"/>
      <c r="E594" s="348"/>
      <c r="F594" s="348"/>
      <c r="G594" s="348"/>
      <c r="H594" s="345"/>
      <c r="I594" s="411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</row>
    <row r="595" spans="1:20" ht="19" customHeight="1">
      <c r="A595" s="290"/>
      <c r="B595" s="290"/>
      <c r="C595" s="290"/>
      <c r="D595" s="290"/>
      <c r="E595" s="348"/>
      <c r="F595" s="348"/>
      <c r="G595" s="348"/>
      <c r="H595" s="345"/>
      <c r="I595" s="411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</row>
    <row r="596" spans="1:20" ht="19" customHeight="1">
      <c r="A596" s="290"/>
      <c r="B596" s="290"/>
      <c r="C596" s="290"/>
      <c r="D596" s="290"/>
      <c r="E596" s="348"/>
      <c r="F596" s="348"/>
      <c r="G596" s="348"/>
      <c r="H596" s="345"/>
      <c r="I596" s="411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</row>
    <row r="597" spans="1:20" ht="19" customHeight="1">
      <c r="A597" s="290"/>
      <c r="B597" s="290"/>
      <c r="C597" s="290"/>
      <c r="D597" s="290"/>
      <c r="E597" s="348"/>
      <c r="F597" s="348"/>
      <c r="G597" s="348"/>
      <c r="H597" s="345"/>
      <c r="I597" s="411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</row>
    <row r="598" spans="1:20" ht="19" customHeight="1">
      <c r="A598" s="290"/>
      <c r="B598" s="290"/>
      <c r="C598" s="290"/>
      <c r="D598" s="290"/>
      <c r="E598" s="348"/>
      <c r="F598" s="348"/>
      <c r="G598" s="348"/>
      <c r="H598" s="345"/>
      <c r="I598" s="411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</row>
    <row r="599" spans="1:20" ht="19" customHeight="1">
      <c r="A599" s="290"/>
      <c r="B599" s="290"/>
      <c r="C599" s="290"/>
      <c r="D599" s="290"/>
      <c r="E599" s="348"/>
      <c r="F599" s="348"/>
      <c r="G599" s="348"/>
      <c r="H599" s="345"/>
      <c r="I599" s="411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</row>
    <row r="600" spans="1:20" ht="19" customHeight="1">
      <c r="A600" s="290"/>
      <c r="B600" s="290"/>
      <c r="C600" s="290"/>
      <c r="D600" s="290"/>
      <c r="E600" s="348"/>
      <c r="F600" s="348"/>
      <c r="G600" s="348"/>
      <c r="H600" s="345"/>
      <c r="I600" s="411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</row>
    <row r="601" spans="1:20" ht="19" customHeight="1">
      <c r="A601" s="290"/>
      <c r="B601" s="290"/>
      <c r="C601" s="290"/>
      <c r="D601" s="290"/>
      <c r="E601" s="348"/>
      <c r="F601" s="348"/>
      <c r="G601" s="348"/>
      <c r="H601" s="345"/>
      <c r="I601" s="411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</row>
    <row r="602" spans="1:20" ht="19" customHeight="1">
      <c r="A602" s="290"/>
      <c r="B602" s="290"/>
      <c r="C602" s="290"/>
      <c r="D602" s="290"/>
      <c r="E602" s="348"/>
      <c r="F602" s="348"/>
      <c r="G602" s="348"/>
      <c r="H602" s="345"/>
      <c r="I602" s="411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</row>
    <row r="603" spans="1:20" ht="19" customHeight="1">
      <c r="A603" s="290"/>
      <c r="B603" s="290"/>
      <c r="C603" s="290"/>
      <c r="D603" s="290"/>
      <c r="E603" s="348"/>
      <c r="F603" s="348"/>
      <c r="G603" s="348"/>
      <c r="H603" s="345"/>
      <c r="I603" s="411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</row>
    <row r="604" spans="1:20" ht="19" customHeight="1">
      <c r="A604" s="290"/>
      <c r="B604" s="290"/>
      <c r="C604" s="290"/>
      <c r="D604" s="290"/>
      <c r="E604" s="348"/>
      <c r="F604" s="348"/>
      <c r="G604" s="348"/>
      <c r="H604" s="345"/>
      <c r="I604" s="411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</row>
    <row r="605" spans="1:20" ht="19" customHeight="1">
      <c r="A605" s="290"/>
      <c r="B605" s="290"/>
      <c r="C605" s="290"/>
      <c r="D605" s="290"/>
      <c r="E605" s="348"/>
      <c r="F605" s="348"/>
      <c r="G605" s="348"/>
      <c r="H605" s="345"/>
      <c r="I605" s="411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</row>
    <row r="606" spans="1:20" ht="19" customHeight="1">
      <c r="A606" s="290"/>
      <c r="B606" s="290"/>
      <c r="C606" s="290"/>
      <c r="D606" s="290"/>
      <c r="E606" s="348"/>
      <c r="F606" s="348"/>
      <c r="G606" s="348"/>
      <c r="H606" s="345"/>
      <c r="I606" s="411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</row>
    <row r="607" spans="1:20" ht="19" customHeight="1">
      <c r="A607" s="290"/>
      <c r="B607" s="290"/>
      <c r="C607" s="290"/>
      <c r="D607" s="290"/>
      <c r="E607" s="348"/>
      <c r="F607" s="348"/>
      <c r="G607" s="348"/>
      <c r="H607" s="345"/>
      <c r="I607" s="411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</row>
    <row r="608" spans="1:20" ht="19" customHeight="1">
      <c r="A608" s="290"/>
      <c r="B608" s="290"/>
      <c r="C608" s="290"/>
      <c r="D608" s="290"/>
      <c r="E608" s="348"/>
      <c r="F608" s="348"/>
      <c r="G608" s="348"/>
      <c r="H608" s="345"/>
      <c r="I608" s="411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</row>
    <row r="609" spans="1:20" ht="19" customHeight="1">
      <c r="A609" s="290"/>
      <c r="B609" s="290"/>
      <c r="C609" s="290"/>
      <c r="D609" s="290"/>
      <c r="E609" s="348"/>
      <c r="F609" s="348"/>
      <c r="G609" s="348"/>
      <c r="H609" s="345"/>
      <c r="I609" s="411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</row>
    <row r="610" spans="1:20" ht="19" customHeight="1">
      <c r="A610" s="290"/>
      <c r="B610" s="290"/>
      <c r="C610" s="290"/>
      <c r="D610" s="290"/>
      <c r="E610" s="348"/>
      <c r="F610" s="348"/>
      <c r="G610" s="348"/>
      <c r="H610" s="345"/>
      <c r="I610" s="411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</row>
    <row r="611" spans="1:20" ht="19" customHeight="1">
      <c r="A611" s="290"/>
      <c r="B611" s="290"/>
      <c r="C611" s="290"/>
      <c r="D611" s="290"/>
      <c r="E611" s="348"/>
      <c r="F611" s="348"/>
      <c r="G611" s="348"/>
      <c r="H611" s="345"/>
      <c r="I611" s="411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</row>
    <row r="612" spans="1:20" ht="19" customHeight="1">
      <c r="A612" s="290"/>
      <c r="B612" s="290"/>
      <c r="C612" s="290"/>
      <c r="D612" s="290"/>
      <c r="E612" s="348"/>
      <c r="F612" s="348"/>
      <c r="G612" s="348"/>
      <c r="H612" s="345"/>
      <c r="I612" s="411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</row>
    <row r="613" spans="1:20" ht="19" customHeight="1">
      <c r="A613" s="290"/>
      <c r="B613" s="290"/>
      <c r="C613" s="290"/>
      <c r="D613" s="290"/>
      <c r="E613" s="348"/>
      <c r="F613" s="348"/>
      <c r="G613" s="348"/>
      <c r="H613" s="345"/>
      <c r="I613" s="411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</row>
    <row r="614" spans="1:20" ht="19" customHeight="1">
      <c r="A614" s="290"/>
      <c r="B614" s="290"/>
      <c r="C614" s="290"/>
      <c r="D614" s="290"/>
      <c r="E614" s="348"/>
      <c r="F614" s="348"/>
      <c r="G614" s="348"/>
      <c r="H614" s="345"/>
      <c r="I614" s="411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</row>
    <row r="615" spans="1:20" ht="19" customHeight="1">
      <c r="A615" s="290"/>
      <c r="B615" s="290"/>
      <c r="C615" s="290"/>
      <c r="D615" s="290"/>
      <c r="E615" s="348"/>
      <c r="F615" s="348"/>
      <c r="G615" s="348"/>
      <c r="H615" s="345"/>
      <c r="I615" s="411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</row>
    <row r="616" spans="1:20" ht="19" customHeight="1">
      <c r="A616" s="290"/>
      <c r="B616" s="290"/>
      <c r="C616" s="290"/>
      <c r="D616" s="290"/>
      <c r="E616" s="348"/>
      <c r="F616" s="348"/>
      <c r="G616" s="348"/>
      <c r="H616" s="345"/>
      <c r="I616" s="411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</row>
    <row r="617" spans="1:20" ht="19" customHeight="1">
      <c r="A617" s="290"/>
      <c r="B617" s="290"/>
      <c r="C617" s="290"/>
      <c r="D617" s="290"/>
      <c r="E617" s="348"/>
      <c r="F617" s="348"/>
      <c r="G617" s="348"/>
      <c r="H617" s="345"/>
      <c r="I617" s="411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</row>
    <row r="618" spans="1:20" ht="19" customHeight="1">
      <c r="A618" s="290"/>
      <c r="B618" s="290"/>
      <c r="C618" s="290"/>
      <c r="D618" s="290"/>
      <c r="E618" s="348"/>
      <c r="F618" s="348"/>
      <c r="G618" s="348"/>
      <c r="H618" s="345"/>
      <c r="I618" s="411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</row>
    <row r="619" spans="1:20" ht="19" customHeight="1">
      <c r="A619" s="290"/>
      <c r="B619" s="290"/>
      <c r="C619" s="290"/>
      <c r="D619" s="290"/>
      <c r="E619" s="348"/>
      <c r="F619" s="348"/>
      <c r="G619" s="348"/>
      <c r="H619" s="345"/>
      <c r="I619" s="411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</row>
    <row r="620" spans="1:20" ht="19" customHeight="1">
      <c r="A620" s="290"/>
      <c r="B620" s="290"/>
      <c r="C620" s="290"/>
      <c r="D620" s="290"/>
      <c r="E620" s="348"/>
      <c r="F620" s="348"/>
      <c r="G620" s="348"/>
      <c r="H620" s="345"/>
      <c r="I620" s="411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</row>
    <row r="621" spans="1:20" ht="19" customHeight="1">
      <c r="A621" s="290"/>
      <c r="B621" s="290"/>
      <c r="C621" s="290"/>
      <c r="D621" s="290"/>
      <c r="E621" s="348"/>
      <c r="F621" s="348"/>
      <c r="G621" s="348"/>
      <c r="H621" s="345"/>
      <c r="I621" s="411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</row>
    <row r="622" spans="1:20" ht="19" customHeight="1">
      <c r="A622" s="290"/>
      <c r="B622" s="290"/>
      <c r="C622" s="290"/>
      <c r="D622" s="290"/>
      <c r="E622" s="348"/>
      <c r="F622" s="348"/>
      <c r="G622" s="348"/>
      <c r="H622" s="345"/>
      <c r="I622" s="411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</row>
    <row r="623" spans="1:20" ht="19" customHeight="1">
      <c r="A623" s="290"/>
      <c r="B623" s="290"/>
      <c r="C623" s="290"/>
      <c r="D623" s="290"/>
      <c r="E623" s="348"/>
      <c r="F623" s="348"/>
      <c r="G623" s="348"/>
      <c r="H623" s="345"/>
      <c r="I623" s="411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</row>
    <row r="624" spans="1:20" ht="19" customHeight="1">
      <c r="A624" s="290"/>
      <c r="B624" s="290"/>
      <c r="C624" s="290"/>
      <c r="D624" s="290"/>
      <c r="E624" s="348"/>
      <c r="F624" s="348"/>
      <c r="G624" s="348"/>
      <c r="H624" s="345"/>
      <c r="I624" s="411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</row>
    <row r="625" spans="1:20" ht="19" customHeight="1">
      <c r="A625" s="290"/>
      <c r="B625" s="290"/>
      <c r="C625" s="290"/>
      <c r="D625" s="290"/>
      <c r="E625" s="348"/>
      <c r="F625" s="348"/>
      <c r="G625" s="348"/>
      <c r="H625" s="345"/>
      <c r="I625" s="411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</row>
    <row r="626" spans="1:20" ht="19" customHeight="1">
      <c r="A626" s="290"/>
      <c r="B626" s="290"/>
      <c r="C626" s="290"/>
      <c r="D626" s="290"/>
      <c r="E626" s="348"/>
      <c r="F626" s="348"/>
      <c r="G626" s="348"/>
      <c r="H626" s="345"/>
      <c r="I626" s="411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</row>
    <row r="627" spans="1:20" ht="19" customHeight="1">
      <c r="A627" s="290"/>
      <c r="B627" s="290"/>
      <c r="C627" s="290"/>
      <c r="D627" s="290"/>
      <c r="E627" s="348"/>
      <c r="F627" s="348"/>
      <c r="G627" s="348"/>
      <c r="H627" s="345"/>
      <c r="I627" s="411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</row>
    <row r="628" spans="1:20" ht="19" customHeight="1">
      <c r="A628" s="290"/>
      <c r="B628" s="290"/>
      <c r="C628" s="290"/>
      <c r="D628" s="290"/>
      <c r="E628" s="348"/>
      <c r="F628" s="348"/>
      <c r="G628" s="348"/>
      <c r="H628" s="345"/>
      <c r="I628" s="411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</row>
    <row r="629" spans="1:20" ht="19" customHeight="1">
      <c r="A629" s="290"/>
      <c r="B629" s="290"/>
      <c r="C629" s="290"/>
      <c r="D629" s="290"/>
      <c r="E629" s="348"/>
      <c r="F629" s="348"/>
      <c r="G629" s="348"/>
      <c r="H629" s="345"/>
      <c r="I629" s="411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</row>
    <row r="630" spans="1:20" ht="19" customHeight="1">
      <c r="A630" s="290"/>
      <c r="B630" s="290"/>
      <c r="C630" s="290"/>
      <c r="D630" s="290"/>
      <c r="E630" s="348"/>
      <c r="F630" s="348"/>
      <c r="G630" s="348"/>
      <c r="H630" s="345"/>
      <c r="I630" s="411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</row>
    <row r="631" spans="1:20" ht="19" customHeight="1">
      <c r="A631" s="290"/>
      <c r="B631" s="290"/>
      <c r="C631" s="290"/>
      <c r="D631" s="290"/>
      <c r="E631" s="348"/>
      <c r="F631" s="348"/>
      <c r="G631" s="348"/>
      <c r="H631" s="345"/>
      <c r="I631" s="411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</row>
    <row r="632" spans="1:20" ht="19" customHeight="1">
      <c r="A632" s="290"/>
      <c r="B632" s="290"/>
      <c r="C632" s="290"/>
      <c r="D632" s="290"/>
      <c r="E632" s="348"/>
      <c r="F632" s="348"/>
      <c r="G632" s="348"/>
      <c r="H632" s="345"/>
      <c r="I632" s="411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</row>
    <row r="633" spans="1:20" ht="19" customHeight="1">
      <c r="A633" s="290"/>
      <c r="B633" s="290"/>
      <c r="C633" s="290"/>
      <c r="D633" s="290"/>
      <c r="E633" s="348"/>
      <c r="F633" s="348"/>
      <c r="G633" s="348"/>
      <c r="H633" s="345"/>
      <c r="I633" s="411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</row>
    <row r="634" spans="1:20" ht="19" customHeight="1">
      <c r="A634" s="290"/>
      <c r="B634" s="290"/>
      <c r="C634" s="290"/>
      <c r="D634" s="290"/>
      <c r="E634" s="348"/>
      <c r="F634" s="348"/>
      <c r="G634" s="348"/>
      <c r="H634" s="345"/>
      <c r="I634" s="411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</row>
    <row r="635" spans="1:20" ht="19" customHeight="1">
      <c r="A635" s="290"/>
      <c r="B635" s="290"/>
      <c r="C635" s="290"/>
      <c r="D635" s="290"/>
      <c r="E635" s="348"/>
      <c r="F635" s="348"/>
      <c r="G635" s="348"/>
      <c r="H635" s="345"/>
      <c r="I635" s="411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</row>
    <row r="636" spans="1:20" ht="19" customHeight="1">
      <c r="A636" s="290"/>
      <c r="B636" s="290"/>
      <c r="C636" s="290"/>
      <c r="D636" s="290"/>
      <c r="E636" s="348"/>
      <c r="F636" s="348"/>
      <c r="G636" s="348"/>
      <c r="H636" s="345"/>
      <c r="I636" s="411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</row>
    <row r="637" spans="1:20" ht="19" customHeight="1">
      <c r="A637" s="290"/>
      <c r="B637" s="290"/>
      <c r="C637" s="290"/>
      <c r="D637" s="290"/>
      <c r="E637" s="348"/>
      <c r="F637" s="348"/>
      <c r="G637" s="348"/>
      <c r="H637" s="345"/>
      <c r="I637" s="411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</row>
    <row r="638" spans="1:20" ht="19" customHeight="1">
      <c r="A638" s="290"/>
      <c r="B638" s="290"/>
      <c r="C638" s="290"/>
      <c r="D638" s="290"/>
      <c r="E638" s="348"/>
      <c r="F638" s="348"/>
      <c r="G638" s="348"/>
      <c r="H638" s="345"/>
      <c r="I638" s="411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</row>
    <row r="639" spans="1:20" ht="19" customHeight="1">
      <c r="A639" s="290"/>
      <c r="B639" s="290"/>
      <c r="C639" s="290"/>
      <c r="D639" s="290"/>
      <c r="E639" s="348"/>
      <c r="F639" s="348"/>
      <c r="G639" s="348"/>
      <c r="H639" s="345"/>
      <c r="I639" s="411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</row>
    <row r="640" spans="1:20" ht="19" customHeight="1">
      <c r="A640" s="290"/>
      <c r="B640" s="290"/>
      <c r="C640" s="290"/>
      <c r="D640" s="290"/>
      <c r="E640" s="348"/>
      <c r="F640" s="348"/>
      <c r="G640" s="348"/>
      <c r="H640" s="345"/>
      <c r="I640" s="411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</row>
    <row r="641" spans="1:20" ht="19" customHeight="1">
      <c r="A641" s="290"/>
      <c r="B641" s="290"/>
      <c r="C641" s="290"/>
      <c r="D641" s="290"/>
      <c r="E641" s="348"/>
      <c r="F641" s="348"/>
      <c r="G641" s="348"/>
      <c r="H641" s="345"/>
      <c r="I641" s="411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</row>
    <row r="642" spans="1:20" ht="19" customHeight="1">
      <c r="A642" s="290"/>
      <c r="B642" s="290"/>
      <c r="C642" s="290"/>
      <c r="D642" s="290"/>
      <c r="E642" s="348"/>
      <c r="F642" s="348"/>
      <c r="G642" s="348"/>
      <c r="H642" s="345"/>
      <c r="I642" s="411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</row>
    <row r="643" spans="1:20" ht="19" customHeight="1">
      <c r="A643" s="290"/>
      <c r="B643" s="290"/>
      <c r="C643" s="290"/>
      <c r="D643" s="290"/>
      <c r="E643" s="348"/>
      <c r="F643" s="348"/>
      <c r="G643" s="348"/>
      <c r="H643" s="345"/>
      <c r="I643" s="411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</row>
    <row r="644" spans="1:20" ht="19" customHeight="1">
      <c r="A644" s="290"/>
      <c r="B644" s="290"/>
      <c r="C644" s="290"/>
      <c r="D644" s="290"/>
      <c r="E644" s="348"/>
      <c r="F644" s="348"/>
      <c r="G644" s="348"/>
      <c r="H644" s="345"/>
      <c r="I644" s="411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</row>
    <row r="645" spans="1:20" ht="19" customHeight="1">
      <c r="A645" s="290"/>
      <c r="B645" s="290"/>
      <c r="C645" s="290"/>
      <c r="D645" s="290"/>
      <c r="E645" s="348"/>
      <c r="F645" s="348"/>
      <c r="G645" s="348"/>
      <c r="H645" s="345"/>
      <c r="I645" s="411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</row>
    <row r="646" spans="1:20" ht="19" customHeight="1">
      <c r="A646" s="290"/>
      <c r="B646" s="290"/>
      <c r="C646" s="290"/>
      <c r="D646" s="290"/>
      <c r="E646" s="348"/>
      <c r="F646" s="348"/>
      <c r="G646" s="348"/>
      <c r="H646" s="345"/>
      <c r="I646" s="411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</row>
    <row r="647" spans="1:20" ht="19" customHeight="1">
      <c r="A647" s="290"/>
      <c r="B647" s="290"/>
      <c r="C647" s="290"/>
      <c r="D647" s="290"/>
      <c r="E647" s="348"/>
      <c r="F647" s="348"/>
      <c r="G647" s="348"/>
      <c r="H647" s="345"/>
      <c r="I647" s="411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</row>
    <row r="648" spans="1:20" ht="19" customHeight="1">
      <c r="A648" s="290"/>
      <c r="B648" s="290"/>
      <c r="C648" s="290"/>
      <c r="D648" s="290"/>
      <c r="E648" s="348"/>
      <c r="F648" s="348"/>
      <c r="G648" s="348"/>
      <c r="H648" s="345"/>
      <c r="I648" s="411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</row>
    <row r="649" spans="1:20" ht="19" customHeight="1">
      <c r="A649" s="290"/>
      <c r="B649" s="290"/>
      <c r="C649" s="290"/>
      <c r="D649" s="290"/>
      <c r="E649" s="348"/>
      <c r="F649" s="348"/>
      <c r="G649" s="348"/>
      <c r="H649" s="345"/>
      <c r="I649" s="411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</row>
    <row r="650" spans="1:20" ht="19" customHeight="1">
      <c r="A650" s="290"/>
      <c r="B650" s="290"/>
      <c r="C650" s="290"/>
      <c r="D650" s="290"/>
      <c r="E650" s="348"/>
      <c r="F650" s="348"/>
      <c r="G650" s="348"/>
      <c r="H650" s="345"/>
      <c r="I650" s="411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</row>
    <row r="651" spans="1:20" ht="19" customHeight="1">
      <c r="A651" s="290"/>
      <c r="B651" s="290"/>
      <c r="C651" s="290"/>
      <c r="D651" s="290"/>
      <c r="E651" s="348"/>
      <c r="F651" s="348"/>
      <c r="G651" s="348"/>
      <c r="H651" s="345"/>
      <c r="I651" s="411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</row>
    <row r="652" spans="1:20" ht="19" customHeight="1">
      <c r="A652" s="290"/>
      <c r="B652" s="290"/>
      <c r="C652" s="290"/>
      <c r="D652" s="290"/>
      <c r="E652" s="348"/>
      <c r="F652" s="348"/>
      <c r="G652" s="348"/>
      <c r="H652" s="345"/>
      <c r="I652" s="411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</row>
    <row r="653" spans="1:20" ht="19" customHeight="1">
      <c r="A653" s="290"/>
      <c r="B653" s="290"/>
      <c r="C653" s="290"/>
      <c r="D653" s="290"/>
      <c r="E653" s="348"/>
      <c r="F653" s="348"/>
      <c r="G653" s="348"/>
      <c r="H653" s="345"/>
      <c r="I653" s="411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</row>
    <row r="654" spans="1:20" ht="19" customHeight="1">
      <c r="A654" s="290"/>
      <c r="B654" s="290"/>
      <c r="C654" s="290"/>
      <c r="D654" s="290"/>
      <c r="E654" s="348"/>
      <c r="F654" s="348"/>
      <c r="G654" s="348"/>
      <c r="H654" s="345"/>
      <c r="I654" s="411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</row>
    <row r="655" spans="1:20" ht="19" customHeight="1">
      <c r="A655" s="290"/>
      <c r="B655" s="290"/>
      <c r="C655" s="290"/>
      <c r="D655" s="290"/>
      <c r="E655" s="348"/>
      <c r="F655" s="348"/>
      <c r="G655" s="348"/>
      <c r="H655" s="345"/>
      <c r="I655" s="411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</row>
    <row r="656" spans="1:20" ht="19" customHeight="1">
      <c r="A656" s="290"/>
      <c r="B656" s="290"/>
      <c r="C656" s="290"/>
      <c r="D656" s="290"/>
      <c r="E656" s="348"/>
      <c r="F656" s="348"/>
      <c r="G656" s="348"/>
      <c r="H656" s="345"/>
      <c r="I656" s="411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</row>
    <row r="657" spans="1:20" ht="19" customHeight="1">
      <c r="A657" s="290"/>
      <c r="B657" s="290"/>
      <c r="C657" s="290"/>
      <c r="D657" s="290"/>
      <c r="E657" s="348"/>
      <c r="F657" s="348"/>
      <c r="G657" s="348"/>
      <c r="H657" s="345"/>
      <c r="I657" s="411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</row>
    <row r="658" spans="1:20" ht="19" customHeight="1">
      <c r="A658" s="290"/>
      <c r="B658" s="290"/>
      <c r="C658" s="290"/>
      <c r="D658" s="290"/>
      <c r="E658" s="348"/>
      <c r="F658" s="348"/>
      <c r="G658" s="348"/>
      <c r="H658" s="345"/>
      <c r="I658" s="411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</row>
    <row r="659" spans="1:20" ht="19" customHeight="1">
      <c r="A659" s="290"/>
      <c r="B659" s="290"/>
      <c r="C659" s="290"/>
      <c r="D659" s="290"/>
      <c r="E659" s="348"/>
      <c r="F659" s="348"/>
      <c r="G659" s="348"/>
      <c r="H659" s="345"/>
      <c r="I659" s="411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</row>
    <row r="660" spans="1:20" ht="19" customHeight="1">
      <c r="A660" s="290"/>
      <c r="B660" s="290"/>
      <c r="C660" s="290"/>
      <c r="D660" s="290"/>
      <c r="E660" s="348"/>
      <c r="F660" s="348"/>
      <c r="G660" s="348"/>
      <c r="H660" s="345"/>
      <c r="I660" s="411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</row>
    <row r="661" spans="1:20" ht="19" customHeight="1">
      <c r="A661" s="290"/>
      <c r="B661" s="290"/>
      <c r="C661" s="290"/>
      <c r="D661" s="290"/>
      <c r="E661" s="348"/>
      <c r="F661" s="348"/>
      <c r="G661" s="348"/>
      <c r="H661" s="345"/>
      <c r="I661" s="411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</row>
    <row r="662" spans="1:20" ht="19" customHeight="1">
      <c r="A662" s="290"/>
      <c r="B662" s="290"/>
      <c r="C662" s="290"/>
      <c r="D662" s="290"/>
      <c r="E662" s="348"/>
      <c r="F662" s="348"/>
      <c r="G662" s="348"/>
      <c r="H662" s="345"/>
      <c r="I662" s="411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</row>
    <row r="663" spans="1:20" ht="19" customHeight="1">
      <c r="A663" s="290"/>
      <c r="B663" s="290"/>
      <c r="C663" s="290"/>
      <c r="D663" s="290"/>
      <c r="E663" s="348"/>
      <c r="F663" s="348"/>
      <c r="G663" s="348"/>
      <c r="H663" s="345"/>
      <c r="I663" s="411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</row>
    <row r="664" spans="1:20" ht="19" customHeight="1">
      <c r="A664" s="290"/>
      <c r="B664" s="290"/>
      <c r="C664" s="290"/>
      <c r="D664" s="290"/>
      <c r="E664" s="348"/>
      <c r="F664" s="348"/>
      <c r="G664" s="348"/>
      <c r="H664" s="345"/>
      <c r="I664" s="411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</row>
    <row r="665" spans="1:20" ht="19" customHeight="1">
      <c r="A665" s="290"/>
      <c r="B665" s="290"/>
      <c r="C665" s="290"/>
      <c r="D665" s="290"/>
      <c r="E665" s="348"/>
      <c r="F665" s="348"/>
      <c r="G665" s="348"/>
      <c r="H665" s="345"/>
      <c r="I665" s="411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</row>
    <row r="666" spans="1:20" ht="19" customHeight="1">
      <c r="A666" s="290"/>
      <c r="B666" s="290"/>
      <c r="C666" s="290"/>
      <c r="D666" s="290"/>
      <c r="E666" s="348"/>
      <c r="F666" s="348"/>
      <c r="G666" s="348"/>
      <c r="H666" s="345"/>
      <c r="I666" s="411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</row>
    <row r="667" spans="1:20" ht="19" customHeight="1">
      <c r="A667" s="290"/>
      <c r="B667" s="290"/>
      <c r="C667" s="290"/>
      <c r="D667" s="290"/>
      <c r="E667" s="348"/>
      <c r="F667" s="348"/>
      <c r="G667" s="348"/>
      <c r="H667" s="345"/>
      <c r="I667" s="411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</row>
    <row r="668" spans="1:20" ht="19" customHeight="1">
      <c r="A668" s="290"/>
      <c r="B668" s="290"/>
      <c r="C668" s="290"/>
      <c r="D668" s="290"/>
      <c r="E668" s="348"/>
      <c r="F668" s="348"/>
      <c r="G668" s="348"/>
      <c r="H668" s="345"/>
      <c r="I668" s="411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</row>
    <row r="669" spans="1:20" ht="19" customHeight="1">
      <c r="A669" s="290"/>
      <c r="B669" s="290"/>
      <c r="C669" s="290"/>
      <c r="D669" s="290"/>
      <c r="E669" s="348"/>
      <c r="F669" s="348"/>
      <c r="G669" s="348"/>
      <c r="H669" s="345"/>
      <c r="I669" s="411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</row>
    <row r="670" spans="1:20" ht="19" customHeight="1">
      <c r="A670" s="290"/>
      <c r="B670" s="290"/>
      <c r="C670" s="290"/>
      <c r="D670" s="290"/>
      <c r="E670" s="348"/>
      <c r="F670" s="348"/>
      <c r="G670" s="348"/>
      <c r="H670" s="345"/>
      <c r="I670" s="411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</row>
    <row r="671" spans="1:20" ht="19" customHeight="1">
      <c r="A671" s="290"/>
      <c r="B671" s="290"/>
      <c r="C671" s="290"/>
      <c r="D671" s="290"/>
      <c r="E671" s="348"/>
      <c r="F671" s="348"/>
      <c r="G671" s="348"/>
      <c r="H671" s="345"/>
      <c r="I671" s="411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</row>
    <row r="672" spans="1:20" ht="19" customHeight="1">
      <c r="A672" s="290"/>
      <c r="B672" s="290"/>
      <c r="C672" s="290"/>
      <c r="D672" s="290"/>
      <c r="E672" s="348"/>
      <c r="F672" s="348"/>
      <c r="G672" s="348"/>
      <c r="H672" s="345"/>
      <c r="I672" s="411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</row>
    <row r="673" spans="1:20" ht="19" customHeight="1">
      <c r="A673" s="290"/>
      <c r="B673" s="290"/>
      <c r="C673" s="290"/>
      <c r="D673" s="290"/>
      <c r="E673" s="348"/>
      <c r="F673" s="348"/>
      <c r="G673" s="348"/>
      <c r="H673" s="345"/>
      <c r="I673" s="411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</row>
    <row r="674" spans="1:20" ht="19" customHeight="1">
      <c r="A674" s="290"/>
      <c r="B674" s="290"/>
      <c r="C674" s="290"/>
      <c r="D674" s="290"/>
      <c r="E674" s="348"/>
      <c r="F674" s="348"/>
      <c r="G674" s="348"/>
      <c r="H674" s="345"/>
      <c r="I674" s="411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</row>
    <row r="675" spans="1:20" ht="19" customHeight="1">
      <c r="A675" s="290"/>
      <c r="B675" s="290"/>
      <c r="C675" s="290"/>
      <c r="D675" s="290"/>
      <c r="E675" s="348"/>
      <c r="F675" s="348"/>
      <c r="G675" s="348"/>
      <c r="H675" s="345"/>
      <c r="I675" s="411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</row>
    <row r="676" spans="1:20" ht="19" customHeight="1">
      <c r="A676" s="290"/>
      <c r="B676" s="290"/>
      <c r="C676" s="290"/>
      <c r="D676" s="290"/>
      <c r="E676" s="348"/>
      <c r="F676" s="348"/>
      <c r="G676" s="348"/>
      <c r="H676" s="345"/>
      <c r="I676" s="411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</row>
    <row r="677" spans="1:20" ht="19" customHeight="1">
      <c r="A677" s="290"/>
      <c r="B677" s="290"/>
      <c r="C677" s="290"/>
      <c r="D677" s="290"/>
      <c r="E677" s="348"/>
      <c r="F677" s="348"/>
      <c r="G677" s="348"/>
      <c r="H677" s="345"/>
      <c r="I677" s="411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</row>
    <row r="678" spans="1:20" ht="19" customHeight="1">
      <c r="A678" s="290"/>
      <c r="B678" s="290"/>
      <c r="C678" s="290"/>
      <c r="D678" s="290"/>
      <c r="E678" s="348"/>
      <c r="F678" s="348"/>
      <c r="G678" s="348"/>
      <c r="H678" s="345"/>
      <c r="I678" s="411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</row>
    <row r="679" spans="1:20" ht="19" customHeight="1">
      <c r="A679" s="290"/>
      <c r="B679" s="290"/>
      <c r="C679" s="290"/>
      <c r="D679" s="290"/>
      <c r="E679" s="348"/>
      <c r="F679" s="348"/>
      <c r="G679" s="348"/>
      <c r="H679" s="345"/>
      <c r="I679" s="411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</row>
    <row r="680" spans="1:20" ht="19" customHeight="1">
      <c r="A680" s="290"/>
      <c r="B680" s="290"/>
      <c r="C680" s="290"/>
      <c r="D680" s="290"/>
      <c r="E680" s="348"/>
      <c r="F680" s="348"/>
      <c r="G680" s="348"/>
      <c r="H680" s="345"/>
      <c r="I680" s="411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</row>
    <row r="681" spans="1:20" ht="19" customHeight="1">
      <c r="A681" s="290"/>
      <c r="B681" s="290"/>
      <c r="C681" s="290"/>
      <c r="D681" s="290"/>
      <c r="E681" s="348"/>
      <c r="F681" s="348"/>
      <c r="G681" s="348"/>
      <c r="H681" s="345"/>
      <c r="I681" s="411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</row>
    <row r="682" spans="1:20" ht="19" customHeight="1">
      <c r="A682" s="290"/>
      <c r="B682" s="290"/>
      <c r="C682" s="290"/>
      <c r="D682" s="290"/>
      <c r="E682" s="348"/>
      <c r="F682" s="348"/>
      <c r="G682" s="348"/>
      <c r="H682" s="345"/>
      <c r="I682" s="411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</row>
    <row r="683" spans="1:20" ht="19" customHeight="1">
      <c r="A683" s="290"/>
      <c r="B683" s="290"/>
      <c r="C683" s="290"/>
      <c r="D683" s="290"/>
      <c r="E683" s="348"/>
      <c r="F683" s="348"/>
      <c r="G683" s="348"/>
      <c r="H683" s="345"/>
      <c r="I683" s="411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</row>
    <row r="684" spans="1:20" ht="19" customHeight="1">
      <c r="A684" s="290"/>
      <c r="B684" s="290"/>
      <c r="C684" s="290"/>
      <c r="D684" s="290"/>
      <c r="E684" s="348"/>
      <c r="F684" s="348"/>
      <c r="G684" s="348"/>
      <c r="H684" s="345"/>
      <c r="I684" s="411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</row>
    <row r="685" spans="1:20" ht="19" customHeight="1">
      <c r="A685" s="290"/>
      <c r="B685" s="290"/>
      <c r="C685" s="290"/>
      <c r="D685" s="290"/>
      <c r="E685" s="348"/>
      <c r="F685" s="348"/>
      <c r="G685" s="348"/>
      <c r="H685" s="345"/>
      <c r="I685" s="411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</row>
    <row r="686" spans="1:20" ht="19" customHeight="1">
      <c r="A686" s="290"/>
      <c r="B686" s="290"/>
      <c r="C686" s="290"/>
      <c r="D686" s="290"/>
      <c r="E686" s="348"/>
      <c r="F686" s="348"/>
      <c r="G686" s="348"/>
      <c r="H686" s="345"/>
      <c r="I686" s="411"/>
      <c r="J686" s="290"/>
      <c r="K686" s="290"/>
      <c r="L686" s="290"/>
      <c r="M686" s="290"/>
      <c r="N686" s="290"/>
      <c r="O686" s="290"/>
      <c r="P686" s="290"/>
      <c r="Q686" s="290"/>
      <c r="R686" s="290"/>
      <c r="S686" s="290"/>
      <c r="T686" s="290"/>
    </row>
    <row r="687" spans="1:20" ht="19" customHeight="1">
      <c r="A687" s="290"/>
      <c r="B687" s="290"/>
      <c r="C687" s="290"/>
      <c r="D687" s="290"/>
      <c r="E687" s="348"/>
      <c r="F687" s="348"/>
      <c r="G687" s="348"/>
      <c r="H687" s="345"/>
      <c r="I687" s="411"/>
      <c r="J687" s="290"/>
      <c r="K687" s="290"/>
      <c r="L687" s="290"/>
      <c r="M687" s="290"/>
      <c r="N687" s="290"/>
      <c r="O687" s="290"/>
      <c r="P687" s="290"/>
      <c r="Q687" s="290"/>
      <c r="R687" s="290"/>
      <c r="S687" s="290"/>
      <c r="T687" s="290"/>
    </row>
    <row r="688" spans="1:20" ht="19" customHeight="1">
      <c r="A688" s="290"/>
      <c r="B688" s="290"/>
      <c r="C688" s="290"/>
      <c r="D688" s="290"/>
      <c r="E688" s="348"/>
      <c r="F688" s="348"/>
      <c r="G688" s="348"/>
      <c r="H688" s="345"/>
      <c r="I688" s="411"/>
      <c r="J688" s="290"/>
      <c r="K688" s="290"/>
      <c r="L688" s="290"/>
      <c r="M688" s="290"/>
      <c r="N688" s="290"/>
      <c r="O688" s="290"/>
      <c r="P688" s="290"/>
      <c r="Q688" s="290"/>
      <c r="R688" s="290"/>
      <c r="S688" s="290"/>
      <c r="T688" s="290"/>
    </row>
    <row r="689" spans="1:20" ht="19" customHeight="1">
      <c r="A689" s="290"/>
      <c r="B689" s="290"/>
      <c r="C689" s="290"/>
      <c r="D689" s="290"/>
      <c r="E689" s="348"/>
      <c r="F689" s="348"/>
      <c r="G689" s="348"/>
      <c r="H689" s="345"/>
      <c r="I689" s="411"/>
      <c r="J689" s="290"/>
      <c r="K689" s="290"/>
      <c r="L689" s="290"/>
      <c r="M689" s="290"/>
      <c r="N689" s="290"/>
      <c r="O689" s="290"/>
      <c r="P689" s="290"/>
      <c r="Q689" s="290"/>
      <c r="R689" s="290"/>
      <c r="S689" s="290"/>
      <c r="T689" s="290"/>
    </row>
    <row r="690" spans="1:20" ht="19" customHeight="1">
      <c r="A690" s="290"/>
      <c r="B690" s="290"/>
      <c r="C690" s="290"/>
      <c r="D690" s="290"/>
      <c r="E690" s="348"/>
      <c r="F690" s="348"/>
      <c r="G690" s="348"/>
      <c r="H690" s="345"/>
      <c r="I690" s="411"/>
      <c r="J690" s="290"/>
      <c r="K690" s="290"/>
      <c r="L690" s="290"/>
      <c r="M690" s="290"/>
      <c r="N690" s="290"/>
      <c r="O690" s="290"/>
      <c r="P690" s="290"/>
      <c r="Q690" s="290"/>
      <c r="R690" s="290"/>
      <c r="S690" s="290"/>
      <c r="T690" s="290"/>
    </row>
    <row r="691" spans="1:20" ht="19" customHeight="1">
      <c r="A691" s="290"/>
      <c r="B691" s="290"/>
      <c r="C691" s="290"/>
      <c r="D691" s="290"/>
      <c r="E691" s="348"/>
      <c r="F691" s="348"/>
      <c r="G691" s="348"/>
      <c r="H691" s="345"/>
      <c r="I691" s="411"/>
      <c r="J691" s="290"/>
      <c r="K691" s="290"/>
      <c r="L691" s="290"/>
      <c r="M691" s="290"/>
      <c r="N691" s="290"/>
      <c r="O691" s="290"/>
      <c r="P691" s="290"/>
      <c r="Q691" s="290"/>
      <c r="R691" s="290"/>
      <c r="S691" s="290"/>
      <c r="T691" s="290"/>
    </row>
    <row r="692" spans="1:20" ht="19" customHeight="1">
      <c r="A692" s="290"/>
      <c r="B692" s="290"/>
      <c r="C692" s="290"/>
      <c r="D692" s="290"/>
      <c r="E692" s="348"/>
      <c r="F692" s="348"/>
      <c r="G692" s="348"/>
      <c r="H692" s="345"/>
      <c r="I692" s="411"/>
      <c r="J692" s="290"/>
      <c r="K692" s="290"/>
      <c r="L692" s="290"/>
      <c r="M692" s="290"/>
      <c r="N692" s="290"/>
      <c r="O692" s="290"/>
      <c r="P692" s="290"/>
      <c r="Q692" s="290"/>
      <c r="R692" s="290"/>
      <c r="S692" s="290"/>
      <c r="T692" s="290"/>
    </row>
    <row r="693" spans="1:20" ht="19" customHeight="1">
      <c r="A693" s="290"/>
      <c r="B693" s="290"/>
      <c r="C693" s="290"/>
      <c r="D693" s="290"/>
      <c r="E693" s="348"/>
      <c r="F693" s="348"/>
      <c r="G693" s="348"/>
      <c r="H693" s="345"/>
      <c r="I693" s="411"/>
      <c r="J693" s="290"/>
      <c r="K693" s="290"/>
      <c r="L693" s="290"/>
      <c r="M693" s="290"/>
      <c r="N693" s="290"/>
      <c r="O693" s="290"/>
      <c r="P693" s="290"/>
      <c r="Q693" s="290"/>
      <c r="R693" s="290"/>
      <c r="S693" s="290"/>
      <c r="T693" s="290"/>
    </row>
    <row r="694" spans="1:20" ht="19" customHeight="1">
      <c r="A694" s="290"/>
      <c r="B694" s="290"/>
      <c r="C694" s="290"/>
      <c r="D694" s="290"/>
      <c r="E694" s="348"/>
      <c r="F694" s="348"/>
      <c r="G694" s="348"/>
      <c r="H694" s="345"/>
      <c r="I694" s="411"/>
      <c r="J694" s="290"/>
      <c r="K694" s="290"/>
      <c r="L694" s="290"/>
      <c r="M694" s="290"/>
      <c r="N694" s="290"/>
      <c r="O694" s="290"/>
      <c r="P694" s="290"/>
      <c r="Q694" s="290"/>
      <c r="R694" s="290"/>
      <c r="S694" s="290"/>
      <c r="T694" s="290"/>
    </row>
    <row r="695" spans="1:20" ht="19" customHeight="1">
      <c r="A695" s="290"/>
      <c r="B695" s="290"/>
      <c r="C695" s="290"/>
      <c r="D695" s="290"/>
      <c r="E695" s="348"/>
      <c r="F695" s="348"/>
      <c r="G695" s="348"/>
      <c r="H695" s="345"/>
      <c r="I695" s="411"/>
      <c r="J695" s="290"/>
      <c r="K695" s="290"/>
      <c r="L695" s="290"/>
      <c r="M695" s="290"/>
      <c r="N695" s="290"/>
      <c r="O695" s="290"/>
      <c r="P695" s="290"/>
      <c r="Q695" s="290"/>
      <c r="R695" s="290"/>
      <c r="S695" s="290"/>
      <c r="T695" s="290"/>
    </row>
    <row r="696" spans="1:20" ht="19" customHeight="1">
      <c r="A696" s="290"/>
      <c r="B696" s="290"/>
      <c r="C696" s="290"/>
      <c r="D696" s="290"/>
      <c r="E696" s="348"/>
      <c r="F696" s="348"/>
      <c r="G696" s="348"/>
      <c r="H696" s="345"/>
      <c r="I696" s="411"/>
      <c r="J696" s="290"/>
      <c r="K696" s="290"/>
      <c r="L696" s="290"/>
      <c r="M696" s="290"/>
      <c r="N696" s="290"/>
      <c r="O696" s="290"/>
      <c r="P696" s="290"/>
      <c r="Q696" s="290"/>
      <c r="R696" s="290"/>
      <c r="S696" s="290"/>
      <c r="T696" s="290"/>
    </row>
    <row r="697" spans="1:20" ht="19" customHeight="1">
      <c r="A697" s="290"/>
      <c r="B697" s="290"/>
      <c r="C697" s="290"/>
      <c r="D697" s="290"/>
      <c r="E697" s="348"/>
      <c r="F697" s="348"/>
      <c r="G697" s="348"/>
      <c r="H697" s="345"/>
      <c r="I697" s="411"/>
      <c r="J697" s="290"/>
      <c r="K697" s="290"/>
      <c r="L697" s="290"/>
      <c r="M697" s="290"/>
      <c r="N697" s="290"/>
      <c r="O697" s="290"/>
      <c r="P697" s="290"/>
      <c r="Q697" s="290"/>
      <c r="R697" s="290"/>
      <c r="S697" s="290"/>
      <c r="T697" s="290"/>
    </row>
    <row r="698" spans="1:20" ht="19" customHeight="1">
      <c r="A698" s="290"/>
      <c r="B698" s="290"/>
      <c r="C698" s="290"/>
      <c r="D698" s="290"/>
      <c r="E698" s="348"/>
      <c r="F698" s="348"/>
      <c r="G698" s="348"/>
      <c r="H698" s="345"/>
      <c r="I698" s="411"/>
      <c r="J698" s="290"/>
      <c r="K698" s="290"/>
      <c r="L698" s="290"/>
      <c r="M698" s="290"/>
      <c r="N698" s="290"/>
      <c r="O698" s="290"/>
      <c r="P698" s="290"/>
      <c r="Q698" s="290"/>
      <c r="R698" s="290"/>
      <c r="S698" s="290"/>
      <c r="T698" s="290"/>
    </row>
    <row r="699" spans="1:20" ht="19" customHeight="1">
      <c r="A699" s="290"/>
      <c r="B699" s="290"/>
      <c r="C699" s="290"/>
      <c r="D699" s="290"/>
      <c r="E699" s="348"/>
      <c r="F699" s="348"/>
      <c r="G699" s="348"/>
      <c r="H699" s="345"/>
      <c r="I699" s="411"/>
      <c r="J699" s="290"/>
      <c r="K699" s="290"/>
      <c r="L699" s="290"/>
      <c r="M699" s="290"/>
      <c r="N699" s="290"/>
      <c r="O699" s="290"/>
      <c r="P699" s="290"/>
      <c r="Q699" s="290"/>
      <c r="R699" s="290"/>
      <c r="S699" s="290"/>
      <c r="T699" s="290"/>
    </row>
    <row r="700" spans="1:20" ht="19" customHeight="1">
      <c r="A700" s="290"/>
      <c r="B700" s="290"/>
      <c r="C700" s="290"/>
      <c r="D700" s="290"/>
      <c r="E700" s="348"/>
      <c r="F700" s="348"/>
      <c r="G700" s="348"/>
      <c r="H700" s="345"/>
      <c r="I700" s="411"/>
      <c r="J700" s="290"/>
      <c r="K700" s="290"/>
      <c r="L700" s="290"/>
      <c r="M700" s="290"/>
      <c r="N700" s="290"/>
      <c r="O700" s="290"/>
      <c r="P700" s="290"/>
      <c r="Q700" s="290"/>
      <c r="R700" s="290"/>
      <c r="S700" s="290"/>
      <c r="T700" s="290"/>
    </row>
    <row r="701" spans="1:20" ht="19" customHeight="1">
      <c r="A701" s="290"/>
      <c r="B701" s="290"/>
      <c r="C701" s="290"/>
      <c r="D701" s="290"/>
      <c r="E701" s="348"/>
      <c r="F701" s="348"/>
      <c r="G701" s="348"/>
      <c r="H701" s="345"/>
      <c r="I701" s="411"/>
      <c r="J701" s="290"/>
      <c r="K701" s="290"/>
      <c r="L701" s="290"/>
      <c r="M701" s="290"/>
      <c r="N701" s="290"/>
      <c r="O701" s="290"/>
      <c r="P701" s="290"/>
      <c r="Q701" s="290"/>
      <c r="R701" s="290"/>
      <c r="S701" s="290"/>
      <c r="T701" s="290"/>
    </row>
    <row r="702" spans="1:20" ht="19" customHeight="1">
      <c r="A702" s="290"/>
      <c r="B702" s="290"/>
      <c r="C702" s="290"/>
      <c r="D702" s="290"/>
      <c r="E702" s="348"/>
      <c r="F702" s="348"/>
      <c r="G702" s="348"/>
      <c r="H702" s="345"/>
      <c r="I702" s="411"/>
      <c r="J702" s="290"/>
      <c r="K702" s="290"/>
      <c r="L702" s="290"/>
      <c r="M702" s="290"/>
      <c r="N702" s="290"/>
      <c r="O702" s="290"/>
      <c r="P702" s="290"/>
      <c r="Q702" s="290"/>
      <c r="R702" s="290"/>
      <c r="S702" s="290"/>
      <c r="T702" s="290"/>
    </row>
    <row r="703" spans="1:20" ht="19" customHeight="1">
      <c r="A703" s="290"/>
      <c r="B703" s="290"/>
      <c r="C703" s="290"/>
      <c r="D703" s="290"/>
      <c r="E703" s="348"/>
      <c r="F703" s="348"/>
      <c r="G703" s="348"/>
      <c r="H703" s="345"/>
      <c r="I703" s="411"/>
      <c r="J703" s="290"/>
      <c r="K703" s="290"/>
      <c r="L703" s="290"/>
      <c r="M703" s="290"/>
      <c r="N703" s="290"/>
      <c r="O703" s="290"/>
      <c r="P703" s="290"/>
      <c r="Q703" s="290"/>
      <c r="R703" s="290"/>
      <c r="S703" s="290"/>
      <c r="T703" s="290"/>
    </row>
    <row r="704" spans="1:20" ht="19" customHeight="1">
      <c r="A704" s="290"/>
      <c r="B704" s="290"/>
      <c r="C704" s="290"/>
      <c r="D704" s="290"/>
      <c r="E704" s="348"/>
      <c r="F704" s="348"/>
      <c r="G704" s="348"/>
      <c r="H704" s="345"/>
      <c r="I704" s="411"/>
      <c r="J704" s="290"/>
      <c r="K704" s="290"/>
      <c r="L704" s="290"/>
      <c r="M704" s="290"/>
      <c r="N704" s="290"/>
      <c r="O704" s="290"/>
      <c r="P704" s="290"/>
      <c r="Q704" s="290"/>
      <c r="R704" s="290"/>
      <c r="S704" s="290"/>
      <c r="T704" s="290"/>
    </row>
    <row r="705" spans="1:20" ht="19" customHeight="1">
      <c r="A705" s="290"/>
      <c r="B705" s="290"/>
      <c r="C705" s="290"/>
      <c r="D705" s="290"/>
      <c r="E705" s="348"/>
      <c r="F705" s="348"/>
      <c r="G705" s="348"/>
      <c r="H705" s="345"/>
      <c r="I705" s="411"/>
      <c r="J705" s="290"/>
      <c r="K705" s="290"/>
      <c r="L705" s="290"/>
      <c r="M705" s="290"/>
      <c r="N705" s="290"/>
      <c r="O705" s="290"/>
      <c r="P705" s="290"/>
      <c r="Q705" s="290"/>
      <c r="R705" s="290"/>
      <c r="S705" s="290"/>
      <c r="T705" s="290"/>
    </row>
    <row r="706" spans="1:20" ht="19" customHeight="1">
      <c r="A706" s="290"/>
      <c r="B706" s="290"/>
      <c r="C706" s="290"/>
      <c r="D706" s="290"/>
      <c r="E706" s="348"/>
      <c r="F706" s="348"/>
      <c r="G706" s="348"/>
      <c r="H706" s="345"/>
      <c r="I706" s="411"/>
      <c r="J706" s="290"/>
      <c r="K706" s="290"/>
      <c r="L706" s="290"/>
      <c r="M706" s="290"/>
      <c r="N706" s="290"/>
      <c r="O706" s="290"/>
      <c r="P706" s="290"/>
      <c r="Q706" s="290"/>
      <c r="R706" s="290"/>
      <c r="S706" s="290"/>
      <c r="T706" s="290"/>
    </row>
    <row r="707" spans="1:20" ht="19" customHeight="1">
      <c r="A707" s="290"/>
      <c r="B707" s="290"/>
      <c r="C707" s="290"/>
      <c r="D707" s="290"/>
      <c r="E707" s="348"/>
      <c r="F707" s="348"/>
      <c r="G707" s="348"/>
      <c r="H707" s="345"/>
      <c r="I707" s="411"/>
      <c r="J707" s="290"/>
      <c r="K707" s="290"/>
      <c r="L707" s="290"/>
      <c r="M707" s="290"/>
      <c r="N707" s="290"/>
      <c r="O707" s="290"/>
      <c r="P707" s="290"/>
      <c r="Q707" s="290"/>
      <c r="R707" s="290"/>
      <c r="S707" s="290"/>
      <c r="T707" s="290"/>
    </row>
    <row r="708" spans="1:20" ht="19" customHeight="1">
      <c r="A708" s="290"/>
      <c r="B708" s="290"/>
      <c r="C708" s="290"/>
      <c r="D708" s="290"/>
      <c r="E708" s="348"/>
      <c r="F708" s="348"/>
      <c r="G708" s="348"/>
      <c r="H708" s="345"/>
      <c r="I708" s="411"/>
      <c r="J708" s="290"/>
      <c r="K708" s="290"/>
      <c r="L708" s="290"/>
      <c r="M708" s="290"/>
      <c r="N708" s="290"/>
      <c r="O708" s="290"/>
      <c r="P708" s="290"/>
      <c r="Q708" s="290"/>
      <c r="R708" s="290"/>
      <c r="S708" s="290"/>
      <c r="T708" s="290"/>
    </row>
    <row r="709" spans="1:20" ht="19" customHeight="1">
      <c r="A709" s="290"/>
      <c r="B709" s="290"/>
      <c r="C709" s="290"/>
      <c r="D709" s="290"/>
      <c r="E709" s="348"/>
      <c r="F709" s="348"/>
      <c r="G709" s="348"/>
      <c r="H709" s="345"/>
      <c r="I709" s="411"/>
      <c r="J709" s="290"/>
      <c r="K709" s="290"/>
      <c r="L709" s="290"/>
      <c r="M709" s="290"/>
      <c r="N709" s="290"/>
      <c r="O709" s="290"/>
      <c r="P709" s="290"/>
      <c r="Q709" s="290"/>
      <c r="R709" s="290"/>
      <c r="S709" s="290"/>
      <c r="T709" s="290"/>
    </row>
    <row r="710" spans="1:20" ht="19" customHeight="1">
      <c r="A710" s="290"/>
      <c r="B710" s="290"/>
      <c r="C710" s="290"/>
      <c r="D710" s="290"/>
      <c r="E710" s="348"/>
      <c r="F710" s="348"/>
      <c r="G710" s="348"/>
      <c r="H710" s="345"/>
      <c r="I710" s="411"/>
      <c r="J710" s="290"/>
      <c r="K710" s="290"/>
      <c r="L710" s="290"/>
      <c r="M710" s="290"/>
      <c r="N710" s="290"/>
      <c r="O710" s="290"/>
      <c r="P710" s="290"/>
      <c r="Q710" s="290"/>
      <c r="R710" s="290"/>
      <c r="S710" s="290"/>
      <c r="T710" s="290"/>
    </row>
    <row r="711" spans="1:20" ht="19" customHeight="1">
      <c r="A711" s="290"/>
      <c r="B711" s="290"/>
      <c r="C711" s="290"/>
      <c r="D711" s="290"/>
      <c r="E711" s="348"/>
      <c r="F711" s="348"/>
      <c r="G711" s="348"/>
      <c r="H711" s="345"/>
      <c r="I711" s="411"/>
      <c r="J711" s="290"/>
      <c r="K711" s="290"/>
      <c r="L711" s="290"/>
      <c r="M711" s="290"/>
      <c r="N711" s="290"/>
      <c r="O711" s="290"/>
      <c r="P711" s="290"/>
      <c r="Q711" s="290"/>
      <c r="R711" s="290"/>
      <c r="S711" s="290"/>
      <c r="T711" s="290"/>
    </row>
    <row r="712" spans="1:20" ht="19" customHeight="1">
      <c r="A712" s="290"/>
      <c r="B712" s="290"/>
      <c r="C712" s="290"/>
      <c r="D712" s="290"/>
      <c r="E712" s="348"/>
      <c r="F712" s="348"/>
      <c r="G712" s="348"/>
      <c r="H712" s="345"/>
      <c r="I712" s="411"/>
      <c r="J712" s="290"/>
      <c r="K712" s="290"/>
      <c r="L712" s="290"/>
      <c r="M712" s="290"/>
      <c r="N712" s="290"/>
      <c r="O712" s="290"/>
      <c r="P712" s="290"/>
      <c r="Q712" s="290"/>
      <c r="R712" s="290"/>
      <c r="S712" s="290"/>
      <c r="T712" s="290"/>
    </row>
    <row r="713" spans="1:20" ht="19" customHeight="1">
      <c r="A713" s="290"/>
      <c r="B713" s="290"/>
      <c r="C713" s="290"/>
      <c r="D713" s="290"/>
      <c r="E713" s="348"/>
      <c r="F713" s="348"/>
      <c r="G713" s="348"/>
      <c r="H713" s="345"/>
      <c r="I713" s="411"/>
      <c r="J713" s="290"/>
      <c r="K713" s="290"/>
      <c r="L713" s="290"/>
      <c r="M713" s="290"/>
      <c r="N713" s="290"/>
      <c r="O713" s="290"/>
      <c r="P713" s="290"/>
      <c r="Q713" s="290"/>
      <c r="R713" s="290"/>
      <c r="S713" s="290"/>
      <c r="T713" s="290"/>
    </row>
    <row r="714" spans="1:20" ht="19" customHeight="1">
      <c r="A714" s="290"/>
      <c r="B714" s="290"/>
      <c r="C714" s="290"/>
      <c r="D714" s="290"/>
      <c r="E714" s="348"/>
      <c r="F714" s="348"/>
      <c r="G714" s="348"/>
      <c r="H714" s="345"/>
      <c r="I714" s="411"/>
      <c r="J714" s="290"/>
      <c r="K714" s="290"/>
      <c r="L714" s="290"/>
      <c r="M714" s="290"/>
      <c r="N714" s="290"/>
      <c r="O714" s="290"/>
      <c r="P714" s="290"/>
      <c r="Q714" s="290"/>
      <c r="R714" s="290"/>
      <c r="S714" s="290"/>
      <c r="T714" s="290"/>
    </row>
    <row r="715" spans="1:20" ht="19" customHeight="1">
      <c r="A715" s="290"/>
      <c r="B715" s="290"/>
      <c r="C715" s="290"/>
      <c r="D715" s="290"/>
      <c r="E715" s="348"/>
      <c r="F715" s="348"/>
      <c r="G715" s="348"/>
      <c r="H715" s="345"/>
      <c r="I715" s="411"/>
      <c r="J715" s="290"/>
      <c r="K715" s="290"/>
      <c r="L715" s="290"/>
      <c r="M715" s="290"/>
      <c r="N715" s="290"/>
      <c r="O715" s="290"/>
      <c r="P715" s="290"/>
      <c r="Q715" s="290"/>
      <c r="R715" s="290"/>
      <c r="S715" s="290"/>
      <c r="T715" s="290"/>
    </row>
    <row r="716" spans="1:20" ht="19" customHeight="1">
      <c r="A716" s="290"/>
      <c r="B716" s="290"/>
      <c r="C716" s="290"/>
      <c r="D716" s="290"/>
      <c r="E716" s="348"/>
      <c r="F716" s="348"/>
      <c r="G716" s="348"/>
      <c r="H716" s="345"/>
      <c r="I716" s="411"/>
      <c r="J716" s="290"/>
      <c r="K716" s="290"/>
      <c r="L716" s="290"/>
      <c r="M716" s="290"/>
      <c r="N716" s="290"/>
      <c r="O716" s="290"/>
      <c r="P716" s="290"/>
      <c r="Q716" s="290"/>
      <c r="R716" s="290"/>
      <c r="S716" s="290"/>
      <c r="T716" s="290"/>
    </row>
    <row r="717" spans="1:20" ht="19" customHeight="1">
      <c r="A717" s="290"/>
      <c r="B717" s="290"/>
      <c r="C717" s="290"/>
      <c r="D717" s="290"/>
      <c r="E717" s="348"/>
      <c r="F717" s="348"/>
      <c r="G717" s="348"/>
      <c r="H717" s="345"/>
      <c r="I717" s="411"/>
      <c r="J717" s="290"/>
      <c r="K717" s="290"/>
      <c r="L717" s="290"/>
      <c r="M717" s="290"/>
      <c r="N717" s="290"/>
      <c r="O717" s="290"/>
      <c r="P717" s="290"/>
      <c r="Q717" s="290"/>
      <c r="R717" s="290"/>
      <c r="S717" s="290"/>
      <c r="T717" s="290"/>
    </row>
    <row r="718" spans="1:20" ht="19" customHeight="1">
      <c r="A718" s="290"/>
      <c r="B718" s="290"/>
      <c r="C718" s="290"/>
      <c r="D718" s="290"/>
      <c r="E718" s="348"/>
      <c r="F718" s="348"/>
      <c r="G718" s="348"/>
      <c r="H718" s="345"/>
      <c r="I718" s="411"/>
      <c r="J718" s="290"/>
      <c r="K718" s="290"/>
      <c r="L718" s="290"/>
      <c r="M718" s="290"/>
      <c r="N718" s="290"/>
      <c r="O718" s="290"/>
      <c r="P718" s="290"/>
      <c r="Q718" s="290"/>
      <c r="R718" s="290"/>
      <c r="S718" s="290"/>
      <c r="T718" s="290"/>
    </row>
    <row r="719" spans="1:20" ht="19" customHeight="1">
      <c r="A719" s="290"/>
      <c r="B719" s="290"/>
      <c r="C719" s="290"/>
      <c r="D719" s="290"/>
      <c r="E719" s="348"/>
      <c r="F719" s="348"/>
      <c r="G719" s="348"/>
      <c r="H719" s="345"/>
      <c r="I719" s="411"/>
      <c r="J719" s="290"/>
      <c r="K719" s="290"/>
      <c r="L719" s="290"/>
      <c r="M719" s="290"/>
      <c r="N719" s="290"/>
      <c r="O719" s="290"/>
      <c r="P719" s="290"/>
      <c r="Q719" s="290"/>
      <c r="R719" s="290"/>
      <c r="S719" s="290"/>
      <c r="T719" s="290"/>
    </row>
    <row r="720" spans="1:20" ht="19" customHeight="1">
      <c r="A720" s="290"/>
      <c r="B720" s="290"/>
      <c r="C720" s="290"/>
      <c r="D720" s="290"/>
      <c r="E720" s="348"/>
      <c r="F720" s="348"/>
      <c r="G720" s="348"/>
      <c r="H720" s="345"/>
      <c r="I720" s="411"/>
      <c r="J720" s="290"/>
      <c r="K720" s="290"/>
      <c r="L720" s="290"/>
      <c r="M720" s="290"/>
      <c r="N720" s="290"/>
      <c r="O720" s="290"/>
      <c r="P720" s="290"/>
      <c r="Q720" s="290"/>
      <c r="R720" s="290"/>
      <c r="S720" s="290"/>
      <c r="T720" s="290"/>
    </row>
    <row r="721" spans="1:20" ht="19" customHeight="1">
      <c r="A721" s="290"/>
      <c r="B721" s="290"/>
      <c r="C721" s="290"/>
      <c r="D721" s="290"/>
      <c r="E721" s="348"/>
      <c r="F721" s="348"/>
      <c r="G721" s="348"/>
      <c r="H721" s="345"/>
      <c r="I721" s="411"/>
      <c r="J721" s="290"/>
      <c r="K721" s="290"/>
      <c r="L721" s="290"/>
      <c r="M721" s="290"/>
      <c r="N721" s="290"/>
      <c r="O721" s="290"/>
      <c r="P721" s="290"/>
      <c r="Q721" s="290"/>
      <c r="R721" s="290"/>
      <c r="S721" s="290"/>
      <c r="T721" s="290"/>
    </row>
    <row r="722" spans="1:20" ht="19" customHeight="1">
      <c r="A722" s="290"/>
      <c r="B722" s="290"/>
      <c r="C722" s="290"/>
      <c r="D722" s="290"/>
      <c r="E722" s="348"/>
      <c r="F722" s="348"/>
      <c r="G722" s="348"/>
      <c r="H722" s="345"/>
      <c r="I722" s="411"/>
      <c r="J722" s="290"/>
      <c r="K722" s="290"/>
      <c r="L722" s="290"/>
      <c r="M722" s="290"/>
      <c r="N722" s="290"/>
      <c r="O722" s="290"/>
      <c r="P722" s="290"/>
      <c r="Q722" s="290"/>
      <c r="R722" s="290"/>
      <c r="S722" s="290"/>
      <c r="T722" s="290"/>
    </row>
    <row r="723" spans="1:20" ht="19" customHeight="1">
      <c r="A723" s="290"/>
      <c r="B723" s="290"/>
      <c r="C723" s="290"/>
      <c r="D723" s="290"/>
      <c r="E723" s="348"/>
      <c r="F723" s="348"/>
      <c r="G723" s="348"/>
      <c r="H723" s="345"/>
      <c r="I723" s="411"/>
      <c r="J723" s="290"/>
      <c r="K723" s="290"/>
      <c r="L723" s="290"/>
      <c r="M723" s="290"/>
      <c r="N723" s="290"/>
      <c r="O723" s="290"/>
      <c r="P723" s="290"/>
      <c r="Q723" s="290"/>
      <c r="R723" s="290"/>
      <c r="S723" s="290"/>
      <c r="T723" s="290"/>
    </row>
    <row r="724" spans="1:20" ht="19" customHeight="1">
      <c r="A724" s="290"/>
      <c r="B724" s="290"/>
      <c r="C724" s="290"/>
      <c r="D724" s="290"/>
      <c r="E724" s="348"/>
      <c r="F724" s="348"/>
      <c r="G724" s="348"/>
      <c r="H724" s="345"/>
      <c r="I724" s="411"/>
      <c r="J724" s="290"/>
      <c r="K724" s="290"/>
      <c r="L724" s="290"/>
      <c r="M724" s="290"/>
      <c r="N724" s="290"/>
      <c r="O724" s="290"/>
      <c r="P724" s="290"/>
      <c r="Q724" s="290"/>
      <c r="R724" s="290"/>
      <c r="S724" s="290"/>
      <c r="T724" s="290"/>
    </row>
    <row r="725" spans="1:20" ht="19" customHeight="1">
      <c r="A725" s="290"/>
      <c r="B725" s="290"/>
      <c r="C725" s="290"/>
      <c r="D725" s="290"/>
      <c r="E725" s="348"/>
      <c r="F725" s="348"/>
      <c r="G725" s="348"/>
      <c r="H725" s="345"/>
      <c r="I725" s="411"/>
      <c r="J725" s="290"/>
      <c r="K725" s="290"/>
      <c r="L725" s="290"/>
      <c r="M725" s="290"/>
      <c r="N725" s="290"/>
      <c r="O725" s="290"/>
      <c r="P725" s="290"/>
      <c r="Q725" s="290"/>
      <c r="R725" s="290"/>
      <c r="S725" s="290"/>
      <c r="T725" s="290"/>
    </row>
    <row r="726" spans="1:20" ht="19" customHeight="1">
      <c r="A726" s="290"/>
      <c r="B726" s="290"/>
      <c r="C726" s="290"/>
      <c r="D726" s="290"/>
      <c r="E726" s="348"/>
      <c r="F726" s="348"/>
      <c r="G726" s="348"/>
      <c r="H726" s="345"/>
      <c r="I726" s="411"/>
      <c r="J726" s="290"/>
      <c r="K726" s="290"/>
      <c r="L726" s="290"/>
      <c r="M726" s="290"/>
      <c r="N726" s="290"/>
      <c r="O726" s="290"/>
      <c r="P726" s="290"/>
      <c r="Q726" s="290"/>
      <c r="R726" s="290"/>
      <c r="S726" s="290"/>
      <c r="T726" s="290"/>
    </row>
    <row r="727" spans="1:20" ht="19" customHeight="1">
      <c r="A727" s="290"/>
      <c r="B727" s="290"/>
      <c r="C727" s="290"/>
      <c r="D727" s="290"/>
      <c r="E727" s="348"/>
      <c r="F727" s="348"/>
      <c r="G727" s="348"/>
      <c r="H727" s="345"/>
      <c r="I727" s="411"/>
      <c r="J727" s="290"/>
      <c r="K727" s="290"/>
      <c r="L727" s="290"/>
      <c r="M727" s="290"/>
      <c r="N727" s="290"/>
      <c r="O727" s="290"/>
      <c r="P727" s="290"/>
      <c r="Q727" s="290"/>
      <c r="R727" s="290"/>
      <c r="S727" s="290"/>
      <c r="T727" s="290"/>
    </row>
    <row r="728" spans="1:20" ht="19" customHeight="1">
      <c r="A728" s="290"/>
      <c r="B728" s="290"/>
      <c r="C728" s="290"/>
      <c r="D728" s="290"/>
      <c r="E728" s="348"/>
      <c r="F728" s="348"/>
      <c r="G728" s="348"/>
      <c r="H728" s="345"/>
      <c r="I728" s="411"/>
      <c r="J728" s="290"/>
      <c r="K728" s="290"/>
      <c r="L728" s="290"/>
      <c r="M728" s="290"/>
      <c r="N728" s="290"/>
      <c r="O728" s="290"/>
      <c r="P728" s="290"/>
      <c r="Q728" s="290"/>
      <c r="R728" s="290"/>
      <c r="S728" s="290"/>
      <c r="T728" s="290"/>
    </row>
    <row r="729" spans="1:20" ht="19" customHeight="1">
      <c r="A729" s="290"/>
      <c r="B729" s="290"/>
      <c r="C729" s="290"/>
      <c r="D729" s="290"/>
      <c r="E729" s="348"/>
      <c r="F729" s="348"/>
      <c r="G729" s="348"/>
      <c r="H729" s="345"/>
      <c r="I729" s="411"/>
      <c r="J729" s="290"/>
      <c r="K729" s="290"/>
      <c r="L729" s="290"/>
      <c r="M729" s="290"/>
      <c r="N729" s="290"/>
      <c r="O729" s="290"/>
      <c r="P729" s="290"/>
      <c r="Q729" s="290"/>
      <c r="R729" s="290"/>
      <c r="S729" s="290"/>
      <c r="T729" s="290"/>
    </row>
    <row r="730" spans="1:20" ht="19" customHeight="1">
      <c r="A730" s="290"/>
      <c r="B730" s="290"/>
      <c r="C730" s="290"/>
      <c r="D730" s="290"/>
      <c r="E730" s="348"/>
      <c r="F730" s="348"/>
      <c r="G730" s="348"/>
      <c r="H730" s="345"/>
      <c r="I730" s="411"/>
      <c r="J730" s="290"/>
      <c r="K730" s="290"/>
      <c r="L730" s="290"/>
      <c r="M730" s="290"/>
      <c r="N730" s="290"/>
      <c r="O730" s="290"/>
      <c r="P730" s="290"/>
      <c r="Q730" s="290"/>
      <c r="R730" s="290"/>
      <c r="S730" s="290"/>
      <c r="T730" s="290"/>
    </row>
    <row r="731" spans="1:20" ht="19" customHeight="1">
      <c r="A731" s="290"/>
      <c r="B731" s="290"/>
      <c r="C731" s="290"/>
      <c r="D731" s="290"/>
      <c r="E731" s="348"/>
      <c r="F731" s="348"/>
      <c r="G731" s="348"/>
      <c r="H731" s="345"/>
      <c r="I731" s="411"/>
      <c r="J731" s="290"/>
      <c r="K731" s="290"/>
      <c r="L731" s="290"/>
      <c r="M731" s="290"/>
      <c r="N731" s="290"/>
      <c r="O731" s="290"/>
      <c r="P731" s="290"/>
      <c r="Q731" s="290"/>
      <c r="R731" s="290"/>
      <c r="S731" s="290"/>
      <c r="T731" s="290"/>
    </row>
    <row r="732" spans="1:20" ht="19" customHeight="1">
      <c r="A732" s="290"/>
      <c r="B732" s="290"/>
      <c r="C732" s="290"/>
      <c r="D732" s="290"/>
      <c r="E732" s="348"/>
      <c r="F732" s="348"/>
      <c r="G732" s="348"/>
      <c r="H732" s="345"/>
      <c r="I732" s="411"/>
      <c r="J732" s="290"/>
      <c r="K732" s="290"/>
      <c r="L732" s="290"/>
      <c r="M732" s="290"/>
      <c r="N732" s="290"/>
      <c r="O732" s="290"/>
      <c r="P732" s="290"/>
      <c r="Q732" s="290"/>
      <c r="R732" s="290"/>
      <c r="S732" s="290"/>
      <c r="T732" s="290"/>
    </row>
    <row r="733" spans="1:20" ht="19" customHeight="1">
      <c r="A733" s="290"/>
      <c r="B733" s="290"/>
      <c r="C733" s="290"/>
      <c r="D733" s="290"/>
      <c r="E733" s="348"/>
      <c r="F733" s="348"/>
      <c r="G733" s="348"/>
      <c r="H733" s="345"/>
      <c r="I733" s="411"/>
      <c r="J733" s="290"/>
      <c r="K733" s="290"/>
      <c r="L733" s="290"/>
      <c r="M733" s="290"/>
      <c r="N733" s="290"/>
      <c r="O733" s="290"/>
      <c r="P733" s="290"/>
      <c r="Q733" s="290"/>
      <c r="R733" s="290"/>
      <c r="S733" s="290"/>
      <c r="T733" s="290"/>
    </row>
    <row r="734" spans="1:20" ht="19" customHeight="1">
      <c r="A734" s="290"/>
      <c r="B734" s="290"/>
      <c r="C734" s="290"/>
      <c r="D734" s="290"/>
      <c r="E734" s="348"/>
      <c r="F734" s="348"/>
      <c r="G734" s="348"/>
      <c r="H734" s="345"/>
      <c r="I734" s="411"/>
      <c r="J734" s="290"/>
      <c r="K734" s="290"/>
      <c r="L734" s="290"/>
      <c r="M734" s="290"/>
      <c r="N734" s="290"/>
      <c r="O734" s="290"/>
      <c r="P734" s="290"/>
      <c r="Q734" s="290"/>
      <c r="R734" s="290"/>
      <c r="S734" s="290"/>
      <c r="T734" s="290"/>
    </row>
    <row r="735" spans="1:20" ht="19" customHeight="1">
      <c r="A735" s="290"/>
      <c r="B735" s="290"/>
      <c r="C735" s="290"/>
      <c r="D735" s="290"/>
      <c r="E735" s="348"/>
      <c r="F735" s="348"/>
      <c r="G735" s="348"/>
      <c r="H735" s="345"/>
      <c r="I735" s="411"/>
      <c r="J735" s="290"/>
      <c r="K735" s="290"/>
      <c r="L735" s="290"/>
      <c r="M735" s="290"/>
      <c r="N735" s="290"/>
      <c r="O735" s="290"/>
      <c r="P735" s="290"/>
      <c r="Q735" s="290"/>
      <c r="R735" s="290"/>
      <c r="S735" s="290"/>
      <c r="T735" s="290"/>
    </row>
    <row r="736" spans="1:20" ht="19" customHeight="1">
      <c r="A736" s="290"/>
      <c r="B736" s="290"/>
      <c r="C736" s="290"/>
      <c r="D736" s="290"/>
      <c r="E736" s="348"/>
      <c r="F736" s="348"/>
      <c r="G736" s="348"/>
      <c r="H736" s="345"/>
      <c r="I736" s="411"/>
      <c r="J736" s="290"/>
      <c r="K736" s="290"/>
      <c r="L736" s="290"/>
      <c r="M736" s="290"/>
      <c r="N736" s="290"/>
      <c r="O736" s="290"/>
      <c r="P736" s="290"/>
      <c r="Q736" s="290"/>
      <c r="R736" s="290"/>
      <c r="S736" s="290"/>
      <c r="T736" s="290"/>
    </row>
    <row r="737" spans="1:20" ht="19" customHeight="1">
      <c r="A737" s="290"/>
      <c r="B737" s="290"/>
      <c r="C737" s="290"/>
      <c r="D737" s="290"/>
      <c r="E737" s="348"/>
      <c r="F737" s="348"/>
      <c r="G737" s="348"/>
      <c r="H737" s="345"/>
      <c r="I737" s="411"/>
      <c r="J737" s="290"/>
      <c r="K737" s="290"/>
      <c r="L737" s="290"/>
      <c r="M737" s="290"/>
      <c r="N737" s="290"/>
      <c r="O737" s="290"/>
      <c r="P737" s="290"/>
      <c r="Q737" s="290"/>
      <c r="R737" s="290"/>
      <c r="S737" s="290"/>
      <c r="T737" s="290"/>
    </row>
    <row r="738" spans="1:20" ht="19" customHeight="1">
      <c r="A738" s="290"/>
      <c r="B738" s="290"/>
      <c r="C738" s="290"/>
      <c r="D738" s="290"/>
      <c r="E738" s="348"/>
      <c r="F738" s="348"/>
      <c r="G738" s="348"/>
      <c r="H738" s="345"/>
      <c r="I738" s="411"/>
      <c r="J738" s="290"/>
      <c r="K738" s="290"/>
      <c r="L738" s="290"/>
      <c r="M738" s="290"/>
      <c r="N738" s="290"/>
      <c r="O738" s="290"/>
      <c r="P738" s="290"/>
      <c r="Q738" s="290"/>
      <c r="R738" s="290"/>
      <c r="S738" s="290"/>
      <c r="T738" s="290"/>
    </row>
    <row r="739" spans="1:20" ht="19" customHeight="1">
      <c r="A739" s="290"/>
      <c r="B739" s="290"/>
      <c r="C739" s="290"/>
      <c r="D739" s="290"/>
      <c r="E739" s="348"/>
      <c r="F739" s="348"/>
      <c r="G739" s="348"/>
      <c r="H739" s="345"/>
      <c r="I739" s="411"/>
      <c r="J739" s="290"/>
      <c r="K739" s="290"/>
      <c r="L739" s="290"/>
      <c r="M739" s="290"/>
      <c r="N739" s="290"/>
      <c r="O739" s="290"/>
      <c r="P739" s="290"/>
      <c r="Q739" s="290"/>
      <c r="R739" s="290"/>
      <c r="S739" s="290"/>
      <c r="T739" s="290"/>
    </row>
    <row r="740" spans="1:20" ht="19" customHeight="1">
      <c r="A740" s="290"/>
      <c r="B740" s="290"/>
      <c r="C740" s="290"/>
      <c r="D740" s="290"/>
      <c r="E740" s="348"/>
      <c r="F740" s="348"/>
      <c r="G740" s="348"/>
      <c r="H740" s="345"/>
      <c r="I740" s="411"/>
      <c r="J740" s="290"/>
      <c r="K740" s="290"/>
      <c r="L740" s="290"/>
      <c r="M740" s="290"/>
      <c r="N740" s="290"/>
      <c r="O740" s="290"/>
      <c r="P740" s="290"/>
      <c r="Q740" s="290"/>
      <c r="R740" s="290"/>
      <c r="S740" s="290"/>
      <c r="T740" s="290"/>
    </row>
    <row r="741" spans="1:20" ht="19" customHeight="1">
      <c r="A741" s="290"/>
      <c r="B741" s="290"/>
      <c r="C741" s="290"/>
      <c r="D741" s="290"/>
      <c r="E741" s="348"/>
      <c r="F741" s="348"/>
      <c r="G741" s="348"/>
      <c r="H741" s="345"/>
      <c r="I741" s="411"/>
      <c r="J741" s="290"/>
      <c r="K741" s="290"/>
      <c r="L741" s="290"/>
      <c r="M741" s="290"/>
      <c r="N741" s="290"/>
      <c r="O741" s="290"/>
      <c r="P741" s="290"/>
      <c r="Q741" s="290"/>
      <c r="R741" s="290"/>
      <c r="S741" s="290"/>
      <c r="T741" s="290"/>
    </row>
    <row r="742" spans="1:20" ht="19" customHeight="1">
      <c r="A742" s="290"/>
      <c r="B742" s="290"/>
      <c r="C742" s="290"/>
      <c r="D742" s="290"/>
      <c r="E742" s="348"/>
      <c r="F742" s="348"/>
      <c r="G742" s="348"/>
      <c r="H742" s="345"/>
      <c r="I742" s="411"/>
      <c r="J742" s="290"/>
      <c r="K742" s="290"/>
      <c r="L742" s="290"/>
      <c r="M742" s="290"/>
      <c r="N742" s="290"/>
      <c r="O742" s="290"/>
      <c r="P742" s="290"/>
      <c r="Q742" s="290"/>
      <c r="R742" s="290"/>
      <c r="S742" s="290"/>
      <c r="T742" s="290"/>
    </row>
    <row r="743" spans="1:20" ht="19" customHeight="1">
      <c r="A743" s="290"/>
      <c r="B743" s="290"/>
      <c r="C743" s="290"/>
      <c r="D743" s="290"/>
      <c r="E743" s="348"/>
      <c r="F743" s="348"/>
      <c r="G743" s="348"/>
      <c r="H743" s="345"/>
      <c r="I743" s="411"/>
      <c r="J743" s="290"/>
      <c r="K743" s="290"/>
      <c r="L743" s="290"/>
      <c r="M743" s="290"/>
      <c r="N743" s="290"/>
      <c r="O743" s="290"/>
      <c r="P743" s="290"/>
      <c r="Q743" s="290"/>
      <c r="R743" s="290"/>
      <c r="S743" s="290"/>
      <c r="T743" s="290"/>
    </row>
    <row r="744" spans="1:20" ht="19" customHeight="1">
      <c r="A744" s="290"/>
      <c r="B744" s="290"/>
      <c r="C744" s="290"/>
      <c r="D744" s="290"/>
      <c r="E744" s="348"/>
      <c r="F744" s="348"/>
      <c r="G744" s="348"/>
      <c r="H744" s="345"/>
      <c r="I744" s="411"/>
      <c r="J744" s="290"/>
      <c r="K744" s="290"/>
      <c r="L744" s="290"/>
      <c r="M744" s="290"/>
      <c r="N744" s="290"/>
      <c r="O744" s="290"/>
      <c r="P744" s="290"/>
      <c r="Q744" s="290"/>
      <c r="R744" s="290"/>
      <c r="S744" s="290"/>
      <c r="T744" s="290"/>
    </row>
    <row r="745" spans="1:20" ht="19" customHeight="1">
      <c r="A745" s="290"/>
      <c r="B745" s="290"/>
      <c r="C745" s="290"/>
      <c r="D745" s="290"/>
      <c r="E745" s="348"/>
      <c r="F745" s="348"/>
      <c r="G745" s="348"/>
      <c r="H745" s="345"/>
      <c r="I745" s="411"/>
      <c r="J745" s="290"/>
      <c r="K745" s="290"/>
      <c r="L745" s="290"/>
      <c r="M745" s="290"/>
      <c r="N745" s="290"/>
      <c r="O745" s="290"/>
      <c r="P745" s="290"/>
      <c r="Q745" s="290"/>
      <c r="R745" s="290"/>
      <c r="S745" s="290"/>
      <c r="T745" s="290"/>
    </row>
    <row r="746" spans="1:20" ht="19" customHeight="1">
      <c r="A746" s="290"/>
      <c r="B746" s="290"/>
      <c r="C746" s="290"/>
      <c r="D746" s="290"/>
      <c r="E746" s="348"/>
      <c r="F746" s="348"/>
      <c r="G746" s="348"/>
      <c r="H746" s="345"/>
      <c r="I746" s="411"/>
      <c r="J746" s="290"/>
      <c r="K746" s="290"/>
      <c r="L746" s="290"/>
      <c r="M746" s="290"/>
      <c r="N746" s="290"/>
      <c r="O746" s="290"/>
      <c r="P746" s="290"/>
      <c r="Q746" s="290"/>
      <c r="R746" s="290"/>
      <c r="S746" s="290"/>
      <c r="T746" s="290"/>
    </row>
    <row r="747" spans="1:20" ht="19" customHeight="1">
      <c r="A747" s="290"/>
      <c r="B747" s="290"/>
      <c r="C747" s="290"/>
      <c r="D747" s="290"/>
      <c r="E747" s="348"/>
      <c r="F747" s="348"/>
      <c r="G747" s="348"/>
      <c r="H747" s="345"/>
      <c r="I747" s="411"/>
      <c r="J747" s="290"/>
      <c r="K747" s="290"/>
      <c r="L747" s="290"/>
      <c r="M747" s="290"/>
      <c r="N747" s="290"/>
      <c r="O747" s="290"/>
      <c r="P747" s="290"/>
      <c r="Q747" s="290"/>
      <c r="R747" s="290"/>
      <c r="S747" s="290"/>
      <c r="T747" s="290"/>
    </row>
    <row r="748" spans="1:20" ht="19" customHeight="1">
      <c r="A748" s="290"/>
      <c r="B748" s="290"/>
      <c r="C748" s="290"/>
      <c r="D748" s="290"/>
      <c r="E748" s="348"/>
      <c r="F748" s="348"/>
      <c r="G748" s="348"/>
      <c r="H748" s="345"/>
      <c r="I748" s="411"/>
      <c r="J748" s="290"/>
      <c r="K748" s="290"/>
      <c r="L748" s="290"/>
      <c r="M748" s="290"/>
      <c r="N748" s="290"/>
      <c r="O748" s="290"/>
      <c r="P748" s="290"/>
      <c r="Q748" s="290"/>
      <c r="R748" s="290"/>
      <c r="S748" s="290"/>
      <c r="T748" s="290"/>
    </row>
    <row r="749" spans="1:20" ht="19" customHeight="1">
      <c r="A749" s="290"/>
      <c r="B749" s="290"/>
      <c r="C749" s="290"/>
      <c r="D749" s="290"/>
      <c r="E749" s="348"/>
      <c r="F749" s="348"/>
      <c r="G749" s="348"/>
      <c r="H749" s="345"/>
      <c r="I749" s="411"/>
      <c r="J749" s="290"/>
      <c r="K749" s="290"/>
      <c r="L749" s="290"/>
      <c r="M749" s="290"/>
      <c r="N749" s="290"/>
      <c r="O749" s="290"/>
      <c r="P749" s="290"/>
      <c r="Q749" s="290"/>
      <c r="R749" s="290"/>
      <c r="S749" s="290"/>
      <c r="T749" s="290"/>
    </row>
    <row r="750" spans="1:20" ht="19" customHeight="1">
      <c r="A750" s="290"/>
      <c r="B750" s="290"/>
      <c r="C750" s="290"/>
      <c r="D750" s="290"/>
      <c r="E750" s="348"/>
      <c r="F750" s="348"/>
      <c r="G750" s="348"/>
      <c r="H750" s="345"/>
      <c r="I750" s="411"/>
      <c r="J750" s="290"/>
      <c r="K750" s="290"/>
      <c r="L750" s="290"/>
      <c r="M750" s="290"/>
      <c r="N750" s="290"/>
      <c r="O750" s="290"/>
      <c r="P750" s="290"/>
      <c r="Q750" s="290"/>
      <c r="R750" s="290"/>
      <c r="S750" s="290"/>
      <c r="T750" s="290"/>
    </row>
    <row r="751" spans="1:20" ht="19" customHeight="1">
      <c r="A751" s="290"/>
      <c r="B751" s="290"/>
      <c r="C751" s="290"/>
      <c r="D751" s="290"/>
      <c r="E751" s="348"/>
      <c r="F751" s="348"/>
      <c r="G751" s="348"/>
      <c r="H751" s="345"/>
      <c r="I751" s="411"/>
      <c r="J751" s="290"/>
      <c r="K751" s="290"/>
      <c r="L751" s="290"/>
      <c r="M751" s="290"/>
      <c r="N751" s="290"/>
      <c r="O751" s="290"/>
      <c r="P751" s="290"/>
      <c r="Q751" s="290"/>
      <c r="R751" s="290"/>
      <c r="S751" s="290"/>
      <c r="T751" s="290"/>
    </row>
    <row r="752" spans="1:20" ht="19" customHeight="1">
      <c r="A752" s="290"/>
      <c r="B752" s="290"/>
      <c r="C752" s="290"/>
      <c r="D752" s="290"/>
      <c r="E752" s="348"/>
      <c r="F752" s="348"/>
      <c r="G752" s="348"/>
      <c r="H752" s="345"/>
      <c r="I752" s="411"/>
      <c r="J752" s="290"/>
      <c r="K752" s="290"/>
      <c r="L752" s="290"/>
      <c r="M752" s="290"/>
      <c r="N752" s="290"/>
      <c r="O752" s="290"/>
      <c r="P752" s="290"/>
      <c r="Q752" s="290"/>
      <c r="R752" s="290"/>
      <c r="S752" s="290"/>
      <c r="T752" s="290"/>
    </row>
    <row r="753" spans="1:20" ht="19" customHeight="1">
      <c r="A753" s="290"/>
      <c r="B753" s="290"/>
      <c r="C753" s="290"/>
      <c r="D753" s="290"/>
      <c r="E753" s="348"/>
      <c r="F753" s="348"/>
      <c r="G753" s="348"/>
      <c r="H753" s="345"/>
      <c r="I753" s="411"/>
      <c r="J753" s="290"/>
      <c r="K753" s="290"/>
      <c r="L753" s="290"/>
      <c r="M753" s="290"/>
      <c r="N753" s="290"/>
      <c r="O753" s="290"/>
      <c r="P753" s="290"/>
      <c r="Q753" s="290"/>
      <c r="R753" s="290"/>
      <c r="S753" s="290"/>
      <c r="T753" s="290"/>
    </row>
    <row r="754" spans="1:20" ht="19" customHeight="1">
      <c r="A754" s="290"/>
      <c r="B754" s="290"/>
      <c r="C754" s="290"/>
      <c r="D754" s="290"/>
      <c r="E754" s="348"/>
      <c r="F754" s="348"/>
      <c r="G754" s="348"/>
      <c r="H754" s="345"/>
      <c r="I754" s="411"/>
      <c r="J754" s="290"/>
      <c r="K754" s="290"/>
      <c r="L754" s="290"/>
      <c r="M754" s="290"/>
      <c r="N754" s="290"/>
      <c r="O754" s="290"/>
      <c r="P754" s="290"/>
      <c r="Q754" s="290"/>
      <c r="R754" s="290"/>
      <c r="S754" s="290"/>
      <c r="T754" s="290"/>
    </row>
    <row r="755" spans="1:20" ht="19" customHeight="1">
      <c r="A755" s="290"/>
      <c r="B755" s="290"/>
      <c r="C755" s="290"/>
      <c r="D755" s="290"/>
      <c r="E755" s="348"/>
      <c r="F755" s="348"/>
      <c r="G755" s="348"/>
      <c r="H755" s="345"/>
      <c r="I755" s="411"/>
      <c r="J755" s="290"/>
      <c r="K755" s="290"/>
      <c r="L755" s="290"/>
      <c r="M755" s="290"/>
      <c r="N755" s="290"/>
      <c r="O755" s="290"/>
      <c r="P755" s="290"/>
      <c r="Q755" s="290"/>
      <c r="R755" s="290"/>
      <c r="S755" s="290"/>
      <c r="T755" s="290"/>
    </row>
    <row r="756" spans="1:20" ht="19" customHeight="1">
      <c r="A756" s="290"/>
      <c r="B756" s="290"/>
      <c r="C756" s="290"/>
      <c r="D756" s="290"/>
      <c r="E756" s="348"/>
      <c r="F756" s="348"/>
      <c r="G756" s="348"/>
      <c r="H756" s="345"/>
      <c r="I756" s="411"/>
      <c r="J756" s="290"/>
      <c r="K756" s="290"/>
      <c r="L756" s="290"/>
      <c r="M756" s="290"/>
      <c r="N756" s="290"/>
      <c r="O756" s="290"/>
      <c r="P756" s="290"/>
      <c r="Q756" s="290"/>
      <c r="R756" s="290"/>
      <c r="S756" s="290"/>
      <c r="T756" s="290"/>
    </row>
    <row r="757" spans="1:20" ht="19" customHeight="1">
      <c r="A757" s="290"/>
      <c r="B757" s="290"/>
      <c r="C757" s="290"/>
      <c r="D757" s="290"/>
      <c r="E757" s="348"/>
      <c r="F757" s="348"/>
      <c r="G757" s="348"/>
      <c r="H757" s="345"/>
      <c r="I757" s="411"/>
      <c r="J757" s="290"/>
      <c r="K757" s="290"/>
      <c r="L757" s="290"/>
      <c r="M757" s="290"/>
      <c r="N757" s="290"/>
      <c r="O757" s="290"/>
      <c r="P757" s="290"/>
      <c r="Q757" s="290"/>
      <c r="R757" s="290"/>
      <c r="S757" s="290"/>
      <c r="T757" s="290"/>
    </row>
    <row r="758" spans="1:20" ht="19" customHeight="1">
      <c r="A758" s="290"/>
      <c r="B758" s="290"/>
      <c r="C758" s="290"/>
      <c r="D758" s="290"/>
      <c r="E758" s="348"/>
      <c r="F758" s="348"/>
      <c r="G758" s="348"/>
      <c r="H758" s="345"/>
      <c r="I758" s="411"/>
      <c r="J758" s="290"/>
      <c r="K758" s="290"/>
      <c r="L758" s="290"/>
      <c r="M758" s="290"/>
      <c r="N758" s="290"/>
      <c r="O758" s="290"/>
      <c r="P758" s="290"/>
      <c r="Q758" s="290"/>
      <c r="R758" s="290"/>
      <c r="S758" s="290"/>
      <c r="T758" s="290"/>
    </row>
    <row r="759" spans="1:20" ht="19" customHeight="1">
      <c r="A759" s="290"/>
      <c r="B759" s="290"/>
      <c r="C759" s="290"/>
      <c r="D759" s="290"/>
      <c r="E759" s="348"/>
      <c r="F759" s="348"/>
      <c r="G759" s="348"/>
      <c r="H759" s="345"/>
      <c r="I759" s="411"/>
      <c r="J759" s="290"/>
      <c r="K759" s="290"/>
      <c r="L759" s="290"/>
      <c r="M759" s="290"/>
      <c r="N759" s="290"/>
      <c r="O759" s="290"/>
      <c r="P759" s="290"/>
      <c r="Q759" s="290"/>
      <c r="R759" s="290"/>
      <c r="S759" s="290"/>
      <c r="T759" s="290"/>
    </row>
    <row r="760" spans="1:20" ht="19" customHeight="1">
      <c r="A760" s="290"/>
      <c r="B760" s="290"/>
      <c r="C760" s="290"/>
      <c r="D760" s="290"/>
      <c r="E760" s="348"/>
      <c r="F760" s="348"/>
      <c r="G760" s="348"/>
      <c r="H760" s="345"/>
      <c r="I760" s="411"/>
      <c r="J760" s="290"/>
      <c r="K760" s="290"/>
      <c r="L760" s="290"/>
      <c r="M760" s="290"/>
      <c r="N760" s="290"/>
      <c r="O760" s="290"/>
      <c r="P760" s="290"/>
      <c r="Q760" s="290"/>
      <c r="R760" s="290"/>
      <c r="S760" s="290"/>
      <c r="T760" s="290"/>
    </row>
    <row r="761" spans="1:20" ht="19" customHeight="1">
      <c r="A761" s="290"/>
      <c r="B761" s="290"/>
      <c r="C761" s="290"/>
      <c r="D761" s="290"/>
      <c r="E761" s="348"/>
      <c r="F761" s="348"/>
      <c r="G761" s="348"/>
      <c r="H761" s="345"/>
      <c r="I761" s="411"/>
      <c r="J761" s="290"/>
      <c r="K761" s="290"/>
      <c r="L761" s="290"/>
      <c r="M761" s="290"/>
      <c r="N761" s="290"/>
      <c r="O761" s="290"/>
      <c r="P761" s="290"/>
      <c r="Q761" s="290"/>
      <c r="R761" s="290"/>
      <c r="S761" s="290"/>
      <c r="T761" s="290"/>
    </row>
    <row r="762" spans="1:20" ht="19" customHeight="1">
      <c r="A762" s="290"/>
      <c r="B762" s="290"/>
      <c r="C762" s="290"/>
      <c r="D762" s="290"/>
      <c r="E762" s="348"/>
      <c r="F762" s="348"/>
      <c r="G762" s="348"/>
      <c r="H762" s="345"/>
      <c r="I762" s="411"/>
      <c r="J762" s="290"/>
      <c r="K762" s="290"/>
      <c r="L762" s="290"/>
      <c r="M762" s="290"/>
      <c r="N762" s="290"/>
      <c r="O762" s="290"/>
      <c r="P762" s="290"/>
      <c r="Q762" s="290"/>
      <c r="R762" s="290"/>
      <c r="S762" s="290"/>
      <c r="T762" s="290"/>
    </row>
    <row r="763" spans="1:20" ht="19" customHeight="1">
      <c r="A763" s="290"/>
      <c r="B763" s="290"/>
      <c r="C763" s="290"/>
      <c r="D763" s="290"/>
      <c r="E763" s="348"/>
      <c r="F763" s="348"/>
      <c r="G763" s="348"/>
      <c r="H763" s="345"/>
      <c r="I763" s="411"/>
      <c r="J763" s="290"/>
      <c r="K763" s="290"/>
      <c r="L763" s="290"/>
      <c r="M763" s="290"/>
      <c r="N763" s="290"/>
      <c r="O763" s="290"/>
      <c r="P763" s="290"/>
      <c r="Q763" s="290"/>
      <c r="R763" s="290"/>
      <c r="S763" s="290"/>
      <c r="T763" s="290"/>
    </row>
    <row r="764" spans="1:20" ht="19" customHeight="1">
      <c r="A764" s="290"/>
      <c r="B764" s="290"/>
      <c r="C764" s="290"/>
      <c r="D764" s="290"/>
      <c r="E764" s="348"/>
      <c r="F764" s="348"/>
      <c r="G764" s="348"/>
      <c r="H764" s="345"/>
      <c r="I764" s="411"/>
      <c r="J764" s="290"/>
      <c r="K764" s="290"/>
      <c r="L764" s="290"/>
      <c r="M764" s="290"/>
      <c r="N764" s="290"/>
      <c r="O764" s="290"/>
      <c r="P764" s="290"/>
      <c r="Q764" s="290"/>
      <c r="R764" s="290"/>
      <c r="S764" s="290"/>
      <c r="T764" s="290"/>
    </row>
    <row r="765" spans="1:20" ht="19" customHeight="1">
      <c r="A765" s="290"/>
      <c r="B765" s="290"/>
      <c r="C765" s="290"/>
      <c r="D765" s="290"/>
      <c r="E765" s="348"/>
      <c r="F765" s="348"/>
      <c r="G765" s="348"/>
      <c r="H765" s="345"/>
      <c r="I765" s="411"/>
      <c r="J765" s="290"/>
      <c r="K765" s="290"/>
      <c r="L765" s="290"/>
      <c r="M765" s="290"/>
      <c r="N765" s="290"/>
      <c r="O765" s="290"/>
      <c r="P765" s="290"/>
      <c r="Q765" s="290"/>
      <c r="R765" s="290"/>
      <c r="S765" s="290"/>
      <c r="T765" s="290"/>
    </row>
    <row r="766" spans="1:20" ht="19" customHeight="1">
      <c r="A766" s="290"/>
      <c r="B766" s="290"/>
      <c r="C766" s="290"/>
      <c r="D766" s="290"/>
      <c r="E766" s="348"/>
      <c r="F766" s="348"/>
      <c r="G766" s="348"/>
      <c r="H766" s="345"/>
      <c r="I766" s="411"/>
      <c r="J766" s="290"/>
      <c r="K766" s="290"/>
      <c r="L766" s="290"/>
      <c r="M766" s="290"/>
      <c r="N766" s="290"/>
      <c r="O766" s="290"/>
      <c r="P766" s="290"/>
      <c r="Q766" s="290"/>
      <c r="R766" s="290"/>
      <c r="S766" s="290"/>
      <c r="T766" s="290"/>
    </row>
    <row r="767" spans="1:20" ht="19" customHeight="1">
      <c r="A767" s="290"/>
      <c r="B767" s="290"/>
      <c r="C767" s="290"/>
      <c r="D767" s="290"/>
      <c r="E767" s="348"/>
      <c r="F767" s="348"/>
      <c r="G767" s="348"/>
      <c r="H767" s="345"/>
      <c r="I767" s="411"/>
      <c r="J767" s="290"/>
      <c r="K767" s="290"/>
      <c r="L767" s="290"/>
      <c r="M767" s="290"/>
      <c r="N767" s="290"/>
      <c r="O767" s="290"/>
      <c r="P767" s="290"/>
      <c r="Q767" s="290"/>
      <c r="R767" s="290"/>
      <c r="S767" s="290"/>
      <c r="T767" s="290"/>
    </row>
    <row r="768" spans="1:20" ht="19" customHeight="1">
      <c r="A768" s="290"/>
      <c r="B768" s="290"/>
      <c r="C768" s="290"/>
      <c r="D768" s="290"/>
      <c r="E768" s="348"/>
      <c r="F768" s="348"/>
      <c r="G768" s="348"/>
      <c r="H768" s="345"/>
      <c r="I768" s="411"/>
      <c r="J768" s="290"/>
      <c r="K768" s="290"/>
      <c r="L768" s="290"/>
      <c r="M768" s="290"/>
      <c r="N768" s="290"/>
      <c r="O768" s="290"/>
      <c r="P768" s="290"/>
      <c r="Q768" s="290"/>
      <c r="R768" s="290"/>
      <c r="S768" s="290"/>
      <c r="T768" s="290"/>
    </row>
    <row r="769" spans="1:20" ht="19" customHeight="1">
      <c r="A769" s="290"/>
      <c r="B769" s="290"/>
      <c r="C769" s="290"/>
      <c r="D769" s="290"/>
      <c r="E769" s="348"/>
      <c r="F769" s="348"/>
      <c r="G769" s="348"/>
      <c r="H769" s="345"/>
      <c r="I769" s="411"/>
      <c r="J769" s="290"/>
      <c r="K769" s="290"/>
      <c r="L769" s="290"/>
      <c r="M769" s="290"/>
      <c r="N769" s="290"/>
      <c r="O769" s="290"/>
      <c r="P769" s="290"/>
      <c r="Q769" s="290"/>
      <c r="R769" s="290"/>
      <c r="S769" s="290"/>
      <c r="T769" s="290"/>
    </row>
    <row r="770" spans="1:20" ht="19" customHeight="1">
      <c r="A770" s="290"/>
      <c r="B770" s="290"/>
      <c r="C770" s="290"/>
      <c r="D770" s="290"/>
      <c r="E770" s="348"/>
      <c r="F770" s="348"/>
      <c r="G770" s="348"/>
      <c r="H770" s="345"/>
      <c r="I770" s="411"/>
      <c r="J770" s="290"/>
      <c r="K770" s="290"/>
      <c r="L770" s="290"/>
      <c r="M770" s="290"/>
      <c r="N770" s="290"/>
      <c r="O770" s="290"/>
      <c r="P770" s="290"/>
      <c r="Q770" s="290"/>
      <c r="R770" s="290"/>
      <c r="S770" s="290"/>
      <c r="T770" s="290"/>
    </row>
    <row r="771" spans="1:20" ht="19" customHeight="1">
      <c r="A771" s="290"/>
      <c r="B771" s="290"/>
      <c r="C771" s="290"/>
      <c r="D771" s="290"/>
      <c r="E771" s="348"/>
      <c r="F771" s="348"/>
      <c r="G771" s="348"/>
      <c r="H771" s="345"/>
      <c r="I771" s="411"/>
      <c r="J771" s="290"/>
      <c r="K771" s="290"/>
      <c r="L771" s="290"/>
      <c r="M771" s="290"/>
      <c r="N771" s="290"/>
      <c r="O771" s="290"/>
      <c r="P771" s="290"/>
      <c r="Q771" s="290"/>
      <c r="R771" s="290"/>
      <c r="S771" s="290"/>
      <c r="T771" s="290"/>
    </row>
    <row r="772" spans="1:20" ht="19" customHeight="1">
      <c r="A772" s="290"/>
      <c r="B772" s="290"/>
      <c r="C772" s="290"/>
      <c r="D772" s="290"/>
      <c r="E772" s="348"/>
      <c r="F772" s="348"/>
      <c r="G772" s="348"/>
      <c r="H772" s="345"/>
      <c r="I772" s="411"/>
      <c r="J772" s="290"/>
      <c r="K772" s="290"/>
      <c r="L772" s="290"/>
      <c r="M772" s="290"/>
      <c r="N772" s="290"/>
      <c r="O772" s="290"/>
      <c r="P772" s="290"/>
      <c r="Q772" s="290"/>
      <c r="R772" s="290"/>
      <c r="S772" s="290"/>
      <c r="T772" s="290"/>
    </row>
    <row r="773" spans="1:20" ht="19" customHeight="1">
      <c r="A773" s="290"/>
      <c r="B773" s="290"/>
      <c r="C773" s="290"/>
      <c r="D773" s="290"/>
      <c r="E773" s="348"/>
      <c r="F773" s="348"/>
      <c r="G773" s="348"/>
      <c r="H773" s="345"/>
      <c r="I773" s="411"/>
      <c r="J773" s="290"/>
      <c r="K773" s="290"/>
      <c r="L773" s="290"/>
      <c r="M773" s="290"/>
      <c r="N773" s="290"/>
      <c r="O773" s="290"/>
      <c r="P773" s="290"/>
      <c r="Q773" s="290"/>
      <c r="R773" s="290"/>
      <c r="S773" s="290"/>
      <c r="T773" s="290"/>
    </row>
    <row r="774" spans="1:20" ht="19" customHeight="1">
      <c r="A774" s="290"/>
      <c r="B774" s="290"/>
      <c r="C774" s="290"/>
      <c r="D774" s="290"/>
      <c r="E774" s="348"/>
      <c r="F774" s="348"/>
      <c r="G774" s="348"/>
      <c r="H774" s="345"/>
      <c r="I774" s="411"/>
      <c r="J774" s="290"/>
      <c r="K774" s="290"/>
      <c r="L774" s="290"/>
      <c r="M774" s="290"/>
      <c r="N774" s="290"/>
      <c r="O774" s="290"/>
      <c r="P774" s="290"/>
      <c r="Q774" s="290"/>
      <c r="R774" s="290"/>
      <c r="S774" s="290"/>
      <c r="T774" s="290"/>
    </row>
    <row r="775" spans="1:20" ht="19" customHeight="1">
      <c r="A775" s="290"/>
      <c r="B775" s="290"/>
      <c r="C775" s="290"/>
      <c r="D775" s="290"/>
      <c r="E775" s="348"/>
      <c r="F775" s="348"/>
      <c r="G775" s="348"/>
      <c r="H775" s="345"/>
      <c r="I775" s="411"/>
      <c r="J775" s="290"/>
      <c r="K775" s="290"/>
      <c r="L775" s="290"/>
      <c r="M775" s="290"/>
      <c r="N775" s="290"/>
      <c r="O775" s="290"/>
      <c r="P775" s="290"/>
      <c r="Q775" s="290"/>
      <c r="R775" s="290"/>
      <c r="S775" s="290"/>
      <c r="T775" s="290"/>
    </row>
    <row r="776" spans="1:20" ht="19" customHeight="1">
      <c r="A776" s="290"/>
      <c r="B776" s="290"/>
      <c r="C776" s="290"/>
      <c r="D776" s="290"/>
      <c r="E776" s="348"/>
      <c r="F776" s="348"/>
      <c r="G776" s="348"/>
      <c r="H776" s="345"/>
      <c r="I776" s="411"/>
      <c r="J776" s="290"/>
      <c r="K776" s="290"/>
      <c r="L776" s="290"/>
      <c r="M776" s="290"/>
      <c r="N776" s="290"/>
      <c r="O776" s="290"/>
      <c r="P776" s="290"/>
      <c r="Q776" s="290"/>
      <c r="R776" s="290"/>
      <c r="S776" s="290"/>
      <c r="T776" s="290"/>
    </row>
    <row r="777" spans="1:20" ht="19" customHeight="1">
      <c r="A777" s="290"/>
      <c r="B777" s="290"/>
      <c r="C777" s="290"/>
      <c r="D777" s="290"/>
      <c r="E777" s="348"/>
      <c r="F777" s="348"/>
      <c r="G777" s="348"/>
      <c r="H777" s="345"/>
      <c r="I777" s="411"/>
      <c r="J777" s="290"/>
      <c r="K777" s="290"/>
      <c r="L777" s="290"/>
      <c r="M777" s="290"/>
      <c r="N777" s="290"/>
      <c r="O777" s="290"/>
      <c r="P777" s="290"/>
      <c r="Q777" s="290"/>
      <c r="R777" s="290"/>
      <c r="S777" s="290"/>
      <c r="T777" s="290"/>
    </row>
    <row r="778" spans="1:20" ht="19" customHeight="1">
      <c r="A778" s="290"/>
      <c r="B778" s="290"/>
      <c r="C778" s="290"/>
      <c r="D778" s="290"/>
      <c r="E778" s="348"/>
      <c r="F778" s="348"/>
      <c r="G778" s="348"/>
      <c r="H778" s="345"/>
      <c r="I778" s="411"/>
      <c r="J778" s="290"/>
      <c r="K778" s="290"/>
      <c r="L778" s="290"/>
      <c r="M778" s="290"/>
      <c r="N778" s="290"/>
      <c r="O778" s="290"/>
      <c r="P778" s="290"/>
      <c r="Q778" s="290"/>
      <c r="R778" s="290"/>
      <c r="S778" s="290"/>
      <c r="T778" s="290"/>
    </row>
    <row r="779" spans="1:20" ht="19" customHeight="1">
      <c r="A779" s="290"/>
      <c r="B779" s="290"/>
      <c r="C779" s="290"/>
      <c r="D779" s="290"/>
      <c r="E779" s="348"/>
      <c r="F779" s="348"/>
      <c r="G779" s="348"/>
      <c r="H779" s="345"/>
      <c r="I779" s="411"/>
      <c r="J779" s="290"/>
      <c r="K779" s="290"/>
      <c r="L779" s="290"/>
      <c r="M779" s="290"/>
      <c r="N779" s="290"/>
      <c r="O779" s="290"/>
      <c r="P779" s="290"/>
      <c r="Q779" s="290"/>
      <c r="R779" s="290"/>
      <c r="S779" s="290"/>
      <c r="T779" s="290"/>
    </row>
    <row r="780" spans="1:20" ht="19" customHeight="1">
      <c r="A780" s="290"/>
      <c r="B780" s="290"/>
      <c r="C780" s="290"/>
      <c r="D780" s="290"/>
      <c r="E780" s="348"/>
      <c r="F780" s="348"/>
      <c r="G780" s="348"/>
      <c r="H780" s="345"/>
      <c r="I780" s="411"/>
      <c r="J780" s="290"/>
      <c r="K780" s="290"/>
      <c r="L780" s="290"/>
      <c r="M780" s="290"/>
      <c r="N780" s="290"/>
      <c r="O780" s="290"/>
      <c r="P780" s="290"/>
      <c r="Q780" s="290"/>
      <c r="R780" s="290"/>
      <c r="S780" s="290"/>
      <c r="T780" s="290"/>
    </row>
    <row r="781" spans="1:20" ht="19" customHeight="1">
      <c r="A781" s="290"/>
      <c r="B781" s="290"/>
      <c r="C781" s="290"/>
      <c r="D781" s="290"/>
      <c r="E781" s="348"/>
      <c r="F781" s="348"/>
      <c r="G781" s="348"/>
      <c r="H781" s="345"/>
      <c r="I781" s="411"/>
      <c r="J781" s="290"/>
      <c r="K781" s="290"/>
      <c r="L781" s="290"/>
      <c r="M781" s="290"/>
      <c r="N781" s="290"/>
      <c r="O781" s="290"/>
      <c r="P781" s="290"/>
      <c r="Q781" s="290"/>
      <c r="R781" s="290"/>
      <c r="S781" s="290"/>
      <c r="T781" s="290"/>
    </row>
    <row r="782" spans="1:20" ht="19" customHeight="1">
      <c r="A782" s="290"/>
      <c r="B782" s="290"/>
      <c r="C782" s="290"/>
      <c r="D782" s="290"/>
      <c r="E782" s="348"/>
      <c r="F782" s="348"/>
      <c r="G782" s="348"/>
      <c r="H782" s="345"/>
      <c r="I782" s="411"/>
      <c r="J782" s="290"/>
      <c r="K782" s="290"/>
      <c r="L782" s="290"/>
      <c r="M782" s="290"/>
      <c r="N782" s="290"/>
      <c r="O782" s="290"/>
      <c r="P782" s="290"/>
      <c r="Q782" s="290"/>
      <c r="R782" s="290"/>
      <c r="S782" s="290"/>
      <c r="T782" s="290"/>
    </row>
    <row r="783" spans="1:20" ht="19" customHeight="1">
      <c r="A783" s="290"/>
      <c r="B783" s="290"/>
      <c r="C783" s="290"/>
      <c r="D783" s="290"/>
      <c r="E783" s="348"/>
      <c r="F783" s="348"/>
      <c r="G783" s="348"/>
      <c r="H783" s="345"/>
      <c r="I783" s="411"/>
      <c r="J783" s="290"/>
      <c r="K783" s="290"/>
      <c r="L783" s="290"/>
      <c r="M783" s="290"/>
      <c r="N783" s="290"/>
      <c r="O783" s="290"/>
      <c r="P783" s="290"/>
      <c r="Q783" s="290"/>
      <c r="R783" s="290"/>
      <c r="S783" s="290"/>
      <c r="T783" s="290"/>
    </row>
    <row r="784" spans="1:20" ht="19" customHeight="1">
      <c r="A784" s="290"/>
      <c r="B784" s="290"/>
      <c r="C784" s="290"/>
      <c r="D784" s="290"/>
      <c r="E784" s="348"/>
      <c r="F784" s="348"/>
      <c r="G784" s="348"/>
      <c r="H784" s="345"/>
      <c r="I784" s="411"/>
      <c r="J784" s="290"/>
      <c r="K784" s="290"/>
      <c r="L784" s="290"/>
      <c r="M784" s="290"/>
      <c r="N784" s="290"/>
      <c r="O784" s="290"/>
      <c r="P784" s="290"/>
      <c r="Q784" s="290"/>
      <c r="R784" s="290"/>
      <c r="S784" s="290"/>
      <c r="T784" s="290"/>
    </row>
    <row r="785" spans="1:20" ht="19" customHeight="1">
      <c r="A785" s="290"/>
      <c r="B785" s="290"/>
      <c r="C785" s="290"/>
      <c r="D785" s="290"/>
      <c r="E785" s="348"/>
      <c r="F785" s="348"/>
      <c r="G785" s="348"/>
      <c r="H785" s="345"/>
      <c r="I785" s="411"/>
      <c r="J785" s="290"/>
      <c r="K785" s="290"/>
      <c r="L785" s="290"/>
      <c r="M785" s="290"/>
      <c r="N785" s="290"/>
      <c r="O785" s="290"/>
      <c r="P785" s="290"/>
      <c r="Q785" s="290"/>
      <c r="R785" s="290"/>
      <c r="S785" s="290"/>
      <c r="T785" s="290"/>
    </row>
    <row r="786" spans="1:20" ht="19" customHeight="1">
      <c r="A786" s="290"/>
      <c r="B786" s="290"/>
      <c r="C786" s="290"/>
      <c r="D786" s="290"/>
      <c r="E786" s="348"/>
      <c r="F786" s="348"/>
      <c r="G786" s="348"/>
      <c r="H786" s="345"/>
      <c r="I786" s="411"/>
      <c r="J786" s="290"/>
      <c r="K786" s="290"/>
      <c r="L786" s="290"/>
      <c r="M786" s="290"/>
      <c r="N786" s="290"/>
      <c r="O786" s="290"/>
      <c r="P786" s="290"/>
      <c r="Q786" s="290"/>
      <c r="R786" s="290"/>
      <c r="S786" s="290"/>
      <c r="T786" s="290"/>
    </row>
    <row r="787" spans="1:20" ht="19" customHeight="1">
      <c r="A787" s="290"/>
      <c r="B787" s="290"/>
      <c r="C787" s="290"/>
      <c r="D787" s="290"/>
      <c r="E787" s="348"/>
      <c r="F787" s="348"/>
      <c r="G787" s="348"/>
      <c r="H787" s="345"/>
      <c r="I787" s="411"/>
      <c r="J787" s="290"/>
      <c r="K787" s="290"/>
      <c r="L787" s="290"/>
      <c r="M787" s="290"/>
      <c r="N787" s="290"/>
      <c r="O787" s="290"/>
      <c r="P787" s="290"/>
      <c r="Q787" s="290"/>
      <c r="R787" s="290"/>
      <c r="S787" s="290"/>
      <c r="T787" s="290"/>
    </row>
    <row r="788" spans="1:20" ht="19" customHeight="1">
      <c r="A788" s="290"/>
      <c r="B788" s="290"/>
      <c r="C788" s="290"/>
      <c r="D788" s="290"/>
      <c r="E788" s="348"/>
      <c r="F788" s="348"/>
      <c r="G788" s="348"/>
      <c r="H788" s="345"/>
      <c r="I788" s="411"/>
      <c r="J788" s="290"/>
      <c r="K788" s="290"/>
      <c r="L788" s="290"/>
      <c r="M788" s="290"/>
      <c r="N788" s="290"/>
      <c r="O788" s="290"/>
      <c r="P788" s="290"/>
      <c r="Q788" s="290"/>
      <c r="R788" s="290"/>
      <c r="S788" s="290"/>
      <c r="T788" s="290"/>
    </row>
    <row r="789" spans="1:20" ht="19" customHeight="1">
      <c r="A789" s="290"/>
      <c r="B789" s="290"/>
      <c r="C789" s="290"/>
      <c r="D789" s="290"/>
      <c r="E789" s="348"/>
      <c r="F789" s="348"/>
      <c r="G789" s="348"/>
      <c r="H789" s="345"/>
      <c r="I789" s="411"/>
      <c r="J789" s="290"/>
      <c r="K789" s="290"/>
      <c r="L789" s="290"/>
      <c r="M789" s="290"/>
      <c r="N789" s="290"/>
      <c r="O789" s="290"/>
      <c r="P789" s="290"/>
      <c r="Q789" s="290"/>
      <c r="R789" s="290"/>
      <c r="S789" s="290"/>
      <c r="T789" s="290"/>
    </row>
    <row r="790" spans="1:20" ht="19" customHeight="1">
      <c r="A790" s="290"/>
      <c r="B790" s="290"/>
      <c r="C790" s="290"/>
      <c r="D790" s="290"/>
      <c r="E790" s="348"/>
      <c r="F790" s="348"/>
      <c r="G790" s="348"/>
      <c r="H790" s="345"/>
      <c r="I790" s="411"/>
      <c r="J790" s="290"/>
      <c r="K790" s="290"/>
      <c r="L790" s="290"/>
      <c r="M790" s="290"/>
      <c r="N790" s="290"/>
      <c r="O790" s="290"/>
      <c r="P790" s="290"/>
      <c r="Q790" s="290"/>
      <c r="R790" s="290"/>
      <c r="S790" s="290"/>
      <c r="T790" s="290"/>
    </row>
    <row r="791" spans="1:20" ht="19" customHeight="1">
      <c r="A791" s="290"/>
      <c r="B791" s="290"/>
      <c r="C791" s="290"/>
      <c r="D791" s="290"/>
      <c r="E791" s="348"/>
      <c r="F791" s="348"/>
      <c r="G791" s="348"/>
      <c r="H791" s="345"/>
      <c r="I791" s="411"/>
      <c r="J791" s="290"/>
      <c r="K791" s="290"/>
      <c r="L791" s="290"/>
      <c r="M791" s="290"/>
      <c r="N791" s="290"/>
      <c r="O791" s="290"/>
      <c r="P791" s="290"/>
      <c r="Q791" s="290"/>
      <c r="R791" s="290"/>
      <c r="S791" s="290"/>
      <c r="T791" s="290"/>
    </row>
    <row r="792" spans="1:20" ht="19" customHeight="1">
      <c r="A792" s="290"/>
      <c r="B792" s="290"/>
      <c r="C792" s="290"/>
      <c r="D792" s="290"/>
      <c r="E792" s="348"/>
      <c r="F792" s="348"/>
      <c r="G792" s="348"/>
      <c r="H792" s="345"/>
      <c r="I792" s="411"/>
      <c r="J792" s="290"/>
      <c r="K792" s="290"/>
      <c r="L792" s="290"/>
      <c r="M792" s="290"/>
      <c r="N792" s="290"/>
      <c r="O792" s="290"/>
      <c r="P792" s="290"/>
      <c r="Q792" s="290"/>
      <c r="R792" s="290"/>
      <c r="S792" s="290"/>
      <c r="T792" s="290"/>
    </row>
    <row r="793" spans="1:20" ht="19" customHeight="1">
      <c r="A793" s="290"/>
      <c r="B793" s="290"/>
      <c r="C793" s="290"/>
      <c r="D793" s="290"/>
      <c r="E793" s="348"/>
      <c r="F793" s="348"/>
      <c r="G793" s="348"/>
      <c r="H793" s="345"/>
      <c r="I793" s="411"/>
      <c r="J793" s="290"/>
      <c r="K793" s="290"/>
      <c r="L793" s="290"/>
      <c r="M793" s="290"/>
      <c r="N793" s="290"/>
      <c r="O793" s="290"/>
      <c r="P793" s="290"/>
      <c r="Q793" s="290"/>
      <c r="R793" s="290"/>
      <c r="S793" s="290"/>
      <c r="T793" s="290"/>
    </row>
    <row r="794" spans="1:20" ht="19" customHeight="1">
      <c r="A794" s="290"/>
      <c r="B794" s="290"/>
      <c r="C794" s="290"/>
      <c r="D794" s="290"/>
      <c r="E794" s="348"/>
      <c r="F794" s="348"/>
      <c r="G794" s="348"/>
      <c r="H794" s="345"/>
      <c r="I794" s="411"/>
      <c r="J794" s="290"/>
      <c r="K794" s="290"/>
      <c r="L794" s="290"/>
      <c r="M794" s="290"/>
      <c r="N794" s="290"/>
      <c r="O794" s="290"/>
      <c r="P794" s="290"/>
      <c r="Q794" s="290"/>
      <c r="R794" s="290"/>
      <c r="S794" s="290"/>
      <c r="T794" s="290"/>
    </row>
    <row r="795" spans="1:20" ht="19" customHeight="1">
      <c r="A795" s="290"/>
      <c r="B795" s="290"/>
      <c r="C795" s="290"/>
      <c r="D795" s="290"/>
      <c r="E795" s="348"/>
      <c r="F795" s="348"/>
      <c r="G795" s="348"/>
      <c r="H795" s="345"/>
      <c r="I795" s="411"/>
      <c r="J795" s="290"/>
      <c r="K795" s="290"/>
      <c r="L795" s="290"/>
      <c r="M795" s="290"/>
      <c r="N795" s="290"/>
      <c r="O795" s="290"/>
      <c r="P795" s="290"/>
      <c r="Q795" s="290"/>
      <c r="R795" s="290"/>
      <c r="S795" s="290"/>
      <c r="T795" s="290"/>
    </row>
    <row r="796" spans="1:20" ht="19" customHeight="1">
      <c r="A796" s="290"/>
      <c r="B796" s="290"/>
      <c r="C796" s="290"/>
      <c r="D796" s="290"/>
      <c r="E796" s="348"/>
      <c r="F796" s="348"/>
      <c r="G796" s="348"/>
      <c r="H796" s="345"/>
      <c r="I796" s="411"/>
      <c r="J796" s="290"/>
      <c r="K796" s="290"/>
      <c r="L796" s="290"/>
      <c r="M796" s="290"/>
      <c r="N796" s="290"/>
      <c r="O796" s="290"/>
      <c r="P796" s="290"/>
      <c r="Q796" s="290"/>
      <c r="R796" s="290"/>
      <c r="S796" s="290"/>
      <c r="T796" s="290"/>
    </row>
    <row r="797" spans="1:20" ht="19" customHeight="1">
      <c r="A797" s="290"/>
      <c r="B797" s="290"/>
      <c r="C797" s="290"/>
      <c r="D797" s="290"/>
      <c r="E797" s="348"/>
      <c r="F797" s="348"/>
      <c r="G797" s="348"/>
      <c r="H797" s="345"/>
      <c r="I797" s="411"/>
      <c r="J797" s="290"/>
      <c r="K797" s="290"/>
      <c r="L797" s="290"/>
      <c r="M797" s="290"/>
      <c r="N797" s="290"/>
      <c r="O797" s="290"/>
      <c r="P797" s="290"/>
      <c r="Q797" s="290"/>
      <c r="R797" s="290"/>
      <c r="S797" s="290"/>
      <c r="T797" s="290"/>
    </row>
    <row r="798" spans="1:20" ht="19" customHeight="1">
      <c r="A798" s="290"/>
      <c r="B798" s="290"/>
      <c r="C798" s="290"/>
      <c r="D798" s="290"/>
      <c r="E798" s="348"/>
      <c r="F798" s="348"/>
      <c r="G798" s="348"/>
      <c r="H798" s="345"/>
      <c r="I798" s="411"/>
      <c r="J798" s="290"/>
      <c r="K798" s="290"/>
      <c r="L798" s="290"/>
      <c r="M798" s="290"/>
      <c r="N798" s="290"/>
      <c r="O798" s="290"/>
      <c r="P798" s="290"/>
      <c r="Q798" s="290"/>
      <c r="R798" s="290"/>
      <c r="S798" s="290"/>
      <c r="T798" s="290"/>
    </row>
    <row r="799" spans="1:20" ht="19" customHeight="1">
      <c r="A799" s="290"/>
      <c r="B799" s="290"/>
      <c r="C799" s="290"/>
      <c r="D799" s="290"/>
      <c r="E799" s="348"/>
      <c r="F799" s="348"/>
      <c r="G799" s="348"/>
      <c r="H799" s="345"/>
      <c r="I799" s="411"/>
      <c r="J799" s="290"/>
      <c r="K799" s="290"/>
      <c r="L799" s="290"/>
      <c r="M799" s="290"/>
      <c r="N799" s="290"/>
      <c r="O799" s="290"/>
      <c r="P799" s="290"/>
      <c r="Q799" s="290"/>
      <c r="R799" s="290"/>
      <c r="S799" s="290"/>
      <c r="T799" s="290"/>
    </row>
    <row r="800" spans="1:20" ht="19" customHeight="1">
      <c r="A800" s="290"/>
      <c r="B800" s="290"/>
      <c r="C800" s="290"/>
      <c r="D800" s="290"/>
      <c r="E800" s="348"/>
      <c r="F800" s="348"/>
      <c r="G800" s="348"/>
      <c r="H800" s="345"/>
      <c r="I800" s="411"/>
      <c r="J800" s="290"/>
      <c r="K800" s="290"/>
      <c r="L800" s="290"/>
      <c r="M800" s="290"/>
      <c r="N800" s="290"/>
      <c r="O800" s="290"/>
      <c r="P800" s="290"/>
      <c r="Q800" s="290"/>
      <c r="R800" s="290"/>
      <c r="S800" s="290"/>
      <c r="T800" s="290"/>
    </row>
    <row r="801" spans="1:20" ht="19" customHeight="1">
      <c r="A801" s="290"/>
      <c r="B801" s="290"/>
      <c r="C801" s="290"/>
      <c r="D801" s="290"/>
      <c r="E801" s="348"/>
      <c r="F801" s="348"/>
      <c r="G801" s="348"/>
      <c r="H801" s="345"/>
      <c r="I801" s="411"/>
      <c r="J801" s="290"/>
      <c r="K801" s="290"/>
      <c r="L801" s="290"/>
      <c r="M801" s="290"/>
      <c r="N801" s="290"/>
      <c r="O801" s="290"/>
      <c r="P801" s="290"/>
      <c r="Q801" s="290"/>
      <c r="R801" s="290"/>
      <c r="S801" s="290"/>
      <c r="T801" s="290"/>
    </row>
    <row r="802" spans="1:20" ht="19" customHeight="1">
      <c r="A802" s="290"/>
      <c r="B802" s="290"/>
      <c r="C802" s="290"/>
      <c r="D802" s="290"/>
      <c r="E802" s="348"/>
      <c r="F802" s="348"/>
      <c r="G802" s="348"/>
      <c r="H802" s="345"/>
      <c r="I802" s="411"/>
      <c r="J802" s="290"/>
      <c r="K802" s="290"/>
      <c r="L802" s="290"/>
      <c r="M802" s="290"/>
      <c r="N802" s="290"/>
      <c r="O802" s="290"/>
      <c r="P802" s="290"/>
      <c r="Q802" s="290"/>
      <c r="R802" s="290"/>
      <c r="S802" s="290"/>
      <c r="T802" s="290"/>
    </row>
    <row r="803" spans="1:20" ht="19" customHeight="1">
      <c r="A803" s="290"/>
      <c r="B803" s="290"/>
      <c r="C803" s="290"/>
      <c r="D803" s="290"/>
      <c r="E803" s="348"/>
      <c r="F803" s="348"/>
      <c r="G803" s="348"/>
      <c r="H803" s="345"/>
      <c r="I803" s="411"/>
      <c r="J803" s="290"/>
      <c r="K803" s="290"/>
      <c r="L803" s="290"/>
      <c r="M803" s="290"/>
      <c r="N803" s="290"/>
      <c r="O803" s="290"/>
      <c r="P803" s="290"/>
      <c r="Q803" s="290"/>
      <c r="R803" s="290"/>
      <c r="S803" s="290"/>
      <c r="T803" s="290"/>
    </row>
    <row r="804" spans="1:20" ht="19" customHeight="1">
      <c r="A804" s="290"/>
      <c r="B804" s="290"/>
      <c r="C804" s="290"/>
      <c r="D804" s="290"/>
      <c r="E804" s="348"/>
      <c r="F804" s="348"/>
      <c r="G804" s="348"/>
      <c r="H804" s="345"/>
      <c r="I804" s="411"/>
      <c r="J804" s="290"/>
      <c r="K804" s="290"/>
      <c r="L804" s="290"/>
      <c r="M804" s="290"/>
      <c r="N804" s="290"/>
      <c r="O804" s="290"/>
      <c r="P804" s="290"/>
      <c r="Q804" s="290"/>
      <c r="R804" s="290"/>
      <c r="S804" s="290"/>
      <c r="T804" s="290"/>
    </row>
    <row r="805" spans="1:20" ht="19" customHeight="1">
      <c r="A805" s="290"/>
      <c r="B805" s="290"/>
      <c r="C805" s="290"/>
      <c r="D805" s="290"/>
      <c r="E805" s="348"/>
      <c r="F805" s="348"/>
      <c r="G805" s="348"/>
      <c r="H805" s="345"/>
      <c r="I805" s="411"/>
      <c r="J805" s="290"/>
      <c r="K805" s="290"/>
      <c r="L805" s="290"/>
      <c r="M805" s="290"/>
      <c r="N805" s="290"/>
      <c r="O805" s="290"/>
      <c r="P805" s="290"/>
      <c r="Q805" s="290"/>
      <c r="R805" s="290"/>
      <c r="S805" s="290"/>
      <c r="T805" s="290"/>
    </row>
    <row r="806" spans="1:20" ht="19" customHeight="1">
      <c r="A806" s="290"/>
      <c r="B806" s="290"/>
      <c r="C806" s="290"/>
      <c r="D806" s="290"/>
      <c r="E806" s="348"/>
      <c r="F806" s="348"/>
      <c r="G806" s="348"/>
      <c r="H806" s="345"/>
      <c r="I806" s="411"/>
      <c r="J806" s="290"/>
      <c r="K806" s="290"/>
      <c r="L806" s="290"/>
      <c r="M806" s="290"/>
      <c r="N806" s="290"/>
      <c r="O806" s="290"/>
      <c r="P806" s="290"/>
      <c r="Q806" s="290"/>
      <c r="R806" s="290"/>
      <c r="S806" s="290"/>
      <c r="T806" s="290"/>
    </row>
    <row r="807" spans="1:20" ht="19" customHeight="1">
      <c r="A807" s="290"/>
      <c r="B807" s="290"/>
      <c r="C807" s="290"/>
      <c r="D807" s="290"/>
      <c r="E807" s="348"/>
      <c r="F807" s="348"/>
      <c r="G807" s="348"/>
      <c r="H807" s="345"/>
      <c r="I807" s="411"/>
      <c r="J807" s="290"/>
      <c r="K807" s="290"/>
      <c r="L807" s="290"/>
      <c r="M807" s="290"/>
      <c r="N807" s="290"/>
      <c r="O807" s="290"/>
      <c r="P807" s="290"/>
      <c r="Q807" s="290"/>
      <c r="R807" s="290"/>
      <c r="S807" s="290"/>
      <c r="T807" s="290"/>
    </row>
    <row r="808" spans="1:20" ht="19" customHeight="1">
      <c r="A808" s="290"/>
      <c r="B808" s="290"/>
      <c r="C808" s="290"/>
      <c r="D808" s="290"/>
      <c r="E808" s="348"/>
      <c r="F808" s="348"/>
      <c r="G808" s="348"/>
      <c r="H808" s="345"/>
      <c r="I808" s="411"/>
      <c r="J808" s="290"/>
      <c r="K808" s="290"/>
      <c r="L808" s="290"/>
      <c r="M808" s="290"/>
      <c r="N808" s="290"/>
      <c r="O808" s="290"/>
      <c r="P808" s="290"/>
      <c r="Q808" s="290"/>
      <c r="R808" s="290"/>
      <c r="S808" s="290"/>
      <c r="T808" s="290"/>
    </row>
    <row r="809" spans="1:20" ht="19" customHeight="1">
      <c r="A809" s="290"/>
      <c r="B809" s="290"/>
      <c r="C809" s="290"/>
      <c r="D809" s="290"/>
      <c r="E809" s="348"/>
      <c r="F809" s="348"/>
      <c r="G809" s="348"/>
      <c r="H809" s="345"/>
      <c r="I809" s="411"/>
      <c r="J809" s="290"/>
      <c r="K809" s="290"/>
      <c r="L809" s="290"/>
      <c r="M809" s="290"/>
      <c r="N809" s="290"/>
      <c r="O809" s="290"/>
      <c r="P809" s="290"/>
      <c r="Q809" s="290"/>
      <c r="R809" s="290"/>
      <c r="S809" s="290"/>
      <c r="T809" s="290"/>
    </row>
    <row r="810" spans="1:20" ht="19" customHeight="1">
      <c r="A810" s="290"/>
      <c r="B810" s="290"/>
      <c r="C810" s="290"/>
      <c r="D810" s="290"/>
      <c r="E810" s="348"/>
      <c r="F810" s="348"/>
      <c r="G810" s="348"/>
      <c r="H810" s="345"/>
      <c r="I810" s="411"/>
      <c r="J810" s="290"/>
      <c r="K810" s="290"/>
      <c r="L810" s="290"/>
      <c r="M810" s="290"/>
      <c r="N810" s="290"/>
      <c r="O810" s="290"/>
      <c r="P810" s="290"/>
      <c r="Q810" s="290"/>
      <c r="R810" s="290"/>
      <c r="S810" s="290"/>
      <c r="T810" s="290"/>
    </row>
    <row r="811" spans="1:20" ht="19" customHeight="1">
      <c r="A811" s="290"/>
      <c r="B811" s="290"/>
      <c r="C811" s="290"/>
      <c r="D811" s="290"/>
      <c r="E811" s="348"/>
      <c r="F811" s="348"/>
      <c r="G811" s="348"/>
      <c r="H811" s="345"/>
      <c r="I811" s="411"/>
      <c r="J811" s="290"/>
      <c r="K811" s="290"/>
      <c r="L811" s="290"/>
      <c r="M811" s="290"/>
      <c r="N811" s="290"/>
      <c r="O811" s="290"/>
      <c r="P811" s="290"/>
      <c r="Q811" s="290"/>
      <c r="R811" s="290"/>
      <c r="S811" s="290"/>
      <c r="T811" s="290"/>
    </row>
    <row r="812" spans="1:20" ht="19" customHeight="1">
      <c r="A812" s="290"/>
      <c r="B812" s="290"/>
      <c r="C812" s="290"/>
      <c r="D812" s="290"/>
      <c r="E812" s="348"/>
      <c r="F812" s="348"/>
      <c r="G812" s="348"/>
      <c r="H812" s="345"/>
      <c r="I812" s="411"/>
      <c r="J812" s="290"/>
      <c r="K812" s="290"/>
      <c r="L812" s="290"/>
      <c r="M812" s="290"/>
      <c r="N812" s="290"/>
      <c r="O812" s="290"/>
      <c r="P812" s="290"/>
      <c r="Q812" s="290"/>
      <c r="R812" s="290"/>
      <c r="S812" s="290"/>
      <c r="T812" s="290"/>
    </row>
    <row r="813" spans="1:20" ht="19" customHeight="1">
      <c r="A813" s="290"/>
      <c r="B813" s="290"/>
      <c r="C813" s="290"/>
      <c r="D813" s="290"/>
      <c r="E813" s="348"/>
      <c r="F813" s="348"/>
      <c r="G813" s="348"/>
      <c r="H813" s="345"/>
      <c r="I813" s="411"/>
      <c r="J813" s="290"/>
      <c r="K813" s="290"/>
      <c r="L813" s="290"/>
      <c r="M813" s="290"/>
      <c r="N813" s="290"/>
      <c r="O813" s="290"/>
      <c r="P813" s="290"/>
      <c r="Q813" s="290"/>
      <c r="R813" s="290"/>
      <c r="S813" s="290"/>
      <c r="T813" s="290"/>
    </row>
    <row r="814" spans="1:20" ht="19" customHeight="1">
      <c r="A814" s="290"/>
      <c r="B814" s="290"/>
      <c r="C814" s="290"/>
      <c r="D814" s="290"/>
      <c r="E814" s="348"/>
      <c r="F814" s="348"/>
      <c r="G814" s="348"/>
      <c r="H814" s="345"/>
      <c r="I814" s="411"/>
      <c r="J814" s="290"/>
      <c r="K814" s="290"/>
      <c r="L814" s="290"/>
      <c r="M814" s="290"/>
      <c r="N814" s="290"/>
      <c r="O814" s="290"/>
      <c r="P814" s="290"/>
      <c r="Q814" s="290"/>
      <c r="R814" s="290"/>
      <c r="S814" s="290"/>
      <c r="T814" s="290"/>
    </row>
    <row r="815" spans="1:20" ht="19" customHeight="1">
      <c r="A815" s="290"/>
      <c r="B815" s="290"/>
      <c r="C815" s="290"/>
      <c r="D815" s="290"/>
      <c r="E815" s="348"/>
      <c r="F815" s="348"/>
      <c r="G815" s="348"/>
      <c r="H815" s="345"/>
      <c r="I815" s="411"/>
      <c r="J815" s="290"/>
      <c r="K815" s="290"/>
      <c r="L815" s="290"/>
      <c r="M815" s="290"/>
      <c r="N815" s="290"/>
      <c r="O815" s="290"/>
      <c r="P815" s="290"/>
      <c r="Q815" s="290"/>
      <c r="R815" s="290"/>
      <c r="S815" s="290"/>
      <c r="T815" s="290"/>
    </row>
    <row r="816" spans="1:20" ht="19" customHeight="1">
      <c r="A816" s="290"/>
      <c r="B816" s="290"/>
      <c r="C816" s="290"/>
      <c r="D816" s="290"/>
      <c r="E816" s="348"/>
      <c r="F816" s="348"/>
      <c r="G816" s="348"/>
      <c r="H816" s="345"/>
      <c r="I816" s="411"/>
      <c r="J816" s="290"/>
      <c r="K816" s="290"/>
      <c r="L816" s="290"/>
      <c r="M816" s="290"/>
      <c r="N816" s="290"/>
      <c r="O816" s="290"/>
      <c r="P816" s="290"/>
      <c r="Q816" s="290"/>
      <c r="R816" s="290"/>
      <c r="S816" s="290"/>
      <c r="T816" s="290"/>
    </row>
    <row r="817" spans="1:20" ht="19" customHeight="1">
      <c r="A817" s="290"/>
      <c r="B817" s="290"/>
      <c r="C817" s="290"/>
      <c r="D817" s="290"/>
      <c r="E817" s="348"/>
      <c r="F817" s="348"/>
      <c r="G817" s="348"/>
      <c r="H817" s="345"/>
      <c r="I817" s="411"/>
      <c r="J817" s="290"/>
      <c r="K817" s="290"/>
      <c r="L817" s="290"/>
      <c r="M817" s="290"/>
      <c r="N817" s="290"/>
      <c r="O817" s="290"/>
      <c r="P817" s="290"/>
      <c r="Q817" s="290"/>
      <c r="R817" s="290"/>
      <c r="S817" s="290"/>
      <c r="T817" s="290"/>
    </row>
    <row r="818" spans="1:20" ht="19" customHeight="1">
      <c r="A818" s="290"/>
      <c r="B818" s="290"/>
      <c r="C818" s="290"/>
      <c r="D818" s="290"/>
      <c r="E818" s="348"/>
      <c r="F818" s="348"/>
      <c r="G818" s="348"/>
      <c r="H818" s="345"/>
      <c r="I818" s="411"/>
      <c r="J818" s="290"/>
      <c r="K818" s="290"/>
      <c r="L818" s="290"/>
      <c r="M818" s="290"/>
      <c r="N818" s="290"/>
      <c r="O818" s="290"/>
      <c r="P818" s="290"/>
      <c r="Q818" s="290"/>
      <c r="R818" s="290"/>
      <c r="S818" s="290"/>
      <c r="T818" s="290"/>
    </row>
    <row r="819" spans="1:20" ht="19" customHeight="1">
      <c r="A819" s="290"/>
      <c r="B819" s="290"/>
      <c r="C819" s="290"/>
      <c r="D819" s="290"/>
      <c r="E819" s="348"/>
      <c r="F819" s="348"/>
      <c r="G819" s="348"/>
      <c r="H819" s="345"/>
      <c r="I819" s="411"/>
      <c r="J819" s="290"/>
      <c r="K819" s="290"/>
      <c r="L819" s="290"/>
      <c r="M819" s="290"/>
      <c r="N819" s="290"/>
      <c r="O819" s="290"/>
      <c r="P819" s="290"/>
      <c r="Q819" s="290"/>
      <c r="R819" s="290"/>
      <c r="S819" s="290"/>
      <c r="T819" s="290"/>
    </row>
    <row r="820" spans="1:20" ht="19" customHeight="1">
      <c r="A820" s="290"/>
      <c r="B820" s="290"/>
      <c r="C820" s="290"/>
      <c r="D820" s="290"/>
      <c r="E820" s="348"/>
      <c r="F820" s="348"/>
      <c r="G820" s="348"/>
      <c r="H820" s="345"/>
      <c r="I820" s="411"/>
      <c r="J820" s="290"/>
      <c r="K820" s="290"/>
      <c r="L820" s="290"/>
      <c r="M820" s="290"/>
      <c r="N820" s="290"/>
      <c r="O820" s="290"/>
      <c r="P820" s="290"/>
      <c r="Q820" s="290"/>
      <c r="R820" s="290"/>
      <c r="S820" s="290"/>
      <c r="T820" s="290"/>
    </row>
    <row r="821" spans="1:20" ht="19" customHeight="1">
      <c r="A821" s="290"/>
      <c r="B821" s="290"/>
      <c r="C821" s="290"/>
      <c r="D821" s="290"/>
      <c r="E821" s="348"/>
      <c r="F821" s="348"/>
      <c r="G821" s="348"/>
      <c r="H821" s="345"/>
      <c r="I821" s="411"/>
      <c r="J821" s="290"/>
      <c r="K821" s="290"/>
      <c r="L821" s="290"/>
      <c r="M821" s="290"/>
      <c r="N821" s="290"/>
      <c r="O821" s="290"/>
      <c r="P821" s="290"/>
      <c r="Q821" s="290"/>
      <c r="R821" s="290"/>
      <c r="S821" s="290"/>
      <c r="T821" s="290"/>
    </row>
    <row r="822" spans="1:20" ht="19" customHeight="1">
      <c r="A822" s="290"/>
      <c r="B822" s="290"/>
      <c r="C822" s="290"/>
      <c r="D822" s="290"/>
      <c r="E822" s="348"/>
      <c r="F822" s="348"/>
      <c r="G822" s="348"/>
      <c r="H822" s="345"/>
      <c r="I822" s="411"/>
      <c r="J822" s="290"/>
      <c r="K822" s="290"/>
      <c r="L822" s="290"/>
      <c r="M822" s="290"/>
      <c r="N822" s="290"/>
      <c r="O822" s="290"/>
      <c r="P822" s="290"/>
      <c r="Q822" s="290"/>
      <c r="R822" s="290"/>
      <c r="S822" s="290"/>
      <c r="T822" s="290"/>
    </row>
    <row r="823" spans="1:20" ht="19" customHeight="1">
      <c r="A823" s="290"/>
      <c r="B823" s="290"/>
      <c r="C823" s="290"/>
      <c r="D823" s="290"/>
      <c r="E823" s="348"/>
      <c r="F823" s="348"/>
      <c r="G823" s="348"/>
      <c r="H823" s="345"/>
      <c r="I823" s="411"/>
      <c r="J823" s="290"/>
      <c r="K823" s="290"/>
      <c r="L823" s="290"/>
      <c r="M823" s="290"/>
      <c r="N823" s="290"/>
      <c r="O823" s="290"/>
      <c r="P823" s="290"/>
      <c r="Q823" s="290"/>
      <c r="R823" s="290"/>
      <c r="S823" s="290"/>
      <c r="T823" s="290"/>
    </row>
    <row r="824" spans="1:20" ht="19" customHeight="1">
      <c r="A824" s="290"/>
      <c r="B824" s="290"/>
      <c r="C824" s="290"/>
      <c r="D824" s="290"/>
      <c r="E824" s="348"/>
      <c r="F824" s="348"/>
      <c r="G824" s="348"/>
      <c r="H824" s="345"/>
      <c r="I824" s="411"/>
      <c r="J824" s="290"/>
      <c r="K824" s="290"/>
      <c r="L824" s="290"/>
      <c r="M824" s="290"/>
      <c r="N824" s="290"/>
      <c r="O824" s="290"/>
      <c r="P824" s="290"/>
      <c r="Q824" s="290"/>
      <c r="R824" s="290"/>
      <c r="S824" s="290"/>
      <c r="T824" s="290"/>
    </row>
    <row r="825" spans="1:20" ht="19" customHeight="1">
      <c r="A825" s="290"/>
      <c r="B825" s="290"/>
      <c r="C825" s="290"/>
      <c r="D825" s="290"/>
      <c r="E825" s="348"/>
      <c r="F825" s="348"/>
      <c r="G825" s="348"/>
      <c r="H825" s="345"/>
      <c r="I825" s="411"/>
      <c r="J825" s="290"/>
      <c r="K825" s="290"/>
      <c r="L825" s="290"/>
      <c r="M825" s="290"/>
      <c r="N825" s="290"/>
      <c r="O825" s="290"/>
      <c r="P825" s="290"/>
      <c r="Q825" s="290"/>
      <c r="R825" s="290"/>
      <c r="S825" s="290"/>
      <c r="T825" s="290"/>
    </row>
    <row r="826" spans="1:20" ht="19" customHeight="1">
      <c r="A826" s="290"/>
      <c r="B826" s="290"/>
      <c r="C826" s="290"/>
      <c r="D826" s="290"/>
      <c r="E826" s="348"/>
      <c r="F826" s="348"/>
      <c r="G826" s="348"/>
      <c r="H826" s="345"/>
      <c r="I826" s="411"/>
      <c r="J826" s="290"/>
      <c r="K826" s="290"/>
      <c r="L826" s="290"/>
      <c r="M826" s="290"/>
      <c r="N826" s="290"/>
      <c r="O826" s="290"/>
      <c r="P826" s="290"/>
      <c r="Q826" s="290"/>
      <c r="R826" s="290"/>
      <c r="S826" s="290"/>
      <c r="T826" s="290"/>
    </row>
    <row r="827" spans="1:20" ht="19" customHeight="1">
      <c r="A827" s="290"/>
      <c r="B827" s="290"/>
      <c r="C827" s="290"/>
      <c r="D827" s="290"/>
      <c r="E827" s="348"/>
      <c r="F827" s="348"/>
      <c r="G827" s="348"/>
      <c r="H827" s="345"/>
      <c r="I827" s="411"/>
      <c r="J827" s="290"/>
      <c r="K827" s="290"/>
      <c r="L827" s="290"/>
      <c r="M827" s="290"/>
      <c r="N827" s="290"/>
      <c r="O827" s="290"/>
      <c r="P827" s="290"/>
      <c r="Q827" s="290"/>
      <c r="R827" s="290"/>
      <c r="S827" s="290"/>
      <c r="T827" s="290"/>
    </row>
    <row r="828" spans="1:20" ht="19" customHeight="1">
      <c r="A828" s="290"/>
      <c r="B828" s="290"/>
      <c r="C828" s="290"/>
      <c r="D828" s="290"/>
      <c r="E828" s="348"/>
      <c r="F828" s="348"/>
      <c r="G828" s="348"/>
      <c r="H828" s="345"/>
      <c r="I828" s="411"/>
      <c r="J828" s="290"/>
      <c r="K828" s="290"/>
      <c r="L828" s="290"/>
      <c r="M828" s="290"/>
      <c r="N828" s="290"/>
      <c r="O828" s="290"/>
      <c r="P828" s="290"/>
      <c r="Q828" s="290"/>
      <c r="R828" s="290"/>
      <c r="S828" s="290"/>
      <c r="T828" s="290"/>
    </row>
    <row r="829" spans="1:20" ht="19" customHeight="1">
      <c r="A829" s="290"/>
      <c r="B829" s="290"/>
      <c r="C829" s="290"/>
      <c r="D829" s="290"/>
      <c r="E829" s="348"/>
      <c r="F829" s="348"/>
      <c r="G829" s="348"/>
      <c r="H829" s="345"/>
      <c r="I829" s="411"/>
      <c r="J829" s="290"/>
      <c r="K829" s="290"/>
      <c r="L829" s="290"/>
      <c r="M829" s="290"/>
      <c r="N829" s="290"/>
      <c r="O829" s="290"/>
      <c r="P829" s="290"/>
      <c r="Q829" s="290"/>
      <c r="R829" s="290"/>
      <c r="S829" s="290"/>
      <c r="T829" s="290"/>
    </row>
    <row r="830" spans="1:20" ht="19" customHeight="1">
      <c r="A830" s="290"/>
      <c r="B830" s="290"/>
      <c r="C830" s="290"/>
      <c r="D830" s="290"/>
      <c r="E830" s="348"/>
      <c r="F830" s="348"/>
      <c r="G830" s="348"/>
      <c r="H830" s="345"/>
      <c r="I830" s="411"/>
      <c r="J830" s="290"/>
      <c r="K830" s="290"/>
      <c r="L830" s="290"/>
      <c r="M830" s="290"/>
      <c r="N830" s="290"/>
      <c r="O830" s="290"/>
      <c r="P830" s="290"/>
      <c r="Q830" s="290"/>
      <c r="R830" s="290"/>
      <c r="S830" s="290"/>
      <c r="T830" s="290"/>
    </row>
    <row r="831" spans="1:20" ht="19" customHeight="1">
      <c r="A831" s="290"/>
      <c r="B831" s="290"/>
      <c r="C831" s="290"/>
      <c r="D831" s="290"/>
      <c r="E831" s="348"/>
      <c r="F831" s="348"/>
      <c r="G831" s="348"/>
      <c r="H831" s="345"/>
      <c r="I831" s="411"/>
      <c r="J831" s="290"/>
      <c r="K831" s="290"/>
      <c r="L831" s="290"/>
      <c r="M831" s="290"/>
      <c r="N831" s="290"/>
      <c r="O831" s="290"/>
      <c r="P831" s="290"/>
      <c r="Q831" s="290"/>
      <c r="R831" s="290"/>
      <c r="S831" s="290"/>
      <c r="T831" s="290"/>
    </row>
    <row r="832" spans="1:20" ht="19" customHeight="1">
      <c r="A832" s="290"/>
      <c r="B832" s="290"/>
      <c r="C832" s="290"/>
      <c r="D832" s="290"/>
      <c r="E832" s="348"/>
      <c r="F832" s="348"/>
      <c r="G832" s="348"/>
      <c r="H832" s="345"/>
      <c r="I832" s="411"/>
      <c r="J832" s="290"/>
      <c r="K832" s="290"/>
      <c r="L832" s="290"/>
      <c r="M832" s="290"/>
      <c r="N832" s="290"/>
      <c r="O832" s="290"/>
      <c r="P832" s="290"/>
      <c r="Q832" s="290"/>
      <c r="R832" s="290"/>
      <c r="S832" s="290"/>
      <c r="T832" s="290"/>
    </row>
    <row r="833" spans="1:20" ht="19" customHeight="1">
      <c r="A833" s="290"/>
      <c r="B833" s="290"/>
      <c r="C833" s="290"/>
      <c r="D833" s="290"/>
      <c r="E833" s="348"/>
      <c r="F833" s="348"/>
      <c r="G833" s="348"/>
      <c r="H833" s="345"/>
      <c r="I833" s="411"/>
      <c r="J833" s="290"/>
      <c r="K833" s="290"/>
      <c r="L833" s="290"/>
      <c r="M833" s="290"/>
      <c r="N833" s="290"/>
      <c r="O833" s="290"/>
      <c r="P833" s="290"/>
      <c r="Q833" s="290"/>
      <c r="R833" s="290"/>
      <c r="S833" s="290"/>
      <c r="T833" s="290"/>
    </row>
    <row r="834" spans="1:20" ht="19" customHeight="1">
      <c r="A834" s="290"/>
      <c r="B834" s="290"/>
      <c r="C834" s="290"/>
      <c r="D834" s="290"/>
      <c r="E834" s="348"/>
      <c r="F834" s="348"/>
      <c r="G834" s="348"/>
      <c r="H834" s="345"/>
      <c r="I834" s="411"/>
      <c r="J834" s="290"/>
      <c r="K834" s="290"/>
      <c r="L834" s="290"/>
      <c r="M834" s="290"/>
      <c r="N834" s="290"/>
      <c r="O834" s="290"/>
      <c r="P834" s="290"/>
      <c r="Q834" s="290"/>
      <c r="R834" s="290"/>
      <c r="S834" s="290"/>
      <c r="T834" s="290"/>
    </row>
    <row r="835" spans="1:20" ht="19" customHeight="1">
      <c r="A835" s="290"/>
      <c r="B835" s="290"/>
      <c r="C835" s="290"/>
      <c r="D835" s="290"/>
      <c r="E835" s="348"/>
      <c r="F835" s="348"/>
      <c r="G835" s="348"/>
      <c r="H835" s="345"/>
      <c r="I835" s="411"/>
      <c r="J835" s="290"/>
      <c r="K835" s="290"/>
      <c r="L835" s="290"/>
      <c r="M835" s="290"/>
      <c r="N835" s="290"/>
      <c r="O835" s="290"/>
      <c r="P835" s="290"/>
      <c r="Q835" s="290"/>
      <c r="R835" s="290"/>
      <c r="S835" s="290"/>
      <c r="T835" s="290"/>
    </row>
    <row r="836" spans="1:20" ht="19" customHeight="1">
      <c r="A836" s="290"/>
      <c r="B836" s="290"/>
      <c r="C836" s="290"/>
      <c r="D836" s="290"/>
      <c r="E836" s="348"/>
      <c r="F836" s="348"/>
      <c r="G836" s="348"/>
      <c r="H836" s="345"/>
      <c r="I836" s="411"/>
      <c r="J836" s="290"/>
      <c r="K836" s="290"/>
      <c r="L836" s="290"/>
      <c r="M836" s="290"/>
      <c r="N836" s="290"/>
      <c r="O836" s="290"/>
      <c r="P836" s="290"/>
      <c r="Q836" s="290"/>
      <c r="R836" s="290"/>
      <c r="S836" s="290"/>
      <c r="T836" s="290"/>
    </row>
    <row r="837" spans="1:20" ht="19" customHeight="1">
      <c r="A837" s="290"/>
      <c r="B837" s="290"/>
      <c r="C837" s="290"/>
      <c r="D837" s="290"/>
      <c r="E837" s="348"/>
      <c r="F837" s="348"/>
      <c r="G837" s="348"/>
      <c r="H837" s="345"/>
      <c r="I837" s="411"/>
      <c r="J837" s="290"/>
      <c r="K837" s="290"/>
      <c r="L837" s="290"/>
      <c r="M837" s="290"/>
      <c r="N837" s="290"/>
      <c r="O837" s="290"/>
      <c r="P837" s="290"/>
      <c r="Q837" s="290"/>
      <c r="R837" s="290"/>
      <c r="S837" s="290"/>
      <c r="T837" s="290"/>
    </row>
    <row r="838" spans="1:20" ht="19" customHeight="1">
      <c r="A838" s="290"/>
      <c r="B838" s="290"/>
      <c r="C838" s="290"/>
      <c r="D838" s="290"/>
      <c r="E838" s="348"/>
      <c r="F838" s="348"/>
      <c r="G838" s="348"/>
      <c r="H838" s="345"/>
      <c r="I838" s="411"/>
      <c r="J838" s="290"/>
      <c r="K838" s="290"/>
      <c r="L838" s="290"/>
      <c r="M838" s="290"/>
      <c r="N838" s="290"/>
      <c r="O838" s="290"/>
      <c r="P838" s="290"/>
      <c r="Q838" s="290"/>
      <c r="R838" s="290"/>
      <c r="S838" s="290"/>
      <c r="T838" s="290"/>
    </row>
    <row r="839" spans="1:20" ht="19" customHeight="1">
      <c r="A839" s="290"/>
      <c r="B839" s="290"/>
      <c r="C839" s="290"/>
      <c r="D839" s="290"/>
      <c r="E839" s="348"/>
      <c r="F839" s="348"/>
      <c r="G839" s="348"/>
      <c r="H839" s="345"/>
      <c r="I839" s="411"/>
      <c r="J839" s="290"/>
      <c r="K839" s="290"/>
      <c r="L839" s="290"/>
      <c r="M839" s="290"/>
      <c r="N839" s="290"/>
      <c r="O839" s="290"/>
      <c r="P839" s="290"/>
      <c r="Q839" s="290"/>
      <c r="R839" s="290"/>
      <c r="S839" s="290"/>
      <c r="T839" s="290"/>
    </row>
    <row r="840" spans="1:20" ht="19" customHeight="1">
      <c r="A840" s="290"/>
      <c r="B840" s="290"/>
      <c r="C840" s="290"/>
      <c r="D840" s="290"/>
      <c r="E840" s="348"/>
      <c r="F840" s="348"/>
      <c r="G840" s="348"/>
      <c r="H840" s="345"/>
      <c r="I840" s="411"/>
      <c r="J840" s="290"/>
      <c r="K840" s="290"/>
      <c r="L840" s="290"/>
      <c r="M840" s="290"/>
      <c r="N840" s="290"/>
      <c r="O840" s="290"/>
      <c r="P840" s="290"/>
      <c r="Q840" s="290"/>
      <c r="R840" s="290"/>
      <c r="S840" s="290"/>
      <c r="T840" s="290"/>
    </row>
  </sheetData>
  <mergeCells count="28"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19:C19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A6:B6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7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A6B4-65F5-4999-8F31-3128E0702354}">
  <sheetPr>
    <pageSetUpPr fitToPage="1"/>
  </sheetPr>
  <dimension ref="A1:H66"/>
  <sheetViews>
    <sheetView view="pageBreakPreview" topLeftCell="A17" zoomScaleNormal="100" zoomScaleSheetLayoutView="100" zoomScalePageLayoutView="70" workbookViewId="0">
      <selection activeCell="G3" sqref="G3:M8"/>
    </sheetView>
  </sheetViews>
  <sheetFormatPr defaultColWidth="9.81640625" defaultRowHeight="18"/>
  <cols>
    <col min="1" max="1" width="5.453125" style="148" bestFit="1" customWidth="1"/>
    <col min="2" max="2" width="17.81640625" style="148" customWidth="1"/>
    <col min="3" max="3" width="10.54296875" style="148" customWidth="1"/>
    <col min="4" max="4" width="20" style="148" customWidth="1"/>
    <col min="5" max="5" width="2.1796875" style="148" customWidth="1"/>
    <col min="6" max="6" width="15.81640625" style="148" customWidth="1"/>
    <col min="7" max="7" width="19.1796875" style="148" customWidth="1"/>
    <col min="8" max="8" width="45.54296875" style="148" customWidth="1"/>
    <col min="9" max="254" width="9.81640625" style="148"/>
    <col min="255" max="255" width="3.81640625" style="148" customWidth="1"/>
    <col min="256" max="257" width="9.54296875" style="148" customWidth="1"/>
    <col min="258" max="259" width="14.81640625" style="148" customWidth="1"/>
    <col min="260" max="260" width="0" style="148" hidden="1" customWidth="1"/>
    <col min="261" max="267" width="9.54296875" style="148" customWidth="1"/>
    <col min="268" max="510" width="9.81640625" style="148"/>
    <col min="511" max="511" width="3.81640625" style="148" customWidth="1"/>
    <col min="512" max="513" width="9.54296875" style="148" customWidth="1"/>
    <col min="514" max="515" width="14.81640625" style="148" customWidth="1"/>
    <col min="516" max="516" width="0" style="148" hidden="1" customWidth="1"/>
    <col min="517" max="523" width="9.54296875" style="148" customWidth="1"/>
    <col min="524" max="766" width="9.81640625" style="148"/>
    <col min="767" max="767" width="3.81640625" style="148" customWidth="1"/>
    <col min="768" max="769" width="9.54296875" style="148" customWidth="1"/>
    <col min="770" max="771" width="14.81640625" style="148" customWidth="1"/>
    <col min="772" max="772" width="0" style="148" hidden="1" customWidth="1"/>
    <col min="773" max="779" width="9.54296875" style="148" customWidth="1"/>
    <col min="780" max="1022" width="9.81640625" style="148"/>
    <col min="1023" max="1023" width="3.81640625" style="148" customWidth="1"/>
    <col min="1024" max="1025" width="9.54296875" style="148" customWidth="1"/>
    <col min="1026" max="1027" width="14.81640625" style="148" customWidth="1"/>
    <col min="1028" max="1028" width="0" style="148" hidden="1" customWidth="1"/>
    <col min="1029" max="1035" width="9.54296875" style="148" customWidth="1"/>
    <col min="1036" max="1278" width="9.81640625" style="148"/>
    <col min="1279" max="1279" width="3.81640625" style="148" customWidth="1"/>
    <col min="1280" max="1281" width="9.54296875" style="148" customWidth="1"/>
    <col min="1282" max="1283" width="14.81640625" style="148" customWidth="1"/>
    <col min="1284" max="1284" width="0" style="148" hidden="1" customWidth="1"/>
    <col min="1285" max="1291" width="9.54296875" style="148" customWidth="1"/>
    <col min="1292" max="1534" width="9.81640625" style="148"/>
    <col min="1535" max="1535" width="3.81640625" style="148" customWidth="1"/>
    <col min="1536" max="1537" width="9.54296875" style="148" customWidth="1"/>
    <col min="1538" max="1539" width="14.81640625" style="148" customWidth="1"/>
    <col min="1540" max="1540" width="0" style="148" hidden="1" customWidth="1"/>
    <col min="1541" max="1547" width="9.54296875" style="148" customWidth="1"/>
    <col min="1548" max="1790" width="9.81640625" style="148"/>
    <col min="1791" max="1791" width="3.81640625" style="148" customWidth="1"/>
    <col min="1792" max="1793" width="9.54296875" style="148" customWidth="1"/>
    <col min="1794" max="1795" width="14.81640625" style="148" customWidth="1"/>
    <col min="1796" max="1796" width="0" style="148" hidden="1" customWidth="1"/>
    <col min="1797" max="1803" width="9.54296875" style="148" customWidth="1"/>
    <col min="1804" max="2046" width="9.81640625" style="148"/>
    <col min="2047" max="2047" width="3.81640625" style="148" customWidth="1"/>
    <col min="2048" max="2049" width="9.54296875" style="148" customWidth="1"/>
    <col min="2050" max="2051" width="14.81640625" style="148" customWidth="1"/>
    <col min="2052" max="2052" width="0" style="148" hidden="1" customWidth="1"/>
    <col min="2053" max="2059" width="9.54296875" style="148" customWidth="1"/>
    <col min="2060" max="2302" width="9.81640625" style="148"/>
    <col min="2303" max="2303" width="3.81640625" style="148" customWidth="1"/>
    <col min="2304" max="2305" width="9.54296875" style="148" customWidth="1"/>
    <col min="2306" max="2307" width="14.81640625" style="148" customWidth="1"/>
    <col min="2308" max="2308" width="0" style="148" hidden="1" customWidth="1"/>
    <col min="2309" max="2315" width="9.54296875" style="148" customWidth="1"/>
    <col min="2316" max="2558" width="9.81640625" style="148"/>
    <col min="2559" max="2559" width="3.81640625" style="148" customWidth="1"/>
    <col min="2560" max="2561" width="9.54296875" style="148" customWidth="1"/>
    <col min="2562" max="2563" width="14.81640625" style="148" customWidth="1"/>
    <col min="2564" max="2564" width="0" style="148" hidden="1" customWidth="1"/>
    <col min="2565" max="2571" width="9.54296875" style="148" customWidth="1"/>
    <col min="2572" max="2814" width="9.81640625" style="148"/>
    <col min="2815" max="2815" width="3.81640625" style="148" customWidth="1"/>
    <col min="2816" max="2817" width="9.54296875" style="148" customWidth="1"/>
    <col min="2818" max="2819" width="14.81640625" style="148" customWidth="1"/>
    <col min="2820" max="2820" width="0" style="148" hidden="1" customWidth="1"/>
    <col min="2821" max="2827" width="9.54296875" style="148" customWidth="1"/>
    <col min="2828" max="3070" width="9.81640625" style="148"/>
    <col min="3071" max="3071" width="3.81640625" style="148" customWidth="1"/>
    <col min="3072" max="3073" width="9.54296875" style="148" customWidth="1"/>
    <col min="3074" max="3075" width="14.81640625" style="148" customWidth="1"/>
    <col min="3076" max="3076" width="0" style="148" hidden="1" customWidth="1"/>
    <col min="3077" max="3083" width="9.54296875" style="148" customWidth="1"/>
    <col min="3084" max="3326" width="9.81640625" style="148"/>
    <col min="3327" max="3327" width="3.81640625" style="148" customWidth="1"/>
    <col min="3328" max="3329" width="9.54296875" style="148" customWidth="1"/>
    <col min="3330" max="3331" width="14.81640625" style="148" customWidth="1"/>
    <col min="3332" max="3332" width="0" style="148" hidden="1" customWidth="1"/>
    <col min="3333" max="3339" width="9.54296875" style="148" customWidth="1"/>
    <col min="3340" max="3582" width="9.81640625" style="148"/>
    <col min="3583" max="3583" width="3.81640625" style="148" customWidth="1"/>
    <col min="3584" max="3585" width="9.54296875" style="148" customWidth="1"/>
    <col min="3586" max="3587" width="14.81640625" style="148" customWidth="1"/>
    <col min="3588" max="3588" width="0" style="148" hidden="1" customWidth="1"/>
    <col min="3589" max="3595" width="9.54296875" style="148" customWidth="1"/>
    <col min="3596" max="3838" width="9.81640625" style="148"/>
    <col min="3839" max="3839" width="3.81640625" style="148" customWidth="1"/>
    <col min="3840" max="3841" width="9.54296875" style="148" customWidth="1"/>
    <col min="3842" max="3843" width="14.81640625" style="148" customWidth="1"/>
    <col min="3844" max="3844" width="0" style="148" hidden="1" customWidth="1"/>
    <col min="3845" max="3851" width="9.54296875" style="148" customWidth="1"/>
    <col min="3852" max="4094" width="9.81640625" style="148"/>
    <col min="4095" max="4095" width="3.81640625" style="148" customWidth="1"/>
    <col min="4096" max="4097" width="9.54296875" style="148" customWidth="1"/>
    <col min="4098" max="4099" width="14.81640625" style="148" customWidth="1"/>
    <col min="4100" max="4100" width="0" style="148" hidden="1" customWidth="1"/>
    <col min="4101" max="4107" width="9.54296875" style="148" customWidth="1"/>
    <col min="4108" max="4350" width="9.81640625" style="148"/>
    <col min="4351" max="4351" width="3.81640625" style="148" customWidth="1"/>
    <col min="4352" max="4353" width="9.54296875" style="148" customWidth="1"/>
    <col min="4354" max="4355" width="14.81640625" style="148" customWidth="1"/>
    <col min="4356" max="4356" width="0" style="148" hidden="1" customWidth="1"/>
    <col min="4357" max="4363" width="9.54296875" style="148" customWidth="1"/>
    <col min="4364" max="4606" width="9.81640625" style="148"/>
    <col min="4607" max="4607" width="3.81640625" style="148" customWidth="1"/>
    <col min="4608" max="4609" width="9.54296875" style="148" customWidth="1"/>
    <col min="4610" max="4611" width="14.81640625" style="148" customWidth="1"/>
    <col min="4612" max="4612" width="0" style="148" hidden="1" customWidth="1"/>
    <col min="4613" max="4619" width="9.54296875" style="148" customWidth="1"/>
    <col min="4620" max="4862" width="9.81640625" style="148"/>
    <col min="4863" max="4863" width="3.81640625" style="148" customWidth="1"/>
    <col min="4864" max="4865" width="9.54296875" style="148" customWidth="1"/>
    <col min="4866" max="4867" width="14.81640625" style="148" customWidth="1"/>
    <col min="4868" max="4868" width="0" style="148" hidden="1" customWidth="1"/>
    <col min="4869" max="4875" width="9.54296875" style="148" customWidth="1"/>
    <col min="4876" max="5118" width="9.81640625" style="148"/>
    <col min="5119" max="5119" width="3.81640625" style="148" customWidth="1"/>
    <col min="5120" max="5121" width="9.54296875" style="148" customWidth="1"/>
    <col min="5122" max="5123" width="14.81640625" style="148" customWidth="1"/>
    <col min="5124" max="5124" width="0" style="148" hidden="1" customWidth="1"/>
    <col min="5125" max="5131" width="9.54296875" style="148" customWidth="1"/>
    <col min="5132" max="5374" width="9.81640625" style="148"/>
    <col min="5375" max="5375" width="3.81640625" style="148" customWidth="1"/>
    <col min="5376" max="5377" width="9.54296875" style="148" customWidth="1"/>
    <col min="5378" max="5379" width="14.81640625" style="148" customWidth="1"/>
    <col min="5380" max="5380" width="0" style="148" hidden="1" customWidth="1"/>
    <col min="5381" max="5387" width="9.54296875" style="148" customWidth="1"/>
    <col min="5388" max="5630" width="9.81640625" style="148"/>
    <col min="5631" max="5631" width="3.81640625" style="148" customWidth="1"/>
    <col min="5632" max="5633" width="9.54296875" style="148" customWidth="1"/>
    <col min="5634" max="5635" width="14.81640625" style="148" customWidth="1"/>
    <col min="5636" max="5636" width="0" style="148" hidden="1" customWidth="1"/>
    <col min="5637" max="5643" width="9.54296875" style="148" customWidth="1"/>
    <col min="5644" max="5886" width="9.81640625" style="148"/>
    <col min="5887" max="5887" width="3.81640625" style="148" customWidth="1"/>
    <col min="5888" max="5889" width="9.54296875" style="148" customWidth="1"/>
    <col min="5890" max="5891" width="14.81640625" style="148" customWidth="1"/>
    <col min="5892" max="5892" width="0" style="148" hidden="1" customWidth="1"/>
    <col min="5893" max="5899" width="9.54296875" style="148" customWidth="1"/>
    <col min="5900" max="6142" width="9.81640625" style="148"/>
    <col min="6143" max="6143" width="3.81640625" style="148" customWidth="1"/>
    <col min="6144" max="6145" width="9.54296875" style="148" customWidth="1"/>
    <col min="6146" max="6147" width="14.81640625" style="148" customWidth="1"/>
    <col min="6148" max="6148" width="0" style="148" hidden="1" customWidth="1"/>
    <col min="6149" max="6155" width="9.54296875" style="148" customWidth="1"/>
    <col min="6156" max="6398" width="9.81640625" style="148"/>
    <col min="6399" max="6399" width="3.81640625" style="148" customWidth="1"/>
    <col min="6400" max="6401" width="9.54296875" style="148" customWidth="1"/>
    <col min="6402" max="6403" width="14.81640625" style="148" customWidth="1"/>
    <col min="6404" max="6404" width="0" style="148" hidden="1" customWidth="1"/>
    <col min="6405" max="6411" width="9.54296875" style="148" customWidth="1"/>
    <col min="6412" max="6654" width="9.81640625" style="148"/>
    <col min="6655" max="6655" width="3.81640625" style="148" customWidth="1"/>
    <col min="6656" max="6657" width="9.54296875" style="148" customWidth="1"/>
    <col min="6658" max="6659" width="14.81640625" style="148" customWidth="1"/>
    <col min="6660" max="6660" width="0" style="148" hidden="1" customWidth="1"/>
    <col min="6661" max="6667" width="9.54296875" style="148" customWidth="1"/>
    <col min="6668" max="6910" width="9.81640625" style="148"/>
    <col min="6911" max="6911" width="3.81640625" style="148" customWidth="1"/>
    <col min="6912" max="6913" width="9.54296875" style="148" customWidth="1"/>
    <col min="6914" max="6915" width="14.81640625" style="148" customWidth="1"/>
    <col min="6916" max="6916" width="0" style="148" hidden="1" customWidth="1"/>
    <col min="6917" max="6923" width="9.54296875" style="148" customWidth="1"/>
    <col min="6924" max="7166" width="9.81640625" style="148"/>
    <col min="7167" max="7167" width="3.81640625" style="148" customWidth="1"/>
    <col min="7168" max="7169" width="9.54296875" style="148" customWidth="1"/>
    <col min="7170" max="7171" width="14.81640625" style="148" customWidth="1"/>
    <col min="7172" max="7172" width="0" style="148" hidden="1" customWidth="1"/>
    <col min="7173" max="7179" width="9.54296875" style="148" customWidth="1"/>
    <col min="7180" max="7422" width="9.81640625" style="148"/>
    <col min="7423" max="7423" width="3.81640625" style="148" customWidth="1"/>
    <col min="7424" max="7425" width="9.54296875" style="148" customWidth="1"/>
    <col min="7426" max="7427" width="14.81640625" style="148" customWidth="1"/>
    <col min="7428" max="7428" width="0" style="148" hidden="1" customWidth="1"/>
    <col min="7429" max="7435" width="9.54296875" style="148" customWidth="1"/>
    <col min="7436" max="7678" width="9.81640625" style="148"/>
    <col min="7679" max="7679" width="3.81640625" style="148" customWidth="1"/>
    <col min="7680" max="7681" width="9.54296875" style="148" customWidth="1"/>
    <col min="7682" max="7683" width="14.81640625" style="148" customWidth="1"/>
    <col min="7684" max="7684" width="0" style="148" hidden="1" customWidth="1"/>
    <col min="7685" max="7691" width="9.54296875" style="148" customWidth="1"/>
    <col min="7692" max="7934" width="9.81640625" style="148"/>
    <col min="7935" max="7935" width="3.81640625" style="148" customWidth="1"/>
    <col min="7936" max="7937" width="9.54296875" style="148" customWidth="1"/>
    <col min="7938" max="7939" width="14.81640625" style="148" customWidth="1"/>
    <col min="7940" max="7940" width="0" style="148" hidden="1" customWidth="1"/>
    <col min="7941" max="7947" width="9.54296875" style="148" customWidth="1"/>
    <col min="7948" max="8190" width="9.81640625" style="148"/>
    <col min="8191" max="8191" width="3.81640625" style="148" customWidth="1"/>
    <col min="8192" max="8193" width="9.54296875" style="148" customWidth="1"/>
    <col min="8194" max="8195" width="14.81640625" style="148" customWidth="1"/>
    <col min="8196" max="8196" width="0" style="148" hidden="1" customWidth="1"/>
    <col min="8197" max="8203" width="9.54296875" style="148" customWidth="1"/>
    <col min="8204" max="8446" width="9.81640625" style="148"/>
    <col min="8447" max="8447" width="3.81640625" style="148" customWidth="1"/>
    <col min="8448" max="8449" width="9.54296875" style="148" customWidth="1"/>
    <col min="8450" max="8451" width="14.81640625" style="148" customWidth="1"/>
    <col min="8452" max="8452" width="0" style="148" hidden="1" customWidth="1"/>
    <col min="8453" max="8459" width="9.54296875" style="148" customWidth="1"/>
    <col min="8460" max="8702" width="9.81640625" style="148"/>
    <col min="8703" max="8703" width="3.81640625" style="148" customWidth="1"/>
    <col min="8704" max="8705" width="9.54296875" style="148" customWidth="1"/>
    <col min="8706" max="8707" width="14.81640625" style="148" customWidth="1"/>
    <col min="8708" max="8708" width="0" style="148" hidden="1" customWidth="1"/>
    <col min="8709" max="8715" width="9.54296875" style="148" customWidth="1"/>
    <col min="8716" max="8958" width="9.81640625" style="148"/>
    <col min="8959" max="8959" width="3.81640625" style="148" customWidth="1"/>
    <col min="8960" max="8961" width="9.54296875" style="148" customWidth="1"/>
    <col min="8962" max="8963" width="14.81640625" style="148" customWidth="1"/>
    <col min="8964" max="8964" width="0" style="148" hidden="1" customWidth="1"/>
    <col min="8965" max="8971" width="9.54296875" style="148" customWidth="1"/>
    <col min="8972" max="9214" width="9.81640625" style="148"/>
    <col min="9215" max="9215" width="3.81640625" style="148" customWidth="1"/>
    <col min="9216" max="9217" width="9.54296875" style="148" customWidth="1"/>
    <col min="9218" max="9219" width="14.81640625" style="148" customWidth="1"/>
    <col min="9220" max="9220" width="0" style="148" hidden="1" customWidth="1"/>
    <col min="9221" max="9227" width="9.54296875" style="148" customWidth="1"/>
    <col min="9228" max="9470" width="9.81640625" style="148"/>
    <col min="9471" max="9471" width="3.81640625" style="148" customWidth="1"/>
    <col min="9472" max="9473" width="9.54296875" style="148" customWidth="1"/>
    <col min="9474" max="9475" width="14.81640625" style="148" customWidth="1"/>
    <col min="9476" max="9476" width="0" style="148" hidden="1" customWidth="1"/>
    <col min="9477" max="9483" width="9.54296875" style="148" customWidth="1"/>
    <col min="9484" max="9726" width="9.81640625" style="148"/>
    <col min="9727" max="9727" width="3.81640625" style="148" customWidth="1"/>
    <col min="9728" max="9729" width="9.54296875" style="148" customWidth="1"/>
    <col min="9730" max="9731" width="14.81640625" style="148" customWidth="1"/>
    <col min="9732" max="9732" width="0" style="148" hidden="1" customWidth="1"/>
    <col min="9733" max="9739" width="9.54296875" style="148" customWidth="1"/>
    <col min="9740" max="9982" width="9.81640625" style="148"/>
    <col min="9983" max="9983" width="3.81640625" style="148" customWidth="1"/>
    <col min="9984" max="9985" width="9.54296875" style="148" customWidth="1"/>
    <col min="9986" max="9987" width="14.81640625" style="148" customWidth="1"/>
    <col min="9988" max="9988" width="0" style="148" hidden="1" customWidth="1"/>
    <col min="9989" max="9995" width="9.54296875" style="148" customWidth="1"/>
    <col min="9996" max="10238" width="9.81640625" style="148"/>
    <col min="10239" max="10239" width="3.81640625" style="148" customWidth="1"/>
    <col min="10240" max="10241" width="9.54296875" style="148" customWidth="1"/>
    <col min="10242" max="10243" width="14.81640625" style="148" customWidth="1"/>
    <col min="10244" max="10244" width="0" style="148" hidden="1" customWidth="1"/>
    <col min="10245" max="10251" width="9.54296875" style="148" customWidth="1"/>
    <col min="10252" max="10494" width="9.81640625" style="148"/>
    <col min="10495" max="10495" width="3.81640625" style="148" customWidth="1"/>
    <col min="10496" max="10497" width="9.54296875" style="148" customWidth="1"/>
    <col min="10498" max="10499" width="14.81640625" style="148" customWidth="1"/>
    <col min="10500" max="10500" width="0" style="148" hidden="1" customWidth="1"/>
    <col min="10501" max="10507" width="9.54296875" style="148" customWidth="1"/>
    <col min="10508" max="10750" width="9.81640625" style="148"/>
    <col min="10751" max="10751" width="3.81640625" style="148" customWidth="1"/>
    <col min="10752" max="10753" width="9.54296875" style="148" customWidth="1"/>
    <col min="10754" max="10755" width="14.81640625" style="148" customWidth="1"/>
    <col min="10756" max="10756" width="0" style="148" hidden="1" customWidth="1"/>
    <col min="10757" max="10763" width="9.54296875" style="148" customWidth="1"/>
    <col min="10764" max="11006" width="9.81640625" style="148"/>
    <col min="11007" max="11007" width="3.81640625" style="148" customWidth="1"/>
    <col min="11008" max="11009" width="9.54296875" style="148" customWidth="1"/>
    <col min="11010" max="11011" width="14.81640625" style="148" customWidth="1"/>
    <col min="11012" max="11012" width="0" style="148" hidden="1" customWidth="1"/>
    <col min="11013" max="11019" width="9.54296875" style="148" customWidth="1"/>
    <col min="11020" max="11262" width="9.81640625" style="148"/>
    <col min="11263" max="11263" width="3.81640625" style="148" customWidth="1"/>
    <col min="11264" max="11265" width="9.54296875" style="148" customWidth="1"/>
    <col min="11266" max="11267" width="14.81640625" style="148" customWidth="1"/>
    <col min="11268" max="11268" width="0" style="148" hidden="1" customWidth="1"/>
    <col min="11269" max="11275" width="9.54296875" style="148" customWidth="1"/>
    <col min="11276" max="11518" width="9.81640625" style="148"/>
    <col min="11519" max="11519" width="3.81640625" style="148" customWidth="1"/>
    <col min="11520" max="11521" width="9.54296875" style="148" customWidth="1"/>
    <col min="11522" max="11523" width="14.81640625" style="148" customWidth="1"/>
    <col min="11524" max="11524" width="0" style="148" hidden="1" customWidth="1"/>
    <col min="11525" max="11531" width="9.54296875" style="148" customWidth="1"/>
    <col min="11532" max="11774" width="9.81640625" style="148"/>
    <col min="11775" max="11775" width="3.81640625" style="148" customWidth="1"/>
    <col min="11776" max="11777" width="9.54296875" style="148" customWidth="1"/>
    <col min="11778" max="11779" width="14.81640625" style="148" customWidth="1"/>
    <col min="11780" max="11780" width="0" style="148" hidden="1" customWidth="1"/>
    <col min="11781" max="11787" width="9.54296875" style="148" customWidth="1"/>
    <col min="11788" max="12030" width="9.81640625" style="148"/>
    <col min="12031" max="12031" width="3.81640625" style="148" customWidth="1"/>
    <col min="12032" max="12033" width="9.54296875" style="148" customWidth="1"/>
    <col min="12034" max="12035" width="14.81640625" style="148" customWidth="1"/>
    <col min="12036" max="12036" width="0" style="148" hidden="1" customWidth="1"/>
    <col min="12037" max="12043" width="9.54296875" style="148" customWidth="1"/>
    <col min="12044" max="12286" width="9.81640625" style="148"/>
    <col min="12287" max="12287" width="3.81640625" style="148" customWidth="1"/>
    <col min="12288" max="12289" width="9.54296875" style="148" customWidth="1"/>
    <col min="12290" max="12291" width="14.81640625" style="148" customWidth="1"/>
    <col min="12292" max="12292" width="0" style="148" hidden="1" customWidth="1"/>
    <col min="12293" max="12299" width="9.54296875" style="148" customWidth="1"/>
    <col min="12300" max="12542" width="9.81640625" style="148"/>
    <col min="12543" max="12543" width="3.81640625" style="148" customWidth="1"/>
    <col min="12544" max="12545" width="9.54296875" style="148" customWidth="1"/>
    <col min="12546" max="12547" width="14.81640625" style="148" customWidth="1"/>
    <col min="12548" max="12548" width="0" style="148" hidden="1" customWidth="1"/>
    <col min="12549" max="12555" width="9.54296875" style="148" customWidth="1"/>
    <col min="12556" max="12798" width="9.81640625" style="148"/>
    <col min="12799" max="12799" width="3.81640625" style="148" customWidth="1"/>
    <col min="12800" max="12801" width="9.54296875" style="148" customWidth="1"/>
    <col min="12802" max="12803" width="14.81640625" style="148" customWidth="1"/>
    <col min="12804" max="12804" width="0" style="148" hidden="1" customWidth="1"/>
    <col min="12805" max="12811" width="9.54296875" style="148" customWidth="1"/>
    <col min="12812" max="13054" width="9.81640625" style="148"/>
    <col min="13055" max="13055" width="3.81640625" style="148" customWidth="1"/>
    <col min="13056" max="13057" width="9.54296875" style="148" customWidth="1"/>
    <col min="13058" max="13059" width="14.81640625" style="148" customWidth="1"/>
    <col min="13060" max="13060" width="0" style="148" hidden="1" customWidth="1"/>
    <col min="13061" max="13067" width="9.54296875" style="148" customWidth="1"/>
    <col min="13068" max="13310" width="9.81640625" style="148"/>
    <col min="13311" max="13311" width="3.81640625" style="148" customWidth="1"/>
    <col min="13312" max="13313" width="9.54296875" style="148" customWidth="1"/>
    <col min="13314" max="13315" width="14.81640625" style="148" customWidth="1"/>
    <col min="13316" max="13316" width="0" style="148" hidden="1" customWidth="1"/>
    <col min="13317" max="13323" width="9.54296875" style="148" customWidth="1"/>
    <col min="13324" max="13566" width="9.81640625" style="148"/>
    <col min="13567" max="13567" width="3.81640625" style="148" customWidth="1"/>
    <col min="13568" max="13569" width="9.54296875" style="148" customWidth="1"/>
    <col min="13570" max="13571" width="14.81640625" style="148" customWidth="1"/>
    <col min="13572" max="13572" width="0" style="148" hidden="1" customWidth="1"/>
    <col min="13573" max="13579" width="9.54296875" style="148" customWidth="1"/>
    <col min="13580" max="13822" width="9.81640625" style="148"/>
    <col min="13823" max="13823" width="3.81640625" style="148" customWidth="1"/>
    <col min="13824" max="13825" width="9.54296875" style="148" customWidth="1"/>
    <col min="13826" max="13827" width="14.81640625" style="148" customWidth="1"/>
    <col min="13828" max="13828" width="0" style="148" hidden="1" customWidth="1"/>
    <col min="13829" max="13835" width="9.54296875" style="148" customWidth="1"/>
    <col min="13836" max="14078" width="9.81640625" style="148"/>
    <col min="14079" max="14079" width="3.81640625" style="148" customWidth="1"/>
    <col min="14080" max="14081" width="9.54296875" style="148" customWidth="1"/>
    <col min="14082" max="14083" width="14.81640625" style="148" customWidth="1"/>
    <col min="14084" max="14084" width="0" style="148" hidden="1" customWidth="1"/>
    <col min="14085" max="14091" width="9.54296875" style="148" customWidth="1"/>
    <col min="14092" max="14334" width="9.81640625" style="148"/>
    <col min="14335" max="14335" width="3.81640625" style="148" customWidth="1"/>
    <col min="14336" max="14337" width="9.54296875" style="148" customWidth="1"/>
    <col min="14338" max="14339" width="14.81640625" style="148" customWidth="1"/>
    <col min="14340" max="14340" width="0" style="148" hidden="1" customWidth="1"/>
    <col min="14341" max="14347" width="9.54296875" style="148" customWidth="1"/>
    <col min="14348" max="14590" width="9.81640625" style="148"/>
    <col min="14591" max="14591" width="3.81640625" style="148" customWidth="1"/>
    <col min="14592" max="14593" width="9.54296875" style="148" customWidth="1"/>
    <col min="14594" max="14595" width="14.81640625" style="148" customWidth="1"/>
    <col min="14596" max="14596" width="0" style="148" hidden="1" customWidth="1"/>
    <col min="14597" max="14603" width="9.54296875" style="148" customWidth="1"/>
    <col min="14604" max="14846" width="9.81640625" style="148"/>
    <col min="14847" max="14847" width="3.81640625" style="148" customWidth="1"/>
    <col min="14848" max="14849" width="9.54296875" style="148" customWidth="1"/>
    <col min="14850" max="14851" width="14.81640625" style="148" customWidth="1"/>
    <col min="14852" max="14852" width="0" style="148" hidden="1" customWidth="1"/>
    <col min="14853" max="14859" width="9.54296875" style="148" customWidth="1"/>
    <col min="14860" max="15102" width="9.81640625" style="148"/>
    <col min="15103" max="15103" width="3.81640625" style="148" customWidth="1"/>
    <col min="15104" max="15105" width="9.54296875" style="148" customWidth="1"/>
    <col min="15106" max="15107" width="14.81640625" style="148" customWidth="1"/>
    <col min="15108" max="15108" width="0" style="148" hidden="1" customWidth="1"/>
    <col min="15109" max="15115" width="9.54296875" style="148" customWidth="1"/>
    <col min="15116" max="15358" width="9.81640625" style="148"/>
    <col min="15359" max="15359" width="3.81640625" style="148" customWidth="1"/>
    <col min="15360" max="15361" width="9.54296875" style="148" customWidth="1"/>
    <col min="15362" max="15363" width="14.81640625" style="148" customWidth="1"/>
    <col min="15364" max="15364" width="0" style="148" hidden="1" customWidth="1"/>
    <col min="15365" max="15371" width="9.54296875" style="148" customWidth="1"/>
    <col min="15372" max="15614" width="9.81640625" style="148"/>
    <col min="15615" max="15615" width="3.81640625" style="148" customWidth="1"/>
    <col min="15616" max="15617" width="9.54296875" style="148" customWidth="1"/>
    <col min="15618" max="15619" width="14.81640625" style="148" customWidth="1"/>
    <col min="15620" max="15620" width="0" style="148" hidden="1" customWidth="1"/>
    <col min="15621" max="15627" width="9.54296875" style="148" customWidth="1"/>
    <col min="15628" max="15870" width="9.81640625" style="148"/>
    <col min="15871" max="15871" width="3.81640625" style="148" customWidth="1"/>
    <col min="15872" max="15873" width="9.54296875" style="148" customWidth="1"/>
    <col min="15874" max="15875" width="14.81640625" style="148" customWidth="1"/>
    <col min="15876" max="15876" width="0" style="148" hidden="1" customWidth="1"/>
    <col min="15877" max="15883" width="9.54296875" style="148" customWidth="1"/>
    <col min="15884" max="16126" width="9.81640625" style="148"/>
    <col min="16127" max="16127" width="3.81640625" style="148" customWidth="1"/>
    <col min="16128" max="16129" width="9.54296875" style="148" customWidth="1"/>
    <col min="16130" max="16131" width="14.81640625" style="148" customWidth="1"/>
    <col min="16132" max="16132" width="0" style="148" hidden="1" customWidth="1"/>
    <col min="16133" max="16139" width="9.54296875" style="148" customWidth="1"/>
    <col min="16140" max="16384" width="9.81640625" style="148"/>
  </cols>
  <sheetData>
    <row r="1" spans="1:8" s="136" customFormat="1" ht="18" customHeight="1">
      <c r="B1"/>
      <c r="C1"/>
      <c r="D1"/>
      <c r="E1"/>
      <c r="F1" s="176" t="s">
        <v>108</v>
      </c>
      <c r="G1" s="177" t="s">
        <v>156</v>
      </c>
      <c r="H1"/>
    </row>
    <row r="2" spans="1:8" s="136" customFormat="1" ht="14.5" customHeight="1">
      <c r="B2"/>
      <c r="C2"/>
      <c r="D2"/>
      <c r="E2"/>
      <c r="F2" s="176" t="s">
        <v>110</v>
      </c>
      <c r="G2" s="178" t="s">
        <v>179</v>
      </c>
      <c r="H2"/>
    </row>
    <row r="3" spans="1:8" s="136" customFormat="1" ht="14.5" customHeight="1" thickBot="1">
      <c r="B3"/>
      <c r="C3"/>
      <c r="D3"/>
      <c r="E3"/>
      <c r="F3" s="176" t="s">
        <v>112</v>
      </c>
      <c r="G3" s="179" t="s">
        <v>157</v>
      </c>
      <c r="H3"/>
    </row>
    <row r="4" spans="1:8" s="136" customFormat="1" ht="17.25" customHeight="1" thickBot="1">
      <c r="A4" s="135"/>
      <c r="B4" s="605" t="s">
        <v>158</v>
      </c>
      <c r="C4" s="605"/>
      <c r="D4" s="180">
        <v>45559</v>
      </c>
      <c r="E4"/>
      <c r="F4"/>
      <c r="G4"/>
      <c r="H4"/>
    </row>
    <row r="5" spans="1:8" s="136" customFormat="1" ht="4" customHeight="1" thickBot="1">
      <c r="A5" s="135"/>
      <c r="B5" s="606"/>
      <c r="C5" s="606"/>
      <c r="D5" s="158"/>
      <c r="E5"/>
      <c r="F5" s="135"/>
      <c r="G5" s="135"/>
      <c r="H5"/>
    </row>
    <row r="6" spans="1:8" s="136" customFormat="1" ht="17.25" customHeight="1" thickBot="1">
      <c r="A6" s="135"/>
      <c r="B6" s="605" t="s">
        <v>159</v>
      </c>
      <c r="C6" s="605"/>
      <c r="D6" s="181" t="s">
        <v>115</v>
      </c>
      <c r="E6"/>
      <c r="F6" s="137" t="s">
        <v>160</v>
      </c>
      <c r="G6" s="182" t="str">
        <f>'[1]1. CUTTING DOCKET'!D9</f>
        <v>SP25 PRODUCTION</v>
      </c>
      <c r="H6"/>
    </row>
    <row r="7" spans="1:8" s="136" customFormat="1" ht="4" customHeight="1" thickBot="1">
      <c r="A7" s="135"/>
      <c r="B7" s="607"/>
      <c r="C7" s="607"/>
      <c r="D7" s="158"/>
      <c r="E7"/>
      <c r="F7" s="138"/>
      <c r="G7" s="141"/>
      <c r="H7"/>
    </row>
    <row r="8" spans="1:8" s="136" customFormat="1" ht="17.25" customHeight="1" thickBot="1">
      <c r="A8" s="135"/>
      <c r="B8" s="605" t="s">
        <v>180</v>
      </c>
      <c r="C8" s="605"/>
      <c r="D8" s="181" t="s">
        <v>253</v>
      </c>
      <c r="E8" s="183"/>
      <c r="F8" s="137" t="s">
        <v>161</v>
      </c>
      <c r="G8" s="181" t="str">
        <f>'[1]1. CUTTING DOCKET'!D10</f>
        <v>SS TEE</v>
      </c>
      <c r="H8"/>
    </row>
    <row r="9" spans="1:8" s="136" customFormat="1" ht="9" customHeight="1" thickBot="1">
      <c r="A9" s="184"/>
      <c r="B9" s="140"/>
      <c r="C9" s="140"/>
      <c r="D9" s="140"/>
      <c r="F9" s="140"/>
      <c r="G9" s="140"/>
    </row>
    <row r="10" spans="1:8" s="141" customFormat="1" ht="33.75" customHeight="1" thickBot="1">
      <c r="A10" s="185" t="s">
        <v>181</v>
      </c>
      <c r="B10" s="186" t="s">
        <v>182</v>
      </c>
      <c r="C10" s="603" t="s">
        <v>183</v>
      </c>
      <c r="D10" s="604"/>
      <c r="E10" s="604"/>
      <c r="F10" s="604"/>
      <c r="G10" s="187" t="s">
        <v>184</v>
      </c>
      <c r="H10" s="188" t="s">
        <v>185</v>
      </c>
    </row>
    <row r="11" spans="1:8" s="136" customFormat="1" ht="76.5" customHeight="1">
      <c r="A11" s="142">
        <v>1</v>
      </c>
      <c r="B11" s="143" t="s">
        <v>162</v>
      </c>
      <c r="C11" s="609"/>
      <c r="D11" s="610"/>
      <c r="E11" s="610"/>
      <c r="F11" s="611"/>
      <c r="G11" s="142"/>
      <c r="H11" s="142"/>
    </row>
    <row r="12" spans="1:8" s="136" customFormat="1" ht="76.5" customHeight="1">
      <c r="A12" s="144">
        <v>2</v>
      </c>
      <c r="B12" s="145" t="s">
        <v>163</v>
      </c>
      <c r="C12" s="612"/>
      <c r="D12" s="613"/>
      <c r="E12" s="613"/>
      <c r="F12" s="614"/>
      <c r="G12" s="189"/>
      <c r="H12" s="189"/>
    </row>
    <row r="13" spans="1:8" s="136" customFormat="1" ht="76.5" customHeight="1">
      <c r="A13" s="144">
        <v>3</v>
      </c>
      <c r="B13" s="145" t="s">
        <v>164</v>
      </c>
      <c r="C13" s="615" t="s">
        <v>165</v>
      </c>
      <c r="D13" s="613"/>
      <c r="E13" s="613"/>
      <c r="F13" s="614"/>
      <c r="G13" s="189"/>
      <c r="H13" s="189"/>
    </row>
    <row r="14" spans="1:8" s="136" customFormat="1" ht="76.5" customHeight="1">
      <c r="A14" s="144">
        <v>4</v>
      </c>
      <c r="B14" s="145" t="s">
        <v>166</v>
      </c>
      <c r="C14" s="616" t="s">
        <v>167</v>
      </c>
      <c r="D14" s="617"/>
      <c r="E14" s="617"/>
      <c r="F14" s="618"/>
      <c r="G14" s="189"/>
      <c r="H14" s="189"/>
    </row>
    <row r="15" spans="1:8" s="136" customFormat="1" ht="102" customHeight="1">
      <c r="A15" s="144">
        <v>5</v>
      </c>
      <c r="B15" s="145" t="s">
        <v>168</v>
      </c>
      <c r="C15" s="616" t="s">
        <v>564</v>
      </c>
      <c r="D15" s="617"/>
      <c r="E15" s="617"/>
      <c r="F15" s="618"/>
      <c r="G15" s="189"/>
      <c r="H15" s="189"/>
    </row>
    <row r="16" spans="1:8" s="136" customFormat="1" ht="56.25" customHeight="1">
      <c r="A16" s="144">
        <v>6</v>
      </c>
      <c r="B16" s="145" t="s">
        <v>169</v>
      </c>
      <c r="C16" s="612"/>
      <c r="D16" s="613"/>
      <c r="E16" s="613"/>
      <c r="F16" s="614"/>
      <c r="G16" s="189"/>
      <c r="H16" s="189"/>
    </row>
    <row r="17" spans="1:8" s="136" customFormat="1" ht="76.5" customHeight="1">
      <c r="A17" s="144">
        <v>7</v>
      </c>
      <c r="B17" s="145" t="s">
        <v>170</v>
      </c>
      <c r="C17" s="619" t="s">
        <v>256</v>
      </c>
      <c r="D17" s="617"/>
      <c r="E17" s="617"/>
      <c r="F17" s="618"/>
      <c r="G17" s="189"/>
      <c r="H17" s="189"/>
    </row>
    <row r="18" spans="1:8" s="136" customFormat="1" ht="76.5" customHeight="1">
      <c r="A18" s="144">
        <v>8</v>
      </c>
      <c r="B18" s="145" t="s">
        <v>171</v>
      </c>
      <c r="C18" s="619" t="s">
        <v>571</v>
      </c>
      <c r="D18" s="617"/>
      <c r="E18" s="617"/>
      <c r="F18" s="618"/>
      <c r="G18" s="189"/>
      <c r="H18" s="189"/>
    </row>
    <row r="19" spans="1:8" s="136" customFormat="1" ht="76.5" customHeight="1">
      <c r="A19" s="144">
        <v>9</v>
      </c>
      <c r="B19" s="145" t="s">
        <v>172</v>
      </c>
      <c r="C19" s="619" t="s">
        <v>565</v>
      </c>
      <c r="D19" s="617"/>
      <c r="E19" s="617"/>
      <c r="F19" s="618"/>
      <c r="G19" s="189"/>
      <c r="H19" s="189"/>
    </row>
    <row r="20" spans="1:8" s="136" customFormat="1" ht="76.5" customHeight="1" thickBot="1">
      <c r="A20" s="146">
        <v>10</v>
      </c>
      <c r="B20" s="190" t="s">
        <v>173</v>
      </c>
      <c r="C20" s="620"/>
      <c r="D20" s="621"/>
      <c r="E20" s="621"/>
      <c r="F20" s="622"/>
      <c r="G20" s="147"/>
      <c r="H20" s="147"/>
    </row>
    <row r="21" spans="1:8" ht="12" customHeight="1">
      <c r="A21" s="141"/>
      <c r="B21" s="141"/>
      <c r="C21" s="139"/>
      <c r="D21" s="139"/>
      <c r="E21" s="139"/>
      <c r="F21" s="139"/>
      <c r="G21" s="141"/>
      <c r="H21" s="141"/>
    </row>
    <row r="22" spans="1:8" ht="34.5" customHeight="1">
      <c r="A22" s="141"/>
      <c r="B22" s="608" t="s">
        <v>186</v>
      </c>
      <c r="C22" s="608"/>
      <c r="D22" s="608"/>
      <c r="E22" s="139"/>
      <c r="F22" s="139"/>
      <c r="G22" s="608" t="s">
        <v>187</v>
      </c>
      <c r="H22" s="608"/>
    </row>
    <row r="23" spans="1:8" ht="40" customHeight="1">
      <c r="A23" s="141"/>
      <c r="B23" s="191"/>
      <c r="C23" s="191"/>
      <c r="D23" s="191"/>
      <c r="E23" s="191"/>
      <c r="F23" s="136"/>
      <c r="G23" s="191"/>
      <c r="H23" s="191"/>
    </row>
    <row r="24" spans="1:8" ht="40" customHeight="1">
      <c r="A24" s="135"/>
      <c r="B24" s="134"/>
      <c r="C24" s="134"/>
      <c r="D24" s="134"/>
      <c r="E24" s="134"/>
      <c r="F24" s="134"/>
      <c r="G24" s="134"/>
      <c r="H24" s="134"/>
    </row>
    <row r="25" spans="1:8" ht="40" customHeight="1">
      <c r="A25" s="135"/>
      <c r="B25" s="134"/>
      <c r="C25" s="134"/>
      <c r="D25" s="134"/>
      <c r="E25" s="134"/>
      <c r="F25" s="134"/>
      <c r="G25" s="134"/>
      <c r="H25" s="134"/>
    </row>
    <row r="26" spans="1:8" ht="40" customHeight="1">
      <c r="A26" s="135"/>
      <c r="B26" s="134"/>
      <c r="C26" s="134"/>
      <c r="D26" s="134"/>
      <c r="E26" s="134"/>
      <c r="F26" s="134"/>
      <c r="G26" s="134"/>
      <c r="H26" s="134"/>
    </row>
    <row r="27" spans="1:8" ht="40" customHeight="1">
      <c r="A27" s="135"/>
      <c r="B27" s="134"/>
      <c r="C27" s="134"/>
      <c r="D27" s="134"/>
      <c r="E27" s="134"/>
      <c r="F27" s="134"/>
      <c r="G27" s="134"/>
      <c r="H27" s="134"/>
    </row>
    <row r="28" spans="1:8" ht="40" customHeight="1">
      <c r="A28" s="135"/>
      <c r="B28" s="134"/>
      <c r="C28" s="134"/>
      <c r="D28" s="134"/>
      <c r="E28" s="134"/>
      <c r="F28" s="134"/>
      <c r="G28" s="134"/>
      <c r="H28" s="134"/>
    </row>
    <row r="29" spans="1:8" ht="40" customHeight="1">
      <c r="A29" s="135"/>
      <c r="B29" s="134"/>
      <c r="C29" s="134"/>
      <c r="D29" s="134"/>
      <c r="E29" s="134"/>
      <c r="F29" s="134"/>
      <c r="G29" s="134"/>
      <c r="H29" s="134"/>
    </row>
    <row r="30" spans="1:8" ht="40" customHeight="1">
      <c r="A30" s="135"/>
      <c r="B30" s="134"/>
      <c r="C30" s="134"/>
      <c r="D30" s="134"/>
      <c r="E30" s="134"/>
      <c r="F30" s="134"/>
      <c r="G30" s="134"/>
      <c r="H30" s="134"/>
    </row>
    <row r="31" spans="1:8" ht="40" customHeight="1">
      <c r="A31" s="135"/>
      <c r="B31" s="134"/>
      <c r="C31" s="134"/>
      <c r="D31" s="134"/>
      <c r="E31" s="134"/>
      <c r="F31" s="134"/>
      <c r="G31" s="134"/>
      <c r="H31" s="134"/>
    </row>
    <row r="32" spans="1:8" ht="40" customHeight="1">
      <c r="A32" s="135"/>
      <c r="B32" s="134"/>
      <c r="C32" s="134"/>
      <c r="D32" s="134"/>
      <c r="E32" s="134"/>
      <c r="F32" s="134"/>
      <c r="G32" s="134"/>
      <c r="H32" s="134"/>
    </row>
    <row r="33" spans="1:8" ht="40" customHeight="1">
      <c r="A33" s="135"/>
      <c r="B33" s="134"/>
      <c r="C33" s="134"/>
      <c r="D33" s="134"/>
      <c r="E33" s="134"/>
      <c r="F33" s="134"/>
      <c r="G33" s="134"/>
      <c r="H33" s="134"/>
    </row>
    <row r="34" spans="1:8" ht="40" customHeight="1">
      <c r="A34" s="135"/>
      <c r="B34" s="134"/>
      <c r="C34" s="134"/>
      <c r="D34" s="134"/>
      <c r="E34" s="134"/>
      <c r="F34" s="134"/>
      <c r="G34" s="134"/>
      <c r="H34" s="134"/>
    </row>
    <row r="35" spans="1:8" ht="40" customHeight="1">
      <c r="A35" s="135"/>
      <c r="B35" s="134"/>
      <c r="C35" s="134"/>
      <c r="D35" s="134"/>
      <c r="E35" s="134"/>
      <c r="F35" s="134"/>
      <c r="G35" s="134"/>
      <c r="H35" s="134"/>
    </row>
    <row r="36" spans="1:8" ht="40" customHeight="1">
      <c r="A36" s="135"/>
      <c r="B36" s="134"/>
      <c r="C36" s="134"/>
      <c r="D36" s="134"/>
      <c r="E36" s="134"/>
      <c r="F36" s="134"/>
      <c r="G36" s="134"/>
      <c r="H36" s="134"/>
    </row>
    <row r="37" spans="1:8" ht="40" customHeight="1">
      <c r="A37" s="135"/>
      <c r="B37" s="134"/>
      <c r="C37" s="134"/>
      <c r="D37" s="134"/>
      <c r="E37" s="134"/>
      <c r="F37" s="134"/>
      <c r="G37" s="134"/>
      <c r="H37" s="134"/>
    </row>
    <row r="38" spans="1:8" ht="40" customHeight="1">
      <c r="A38" s="135"/>
      <c r="B38" s="134"/>
      <c r="C38" s="134"/>
      <c r="D38" s="134"/>
      <c r="E38" s="134"/>
      <c r="F38" s="134"/>
      <c r="G38" s="134"/>
      <c r="H38" s="134"/>
    </row>
    <row r="39" spans="1:8" ht="40" customHeight="1">
      <c r="A39" s="135"/>
      <c r="B39" s="134"/>
      <c r="C39" s="134"/>
      <c r="D39" s="134"/>
      <c r="E39" s="134"/>
      <c r="F39" s="134"/>
      <c r="G39" s="134"/>
      <c r="H39" s="134"/>
    </row>
    <row r="40" spans="1:8" ht="40" customHeight="1">
      <c r="A40" s="135"/>
      <c r="B40" s="134"/>
      <c r="C40" s="134"/>
      <c r="D40" s="134"/>
      <c r="E40" s="134"/>
      <c r="F40" s="134"/>
      <c r="G40" s="134"/>
      <c r="H40" s="134"/>
    </row>
    <row r="41" spans="1:8" ht="40" customHeight="1">
      <c r="A41" s="135"/>
      <c r="B41" s="134"/>
      <c r="C41" s="134"/>
      <c r="D41" s="134"/>
      <c r="E41" s="134"/>
      <c r="F41" s="134"/>
      <c r="G41" s="134"/>
      <c r="H41" s="134"/>
    </row>
    <row r="42" spans="1:8" ht="40" customHeight="1">
      <c r="A42" s="135"/>
      <c r="B42" s="134"/>
      <c r="C42" s="134"/>
      <c r="D42" s="134"/>
      <c r="E42" s="134"/>
      <c r="F42" s="134"/>
      <c r="G42" s="134"/>
      <c r="H42" s="134"/>
    </row>
    <row r="43" spans="1:8" ht="40" customHeight="1">
      <c r="A43" s="135"/>
      <c r="B43" s="134"/>
      <c r="C43" s="134"/>
      <c r="D43" s="134"/>
      <c r="E43" s="134"/>
      <c r="F43" s="134"/>
      <c r="G43" s="134"/>
      <c r="H43" s="134"/>
    </row>
    <row r="44" spans="1:8" ht="40" customHeight="1">
      <c r="A44" s="135"/>
      <c r="B44" s="134"/>
      <c r="C44" s="134"/>
      <c r="D44" s="134"/>
      <c r="E44" s="134"/>
      <c r="F44" s="134"/>
      <c r="G44" s="134"/>
      <c r="H44" s="134"/>
    </row>
    <row r="45" spans="1:8" ht="40" customHeight="1">
      <c r="A45" s="135"/>
      <c r="B45" s="134"/>
      <c r="C45" s="134"/>
      <c r="D45" s="134"/>
      <c r="E45" s="134"/>
      <c r="F45" s="134"/>
      <c r="G45" s="134"/>
      <c r="H45" s="134"/>
    </row>
    <row r="46" spans="1:8" ht="40" customHeight="1">
      <c r="A46" s="135"/>
      <c r="B46" s="134"/>
      <c r="C46" s="134"/>
      <c r="D46" s="134"/>
      <c r="E46" s="134"/>
      <c r="F46" s="134"/>
      <c r="G46" s="134"/>
      <c r="H46" s="134"/>
    </row>
    <row r="47" spans="1:8" ht="40" customHeight="1">
      <c r="A47" s="135"/>
      <c r="B47" s="134"/>
      <c r="C47" s="134"/>
      <c r="D47" s="134"/>
      <c r="E47" s="134"/>
      <c r="F47" s="134"/>
      <c r="G47" s="134"/>
      <c r="H47" s="134"/>
    </row>
    <row r="48" spans="1:8" ht="40" customHeight="1">
      <c r="A48" s="135"/>
      <c r="B48" s="134"/>
      <c r="C48" s="134"/>
      <c r="D48" s="134"/>
      <c r="E48" s="134"/>
      <c r="F48" s="134"/>
      <c r="G48" s="134"/>
      <c r="H48" s="134"/>
    </row>
    <row r="49" spans="1:8" ht="40" customHeight="1">
      <c r="A49" s="135"/>
      <c r="B49" s="134"/>
      <c r="C49" s="134"/>
      <c r="D49" s="134"/>
      <c r="E49" s="134"/>
      <c r="F49" s="134"/>
      <c r="G49" s="134"/>
      <c r="H49" s="134"/>
    </row>
    <row r="50" spans="1:8" ht="40" customHeight="1">
      <c r="A50" s="135"/>
      <c r="B50" s="134"/>
      <c r="C50" s="134"/>
      <c r="D50" s="134"/>
      <c r="E50" s="134"/>
      <c r="F50" s="134"/>
      <c r="G50" s="134"/>
      <c r="H50" s="134"/>
    </row>
    <row r="51" spans="1:8" ht="40" customHeight="1">
      <c r="A51" s="135"/>
      <c r="B51" s="134"/>
      <c r="C51" s="134"/>
      <c r="D51" s="134"/>
      <c r="E51" s="134"/>
      <c r="F51" s="134"/>
      <c r="G51" s="134"/>
      <c r="H51" s="134"/>
    </row>
    <row r="52" spans="1:8" ht="40" customHeight="1">
      <c r="A52" s="135"/>
      <c r="B52" s="134"/>
      <c r="C52" s="134"/>
      <c r="D52" s="134"/>
      <c r="E52" s="134"/>
      <c r="F52" s="134"/>
      <c r="G52" s="134"/>
      <c r="H52" s="134"/>
    </row>
    <row r="53" spans="1:8" ht="40" customHeight="1">
      <c r="A53" s="135"/>
      <c r="B53" s="134"/>
      <c r="C53" s="134"/>
      <c r="D53" s="134"/>
      <c r="E53" s="134"/>
      <c r="F53" s="134"/>
      <c r="G53" s="134"/>
      <c r="H53" s="134"/>
    </row>
    <row r="54" spans="1:8" ht="40" customHeight="1">
      <c r="A54" s="135"/>
      <c r="B54" s="134"/>
      <c r="C54" s="134"/>
      <c r="D54" s="134"/>
      <c r="E54" s="134"/>
      <c r="F54" s="134"/>
      <c r="G54" s="134"/>
      <c r="H54" s="134"/>
    </row>
    <row r="55" spans="1:8" ht="40" customHeight="1">
      <c r="A55" s="135"/>
      <c r="B55" s="134"/>
      <c r="C55" s="134"/>
      <c r="D55" s="134"/>
      <c r="E55" s="134"/>
      <c r="F55" s="134"/>
      <c r="G55" s="134"/>
      <c r="H55" s="134"/>
    </row>
    <row r="56" spans="1:8" ht="40" customHeight="1">
      <c r="A56" s="135"/>
      <c r="B56" s="134"/>
      <c r="C56" s="134"/>
      <c r="D56" s="134"/>
      <c r="E56" s="134"/>
      <c r="F56" s="134"/>
      <c r="G56" s="134"/>
      <c r="H56" s="134"/>
    </row>
    <row r="57" spans="1:8" ht="40" customHeight="1">
      <c r="A57" s="135"/>
      <c r="B57" s="134"/>
      <c r="C57" s="134"/>
      <c r="D57" s="134"/>
      <c r="E57" s="134"/>
      <c r="F57" s="134"/>
      <c r="G57" s="134"/>
      <c r="H57" s="134"/>
    </row>
    <row r="58" spans="1:8" ht="40" customHeight="1">
      <c r="A58" s="135"/>
      <c r="B58" s="134"/>
      <c r="C58" s="134"/>
      <c r="D58" s="134"/>
      <c r="E58" s="134"/>
      <c r="F58" s="134"/>
      <c r="G58" s="134"/>
      <c r="H58" s="134"/>
    </row>
    <row r="59" spans="1:8" ht="40" customHeight="1">
      <c r="A59" s="135"/>
      <c r="B59" s="134"/>
      <c r="C59" s="134"/>
      <c r="D59" s="134"/>
      <c r="E59" s="134"/>
      <c r="F59" s="134"/>
      <c r="G59" s="134"/>
      <c r="H59" s="134"/>
    </row>
    <row r="60" spans="1:8" ht="40" customHeight="1">
      <c r="A60" s="135"/>
      <c r="B60" s="134"/>
      <c r="C60" s="134"/>
      <c r="D60" s="134"/>
      <c r="E60" s="134"/>
      <c r="F60" s="134"/>
      <c r="G60" s="134"/>
      <c r="H60" s="134"/>
    </row>
    <row r="61" spans="1:8" ht="40" customHeight="1">
      <c r="A61" s="135"/>
      <c r="B61" s="134"/>
      <c r="C61" s="134"/>
      <c r="D61" s="134"/>
      <c r="E61" s="134"/>
      <c r="F61" s="134"/>
      <c r="G61" s="134"/>
      <c r="H61" s="134"/>
    </row>
    <row r="62" spans="1:8" ht="40" customHeight="1">
      <c r="A62" s="135"/>
      <c r="B62" s="134"/>
      <c r="C62" s="134"/>
      <c r="D62" s="134"/>
      <c r="E62" s="134"/>
      <c r="F62" s="134"/>
      <c r="G62" s="134"/>
      <c r="H62" s="134"/>
    </row>
    <row r="63" spans="1:8" ht="40" customHeight="1">
      <c r="A63" s="135"/>
      <c r="B63" s="134"/>
      <c r="C63" s="134"/>
      <c r="D63" s="134"/>
      <c r="E63" s="134"/>
      <c r="F63" s="134"/>
      <c r="G63" s="134"/>
      <c r="H63" s="134"/>
    </row>
    <row r="64" spans="1:8" ht="40" customHeight="1">
      <c r="A64" s="135"/>
      <c r="B64" s="134"/>
      <c r="C64" s="134"/>
      <c r="D64" s="134"/>
      <c r="E64" s="134"/>
      <c r="F64" s="134"/>
      <c r="G64" s="134"/>
      <c r="H64" s="134"/>
    </row>
    <row r="65" spans="1:8" ht="40" customHeight="1">
      <c r="A65" s="135"/>
      <c r="B65" s="134"/>
      <c r="C65" s="134"/>
      <c r="D65" s="134"/>
      <c r="E65" s="134"/>
      <c r="F65" s="134"/>
      <c r="G65" s="134"/>
      <c r="H65" s="134"/>
    </row>
    <row r="66" spans="1:8" ht="40" customHeight="1">
      <c r="A66" s="135"/>
      <c r="B66" s="134"/>
      <c r="C66" s="134"/>
      <c r="D66" s="134"/>
      <c r="E66" s="134"/>
      <c r="F66" s="134"/>
      <c r="G66" s="134"/>
      <c r="H66" s="134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1"/>
  <sheetViews>
    <sheetView zoomScale="76" zoomScaleNormal="76" workbookViewId="0">
      <selection activeCell="A2" sqref="A2:XFD21"/>
    </sheetView>
  </sheetViews>
  <sheetFormatPr defaultRowHeight="14.5"/>
  <cols>
    <col min="1" max="1" width="17" bestFit="1" customWidth="1"/>
    <col min="2" max="2" width="26.1796875" bestFit="1" customWidth="1"/>
    <col min="3" max="3" width="13.1796875" bestFit="1" customWidth="1"/>
    <col min="4" max="4" width="12.81640625" bestFit="1" customWidth="1"/>
    <col min="5" max="5" width="5.81640625" bestFit="1" customWidth="1"/>
    <col min="6" max="6" width="15" bestFit="1" customWidth="1"/>
  </cols>
  <sheetData>
    <row r="1" spans="1:6" s="133" customFormat="1" ht="18.5">
      <c r="A1" s="132" t="s">
        <v>150</v>
      </c>
      <c r="B1" s="132" t="s">
        <v>151</v>
      </c>
      <c r="C1" s="132" t="s">
        <v>152</v>
      </c>
      <c r="D1" s="132" t="s">
        <v>153</v>
      </c>
      <c r="E1" s="132" t="s">
        <v>154</v>
      </c>
      <c r="F1" s="132" t="s">
        <v>155</v>
      </c>
    </row>
    <row r="2" spans="1:6" ht="29.25" customHeight="1">
      <c r="A2" s="167"/>
      <c r="B2" s="167"/>
      <c r="C2" s="167"/>
      <c r="D2" s="167"/>
      <c r="E2" s="167"/>
      <c r="F2" s="167"/>
    </row>
    <row r="3" spans="1:6" ht="29.25" customHeight="1">
      <c r="A3" s="167"/>
      <c r="B3" s="167"/>
      <c r="C3" s="167"/>
      <c r="D3" s="167"/>
      <c r="E3" s="167"/>
      <c r="F3" s="167"/>
    </row>
    <row r="4" spans="1:6" ht="29.25" customHeight="1">
      <c r="A4" s="167"/>
      <c r="B4" s="167"/>
      <c r="C4" s="167"/>
      <c r="D4" s="167"/>
      <c r="E4" s="167"/>
      <c r="F4" s="167"/>
    </row>
    <row r="5" spans="1:6" ht="29.25" customHeight="1">
      <c r="A5" s="167"/>
      <c r="B5" s="167"/>
      <c r="C5" s="167"/>
      <c r="D5" s="167"/>
      <c r="E5" s="167"/>
      <c r="F5" s="167"/>
    </row>
    <row r="6" spans="1:6" ht="29.25" customHeight="1">
      <c r="A6" s="167"/>
      <c r="B6" s="167"/>
      <c r="C6" s="167"/>
      <c r="D6" s="167"/>
      <c r="E6" s="167"/>
      <c r="F6" s="167"/>
    </row>
    <row r="7" spans="1:6" ht="29.25" customHeight="1">
      <c r="A7" s="167"/>
      <c r="B7" s="167"/>
      <c r="C7" s="167"/>
      <c r="D7" s="167"/>
      <c r="E7" s="167"/>
      <c r="F7" s="167"/>
    </row>
    <row r="8" spans="1:6" ht="29.25" customHeight="1">
      <c r="A8" s="167"/>
      <c r="B8" s="167"/>
      <c r="C8" s="167"/>
      <c r="D8" s="167"/>
      <c r="E8" s="167"/>
      <c r="F8" s="167"/>
    </row>
    <row r="9" spans="1:6" ht="29.25" customHeight="1">
      <c r="A9" s="167"/>
      <c r="B9" s="167"/>
      <c r="C9" s="167"/>
      <c r="D9" s="167"/>
      <c r="E9" s="167"/>
      <c r="F9" s="167"/>
    </row>
    <row r="10" spans="1:6" ht="29.25" customHeight="1">
      <c r="A10" s="167"/>
      <c r="B10" s="167"/>
      <c r="C10" s="167"/>
      <c r="D10" s="167"/>
      <c r="E10" s="167"/>
      <c r="F10" s="167"/>
    </row>
    <row r="11" spans="1:6" ht="29.25" customHeight="1">
      <c r="A11" s="167"/>
      <c r="B11" s="167"/>
      <c r="C11" s="167"/>
      <c r="D11" s="167"/>
      <c r="E11" s="167"/>
      <c r="F11" s="167"/>
    </row>
    <row r="12" spans="1:6" ht="29.25" customHeight="1">
      <c r="A12" s="167"/>
      <c r="B12" s="167"/>
      <c r="C12" s="167"/>
      <c r="D12" s="167"/>
      <c r="E12" s="167"/>
      <c r="F12" s="167"/>
    </row>
    <row r="13" spans="1:6" ht="29.25" customHeight="1">
      <c r="A13" s="167"/>
      <c r="B13" s="167"/>
      <c r="C13" s="167"/>
      <c r="D13" s="167"/>
      <c r="E13" s="167"/>
      <c r="F13" s="167"/>
    </row>
    <row r="14" spans="1:6" ht="29.25" customHeight="1">
      <c r="A14" s="167"/>
      <c r="B14" s="167"/>
      <c r="C14" s="167"/>
      <c r="D14" s="167"/>
      <c r="E14" s="167"/>
      <c r="F14" s="167"/>
    </row>
    <row r="15" spans="1:6" ht="29.25" customHeight="1">
      <c r="A15" s="167"/>
      <c r="B15" s="167"/>
      <c r="C15" s="167"/>
      <c r="D15" s="167"/>
      <c r="E15" s="167"/>
      <c r="F15" s="167"/>
    </row>
    <row r="16" spans="1:6" ht="29.25" customHeight="1">
      <c r="A16" s="167"/>
      <c r="B16" s="167"/>
      <c r="C16" s="167"/>
      <c r="D16" s="167"/>
      <c r="E16" s="167"/>
      <c r="F16" s="167"/>
    </row>
    <row r="17" spans="1:6" ht="29.25" customHeight="1">
      <c r="A17" s="167"/>
      <c r="B17" s="167"/>
      <c r="C17" s="167"/>
      <c r="D17" s="167"/>
      <c r="E17" s="167"/>
      <c r="F17" s="167"/>
    </row>
    <row r="18" spans="1:6" ht="29.25" customHeight="1">
      <c r="A18" s="167"/>
      <c r="B18" s="167"/>
      <c r="C18" s="167"/>
      <c r="D18" s="167"/>
      <c r="E18" s="167"/>
      <c r="F18" s="167"/>
    </row>
    <row r="19" spans="1:6" ht="29.25" customHeight="1">
      <c r="A19" s="167"/>
      <c r="B19" s="167"/>
      <c r="C19" s="167"/>
      <c r="D19" s="167"/>
      <c r="E19" s="167"/>
      <c r="F19" s="167"/>
    </row>
    <row r="20" spans="1:6" ht="32.5" customHeight="1">
      <c r="A20" s="167"/>
      <c r="B20" s="167"/>
      <c r="C20" s="167"/>
      <c r="D20" s="167"/>
      <c r="E20" s="167"/>
      <c r="F20" s="167"/>
    </row>
    <row r="21" spans="1:6" ht="32.5" customHeight="1">
      <c r="A21" s="167"/>
      <c r="B21" s="167"/>
      <c r="C21" s="167"/>
      <c r="D21" s="167"/>
      <c r="E21" s="214"/>
      <c r="F21" s="214"/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66"/>
  <sheetViews>
    <sheetView view="pageBreakPreview" topLeftCell="A6" zoomScaleNormal="100" zoomScaleSheetLayoutView="100" zoomScalePageLayoutView="70" workbookViewId="0">
      <selection activeCell="G11" sqref="G11"/>
    </sheetView>
  </sheetViews>
  <sheetFormatPr defaultColWidth="9.81640625" defaultRowHeight="18"/>
  <cols>
    <col min="1" max="1" width="5.453125" style="148" bestFit="1" customWidth="1"/>
    <col min="2" max="2" width="17.54296875" style="148" customWidth="1"/>
    <col min="3" max="3" width="10.54296875" style="148" customWidth="1"/>
    <col min="4" max="4" width="20" style="148" customWidth="1"/>
    <col min="5" max="5" width="2.453125" style="148" customWidth="1"/>
    <col min="6" max="6" width="15.81640625" style="148" customWidth="1"/>
    <col min="7" max="7" width="19.453125" style="148" customWidth="1"/>
    <col min="8" max="8" width="45.54296875" style="148" customWidth="1"/>
    <col min="9" max="254" width="9.81640625" style="148"/>
    <col min="255" max="255" width="3.81640625" style="148" customWidth="1"/>
    <col min="256" max="257" width="9.54296875" style="148" customWidth="1"/>
    <col min="258" max="259" width="14.54296875" style="148" customWidth="1"/>
    <col min="260" max="260" width="0" style="148" hidden="1" customWidth="1"/>
    <col min="261" max="267" width="9.54296875" style="148" customWidth="1"/>
    <col min="268" max="510" width="9.81640625" style="148"/>
    <col min="511" max="511" width="3.81640625" style="148" customWidth="1"/>
    <col min="512" max="513" width="9.54296875" style="148" customWidth="1"/>
    <col min="514" max="515" width="14.54296875" style="148" customWidth="1"/>
    <col min="516" max="516" width="0" style="148" hidden="1" customWidth="1"/>
    <col min="517" max="523" width="9.54296875" style="148" customWidth="1"/>
    <col min="524" max="766" width="9.81640625" style="148"/>
    <col min="767" max="767" width="3.81640625" style="148" customWidth="1"/>
    <col min="768" max="769" width="9.54296875" style="148" customWidth="1"/>
    <col min="770" max="771" width="14.54296875" style="148" customWidth="1"/>
    <col min="772" max="772" width="0" style="148" hidden="1" customWidth="1"/>
    <col min="773" max="779" width="9.54296875" style="148" customWidth="1"/>
    <col min="780" max="1022" width="9.81640625" style="148"/>
    <col min="1023" max="1023" width="3.81640625" style="148" customWidth="1"/>
    <col min="1024" max="1025" width="9.54296875" style="148" customWidth="1"/>
    <col min="1026" max="1027" width="14.54296875" style="148" customWidth="1"/>
    <col min="1028" max="1028" width="0" style="148" hidden="1" customWidth="1"/>
    <col min="1029" max="1035" width="9.54296875" style="148" customWidth="1"/>
    <col min="1036" max="1278" width="9.81640625" style="148"/>
    <col min="1279" max="1279" width="3.81640625" style="148" customWidth="1"/>
    <col min="1280" max="1281" width="9.54296875" style="148" customWidth="1"/>
    <col min="1282" max="1283" width="14.54296875" style="148" customWidth="1"/>
    <col min="1284" max="1284" width="0" style="148" hidden="1" customWidth="1"/>
    <col min="1285" max="1291" width="9.54296875" style="148" customWidth="1"/>
    <col min="1292" max="1534" width="9.81640625" style="148"/>
    <col min="1535" max="1535" width="3.81640625" style="148" customWidth="1"/>
    <col min="1536" max="1537" width="9.54296875" style="148" customWidth="1"/>
    <col min="1538" max="1539" width="14.54296875" style="148" customWidth="1"/>
    <col min="1540" max="1540" width="0" style="148" hidden="1" customWidth="1"/>
    <col min="1541" max="1547" width="9.54296875" style="148" customWidth="1"/>
    <col min="1548" max="1790" width="9.81640625" style="148"/>
    <col min="1791" max="1791" width="3.81640625" style="148" customWidth="1"/>
    <col min="1792" max="1793" width="9.54296875" style="148" customWidth="1"/>
    <col min="1794" max="1795" width="14.54296875" style="148" customWidth="1"/>
    <col min="1796" max="1796" width="0" style="148" hidden="1" customWidth="1"/>
    <col min="1797" max="1803" width="9.54296875" style="148" customWidth="1"/>
    <col min="1804" max="2046" width="9.81640625" style="148"/>
    <col min="2047" max="2047" width="3.81640625" style="148" customWidth="1"/>
    <col min="2048" max="2049" width="9.54296875" style="148" customWidth="1"/>
    <col min="2050" max="2051" width="14.54296875" style="148" customWidth="1"/>
    <col min="2052" max="2052" width="0" style="148" hidden="1" customWidth="1"/>
    <col min="2053" max="2059" width="9.54296875" style="148" customWidth="1"/>
    <col min="2060" max="2302" width="9.81640625" style="148"/>
    <col min="2303" max="2303" width="3.81640625" style="148" customWidth="1"/>
    <col min="2304" max="2305" width="9.54296875" style="148" customWidth="1"/>
    <col min="2306" max="2307" width="14.54296875" style="148" customWidth="1"/>
    <col min="2308" max="2308" width="0" style="148" hidden="1" customWidth="1"/>
    <col min="2309" max="2315" width="9.54296875" style="148" customWidth="1"/>
    <col min="2316" max="2558" width="9.81640625" style="148"/>
    <col min="2559" max="2559" width="3.81640625" style="148" customWidth="1"/>
    <col min="2560" max="2561" width="9.54296875" style="148" customWidth="1"/>
    <col min="2562" max="2563" width="14.54296875" style="148" customWidth="1"/>
    <col min="2564" max="2564" width="0" style="148" hidden="1" customWidth="1"/>
    <col min="2565" max="2571" width="9.54296875" style="148" customWidth="1"/>
    <col min="2572" max="2814" width="9.81640625" style="148"/>
    <col min="2815" max="2815" width="3.81640625" style="148" customWidth="1"/>
    <col min="2816" max="2817" width="9.54296875" style="148" customWidth="1"/>
    <col min="2818" max="2819" width="14.54296875" style="148" customWidth="1"/>
    <col min="2820" max="2820" width="0" style="148" hidden="1" customWidth="1"/>
    <col min="2821" max="2827" width="9.54296875" style="148" customWidth="1"/>
    <col min="2828" max="3070" width="9.81640625" style="148"/>
    <col min="3071" max="3071" width="3.81640625" style="148" customWidth="1"/>
    <col min="3072" max="3073" width="9.54296875" style="148" customWidth="1"/>
    <col min="3074" max="3075" width="14.54296875" style="148" customWidth="1"/>
    <col min="3076" max="3076" width="0" style="148" hidden="1" customWidth="1"/>
    <col min="3077" max="3083" width="9.54296875" style="148" customWidth="1"/>
    <col min="3084" max="3326" width="9.81640625" style="148"/>
    <col min="3327" max="3327" width="3.81640625" style="148" customWidth="1"/>
    <col min="3328" max="3329" width="9.54296875" style="148" customWidth="1"/>
    <col min="3330" max="3331" width="14.54296875" style="148" customWidth="1"/>
    <col min="3332" max="3332" width="0" style="148" hidden="1" customWidth="1"/>
    <col min="3333" max="3339" width="9.54296875" style="148" customWidth="1"/>
    <col min="3340" max="3582" width="9.81640625" style="148"/>
    <col min="3583" max="3583" width="3.81640625" style="148" customWidth="1"/>
    <col min="3584" max="3585" width="9.54296875" style="148" customWidth="1"/>
    <col min="3586" max="3587" width="14.54296875" style="148" customWidth="1"/>
    <col min="3588" max="3588" width="0" style="148" hidden="1" customWidth="1"/>
    <col min="3589" max="3595" width="9.54296875" style="148" customWidth="1"/>
    <col min="3596" max="3838" width="9.81640625" style="148"/>
    <col min="3839" max="3839" width="3.81640625" style="148" customWidth="1"/>
    <col min="3840" max="3841" width="9.54296875" style="148" customWidth="1"/>
    <col min="3842" max="3843" width="14.54296875" style="148" customWidth="1"/>
    <col min="3844" max="3844" width="0" style="148" hidden="1" customWidth="1"/>
    <col min="3845" max="3851" width="9.54296875" style="148" customWidth="1"/>
    <col min="3852" max="4094" width="9.81640625" style="148"/>
    <col min="4095" max="4095" width="3.81640625" style="148" customWidth="1"/>
    <col min="4096" max="4097" width="9.54296875" style="148" customWidth="1"/>
    <col min="4098" max="4099" width="14.54296875" style="148" customWidth="1"/>
    <col min="4100" max="4100" width="0" style="148" hidden="1" customWidth="1"/>
    <col min="4101" max="4107" width="9.54296875" style="148" customWidth="1"/>
    <col min="4108" max="4350" width="9.81640625" style="148"/>
    <col min="4351" max="4351" width="3.81640625" style="148" customWidth="1"/>
    <col min="4352" max="4353" width="9.54296875" style="148" customWidth="1"/>
    <col min="4354" max="4355" width="14.54296875" style="148" customWidth="1"/>
    <col min="4356" max="4356" width="0" style="148" hidden="1" customWidth="1"/>
    <col min="4357" max="4363" width="9.54296875" style="148" customWidth="1"/>
    <col min="4364" max="4606" width="9.81640625" style="148"/>
    <col min="4607" max="4607" width="3.81640625" style="148" customWidth="1"/>
    <col min="4608" max="4609" width="9.54296875" style="148" customWidth="1"/>
    <col min="4610" max="4611" width="14.54296875" style="148" customWidth="1"/>
    <col min="4612" max="4612" width="0" style="148" hidden="1" customWidth="1"/>
    <col min="4613" max="4619" width="9.54296875" style="148" customWidth="1"/>
    <col min="4620" max="4862" width="9.81640625" style="148"/>
    <col min="4863" max="4863" width="3.81640625" style="148" customWidth="1"/>
    <col min="4864" max="4865" width="9.54296875" style="148" customWidth="1"/>
    <col min="4866" max="4867" width="14.54296875" style="148" customWidth="1"/>
    <col min="4868" max="4868" width="0" style="148" hidden="1" customWidth="1"/>
    <col min="4869" max="4875" width="9.54296875" style="148" customWidth="1"/>
    <col min="4876" max="5118" width="9.81640625" style="148"/>
    <col min="5119" max="5119" width="3.81640625" style="148" customWidth="1"/>
    <col min="5120" max="5121" width="9.54296875" style="148" customWidth="1"/>
    <col min="5122" max="5123" width="14.54296875" style="148" customWidth="1"/>
    <col min="5124" max="5124" width="0" style="148" hidden="1" customWidth="1"/>
    <col min="5125" max="5131" width="9.54296875" style="148" customWidth="1"/>
    <col min="5132" max="5374" width="9.81640625" style="148"/>
    <col min="5375" max="5375" width="3.81640625" style="148" customWidth="1"/>
    <col min="5376" max="5377" width="9.54296875" style="148" customWidth="1"/>
    <col min="5378" max="5379" width="14.54296875" style="148" customWidth="1"/>
    <col min="5380" max="5380" width="0" style="148" hidden="1" customWidth="1"/>
    <col min="5381" max="5387" width="9.54296875" style="148" customWidth="1"/>
    <col min="5388" max="5630" width="9.81640625" style="148"/>
    <col min="5631" max="5631" width="3.81640625" style="148" customWidth="1"/>
    <col min="5632" max="5633" width="9.54296875" style="148" customWidth="1"/>
    <col min="5634" max="5635" width="14.54296875" style="148" customWidth="1"/>
    <col min="5636" max="5636" width="0" style="148" hidden="1" customWidth="1"/>
    <col min="5637" max="5643" width="9.54296875" style="148" customWidth="1"/>
    <col min="5644" max="5886" width="9.81640625" style="148"/>
    <col min="5887" max="5887" width="3.81640625" style="148" customWidth="1"/>
    <col min="5888" max="5889" width="9.54296875" style="148" customWidth="1"/>
    <col min="5890" max="5891" width="14.54296875" style="148" customWidth="1"/>
    <col min="5892" max="5892" width="0" style="148" hidden="1" customWidth="1"/>
    <col min="5893" max="5899" width="9.54296875" style="148" customWidth="1"/>
    <col min="5900" max="6142" width="9.81640625" style="148"/>
    <col min="6143" max="6143" width="3.81640625" style="148" customWidth="1"/>
    <col min="6144" max="6145" width="9.54296875" style="148" customWidth="1"/>
    <col min="6146" max="6147" width="14.54296875" style="148" customWidth="1"/>
    <col min="6148" max="6148" width="0" style="148" hidden="1" customWidth="1"/>
    <col min="6149" max="6155" width="9.54296875" style="148" customWidth="1"/>
    <col min="6156" max="6398" width="9.81640625" style="148"/>
    <col min="6399" max="6399" width="3.81640625" style="148" customWidth="1"/>
    <col min="6400" max="6401" width="9.54296875" style="148" customWidth="1"/>
    <col min="6402" max="6403" width="14.54296875" style="148" customWidth="1"/>
    <col min="6404" max="6404" width="0" style="148" hidden="1" customWidth="1"/>
    <col min="6405" max="6411" width="9.54296875" style="148" customWidth="1"/>
    <col min="6412" max="6654" width="9.81640625" style="148"/>
    <col min="6655" max="6655" width="3.81640625" style="148" customWidth="1"/>
    <col min="6656" max="6657" width="9.54296875" style="148" customWidth="1"/>
    <col min="6658" max="6659" width="14.54296875" style="148" customWidth="1"/>
    <col min="6660" max="6660" width="0" style="148" hidden="1" customWidth="1"/>
    <col min="6661" max="6667" width="9.54296875" style="148" customWidth="1"/>
    <col min="6668" max="6910" width="9.81640625" style="148"/>
    <col min="6911" max="6911" width="3.81640625" style="148" customWidth="1"/>
    <col min="6912" max="6913" width="9.54296875" style="148" customWidth="1"/>
    <col min="6914" max="6915" width="14.54296875" style="148" customWidth="1"/>
    <col min="6916" max="6916" width="0" style="148" hidden="1" customWidth="1"/>
    <col min="6917" max="6923" width="9.54296875" style="148" customWidth="1"/>
    <col min="6924" max="7166" width="9.81640625" style="148"/>
    <col min="7167" max="7167" width="3.81640625" style="148" customWidth="1"/>
    <col min="7168" max="7169" width="9.54296875" style="148" customWidth="1"/>
    <col min="7170" max="7171" width="14.54296875" style="148" customWidth="1"/>
    <col min="7172" max="7172" width="0" style="148" hidden="1" customWidth="1"/>
    <col min="7173" max="7179" width="9.54296875" style="148" customWidth="1"/>
    <col min="7180" max="7422" width="9.81640625" style="148"/>
    <col min="7423" max="7423" width="3.81640625" style="148" customWidth="1"/>
    <col min="7424" max="7425" width="9.54296875" style="148" customWidth="1"/>
    <col min="7426" max="7427" width="14.54296875" style="148" customWidth="1"/>
    <col min="7428" max="7428" width="0" style="148" hidden="1" customWidth="1"/>
    <col min="7429" max="7435" width="9.54296875" style="148" customWidth="1"/>
    <col min="7436" max="7678" width="9.81640625" style="148"/>
    <col min="7679" max="7679" width="3.81640625" style="148" customWidth="1"/>
    <col min="7680" max="7681" width="9.54296875" style="148" customWidth="1"/>
    <col min="7682" max="7683" width="14.54296875" style="148" customWidth="1"/>
    <col min="7684" max="7684" width="0" style="148" hidden="1" customWidth="1"/>
    <col min="7685" max="7691" width="9.54296875" style="148" customWidth="1"/>
    <col min="7692" max="7934" width="9.81640625" style="148"/>
    <col min="7935" max="7935" width="3.81640625" style="148" customWidth="1"/>
    <col min="7936" max="7937" width="9.54296875" style="148" customWidth="1"/>
    <col min="7938" max="7939" width="14.54296875" style="148" customWidth="1"/>
    <col min="7940" max="7940" width="0" style="148" hidden="1" customWidth="1"/>
    <col min="7941" max="7947" width="9.54296875" style="148" customWidth="1"/>
    <col min="7948" max="8190" width="9.81640625" style="148"/>
    <col min="8191" max="8191" width="3.81640625" style="148" customWidth="1"/>
    <col min="8192" max="8193" width="9.54296875" style="148" customWidth="1"/>
    <col min="8194" max="8195" width="14.54296875" style="148" customWidth="1"/>
    <col min="8196" max="8196" width="0" style="148" hidden="1" customWidth="1"/>
    <col min="8197" max="8203" width="9.54296875" style="148" customWidth="1"/>
    <col min="8204" max="8446" width="9.81640625" style="148"/>
    <col min="8447" max="8447" width="3.81640625" style="148" customWidth="1"/>
    <col min="8448" max="8449" width="9.54296875" style="148" customWidth="1"/>
    <col min="8450" max="8451" width="14.54296875" style="148" customWidth="1"/>
    <col min="8452" max="8452" width="0" style="148" hidden="1" customWidth="1"/>
    <col min="8453" max="8459" width="9.54296875" style="148" customWidth="1"/>
    <col min="8460" max="8702" width="9.81640625" style="148"/>
    <col min="8703" max="8703" width="3.81640625" style="148" customWidth="1"/>
    <col min="8704" max="8705" width="9.54296875" style="148" customWidth="1"/>
    <col min="8706" max="8707" width="14.54296875" style="148" customWidth="1"/>
    <col min="8708" max="8708" width="0" style="148" hidden="1" customWidth="1"/>
    <col min="8709" max="8715" width="9.54296875" style="148" customWidth="1"/>
    <col min="8716" max="8958" width="9.81640625" style="148"/>
    <col min="8959" max="8959" width="3.81640625" style="148" customWidth="1"/>
    <col min="8960" max="8961" width="9.54296875" style="148" customWidth="1"/>
    <col min="8962" max="8963" width="14.54296875" style="148" customWidth="1"/>
    <col min="8964" max="8964" width="0" style="148" hidden="1" customWidth="1"/>
    <col min="8965" max="8971" width="9.54296875" style="148" customWidth="1"/>
    <col min="8972" max="9214" width="9.81640625" style="148"/>
    <col min="9215" max="9215" width="3.81640625" style="148" customWidth="1"/>
    <col min="9216" max="9217" width="9.54296875" style="148" customWidth="1"/>
    <col min="9218" max="9219" width="14.54296875" style="148" customWidth="1"/>
    <col min="9220" max="9220" width="0" style="148" hidden="1" customWidth="1"/>
    <col min="9221" max="9227" width="9.54296875" style="148" customWidth="1"/>
    <col min="9228" max="9470" width="9.81640625" style="148"/>
    <col min="9471" max="9471" width="3.81640625" style="148" customWidth="1"/>
    <col min="9472" max="9473" width="9.54296875" style="148" customWidth="1"/>
    <col min="9474" max="9475" width="14.54296875" style="148" customWidth="1"/>
    <col min="9476" max="9476" width="0" style="148" hidden="1" customWidth="1"/>
    <col min="9477" max="9483" width="9.54296875" style="148" customWidth="1"/>
    <col min="9484" max="9726" width="9.81640625" style="148"/>
    <col min="9727" max="9727" width="3.81640625" style="148" customWidth="1"/>
    <col min="9728" max="9729" width="9.54296875" style="148" customWidth="1"/>
    <col min="9730" max="9731" width="14.54296875" style="148" customWidth="1"/>
    <col min="9732" max="9732" width="0" style="148" hidden="1" customWidth="1"/>
    <col min="9733" max="9739" width="9.54296875" style="148" customWidth="1"/>
    <col min="9740" max="9982" width="9.81640625" style="148"/>
    <col min="9983" max="9983" width="3.81640625" style="148" customWidth="1"/>
    <col min="9984" max="9985" width="9.54296875" style="148" customWidth="1"/>
    <col min="9986" max="9987" width="14.54296875" style="148" customWidth="1"/>
    <col min="9988" max="9988" width="0" style="148" hidden="1" customWidth="1"/>
    <col min="9989" max="9995" width="9.54296875" style="148" customWidth="1"/>
    <col min="9996" max="10238" width="9.81640625" style="148"/>
    <col min="10239" max="10239" width="3.81640625" style="148" customWidth="1"/>
    <col min="10240" max="10241" width="9.54296875" style="148" customWidth="1"/>
    <col min="10242" max="10243" width="14.54296875" style="148" customWidth="1"/>
    <col min="10244" max="10244" width="0" style="148" hidden="1" customWidth="1"/>
    <col min="10245" max="10251" width="9.54296875" style="148" customWidth="1"/>
    <col min="10252" max="10494" width="9.81640625" style="148"/>
    <col min="10495" max="10495" width="3.81640625" style="148" customWidth="1"/>
    <col min="10496" max="10497" width="9.54296875" style="148" customWidth="1"/>
    <col min="10498" max="10499" width="14.54296875" style="148" customWidth="1"/>
    <col min="10500" max="10500" width="0" style="148" hidden="1" customWidth="1"/>
    <col min="10501" max="10507" width="9.54296875" style="148" customWidth="1"/>
    <col min="10508" max="10750" width="9.81640625" style="148"/>
    <col min="10751" max="10751" width="3.81640625" style="148" customWidth="1"/>
    <col min="10752" max="10753" width="9.54296875" style="148" customWidth="1"/>
    <col min="10754" max="10755" width="14.54296875" style="148" customWidth="1"/>
    <col min="10756" max="10756" width="0" style="148" hidden="1" customWidth="1"/>
    <col min="10757" max="10763" width="9.54296875" style="148" customWidth="1"/>
    <col min="10764" max="11006" width="9.81640625" style="148"/>
    <col min="11007" max="11007" width="3.81640625" style="148" customWidth="1"/>
    <col min="11008" max="11009" width="9.54296875" style="148" customWidth="1"/>
    <col min="11010" max="11011" width="14.54296875" style="148" customWidth="1"/>
    <col min="11012" max="11012" width="0" style="148" hidden="1" customWidth="1"/>
    <col min="11013" max="11019" width="9.54296875" style="148" customWidth="1"/>
    <col min="11020" max="11262" width="9.81640625" style="148"/>
    <col min="11263" max="11263" width="3.81640625" style="148" customWidth="1"/>
    <col min="11264" max="11265" width="9.54296875" style="148" customWidth="1"/>
    <col min="11266" max="11267" width="14.54296875" style="148" customWidth="1"/>
    <col min="11268" max="11268" width="0" style="148" hidden="1" customWidth="1"/>
    <col min="11269" max="11275" width="9.54296875" style="148" customWidth="1"/>
    <col min="11276" max="11518" width="9.81640625" style="148"/>
    <col min="11519" max="11519" width="3.81640625" style="148" customWidth="1"/>
    <col min="11520" max="11521" width="9.54296875" style="148" customWidth="1"/>
    <col min="11522" max="11523" width="14.54296875" style="148" customWidth="1"/>
    <col min="11524" max="11524" width="0" style="148" hidden="1" customWidth="1"/>
    <col min="11525" max="11531" width="9.54296875" style="148" customWidth="1"/>
    <col min="11532" max="11774" width="9.81640625" style="148"/>
    <col min="11775" max="11775" width="3.81640625" style="148" customWidth="1"/>
    <col min="11776" max="11777" width="9.54296875" style="148" customWidth="1"/>
    <col min="11778" max="11779" width="14.54296875" style="148" customWidth="1"/>
    <col min="11780" max="11780" width="0" style="148" hidden="1" customWidth="1"/>
    <col min="11781" max="11787" width="9.54296875" style="148" customWidth="1"/>
    <col min="11788" max="12030" width="9.81640625" style="148"/>
    <col min="12031" max="12031" width="3.81640625" style="148" customWidth="1"/>
    <col min="12032" max="12033" width="9.54296875" style="148" customWidth="1"/>
    <col min="12034" max="12035" width="14.54296875" style="148" customWidth="1"/>
    <col min="12036" max="12036" width="0" style="148" hidden="1" customWidth="1"/>
    <col min="12037" max="12043" width="9.54296875" style="148" customWidth="1"/>
    <col min="12044" max="12286" width="9.81640625" style="148"/>
    <col min="12287" max="12287" width="3.81640625" style="148" customWidth="1"/>
    <col min="12288" max="12289" width="9.54296875" style="148" customWidth="1"/>
    <col min="12290" max="12291" width="14.54296875" style="148" customWidth="1"/>
    <col min="12292" max="12292" width="0" style="148" hidden="1" customWidth="1"/>
    <col min="12293" max="12299" width="9.54296875" style="148" customWidth="1"/>
    <col min="12300" max="12542" width="9.81640625" style="148"/>
    <col min="12543" max="12543" width="3.81640625" style="148" customWidth="1"/>
    <col min="12544" max="12545" width="9.54296875" style="148" customWidth="1"/>
    <col min="12546" max="12547" width="14.54296875" style="148" customWidth="1"/>
    <col min="12548" max="12548" width="0" style="148" hidden="1" customWidth="1"/>
    <col min="12549" max="12555" width="9.54296875" style="148" customWidth="1"/>
    <col min="12556" max="12798" width="9.81640625" style="148"/>
    <col min="12799" max="12799" width="3.81640625" style="148" customWidth="1"/>
    <col min="12800" max="12801" width="9.54296875" style="148" customWidth="1"/>
    <col min="12802" max="12803" width="14.54296875" style="148" customWidth="1"/>
    <col min="12804" max="12804" width="0" style="148" hidden="1" customWidth="1"/>
    <col min="12805" max="12811" width="9.54296875" style="148" customWidth="1"/>
    <col min="12812" max="13054" width="9.81640625" style="148"/>
    <col min="13055" max="13055" width="3.81640625" style="148" customWidth="1"/>
    <col min="13056" max="13057" width="9.54296875" style="148" customWidth="1"/>
    <col min="13058" max="13059" width="14.54296875" style="148" customWidth="1"/>
    <col min="13060" max="13060" width="0" style="148" hidden="1" customWidth="1"/>
    <col min="13061" max="13067" width="9.54296875" style="148" customWidth="1"/>
    <col min="13068" max="13310" width="9.81640625" style="148"/>
    <col min="13311" max="13311" width="3.81640625" style="148" customWidth="1"/>
    <col min="13312" max="13313" width="9.54296875" style="148" customWidth="1"/>
    <col min="13314" max="13315" width="14.54296875" style="148" customWidth="1"/>
    <col min="13316" max="13316" width="0" style="148" hidden="1" customWidth="1"/>
    <col min="13317" max="13323" width="9.54296875" style="148" customWidth="1"/>
    <col min="13324" max="13566" width="9.81640625" style="148"/>
    <col min="13567" max="13567" width="3.81640625" style="148" customWidth="1"/>
    <col min="13568" max="13569" width="9.54296875" style="148" customWidth="1"/>
    <col min="13570" max="13571" width="14.54296875" style="148" customWidth="1"/>
    <col min="13572" max="13572" width="0" style="148" hidden="1" customWidth="1"/>
    <col min="13573" max="13579" width="9.54296875" style="148" customWidth="1"/>
    <col min="13580" max="13822" width="9.81640625" style="148"/>
    <col min="13823" max="13823" width="3.81640625" style="148" customWidth="1"/>
    <col min="13824" max="13825" width="9.54296875" style="148" customWidth="1"/>
    <col min="13826" max="13827" width="14.54296875" style="148" customWidth="1"/>
    <col min="13828" max="13828" width="0" style="148" hidden="1" customWidth="1"/>
    <col min="13829" max="13835" width="9.54296875" style="148" customWidth="1"/>
    <col min="13836" max="14078" width="9.81640625" style="148"/>
    <col min="14079" max="14079" width="3.81640625" style="148" customWidth="1"/>
    <col min="14080" max="14081" width="9.54296875" style="148" customWidth="1"/>
    <col min="14082" max="14083" width="14.54296875" style="148" customWidth="1"/>
    <col min="14084" max="14084" width="0" style="148" hidden="1" customWidth="1"/>
    <col min="14085" max="14091" width="9.54296875" style="148" customWidth="1"/>
    <col min="14092" max="14334" width="9.81640625" style="148"/>
    <col min="14335" max="14335" width="3.81640625" style="148" customWidth="1"/>
    <col min="14336" max="14337" width="9.54296875" style="148" customWidth="1"/>
    <col min="14338" max="14339" width="14.54296875" style="148" customWidth="1"/>
    <col min="14340" max="14340" width="0" style="148" hidden="1" customWidth="1"/>
    <col min="14341" max="14347" width="9.54296875" style="148" customWidth="1"/>
    <col min="14348" max="14590" width="9.81640625" style="148"/>
    <col min="14591" max="14591" width="3.81640625" style="148" customWidth="1"/>
    <col min="14592" max="14593" width="9.54296875" style="148" customWidth="1"/>
    <col min="14594" max="14595" width="14.54296875" style="148" customWidth="1"/>
    <col min="14596" max="14596" width="0" style="148" hidden="1" customWidth="1"/>
    <col min="14597" max="14603" width="9.54296875" style="148" customWidth="1"/>
    <col min="14604" max="14846" width="9.81640625" style="148"/>
    <col min="14847" max="14847" width="3.81640625" style="148" customWidth="1"/>
    <col min="14848" max="14849" width="9.54296875" style="148" customWidth="1"/>
    <col min="14850" max="14851" width="14.54296875" style="148" customWidth="1"/>
    <col min="14852" max="14852" width="0" style="148" hidden="1" customWidth="1"/>
    <col min="14853" max="14859" width="9.54296875" style="148" customWidth="1"/>
    <col min="14860" max="15102" width="9.81640625" style="148"/>
    <col min="15103" max="15103" width="3.81640625" style="148" customWidth="1"/>
    <col min="15104" max="15105" width="9.54296875" style="148" customWidth="1"/>
    <col min="15106" max="15107" width="14.54296875" style="148" customWidth="1"/>
    <col min="15108" max="15108" width="0" style="148" hidden="1" customWidth="1"/>
    <col min="15109" max="15115" width="9.54296875" style="148" customWidth="1"/>
    <col min="15116" max="15358" width="9.81640625" style="148"/>
    <col min="15359" max="15359" width="3.81640625" style="148" customWidth="1"/>
    <col min="15360" max="15361" width="9.54296875" style="148" customWidth="1"/>
    <col min="15362" max="15363" width="14.54296875" style="148" customWidth="1"/>
    <col min="15364" max="15364" width="0" style="148" hidden="1" customWidth="1"/>
    <col min="15365" max="15371" width="9.54296875" style="148" customWidth="1"/>
    <col min="15372" max="15614" width="9.81640625" style="148"/>
    <col min="15615" max="15615" width="3.81640625" style="148" customWidth="1"/>
    <col min="15616" max="15617" width="9.54296875" style="148" customWidth="1"/>
    <col min="15618" max="15619" width="14.54296875" style="148" customWidth="1"/>
    <col min="15620" max="15620" width="0" style="148" hidden="1" customWidth="1"/>
    <col min="15621" max="15627" width="9.54296875" style="148" customWidth="1"/>
    <col min="15628" max="15870" width="9.81640625" style="148"/>
    <col min="15871" max="15871" width="3.81640625" style="148" customWidth="1"/>
    <col min="15872" max="15873" width="9.54296875" style="148" customWidth="1"/>
    <col min="15874" max="15875" width="14.54296875" style="148" customWidth="1"/>
    <col min="15876" max="15876" width="0" style="148" hidden="1" customWidth="1"/>
    <col min="15877" max="15883" width="9.54296875" style="148" customWidth="1"/>
    <col min="15884" max="16126" width="9.81640625" style="148"/>
    <col min="16127" max="16127" width="3.81640625" style="148" customWidth="1"/>
    <col min="16128" max="16129" width="9.54296875" style="148" customWidth="1"/>
    <col min="16130" max="16131" width="14.54296875" style="148" customWidth="1"/>
    <col min="16132" max="16132" width="0" style="148" hidden="1" customWidth="1"/>
    <col min="16133" max="16139" width="9.54296875" style="148" customWidth="1"/>
    <col min="16140" max="16384" width="9.81640625" style="148"/>
  </cols>
  <sheetData>
    <row r="1" spans="1:8" s="136" customFormat="1" ht="18" customHeight="1">
      <c r="B1"/>
      <c r="C1"/>
      <c r="D1"/>
      <c r="E1"/>
      <c r="F1" s="176" t="s">
        <v>108</v>
      </c>
      <c r="G1" s="177" t="s">
        <v>156</v>
      </c>
      <c r="H1"/>
    </row>
    <row r="2" spans="1:8" s="136" customFormat="1" ht="14.5" customHeight="1">
      <c r="B2"/>
      <c r="C2"/>
      <c r="D2"/>
      <c r="E2"/>
      <c r="F2" s="176" t="s">
        <v>110</v>
      </c>
      <c r="G2" s="178" t="s">
        <v>179</v>
      </c>
      <c r="H2"/>
    </row>
    <row r="3" spans="1:8" s="136" customFormat="1" ht="14.5" customHeight="1" thickBot="1">
      <c r="B3"/>
      <c r="C3"/>
      <c r="D3"/>
      <c r="E3"/>
      <c r="F3" s="176" t="s">
        <v>112</v>
      </c>
      <c r="G3" s="179" t="s">
        <v>157</v>
      </c>
      <c r="H3"/>
    </row>
    <row r="4" spans="1:8" s="136" customFormat="1" ht="17.25" customHeight="1" thickBot="1">
      <c r="A4" s="135"/>
      <c r="B4" s="605" t="s">
        <v>158</v>
      </c>
      <c r="C4" s="605"/>
      <c r="D4" s="180"/>
      <c r="E4"/>
      <c r="F4"/>
      <c r="G4"/>
      <c r="H4"/>
    </row>
    <row r="5" spans="1:8" s="136" customFormat="1" ht="4" customHeight="1" thickBot="1">
      <c r="A5" s="135"/>
      <c r="B5" s="606"/>
      <c r="C5" s="606"/>
      <c r="D5" s="158"/>
      <c r="E5"/>
      <c r="F5" s="135"/>
      <c r="G5" s="135"/>
      <c r="H5"/>
    </row>
    <row r="6" spans="1:8" s="136" customFormat="1" ht="17.25" customHeight="1" thickBot="1">
      <c r="A6" s="135"/>
      <c r="B6" s="605" t="s">
        <v>159</v>
      </c>
      <c r="C6" s="605"/>
      <c r="D6" s="181" t="s">
        <v>115</v>
      </c>
      <c r="E6"/>
      <c r="F6" s="137" t="s">
        <v>160</v>
      </c>
      <c r="G6" s="182" t="str">
        <f>'1. CUTTING DOCKET'!D9</f>
        <v>SP25 PRODUCTION</v>
      </c>
      <c r="H6"/>
    </row>
    <row r="7" spans="1:8" s="136" customFormat="1" ht="4" customHeight="1" thickBot="1">
      <c r="A7" s="135"/>
      <c r="B7" s="607"/>
      <c r="C7" s="607"/>
      <c r="D7" s="158"/>
      <c r="E7"/>
      <c r="F7" s="138"/>
      <c r="G7" s="141"/>
      <c r="H7"/>
    </row>
    <row r="8" spans="1:8" s="136" customFormat="1" ht="17.25" customHeight="1" thickBot="1">
      <c r="A8" s="135"/>
      <c r="B8" s="605" t="s">
        <v>180</v>
      </c>
      <c r="C8" s="605"/>
      <c r="D8" s="181" t="str">
        <f>'1. CUTTING DOCKET'!D7</f>
        <v>ST118577</v>
      </c>
      <c r="E8" s="183"/>
      <c r="F8" s="137" t="s">
        <v>161</v>
      </c>
      <c r="G8" s="181" t="str">
        <f>'1. CUTTING DOCKET'!D10</f>
        <v>CREW NECK</v>
      </c>
      <c r="H8"/>
    </row>
    <row r="9" spans="1:8" s="136" customFormat="1" ht="9" customHeight="1" thickBot="1">
      <c r="A9" s="184"/>
      <c r="B9" s="140"/>
      <c r="C9" s="140"/>
      <c r="D9" s="140"/>
      <c r="F9" s="140"/>
      <c r="G9" s="140"/>
    </row>
    <row r="10" spans="1:8" s="141" customFormat="1" ht="33.75" customHeight="1" thickBot="1">
      <c r="A10" s="185" t="s">
        <v>181</v>
      </c>
      <c r="B10" s="186" t="s">
        <v>182</v>
      </c>
      <c r="C10" s="603" t="s">
        <v>183</v>
      </c>
      <c r="D10" s="604"/>
      <c r="E10" s="604"/>
      <c r="F10" s="604"/>
      <c r="G10" s="187" t="s">
        <v>184</v>
      </c>
      <c r="H10" s="188" t="s">
        <v>185</v>
      </c>
    </row>
    <row r="11" spans="1:8" s="136" customFormat="1" ht="76.5" customHeight="1">
      <c r="A11" s="142">
        <v>1</v>
      </c>
      <c r="B11" s="143" t="s">
        <v>162</v>
      </c>
      <c r="C11" s="609" t="str">
        <f>'1. CUTTING DOCKET'!D46</f>
        <v>NCC: THUẬN TIẾN</v>
      </c>
      <c r="D11" s="610"/>
      <c r="E11" s="610"/>
      <c r="F11" s="611"/>
      <c r="G11" s="142"/>
      <c r="H11" s="142"/>
    </row>
    <row r="12" spans="1:8" s="136" customFormat="1" ht="76.5" customHeight="1">
      <c r="A12" s="144">
        <v>2</v>
      </c>
      <c r="B12" s="145" t="s">
        <v>163</v>
      </c>
      <c r="C12" s="612"/>
      <c r="D12" s="613"/>
      <c r="E12" s="613"/>
      <c r="F12" s="614"/>
      <c r="G12" s="189"/>
      <c r="H12" s="189"/>
    </row>
    <row r="13" spans="1:8" s="136" customFormat="1" ht="76.5" customHeight="1">
      <c r="A13" s="144">
        <v>3</v>
      </c>
      <c r="B13" s="145" t="s">
        <v>164</v>
      </c>
      <c r="C13" s="615" t="s">
        <v>165</v>
      </c>
      <c r="D13" s="613"/>
      <c r="E13" s="613"/>
      <c r="F13" s="614"/>
      <c r="G13" s="189"/>
      <c r="H13" s="189"/>
    </row>
    <row r="14" spans="1:8" s="136" customFormat="1" ht="76.5" customHeight="1">
      <c r="A14" s="144">
        <v>4</v>
      </c>
      <c r="B14" s="145" t="s">
        <v>166</v>
      </c>
      <c r="C14" s="616" t="s">
        <v>167</v>
      </c>
      <c r="D14" s="617"/>
      <c r="E14" s="617"/>
      <c r="F14" s="618"/>
      <c r="G14" s="189"/>
      <c r="H14" s="189"/>
    </row>
    <row r="15" spans="1:8" s="136" customFormat="1" ht="102" customHeight="1">
      <c r="A15" s="144">
        <v>5</v>
      </c>
      <c r="B15" s="145" t="s">
        <v>168</v>
      </c>
      <c r="C15" s="616" t="s">
        <v>245</v>
      </c>
      <c r="D15" s="617"/>
      <c r="E15" s="617"/>
      <c r="F15" s="618"/>
      <c r="G15" s="189"/>
      <c r="H15" s="189"/>
    </row>
    <row r="16" spans="1:8" s="136" customFormat="1" ht="56.25" customHeight="1">
      <c r="A16" s="144">
        <v>6</v>
      </c>
      <c r="B16" s="145" t="s">
        <v>169</v>
      </c>
      <c r="C16" s="612"/>
      <c r="D16" s="613"/>
      <c r="E16" s="613"/>
      <c r="F16" s="614"/>
      <c r="G16" s="189"/>
      <c r="H16" s="189"/>
    </row>
    <row r="17" spans="1:8" s="136" customFormat="1" ht="76.5" customHeight="1">
      <c r="A17" s="144">
        <v>7</v>
      </c>
      <c r="B17" s="145" t="s">
        <v>170</v>
      </c>
      <c r="C17" s="619" t="str">
        <f>'1. CUTTING DOCKET'!$C$147</f>
        <v>KHÔNG IN</v>
      </c>
      <c r="D17" s="617"/>
      <c r="E17" s="617"/>
      <c r="F17" s="618"/>
      <c r="G17" s="189"/>
      <c r="H17" s="189"/>
    </row>
    <row r="18" spans="1:8" s="136" customFormat="1" ht="76.5" customHeight="1">
      <c r="A18" s="144">
        <v>8</v>
      </c>
      <c r="B18" s="145" t="s">
        <v>171</v>
      </c>
      <c r="C18" s="623" t="str">
        <f>'1. CUTTING DOCKET'!$C$158</f>
        <v>THÊU THÀNH PHẨM THÂN TRƯỚC SAU NHUỘM</v>
      </c>
      <c r="D18" s="624"/>
      <c r="E18" s="624"/>
      <c r="F18" s="625"/>
      <c r="G18" s="189"/>
      <c r="H18" s="189"/>
    </row>
    <row r="19" spans="1:8" s="136" customFormat="1" ht="76.5" customHeight="1">
      <c r="A19" s="144">
        <v>9</v>
      </c>
      <c r="B19" s="145" t="s">
        <v>172</v>
      </c>
      <c r="C19" s="619" t="str">
        <f>'1. CUTTING DOCKET'!$C$168</f>
        <v>POTASSIUM WASH + PP SRAY</v>
      </c>
      <c r="D19" s="617"/>
      <c r="E19" s="617"/>
      <c r="F19" s="618"/>
      <c r="G19" s="189"/>
      <c r="H19" s="189"/>
    </row>
    <row r="20" spans="1:8" s="136" customFormat="1" ht="76.5" customHeight="1" thickBot="1">
      <c r="A20" s="146">
        <v>10</v>
      </c>
      <c r="B20" s="190" t="s">
        <v>173</v>
      </c>
      <c r="C20" s="620" t="s">
        <v>246</v>
      </c>
      <c r="D20" s="621"/>
      <c r="E20" s="621"/>
      <c r="F20" s="622"/>
      <c r="G20" s="147"/>
      <c r="H20" s="147"/>
    </row>
    <row r="21" spans="1:8" ht="12" customHeight="1">
      <c r="A21" s="141"/>
      <c r="B21" s="141"/>
      <c r="C21" s="139"/>
      <c r="D21" s="139"/>
      <c r="E21" s="139"/>
      <c r="F21" s="139"/>
      <c r="G21" s="141"/>
      <c r="H21" s="141"/>
    </row>
    <row r="22" spans="1:8" ht="34.5" customHeight="1">
      <c r="A22" s="141"/>
      <c r="B22" s="608" t="s">
        <v>186</v>
      </c>
      <c r="C22" s="608"/>
      <c r="D22" s="608"/>
      <c r="E22" s="139"/>
      <c r="F22" s="139"/>
      <c r="G22" s="608" t="s">
        <v>187</v>
      </c>
      <c r="H22" s="608"/>
    </row>
    <row r="23" spans="1:8" ht="40" customHeight="1">
      <c r="A23" s="141"/>
      <c r="B23" s="191"/>
      <c r="C23" s="191"/>
      <c r="D23" s="191"/>
      <c r="E23" s="191"/>
      <c r="F23" s="136"/>
      <c r="G23" s="191"/>
      <c r="H23" s="191"/>
    </row>
    <row r="24" spans="1:8" ht="40" customHeight="1">
      <c r="A24" s="135"/>
      <c r="B24" s="134"/>
      <c r="C24" s="134"/>
      <c r="D24" s="134"/>
      <c r="E24" s="134"/>
      <c r="F24" s="134"/>
      <c r="G24" s="134"/>
      <c r="H24" s="134"/>
    </row>
    <row r="25" spans="1:8" ht="40" customHeight="1">
      <c r="A25" s="135"/>
      <c r="B25" s="134"/>
      <c r="C25" s="134"/>
      <c r="D25" s="134"/>
      <c r="E25" s="134"/>
      <c r="F25" s="134"/>
      <c r="G25" s="134"/>
      <c r="H25" s="134"/>
    </row>
    <row r="26" spans="1:8" ht="40" customHeight="1">
      <c r="A26" s="135"/>
      <c r="B26" s="134"/>
      <c r="C26" s="134"/>
      <c r="D26" s="134"/>
      <c r="E26" s="134"/>
      <c r="F26" s="134"/>
      <c r="G26" s="134"/>
      <c r="H26" s="134"/>
    </row>
    <row r="27" spans="1:8" ht="40" customHeight="1">
      <c r="A27" s="135"/>
      <c r="B27" s="134"/>
      <c r="C27" s="134"/>
      <c r="D27" s="134"/>
      <c r="E27" s="134"/>
      <c r="F27" s="134"/>
      <c r="G27" s="134"/>
      <c r="H27" s="134"/>
    </row>
    <row r="28" spans="1:8" ht="40" customHeight="1">
      <c r="A28" s="135"/>
      <c r="B28" s="134"/>
      <c r="C28" s="134"/>
      <c r="D28" s="134"/>
      <c r="E28" s="134"/>
      <c r="F28" s="134"/>
      <c r="G28" s="134"/>
      <c r="H28" s="134"/>
    </row>
    <row r="29" spans="1:8" ht="40" customHeight="1">
      <c r="A29" s="135"/>
      <c r="B29" s="134"/>
      <c r="C29" s="134"/>
      <c r="D29" s="134"/>
      <c r="E29" s="134"/>
      <c r="F29" s="134"/>
      <c r="G29" s="134"/>
      <c r="H29" s="134"/>
    </row>
    <row r="30" spans="1:8" ht="40" customHeight="1">
      <c r="A30" s="135"/>
      <c r="B30" s="134"/>
      <c r="C30" s="134"/>
      <c r="D30" s="134"/>
      <c r="E30" s="134"/>
      <c r="F30" s="134"/>
      <c r="G30" s="134"/>
      <c r="H30" s="134"/>
    </row>
    <row r="31" spans="1:8" ht="40" customHeight="1">
      <c r="A31" s="135"/>
      <c r="B31" s="134"/>
      <c r="C31" s="134"/>
      <c r="D31" s="134"/>
      <c r="E31" s="134"/>
      <c r="F31" s="134"/>
      <c r="G31" s="134"/>
      <c r="H31" s="134"/>
    </row>
    <row r="32" spans="1:8" ht="40" customHeight="1">
      <c r="A32" s="135"/>
      <c r="B32" s="134"/>
      <c r="C32" s="134"/>
      <c r="D32" s="134"/>
      <c r="E32" s="134"/>
      <c r="F32" s="134"/>
      <c r="G32" s="134"/>
      <c r="H32" s="134"/>
    </row>
    <row r="33" spans="1:8" ht="40" customHeight="1">
      <c r="A33" s="135"/>
      <c r="B33" s="134"/>
      <c r="C33" s="134"/>
      <c r="D33" s="134"/>
      <c r="E33" s="134"/>
      <c r="F33" s="134"/>
      <c r="G33" s="134"/>
      <c r="H33" s="134"/>
    </row>
    <row r="34" spans="1:8" ht="40" customHeight="1">
      <c r="A34" s="135"/>
      <c r="B34" s="134"/>
      <c r="C34" s="134"/>
      <c r="D34" s="134"/>
      <c r="E34" s="134"/>
      <c r="F34" s="134"/>
      <c r="G34" s="134"/>
      <c r="H34" s="134"/>
    </row>
    <row r="35" spans="1:8" ht="40" customHeight="1">
      <c r="A35" s="135"/>
      <c r="B35" s="134"/>
      <c r="C35" s="134"/>
      <c r="D35" s="134"/>
      <c r="E35" s="134"/>
      <c r="F35" s="134"/>
      <c r="G35" s="134"/>
      <c r="H35" s="134"/>
    </row>
    <row r="36" spans="1:8" ht="40" customHeight="1">
      <c r="A36" s="135"/>
      <c r="B36" s="134"/>
      <c r="C36" s="134"/>
      <c r="D36" s="134"/>
      <c r="E36" s="134"/>
      <c r="F36" s="134"/>
      <c r="G36" s="134"/>
      <c r="H36" s="134"/>
    </row>
    <row r="37" spans="1:8" ht="40" customHeight="1">
      <c r="A37" s="135"/>
      <c r="B37" s="134"/>
      <c r="C37" s="134"/>
      <c r="D37" s="134"/>
      <c r="E37" s="134"/>
      <c r="F37" s="134"/>
      <c r="G37" s="134"/>
      <c r="H37" s="134"/>
    </row>
    <row r="38" spans="1:8" ht="40" customHeight="1">
      <c r="A38" s="135"/>
      <c r="B38" s="134"/>
      <c r="C38" s="134"/>
      <c r="D38" s="134"/>
      <c r="E38" s="134"/>
      <c r="F38" s="134"/>
      <c r="G38" s="134"/>
      <c r="H38" s="134"/>
    </row>
    <row r="39" spans="1:8" ht="40" customHeight="1">
      <c r="A39" s="135"/>
      <c r="B39" s="134"/>
      <c r="C39" s="134"/>
      <c r="D39" s="134"/>
      <c r="E39" s="134"/>
      <c r="F39" s="134"/>
      <c r="G39" s="134"/>
      <c r="H39" s="134"/>
    </row>
    <row r="40" spans="1:8" ht="40" customHeight="1">
      <c r="A40" s="135"/>
      <c r="B40" s="134"/>
      <c r="C40" s="134"/>
      <c r="D40" s="134"/>
      <c r="E40" s="134"/>
      <c r="F40" s="134"/>
      <c r="G40" s="134"/>
      <c r="H40" s="134"/>
    </row>
    <row r="41" spans="1:8" ht="40" customHeight="1">
      <c r="A41" s="135"/>
      <c r="B41" s="134"/>
      <c r="C41" s="134"/>
      <c r="D41" s="134"/>
      <c r="E41" s="134"/>
      <c r="F41" s="134"/>
      <c r="G41" s="134"/>
      <c r="H41" s="134"/>
    </row>
    <row r="42" spans="1:8" ht="40" customHeight="1">
      <c r="A42" s="135"/>
      <c r="B42" s="134"/>
      <c r="C42" s="134"/>
      <c r="D42" s="134"/>
      <c r="E42" s="134"/>
      <c r="F42" s="134"/>
      <c r="G42" s="134"/>
      <c r="H42" s="134"/>
    </row>
    <row r="43" spans="1:8" ht="40" customHeight="1">
      <c r="A43" s="135"/>
      <c r="B43" s="134"/>
      <c r="C43" s="134"/>
      <c r="D43" s="134"/>
      <c r="E43" s="134"/>
      <c r="F43" s="134"/>
      <c r="G43" s="134"/>
      <c r="H43" s="134"/>
    </row>
    <row r="44" spans="1:8" ht="40" customHeight="1">
      <c r="A44" s="135"/>
      <c r="B44" s="134"/>
      <c r="C44" s="134"/>
      <c r="D44" s="134"/>
      <c r="E44" s="134"/>
      <c r="F44" s="134"/>
      <c r="G44" s="134"/>
      <c r="H44" s="134"/>
    </row>
    <row r="45" spans="1:8" ht="40" customHeight="1">
      <c r="A45" s="135"/>
      <c r="B45" s="134"/>
      <c r="C45" s="134"/>
      <c r="D45" s="134"/>
      <c r="E45" s="134"/>
      <c r="F45" s="134"/>
      <c r="G45" s="134"/>
      <c r="H45" s="134"/>
    </row>
    <row r="46" spans="1:8" ht="40" customHeight="1">
      <c r="A46" s="135"/>
      <c r="B46" s="134"/>
      <c r="C46" s="134"/>
      <c r="D46" s="134"/>
      <c r="E46" s="134"/>
      <c r="F46" s="134"/>
      <c r="G46" s="134"/>
      <c r="H46" s="134"/>
    </row>
    <row r="47" spans="1:8" ht="40" customHeight="1">
      <c r="A47" s="135"/>
      <c r="B47" s="134"/>
      <c r="C47" s="134"/>
      <c r="D47" s="134"/>
      <c r="E47" s="134"/>
      <c r="F47" s="134"/>
      <c r="G47" s="134"/>
      <c r="H47" s="134"/>
    </row>
    <row r="48" spans="1:8" ht="40" customHeight="1">
      <c r="A48" s="135"/>
      <c r="B48" s="134"/>
      <c r="C48" s="134"/>
      <c r="D48" s="134"/>
      <c r="E48" s="134"/>
      <c r="F48" s="134"/>
      <c r="G48" s="134"/>
      <c r="H48" s="134"/>
    </row>
    <row r="49" spans="1:8" ht="40" customHeight="1">
      <c r="A49" s="135"/>
      <c r="B49" s="134"/>
      <c r="C49" s="134"/>
      <c r="D49" s="134"/>
      <c r="E49" s="134"/>
      <c r="F49" s="134"/>
      <c r="G49" s="134"/>
      <c r="H49" s="134"/>
    </row>
    <row r="50" spans="1:8" ht="40" customHeight="1">
      <c r="A50" s="135"/>
      <c r="B50" s="134"/>
      <c r="C50" s="134"/>
      <c r="D50" s="134"/>
      <c r="E50" s="134"/>
      <c r="F50" s="134"/>
      <c r="G50" s="134"/>
      <c r="H50" s="134"/>
    </row>
    <row r="51" spans="1:8" ht="40" customHeight="1">
      <c r="A51" s="135"/>
      <c r="B51" s="134"/>
      <c r="C51" s="134"/>
      <c r="D51" s="134"/>
      <c r="E51" s="134"/>
      <c r="F51" s="134"/>
      <c r="G51" s="134"/>
      <c r="H51" s="134"/>
    </row>
    <row r="52" spans="1:8" ht="40" customHeight="1">
      <c r="A52" s="135"/>
      <c r="B52" s="134"/>
      <c r="C52" s="134"/>
      <c r="D52" s="134"/>
      <c r="E52" s="134"/>
      <c r="F52" s="134"/>
      <c r="G52" s="134"/>
      <c r="H52" s="134"/>
    </row>
    <row r="53" spans="1:8" ht="40" customHeight="1">
      <c r="A53" s="135"/>
      <c r="B53" s="134"/>
      <c r="C53" s="134"/>
      <c r="D53" s="134"/>
      <c r="E53" s="134"/>
      <c r="F53" s="134"/>
      <c r="G53" s="134"/>
      <c r="H53" s="134"/>
    </row>
    <row r="54" spans="1:8" ht="40" customHeight="1">
      <c r="A54" s="135"/>
      <c r="B54" s="134"/>
      <c r="C54" s="134"/>
      <c r="D54" s="134"/>
      <c r="E54" s="134"/>
      <c r="F54" s="134"/>
      <c r="G54" s="134"/>
      <c r="H54" s="134"/>
    </row>
    <row r="55" spans="1:8" ht="40" customHeight="1">
      <c r="A55" s="135"/>
      <c r="B55" s="134"/>
      <c r="C55" s="134"/>
      <c r="D55" s="134"/>
      <c r="E55" s="134"/>
      <c r="F55" s="134"/>
      <c r="G55" s="134"/>
      <c r="H55" s="134"/>
    </row>
    <row r="56" spans="1:8" ht="40" customHeight="1">
      <c r="A56" s="135"/>
      <c r="B56" s="134"/>
      <c r="C56" s="134"/>
      <c r="D56" s="134"/>
      <c r="E56" s="134"/>
      <c r="F56" s="134"/>
      <c r="G56" s="134"/>
      <c r="H56" s="134"/>
    </row>
    <row r="57" spans="1:8" ht="40" customHeight="1">
      <c r="A57" s="135"/>
      <c r="B57" s="134"/>
      <c r="C57" s="134"/>
      <c r="D57" s="134"/>
      <c r="E57" s="134"/>
      <c r="F57" s="134"/>
      <c r="G57" s="134"/>
      <c r="H57" s="134"/>
    </row>
    <row r="58" spans="1:8" ht="40" customHeight="1">
      <c r="A58" s="135"/>
      <c r="B58" s="134"/>
      <c r="C58" s="134"/>
      <c r="D58" s="134"/>
      <c r="E58" s="134"/>
      <c r="F58" s="134"/>
      <c r="G58" s="134"/>
      <c r="H58" s="134"/>
    </row>
    <row r="59" spans="1:8" ht="40" customHeight="1">
      <c r="A59" s="135"/>
      <c r="B59" s="134"/>
      <c r="C59" s="134"/>
      <c r="D59" s="134"/>
      <c r="E59" s="134"/>
      <c r="F59" s="134"/>
      <c r="G59" s="134"/>
      <c r="H59" s="134"/>
    </row>
    <row r="60" spans="1:8" ht="40" customHeight="1">
      <c r="A60" s="135"/>
      <c r="B60" s="134"/>
      <c r="C60" s="134"/>
      <c r="D60" s="134"/>
      <c r="E60" s="134"/>
      <c r="F60" s="134"/>
      <c r="G60" s="134"/>
      <c r="H60" s="134"/>
    </row>
    <row r="61" spans="1:8" ht="40" customHeight="1">
      <c r="A61" s="135"/>
      <c r="B61" s="134"/>
      <c r="C61" s="134"/>
      <c r="D61" s="134"/>
      <c r="E61" s="134"/>
      <c r="F61" s="134"/>
      <c r="G61" s="134"/>
      <c r="H61" s="134"/>
    </row>
    <row r="62" spans="1:8" ht="40" customHeight="1">
      <c r="A62" s="135"/>
      <c r="B62" s="134"/>
      <c r="C62" s="134"/>
      <c r="D62" s="134"/>
      <c r="E62" s="134"/>
      <c r="F62" s="134"/>
      <c r="G62" s="134"/>
      <c r="H62" s="134"/>
    </row>
    <row r="63" spans="1:8" ht="40" customHeight="1">
      <c r="A63" s="135"/>
      <c r="B63" s="134"/>
      <c r="C63" s="134"/>
      <c r="D63" s="134"/>
      <c r="E63" s="134"/>
      <c r="F63" s="134"/>
      <c r="G63" s="134"/>
      <c r="H63" s="134"/>
    </row>
    <row r="64" spans="1:8" ht="40" customHeight="1">
      <c r="A64" s="135"/>
      <c r="B64" s="134"/>
      <c r="C64" s="134"/>
      <c r="D64" s="134"/>
      <c r="E64" s="134"/>
      <c r="F64" s="134"/>
      <c r="G64" s="134"/>
      <c r="H64" s="134"/>
    </row>
    <row r="65" spans="1:8" ht="40" customHeight="1">
      <c r="A65" s="135"/>
      <c r="B65" s="134"/>
      <c r="C65" s="134"/>
      <c r="D65" s="134"/>
      <c r="E65" s="134"/>
      <c r="F65" s="134"/>
      <c r="G65" s="134"/>
      <c r="H65" s="134"/>
    </row>
    <row r="66" spans="1:8" ht="40" customHeight="1">
      <c r="A66" s="135"/>
      <c r="B66" s="134"/>
      <c r="C66" s="134"/>
      <c r="D66" s="134"/>
      <c r="E66" s="134"/>
      <c r="F66" s="134"/>
      <c r="G66" s="134"/>
      <c r="H66" s="134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70D6-798B-4FBE-B52D-67487D15C637}">
  <sheetPr codeName="Sheet2">
    <pageSetUpPr fitToPage="1"/>
  </sheetPr>
  <dimension ref="H1:K19"/>
  <sheetViews>
    <sheetView showGridLines="0" view="pageBreakPreview" zoomScale="60" zoomScaleNormal="55" workbookViewId="0">
      <selection activeCell="G94" sqref="G94:G98"/>
    </sheetView>
  </sheetViews>
  <sheetFormatPr defaultRowHeight="14.5"/>
  <cols>
    <col min="7" max="7" width="65.453125" customWidth="1"/>
    <col min="11" max="11" width="27.81640625" customWidth="1"/>
  </cols>
  <sheetData>
    <row r="1" spans="8:11">
      <c r="H1" s="626" t="s">
        <v>212</v>
      </c>
      <c r="I1" s="627"/>
      <c r="J1" s="627"/>
      <c r="K1" s="628"/>
    </row>
    <row r="2" spans="8:11">
      <c r="H2" s="629"/>
      <c r="I2" s="630"/>
      <c r="J2" s="630"/>
      <c r="K2" s="631"/>
    </row>
    <row r="3" spans="8:11">
      <c r="H3" s="629"/>
      <c r="I3" s="630"/>
      <c r="J3" s="630"/>
      <c r="K3" s="631"/>
    </row>
    <row r="4" spans="8:11">
      <c r="H4" s="629"/>
      <c r="I4" s="630"/>
      <c r="J4" s="630"/>
      <c r="K4" s="631"/>
    </row>
    <row r="5" spans="8:11">
      <c r="H5" s="629"/>
      <c r="I5" s="630"/>
      <c r="J5" s="630"/>
      <c r="K5" s="631"/>
    </row>
    <row r="6" spans="8:11">
      <c r="H6" s="629"/>
      <c r="I6" s="630"/>
      <c r="J6" s="630"/>
      <c r="K6" s="631"/>
    </row>
    <row r="7" spans="8:11">
      <c r="H7" s="629"/>
      <c r="I7" s="630"/>
      <c r="J7" s="630"/>
      <c r="K7" s="631"/>
    </row>
    <row r="8" spans="8:11">
      <c r="H8" s="629"/>
      <c r="I8" s="630"/>
      <c r="J8" s="630"/>
      <c r="K8" s="631"/>
    </row>
    <row r="9" spans="8:11">
      <c r="H9" s="629"/>
      <c r="I9" s="630"/>
      <c r="J9" s="630"/>
      <c r="K9" s="631"/>
    </row>
    <row r="10" spans="8:11">
      <c r="H10" s="629"/>
      <c r="I10" s="630"/>
      <c r="J10" s="630"/>
      <c r="K10" s="631"/>
    </row>
    <row r="11" spans="8:11">
      <c r="H11" s="629"/>
      <c r="I11" s="630"/>
      <c r="J11" s="630"/>
      <c r="K11" s="631"/>
    </row>
    <row r="12" spans="8:11">
      <c r="H12" s="629"/>
      <c r="I12" s="630"/>
      <c r="J12" s="630"/>
      <c r="K12" s="631"/>
    </row>
    <row r="13" spans="8:11">
      <c r="H13" s="629"/>
      <c r="I13" s="630"/>
      <c r="J13" s="630"/>
      <c r="K13" s="631"/>
    </row>
    <row r="14" spans="8:11">
      <c r="H14" s="629"/>
      <c r="I14" s="630"/>
      <c r="J14" s="630"/>
      <c r="K14" s="631"/>
    </row>
    <row r="15" spans="8:11">
      <c r="H15" s="629"/>
      <c r="I15" s="630"/>
      <c r="J15" s="630"/>
      <c r="K15" s="631"/>
    </row>
    <row r="16" spans="8:11">
      <c r="H16" s="629"/>
      <c r="I16" s="630"/>
      <c r="J16" s="630"/>
      <c r="K16" s="631"/>
    </row>
    <row r="17" spans="8:11">
      <c r="H17" s="629"/>
      <c r="I17" s="630"/>
      <c r="J17" s="630"/>
      <c r="K17" s="631"/>
    </row>
    <row r="18" spans="8:11">
      <c r="H18" s="629"/>
      <c r="I18" s="630"/>
      <c r="J18" s="630"/>
      <c r="K18" s="631"/>
    </row>
    <row r="19" spans="8:11" ht="15" thickBot="1">
      <c r="H19" s="632"/>
      <c r="I19" s="633"/>
      <c r="J19" s="633"/>
      <c r="K19" s="634"/>
    </row>
  </sheetData>
  <mergeCells count="1">
    <mergeCell ref="H1:K19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59" customFormat="1" ht="30.75" customHeight="1">
      <c r="A1" s="55"/>
      <c r="B1" s="56" t="s">
        <v>68</v>
      </c>
      <c r="C1" s="56" t="s">
        <v>54</v>
      </c>
      <c r="D1" s="635" t="s">
        <v>69</v>
      </c>
      <c r="E1" s="635"/>
      <c r="F1" s="635"/>
      <c r="G1" s="56"/>
      <c r="H1" s="56"/>
      <c r="I1" s="57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s="59" customFormat="1" ht="30.75" customHeight="1" thickBot="1">
      <c r="A2" s="60"/>
      <c r="B2" s="61" t="s">
        <v>70</v>
      </c>
      <c r="C2" s="61" t="s">
        <v>71</v>
      </c>
      <c r="D2" s="636" t="s">
        <v>72</v>
      </c>
      <c r="E2" s="636"/>
      <c r="F2" s="636"/>
      <c r="G2" s="636"/>
      <c r="H2" s="636"/>
      <c r="I2" s="637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s="67" customFormat="1" ht="20.25" customHeight="1">
      <c r="A3" s="62" t="s">
        <v>73</v>
      </c>
      <c r="B3" s="63" t="s">
        <v>74</v>
      </c>
      <c r="C3" s="63" t="s">
        <v>75</v>
      </c>
      <c r="D3" s="64" t="s">
        <v>59</v>
      </c>
      <c r="E3" s="64" t="s">
        <v>10</v>
      </c>
      <c r="F3" s="64" t="s">
        <v>56</v>
      </c>
      <c r="G3" s="64" t="s">
        <v>57</v>
      </c>
      <c r="H3" s="64" t="s">
        <v>58</v>
      </c>
      <c r="I3" s="65" t="s">
        <v>76</v>
      </c>
      <c r="J3" s="66"/>
      <c r="K3" s="66"/>
    </row>
    <row r="4" spans="1:25" s="73" customFormat="1" ht="27" customHeight="1">
      <c r="A4" s="68">
        <v>1</v>
      </c>
      <c r="B4" s="69" t="s">
        <v>77</v>
      </c>
      <c r="C4" s="69" t="s">
        <v>78</v>
      </c>
      <c r="D4" s="70">
        <v>68.5</v>
      </c>
      <c r="E4" s="70">
        <v>72.5</v>
      </c>
      <c r="F4" s="70">
        <v>74.5</v>
      </c>
      <c r="G4" s="70">
        <v>76.5</v>
      </c>
      <c r="H4" s="70">
        <v>78.5</v>
      </c>
      <c r="I4" s="71" t="s">
        <v>79</v>
      </c>
      <c r="J4" s="72"/>
      <c r="K4" s="72"/>
    </row>
    <row r="5" spans="1:25" s="73" customFormat="1" ht="27" customHeight="1">
      <c r="A5" s="68">
        <v>2</v>
      </c>
      <c r="B5" s="69" t="s">
        <v>80</v>
      </c>
      <c r="C5" s="69" t="s">
        <v>81</v>
      </c>
      <c r="D5" s="70">
        <v>66.5</v>
      </c>
      <c r="E5" s="70">
        <v>70.5</v>
      </c>
      <c r="F5" s="70">
        <v>72.5</v>
      </c>
      <c r="G5" s="70">
        <v>74.5</v>
      </c>
      <c r="H5" s="70">
        <v>76.5</v>
      </c>
      <c r="I5" s="71" t="s">
        <v>79</v>
      </c>
      <c r="J5" s="72"/>
      <c r="K5" s="72"/>
    </row>
    <row r="6" spans="1:25" s="73" customFormat="1" ht="27" customHeight="1">
      <c r="A6" s="68">
        <v>3</v>
      </c>
      <c r="B6" s="54" t="s">
        <v>82</v>
      </c>
      <c r="C6" s="54" t="s">
        <v>83</v>
      </c>
      <c r="D6" s="74">
        <v>51</v>
      </c>
      <c r="E6" s="74">
        <v>55</v>
      </c>
      <c r="F6" s="74">
        <v>57</v>
      </c>
      <c r="G6" s="74">
        <v>59</v>
      </c>
      <c r="H6" s="74">
        <v>61</v>
      </c>
      <c r="I6" s="75" t="s">
        <v>79</v>
      </c>
      <c r="J6" s="72"/>
      <c r="K6" s="72"/>
    </row>
    <row r="7" spans="1:25" s="73" customFormat="1" ht="27" customHeight="1">
      <c r="A7" s="68">
        <v>4</v>
      </c>
      <c r="B7" s="54" t="s">
        <v>84</v>
      </c>
      <c r="C7" s="54" t="s">
        <v>85</v>
      </c>
      <c r="D7" s="74">
        <v>51</v>
      </c>
      <c r="E7" s="74">
        <v>55</v>
      </c>
      <c r="F7" s="74">
        <v>57</v>
      </c>
      <c r="G7" s="74">
        <v>59</v>
      </c>
      <c r="H7" s="74">
        <v>61</v>
      </c>
      <c r="I7" s="76" t="s">
        <v>79</v>
      </c>
      <c r="J7" s="72"/>
      <c r="K7" s="72"/>
    </row>
    <row r="8" spans="1:25" s="73" customFormat="1" ht="27" customHeight="1">
      <c r="A8" s="68">
        <v>5</v>
      </c>
      <c r="B8" s="54" t="s">
        <v>86</v>
      </c>
      <c r="C8" s="54" t="s">
        <v>87</v>
      </c>
      <c r="D8" s="74">
        <v>22</v>
      </c>
      <c r="E8" s="74">
        <v>23</v>
      </c>
      <c r="F8" s="74">
        <v>23.5</v>
      </c>
      <c r="G8" s="74">
        <v>24</v>
      </c>
      <c r="H8" s="74">
        <v>24.5</v>
      </c>
      <c r="I8" s="76" t="s">
        <v>88</v>
      </c>
      <c r="J8" s="72"/>
      <c r="K8" s="72"/>
    </row>
    <row r="9" spans="1:25" s="73" customFormat="1" ht="27" customHeight="1">
      <c r="A9" s="68">
        <v>6</v>
      </c>
      <c r="B9" s="54" t="s">
        <v>89</v>
      </c>
      <c r="C9" s="54" t="s">
        <v>90</v>
      </c>
      <c r="D9" s="74">
        <v>18.5</v>
      </c>
      <c r="E9" s="74">
        <v>19.5</v>
      </c>
      <c r="F9" s="74">
        <v>20.5</v>
      </c>
      <c r="G9" s="74">
        <v>20.5</v>
      </c>
      <c r="H9" s="74">
        <v>21.5</v>
      </c>
      <c r="I9" s="77" t="s">
        <v>79</v>
      </c>
      <c r="J9" s="72"/>
      <c r="K9" s="72"/>
    </row>
    <row r="10" spans="1:25" s="73" customFormat="1" ht="27" customHeight="1">
      <c r="A10" s="68">
        <v>7</v>
      </c>
      <c r="B10" s="54" t="s">
        <v>91</v>
      </c>
      <c r="C10" s="54" t="s">
        <v>92</v>
      </c>
      <c r="D10" s="74">
        <v>8.5</v>
      </c>
      <c r="E10" s="74">
        <v>9</v>
      </c>
      <c r="F10" s="74">
        <v>9.5</v>
      </c>
      <c r="G10" s="74">
        <v>9.5</v>
      </c>
      <c r="H10" s="74">
        <v>10</v>
      </c>
      <c r="I10" s="76" t="s">
        <v>79</v>
      </c>
      <c r="J10" s="72"/>
      <c r="K10" s="72"/>
    </row>
    <row r="11" spans="1:25" s="73" customFormat="1" ht="27" customHeight="1">
      <c r="A11" s="68">
        <v>8</v>
      </c>
      <c r="B11" s="54" t="s">
        <v>93</v>
      </c>
      <c r="C11" s="54" t="s">
        <v>94</v>
      </c>
      <c r="D11" s="74">
        <v>2</v>
      </c>
      <c r="E11" s="74">
        <v>2</v>
      </c>
      <c r="F11" s="74">
        <v>2</v>
      </c>
      <c r="G11" s="74">
        <v>2</v>
      </c>
      <c r="H11" s="74">
        <v>2</v>
      </c>
      <c r="I11" s="76">
        <v>0</v>
      </c>
      <c r="J11" s="72"/>
      <c r="K11" s="72"/>
    </row>
    <row r="12" spans="1:25" s="73" customFormat="1" ht="27" customHeight="1">
      <c r="A12" s="68">
        <v>9</v>
      </c>
      <c r="B12" s="54" t="s">
        <v>95</v>
      </c>
      <c r="C12" s="54" t="s">
        <v>96</v>
      </c>
      <c r="D12" s="74">
        <v>46</v>
      </c>
      <c r="E12" s="74">
        <v>50</v>
      </c>
      <c r="F12" s="74">
        <v>52</v>
      </c>
      <c r="G12" s="74">
        <v>54</v>
      </c>
      <c r="H12" s="74">
        <v>56</v>
      </c>
      <c r="I12" s="76" t="s">
        <v>88</v>
      </c>
      <c r="J12" s="72"/>
      <c r="K12" s="72"/>
    </row>
    <row r="13" spans="1:25" s="73" customFormat="1" ht="27" customHeight="1">
      <c r="A13" s="68">
        <v>10</v>
      </c>
      <c r="B13" s="54" t="s">
        <v>97</v>
      </c>
      <c r="C13" s="54" t="s">
        <v>98</v>
      </c>
      <c r="D13" s="74">
        <v>22</v>
      </c>
      <c r="E13" s="74">
        <v>23</v>
      </c>
      <c r="F13" s="74">
        <v>24</v>
      </c>
      <c r="G13" s="74">
        <v>25</v>
      </c>
      <c r="H13" s="74">
        <v>26</v>
      </c>
      <c r="I13" s="76" t="s">
        <v>88</v>
      </c>
      <c r="J13" s="72"/>
      <c r="K13" s="72"/>
    </row>
    <row r="14" spans="1:25" s="73" customFormat="1" ht="27" customHeight="1">
      <c r="A14" s="68">
        <v>11</v>
      </c>
      <c r="B14" s="54" t="s">
        <v>99</v>
      </c>
      <c r="C14" s="54" t="s">
        <v>100</v>
      </c>
      <c r="D14" s="74">
        <v>19.5</v>
      </c>
      <c r="E14" s="74">
        <v>20</v>
      </c>
      <c r="F14" s="74">
        <v>20.5</v>
      </c>
      <c r="G14" s="74">
        <v>21</v>
      </c>
      <c r="H14" s="74">
        <v>21.5</v>
      </c>
      <c r="I14" s="77">
        <v>0</v>
      </c>
      <c r="J14" s="72"/>
      <c r="K14" s="72"/>
    </row>
    <row r="15" spans="1:25" s="73" customFormat="1" ht="27" customHeight="1">
      <c r="A15" s="68">
        <v>12</v>
      </c>
      <c r="B15" s="54" t="s">
        <v>101</v>
      </c>
      <c r="C15" s="54" t="s">
        <v>102</v>
      </c>
      <c r="D15" s="74">
        <v>2.5</v>
      </c>
      <c r="E15" s="74">
        <v>2.5</v>
      </c>
      <c r="F15" s="74">
        <v>2.5</v>
      </c>
      <c r="G15" s="74">
        <v>2.5</v>
      </c>
      <c r="H15" s="74">
        <v>2.5</v>
      </c>
      <c r="I15" s="77">
        <v>0</v>
      </c>
      <c r="J15" s="72"/>
      <c r="K15" s="72"/>
    </row>
    <row r="16" spans="1:25" s="73" customFormat="1" ht="27" customHeight="1">
      <c r="A16" s="68">
        <v>13</v>
      </c>
      <c r="B16" s="54" t="s">
        <v>103</v>
      </c>
      <c r="C16" s="54" t="s">
        <v>104</v>
      </c>
      <c r="D16" s="74">
        <v>2.5</v>
      </c>
      <c r="E16" s="74">
        <v>2.5</v>
      </c>
      <c r="F16" s="74">
        <v>2.5</v>
      </c>
      <c r="G16" s="74">
        <v>2.5</v>
      </c>
      <c r="H16" s="74">
        <v>2.5</v>
      </c>
      <c r="I16" s="77">
        <v>0</v>
      </c>
      <c r="J16" s="72"/>
      <c r="K16" s="72"/>
    </row>
    <row r="17" spans="1:11" s="73" customFormat="1" ht="27" customHeight="1" thickBot="1">
      <c r="A17" s="68">
        <v>14</v>
      </c>
      <c r="B17" s="78" t="s">
        <v>105</v>
      </c>
      <c r="C17" s="78" t="s">
        <v>106</v>
      </c>
      <c r="D17" s="79">
        <v>2.5</v>
      </c>
      <c r="E17" s="79">
        <v>2.5</v>
      </c>
      <c r="F17" s="79">
        <v>2.5</v>
      </c>
      <c r="G17" s="79">
        <v>2.5</v>
      </c>
      <c r="H17" s="79">
        <v>2.5</v>
      </c>
      <c r="I17" s="80">
        <v>0</v>
      </c>
      <c r="J17" s="72"/>
      <c r="K17" s="7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A237F-519B-46E2-9EC6-A2524C72A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7391D-041B-4638-AB19-4F1266114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CUTTING DOCKET</vt:lpstr>
      <vt:lpstr>1. CUTTING DOCKET (GIẢM ĐM)</vt:lpstr>
      <vt:lpstr>2. TRIM CARD</vt:lpstr>
      <vt:lpstr>UPC (2)</vt:lpstr>
      <vt:lpstr>COMMENTS</vt:lpstr>
      <vt:lpstr>PPS</vt:lpstr>
      <vt:lpstr>GRADING</vt:lpstr>
      <vt:lpstr>PP MEETING (2)</vt:lpstr>
      <vt:lpstr>UPC</vt:lpstr>
      <vt:lpstr>PP MEETING</vt:lpstr>
      <vt:lpstr>ỦI</vt:lpstr>
      <vt:lpstr>4. THÔNG SỐ SẢN XUẤT</vt:lpstr>
      <vt:lpstr>'1. CUTTING DOCKET'!Print_Area</vt:lpstr>
      <vt:lpstr>'1. CUTTING DOCKET (GIẢM ĐM)'!Print_Area</vt:lpstr>
      <vt:lpstr>'2. TRIM CARD'!Print_Area</vt:lpstr>
      <vt:lpstr>COMMENTS!Print_Area</vt:lpstr>
      <vt:lpstr>GRADING!Print_Area</vt:lpstr>
      <vt:lpstr>'PP MEETING'!Print_Area</vt:lpstr>
      <vt:lpstr>'PP MEETING (2)'!Print_Area</vt:lpstr>
      <vt:lpstr>PPS!Print_Area</vt:lpstr>
      <vt:lpstr>'1. CUTTING DOCKET'!Print_Titles</vt:lpstr>
      <vt:lpstr>'1. CUTTING DOCKET (GIẢM ĐM)'!Print_Titles</vt:lpstr>
      <vt:lpstr>'2. TRIM CARD'!Print_Titles</vt:lpstr>
      <vt:lpstr>'UPC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Ngoc Tran Thi Nhu</cp:lastModifiedBy>
  <cp:lastPrinted>2024-09-24T07:01:36Z</cp:lastPrinted>
  <dcterms:created xsi:type="dcterms:W3CDTF">2016-05-06T01:47:29Z</dcterms:created>
  <dcterms:modified xsi:type="dcterms:W3CDTF">2024-09-30T04:25:11Z</dcterms:modified>
</cp:coreProperties>
</file>