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"/>
    </mc:Choice>
  </mc:AlternateContent>
  <xr:revisionPtr revIDLastSave="248" documentId="11_8BB62CC7C0E939849B54486ED1EEB34EA11B0B1C" xr6:coauthVersionLast="47" xr6:coauthVersionMax="47" xr10:uidLastSave="{4E107640-5DD5-4A26-AEC1-3AE2A49FE71D}"/>
  <bookViews>
    <workbookView xWindow="-120" yWindow="-120" windowWidth="20730" windowHeight="11040" tabRatio="858" activeTab="1" xr2:uid="{00000000-000D-0000-FFFF-FFFF00000000}"/>
  </bookViews>
  <sheets>
    <sheet name="1. CUTTING DOCKET" sheetId="1" r:id="rId1"/>
    <sheet name="2. TRIM CARD" sheetId="5" r:id="rId2"/>
    <sheet name="BTS" sheetId="38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DOCKET'!$A$1:$Q$123</definedName>
    <definedName name="_xlnm.Print_Area" localSheetId="1">'2. TRIM CARD'!$A$1:$C$22</definedName>
    <definedName name="_xlnm.Print_Area" localSheetId="2">BTS!$A$1:$J$187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38" l="1"/>
  <c r="I52" i="38" s="1"/>
  <c r="J52" i="38" s="1"/>
  <c r="F52" i="38"/>
  <c r="H51" i="38"/>
  <c r="I51" i="38" s="1"/>
  <c r="J51" i="38" s="1"/>
  <c r="F51" i="38"/>
  <c r="H33" i="38"/>
  <c r="I33" i="38" s="1"/>
  <c r="J33" i="38" s="1"/>
  <c r="F33" i="38"/>
  <c r="H32" i="38"/>
  <c r="I32" i="38" s="1"/>
  <c r="J32" i="38" s="1"/>
  <c r="F32" i="38"/>
  <c r="H31" i="38"/>
  <c r="I31" i="38" s="1"/>
  <c r="J31" i="38" s="1"/>
  <c r="F31" i="38"/>
  <c r="H30" i="38"/>
  <c r="I30" i="38" s="1"/>
  <c r="J30" i="38" s="1"/>
  <c r="F30" i="38"/>
  <c r="H24" i="38"/>
  <c r="I24" i="38" s="1"/>
  <c r="J24" i="38" s="1"/>
  <c r="F24" i="38"/>
  <c r="H22" i="38"/>
  <c r="I22" i="38" s="1"/>
  <c r="J22" i="38" s="1"/>
  <c r="F22" i="38"/>
  <c r="H21" i="38"/>
  <c r="I21" i="38" s="1"/>
  <c r="J21" i="38" s="1"/>
  <c r="F21" i="38"/>
  <c r="H20" i="38"/>
  <c r="I20" i="38" s="1"/>
  <c r="J20" i="38" s="1"/>
  <c r="F20" i="38"/>
  <c r="H19" i="38"/>
  <c r="I19" i="38" s="1"/>
  <c r="J19" i="38" s="1"/>
  <c r="F19" i="38"/>
  <c r="H18" i="38"/>
  <c r="I18" i="38" s="1"/>
  <c r="J18" i="38" s="1"/>
  <c r="F18" i="38"/>
  <c r="H17" i="38"/>
  <c r="I17" i="38" s="1"/>
  <c r="J17" i="38" s="1"/>
  <c r="F17" i="38"/>
  <c r="H16" i="38"/>
  <c r="I16" i="38" s="1"/>
  <c r="J16" i="38" s="1"/>
  <c r="F16" i="38"/>
  <c r="H15" i="38"/>
  <c r="I15" i="38" s="1"/>
  <c r="J15" i="38" s="1"/>
  <c r="F15" i="38"/>
  <c r="H13" i="38"/>
  <c r="I13" i="38" s="1"/>
  <c r="J13" i="38" s="1"/>
  <c r="F13" i="38"/>
  <c r="H12" i="38"/>
  <c r="I12" i="38" s="1"/>
  <c r="J12" i="38" s="1"/>
  <c r="F12" i="38"/>
  <c r="H11" i="38"/>
  <c r="I11" i="38" s="1"/>
  <c r="J11" i="38" s="1"/>
  <c r="F11" i="38"/>
  <c r="B5" i="38"/>
  <c r="B4" i="38"/>
  <c r="B3" i="38"/>
  <c r="O1" i="38"/>
  <c r="I19" i="1"/>
  <c r="K19" i="1"/>
  <c r="L19" i="1"/>
  <c r="H19" i="1"/>
  <c r="A10" i="5" l="1"/>
  <c r="L77" i="1"/>
  <c r="C15" i="5" l="1"/>
  <c r="A15" i="5"/>
  <c r="B15" i="5"/>
  <c r="L91" i="1"/>
  <c r="L90" i="1"/>
  <c r="A78" i="1" l="1"/>
  <c r="H21" i="1" l="1"/>
  <c r="A8" i="5"/>
  <c r="C2" i="5" l="1"/>
  <c r="A85" i="1" l="1"/>
  <c r="A86" i="1"/>
  <c r="A87" i="1"/>
  <c r="A88" i="1"/>
  <c r="A89" i="1"/>
  <c r="A90" i="1"/>
  <c r="A91" i="1"/>
  <c r="A92" i="1"/>
  <c r="A84" i="1" l="1"/>
  <c r="L92" i="1"/>
  <c r="A21" i="5" l="1"/>
  <c r="A19" i="5"/>
  <c r="B19" i="5"/>
  <c r="A17" i="5"/>
  <c r="B17" i="5"/>
  <c r="C14" i="5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23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23" i="1" s="1"/>
  <c r="K21" i="1"/>
  <c r="K53" i="1" s="1"/>
  <c r="H123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9" i="1" l="1"/>
  <c r="A80" i="1"/>
  <c r="A81" i="1"/>
  <c r="L21" i="1"/>
  <c r="L53" i="1" s="1"/>
  <c r="I123" i="1" s="1"/>
  <c r="H53" i="1"/>
  <c r="E123" i="1" s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C123" i="1"/>
  <c r="J123" i="1" l="1"/>
  <c r="D123" i="1" l="1"/>
  <c r="K123" i="1" s="1"/>
  <c r="C49" i="1"/>
  <c r="D43" i="1"/>
  <c r="D45" i="1" s="1"/>
  <c r="C43" i="1"/>
  <c r="Q42" i="1"/>
  <c r="Q45" i="1" s="1"/>
  <c r="G70" i="1" l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E71" i="1" l="1"/>
  <c r="A63" i="1"/>
  <c r="E73" i="1"/>
  <c r="E74" i="1" s="1"/>
  <c r="E67" i="1"/>
  <c r="E68" i="1" s="1"/>
  <c r="A66" i="1"/>
  <c r="E64" i="1"/>
  <c r="G71" i="1" l="1"/>
  <c r="I71" i="1" s="1"/>
  <c r="J71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E65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G64" i="1" l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E59" i="1" l="1"/>
  <c r="E58" i="1"/>
  <c r="Q21" i="1"/>
  <c r="H78" i="1"/>
  <c r="C6" i="5"/>
  <c r="C9" i="5" s="1"/>
  <c r="H87" i="1"/>
  <c r="H90" i="1"/>
  <c r="H89" i="1"/>
  <c r="H85" i="1"/>
  <c r="H86" i="1"/>
  <c r="H88" i="1"/>
  <c r="H91" i="1"/>
  <c r="H84" i="1"/>
  <c r="H92" i="1"/>
  <c r="H81" i="1"/>
  <c r="H79" i="1"/>
  <c r="H80" i="1"/>
  <c r="A57" i="1"/>
  <c r="H77" i="1"/>
  <c r="B116" i="1"/>
  <c r="B108" i="1"/>
  <c r="K85" i="1" l="1"/>
  <c r="M85" i="1" s="1"/>
  <c r="O85" i="1" s="1"/>
  <c r="K87" i="1"/>
  <c r="M87" i="1" s="1"/>
  <c r="O87" i="1" s="1"/>
  <c r="K77" i="1"/>
  <c r="M77" i="1" s="1"/>
  <c r="O77" i="1" s="1"/>
  <c r="K88" i="1"/>
  <c r="M88" i="1" s="1"/>
  <c r="O88" i="1" s="1"/>
  <c r="K86" i="1"/>
  <c r="M86" i="1" s="1"/>
  <c r="O86" i="1" s="1"/>
  <c r="K78" i="1"/>
  <c r="M78" i="1" s="1"/>
  <c r="O78" i="1" s="1"/>
  <c r="K89" i="1"/>
  <c r="M89" i="1" s="1"/>
  <c r="O89" i="1" s="1"/>
  <c r="Q53" i="1"/>
  <c r="K79" i="1"/>
  <c r="M79" i="1" s="1"/>
  <c r="O79" i="1" s="1"/>
  <c r="K92" i="1"/>
  <c r="M92" i="1" s="1"/>
  <c r="O92" i="1" s="1"/>
  <c r="K81" i="1"/>
  <c r="M81" i="1" s="1"/>
  <c r="O81" i="1" s="1"/>
  <c r="K90" i="1"/>
  <c r="M90" i="1" s="1"/>
  <c r="O90" i="1" s="1"/>
  <c r="K80" i="1"/>
  <c r="M80" i="1" s="1"/>
  <c r="O80" i="1" s="1"/>
  <c r="K84" i="1"/>
  <c r="M84" i="1" s="1"/>
  <c r="O84" i="1" s="1"/>
  <c r="K91" i="1"/>
  <c r="M91" i="1" s="1"/>
  <c r="O91" i="1" s="1"/>
  <c r="C108" i="1"/>
  <c r="C116" i="1"/>
  <c r="G58" i="1"/>
  <c r="I58" i="1" l="1"/>
  <c r="J58" i="1" s="1"/>
  <c r="XFD91" i="1"/>
  <c r="G59" i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<sst xmlns="http://schemas.openxmlformats.org/spreadsheetml/2006/main" count="522" uniqueCount="313">
  <si>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</si>
  <si>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</si>
  <si>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</si>
  <si>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</si>
  <si>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</si>
  <si>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</si>
  <si>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</si>
  <si>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</si>
  <si>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</si>
  <si>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</si>
  <si>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</si>
  <si>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</si>
  <si>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</si>
  <si>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</si>
  <si>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</si>
  <si>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</si>
  <si>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</si>
  <si>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</si>
  <si>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</si>
  <si>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</si>
  <si>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</si>
  <si>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</si>
  <si>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</si>
  <si>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</si>
  <si>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</si>
  <si>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</si>
  <si>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</si>
  <si>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</si>
  <si>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</si>
  <si>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</si>
  <si>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</si>
  <si>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</si>
  <si>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</si>
  <si>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</si>
  <si>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</si>
  <si>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</si>
  <si>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</si>
  <si>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</si>
  <si>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</si>
  <si>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</si>
  <si>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</si>
  <si>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</si>
  <si>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</si>
  <si>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</si>
  <si>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</si>
  <si>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</si>
  <si>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</si>
  <si>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</si>
  <si>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</si>
  <si>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</si>
  <si>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</si>
  <si>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</si>
  <si>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</si>
  <si>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</si>
  <si>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</si>
  <si>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</si>
  <si>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</si>
  <si>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</si>
  <si>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</si>
  <si>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</si>
  <si>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</si>
  <si>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</si>
  <si>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</si>
  <si>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</si>
  <si>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</si>
  <si>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</si>
  <si>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</si>
  <si>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</si>
  <si>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</si>
  <si>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</si>
  <si>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</si>
  <si>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</si>
  <si>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</si>
  <si>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</si>
  <si>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CLEAR</t>
  </si>
  <si>
    <t xml:space="preserve">TẤM LÓT 58X38CM </t>
  </si>
  <si>
    <t>100% COTTON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</si>
  <si>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</si>
  <si>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</si>
  <si>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</si>
  <si>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</si>
  <si>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</si>
  <si>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</si>
  <si>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>THÙNG CARTON BOX 60X40X30CM</t>
  </si>
  <si>
    <t xml:space="preserve">CM20 1X1RIB  100% COTTON 260GSM </t>
  </si>
  <si>
    <t>BO CỔ</t>
  </si>
  <si>
    <t>3XL</t>
  </si>
  <si>
    <t>DUYỆT HÌNH IN THEO</t>
  </si>
  <si>
    <t>2XL</t>
  </si>
  <si>
    <t>GIẤY CHỐNG ẨM A4 (TISSUE PAPER)</t>
  </si>
  <si>
    <t>BAO NYLON 100X120CM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</si>
  <si>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</si>
  <si>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</si>
  <si>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</si>
  <si>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</si>
  <si>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</si>
  <si>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</si>
  <si>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</si>
  <si>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</si>
  <si>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</si>
  <si>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</si>
  <si>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</si>
  <si>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</si>
  <si>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</si>
  <si>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</si>
  <si>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</si>
  <si>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</si>
  <si>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</si>
  <si>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</si>
  <si>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>SS25 - PRODUCTION</t>
  </si>
  <si>
    <t xml:space="preserve">CHỈ 40/2 MAY CHÍNH + VẮT SỔ </t>
  </si>
  <si>
    <t>THÔNG TIN ĐỊNH VỊ HÌNH IN</t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</si>
  <si>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</si>
  <si>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</si>
  <si>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</si>
  <si>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CUSTOMER</t>
  </si>
  <si>
    <t>SS TEE</t>
  </si>
  <si>
    <t>177CM</t>
  </si>
  <si>
    <r>
      <rPr>
        <b/>
        <sz val="30"/>
        <rFont val="Muli"/>
      </rPr>
      <t>ĐỊNH VỊ HÌNH IN TẠI THÂN SAU:</t>
    </r>
    <r>
      <rPr>
        <sz val="30"/>
        <rFont val="Muli"/>
      </rPr>
      <t xml:space="preserve">
CANH GIỮA THÂN SAU , TỪ GIỮA CỔ SAU XUỐNG</t>
    </r>
  </si>
  <si>
    <t>PFD</t>
  </si>
  <si>
    <t>0cm</t>
  </si>
  <si>
    <t>10cm</t>
  </si>
  <si>
    <t>MER - CHI/OANH - EXT : 210</t>
  </si>
  <si>
    <t>T25  SS25  G2766</t>
  </si>
  <si>
    <t>TOMORROWLAND</t>
  </si>
  <si>
    <t xml:space="preserve">NHÃN CHÍNH </t>
  </si>
  <si>
    <t>NHÃN SIZE</t>
  </si>
  <si>
    <t>THẺ BÀI</t>
  </si>
  <si>
    <t>SET</t>
  </si>
  <si>
    <t>T25-0013</t>
  </si>
  <si>
    <t>T25-0015</t>
  </si>
  <si>
    <t>STICKER DÁN THẺ BÀI - 4CM RỘNG X 5CM CAO</t>
  </si>
  <si>
    <t>WHITE/BLACK</t>
  </si>
  <si>
    <t>STICKER TRÒN DÁN NGOÀI BAO NYLON - 3CM RỘNG</t>
  </si>
  <si>
    <t xml:space="preserve">T25-0018 </t>
  </si>
  <si>
    <t>BAO NYLON - 330MM RỘNG  X  465MM CAO</t>
  </si>
  <si>
    <t>T25-0020</t>
  </si>
  <si>
    <t xml:space="preserve">THÊU : </t>
  </si>
  <si>
    <t>Date:</t>
  </si>
  <si>
    <t>Not applicable for now</t>
  </si>
  <si>
    <t xml:space="preserve">Date production ok: </t>
  </si>
  <si>
    <t>Gender</t>
  </si>
  <si>
    <t xml:space="preserve">Style </t>
  </si>
  <si>
    <t>Supplier</t>
  </si>
  <si>
    <t>MEASUREMENT</t>
  </si>
  <si>
    <t>INSTRUCTION</t>
  </si>
  <si>
    <t>BODY</t>
  </si>
  <si>
    <t>BODY LENGTH</t>
  </si>
  <si>
    <t>FRONT, SHOULDER NECK POINT TO BOTTOM HEM</t>
  </si>
  <si>
    <t>A</t>
  </si>
  <si>
    <t>SHOULDER TO SHOULDER</t>
  </si>
  <si>
    <t>SEAM TO SEAM, EXCL BINDING OR CUFF HEM</t>
  </si>
  <si>
    <t>B</t>
  </si>
  <si>
    <t xml:space="preserve">1/2 CHEST WIDTH </t>
  </si>
  <si>
    <t>1 CM BELOW ARMPIT</t>
  </si>
  <si>
    <t>C</t>
  </si>
  <si>
    <t>1/2 CARURE WIDTH</t>
  </si>
  <si>
    <t>1/2 ARMHOLE HEIGHT, SEAM TO SEAM</t>
  </si>
  <si>
    <t>D</t>
  </si>
  <si>
    <t>E</t>
  </si>
  <si>
    <t>F</t>
  </si>
  <si>
    <t>BOTTOM HEM HEIGHT</t>
  </si>
  <si>
    <t>STITCHING OR RIB HEIGHT</t>
  </si>
  <si>
    <t>G</t>
  </si>
  <si>
    <t>1/2 ARMHOLE STRAIGHT</t>
  </si>
  <si>
    <t>H</t>
  </si>
  <si>
    <t>1/2 SLEEVEWIDTH AT ARMPIT</t>
  </si>
  <si>
    <t>UNDERARM POINT, PERPENDULAR TO SLEEVE</t>
  </si>
  <si>
    <t>I</t>
  </si>
  <si>
    <t>1/2 SLEEVE OPENING INSIDE</t>
  </si>
  <si>
    <t>RIB/ CUFF HEM</t>
  </si>
  <si>
    <t>J</t>
  </si>
  <si>
    <t>CUFF HEM HEIGHT</t>
  </si>
  <si>
    <t xml:space="preserve">SLEEVE LENGTH </t>
  </si>
  <si>
    <t>CB NECK TO SHOULDER TO CUFF HEM</t>
  </si>
  <si>
    <t>SLEEVEHEAD HEIGHT</t>
  </si>
  <si>
    <t>SHOULDERDROP</t>
  </si>
  <si>
    <t xml:space="preserve">HEIGHT BETWEEN SNP AT NECK TO SHOULDERSEAM </t>
  </si>
  <si>
    <t>N</t>
  </si>
  <si>
    <t>NECK</t>
  </si>
  <si>
    <t xml:space="preserve">NECK OPENING </t>
  </si>
  <si>
    <t>SEAM TO SEAM, INCL COLLAR</t>
  </si>
  <si>
    <t>O</t>
  </si>
  <si>
    <t>FRONT NECK DROP</t>
  </si>
  <si>
    <t>STRAIGHT FROM SNP TO CF NECKLINE, INCL COLLAR</t>
  </si>
  <si>
    <t>P</t>
  </si>
  <si>
    <t>BACK NECK DROP</t>
  </si>
  <si>
    <t>Q</t>
  </si>
  <si>
    <t>COLLAR HEIGHT</t>
  </si>
  <si>
    <t>R</t>
  </si>
  <si>
    <t>COLLAR WIDTH ON TOP</t>
  </si>
  <si>
    <t>REAL OPENING, EXCL COLLAR</t>
  </si>
  <si>
    <t>MINIMUM HEADPASSING</t>
  </si>
  <si>
    <t>NECKOPENING STRETCHED OPEN TO MAX</t>
  </si>
  <si>
    <t>ARTWORK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</si>
  <si>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</si>
  <si>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</si>
  <si>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</si>
  <si>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</si>
  <si>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</si>
  <si>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</si>
  <si>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</si>
  <si>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>ARTWORK POSITION FROM CB NECKLINE</t>
  </si>
  <si>
    <t>Marked in red is out of tolerance, marked in yellow is adjusted or added</t>
  </si>
  <si>
    <t>LOOK - FABRIC</t>
  </si>
  <si>
    <t>FABRIC + COLOUR</t>
  </si>
  <si>
    <t>WASHING</t>
  </si>
  <si>
    <t>TRIMS</t>
  </si>
  <si>
    <t>TECHNIQUE</t>
  </si>
  <si>
    <t>COLOUR</t>
  </si>
  <si>
    <t xml:space="preserve">POSITION </t>
  </si>
  <si>
    <t>PICTURES</t>
  </si>
  <si>
    <t>FITTING</t>
  </si>
  <si>
    <t>FINISHING - MANUFACTURING</t>
  </si>
  <si>
    <t>Requested in following sizes</t>
  </si>
  <si>
    <t>Extra comments</t>
  </si>
  <si>
    <t>Please contact us if something isn't clear, or if you have any questions</t>
  </si>
  <si>
    <t>STICKER DÁN THẺ NGOÀI NYLON  - 4CM RỘNG X 5CM CAO</t>
  </si>
  <si>
    <t>1/2 NÁCH ĐO THẲNG</t>
  </si>
  <si>
    <t>CỬA TAY</t>
  </si>
  <si>
    <t>HẠ CỔ TRƯỚC</t>
  </si>
  <si>
    <t>K</t>
  </si>
  <si>
    <t>VTK6012-1B FLEECE 100%COTTON 310GSM 
30'S//2 OE CD +
10'S CD AA SIRO DK ; CW: 177CM</t>
  </si>
  <si>
    <t>VTK5824 RIB 2*2 97%COTTON 3%SPAN 390GSM
30'S//2 CM + 70D/OP; CW: 127CM</t>
  </si>
  <si>
    <t xml:space="preserve">DÂY TAPE XƯƠNG CÁ </t>
  </si>
  <si>
    <t>TẠI CỔ</t>
  </si>
  <si>
    <t>1/2 BOTTOM WIDTH AT RIB/ BOTTOM HEM</t>
  </si>
  <si>
    <t xml:space="preserve">RELAXED </t>
  </si>
  <si>
    <t xml:space="preserve">1/2 BOTTOM WIDTH AT 5 CM ABOVE RIB </t>
  </si>
  <si>
    <t>1/2 SLEEVE WIDTH AT 5 CM ABOVE RIB/ CUFF HEM</t>
  </si>
  <si>
    <t>ARMPIT POSITION FROM SHOULDER NECK POINT</t>
  </si>
  <si>
    <t>FOR RAGLAN, MEASURE STRAIGHT TILL UNDERARM POINT</t>
  </si>
  <si>
    <t>HOOD</t>
  </si>
  <si>
    <t xml:space="preserve">1/2 HOOD OPENING </t>
  </si>
  <si>
    <t xml:space="preserve">FRONT OPENING </t>
  </si>
  <si>
    <t>HOOD EDGE CIRCUMFERENCE</t>
  </si>
  <si>
    <t>NECKLINE TO FRONT OPENING</t>
  </si>
  <si>
    <t>T</t>
  </si>
  <si>
    <t>1/2 HOOD WIDTH</t>
  </si>
  <si>
    <t xml:space="preserve">15 CM FROM TOP HOOD </t>
  </si>
  <si>
    <t>U</t>
  </si>
  <si>
    <t>1/2 HOOD HEIGHT</t>
  </si>
  <si>
    <t>SHOULDER NECK POINT TO TOP HOOD</t>
  </si>
  <si>
    <t>V</t>
  </si>
  <si>
    <t>LENGTH CORD ENDS</t>
  </si>
  <si>
    <t>WHEN HOOD IS RELAXED, VISIBLE LENGTH</t>
  </si>
  <si>
    <t>POCKET</t>
  </si>
  <si>
    <t>POCKET HEIGHT</t>
  </si>
  <si>
    <t>CENTER</t>
  </si>
  <si>
    <t>W</t>
  </si>
  <si>
    <t xml:space="preserve">POCKET WIDTH AT TOP </t>
  </si>
  <si>
    <t>X</t>
  </si>
  <si>
    <t>POCKET WIDTH AT BOTTOM</t>
  </si>
  <si>
    <t>Y</t>
  </si>
  <si>
    <t>POCKET OPENING</t>
  </si>
  <si>
    <t>Z</t>
  </si>
  <si>
    <t>I do want to check/ approve all artwork positions of other colorways but for this style, you can proceed to production</t>
  </si>
  <si>
    <t>NGANG VAI</t>
  </si>
  <si>
    <t>1/2 BẮP TAY ĐO VUÔNG GÓC TẠI NÁCH</t>
  </si>
  <si>
    <t>BO LAI + BO TAY + BO CỔ</t>
  </si>
  <si>
    <t xml:space="preserve">M </t>
  </si>
  <si>
    <t>make a bit wider</t>
  </si>
  <si>
    <t>stick to spec</t>
  </si>
  <si>
    <t>do not make too small</t>
  </si>
  <si>
    <t>SHOULDERSEAM TO CUFF HEM</t>
  </si>
  <si>
    <t>Fitting is ok, more in balance</t>
  </si>
  <si>
    <t>* Please again make the shoulders a bit wider without changing the proportions or fitting too much</t>
  </si>
  <si>
    <t>* Please respect all measurements</t>
  </si>
  <si>
    <t>Overall finishing is nice and clean</t>
  </si>
  <si>
    <t>* Please place all front artworks in middle CF, none at chest</t>
  </si>
  <si>
    <t>DÀI TRƯỚC TỪ ĐIỈNH VAI</t>
  </si>
  <si>
    <t>NGANG NGỰC DƯỚI NÁCH 1CM</t>
  </si>
  <si>
    <t>NGANG LAI ĐO ÊM</t>
  </si>
  <si>
    <t>NGANG LAI TỪ ĐƯỜNG TRA RIB LÊN 5CM</t>
  </si>
  <si>
    <t>TO BẢN LAI ÁO</t>
  </si>
  <si>
    <t>1/2 RỘNG TAY ĐO TỪ ĐƯỜNG TRA RIB LÊN 5CM</t>
  </si>
  <si>
    <t>TO BẢN CỬA TAY</t>
  </si>
  <si>
    <t>DÀI TAY ĐO TỪ GIỮA CỔ SAU ĐẾN LAI TAY</t>
  </si>
  <si>
    <t>DÀI TAY ĐO TỪ ĐỈNH VAI ĐẾN LAI TAY</t>
  </si>
  <si>
    <t>CAO ĐẦU TAY</t>
  </si>
  <si>
    <t>XUÔI VAI</t>
  </si>
  <si>
    <t>DUYỆT MÀU SẮC VÀ CHẤT LƯỢNG NHƯ TRÊN MOCKUP DỰ KIẾN CHUYỂN 23/09/2024</t>
  </si>
  <si>
    <t>TOL( +/-)
UPDATED ON 16.SEP</t>
  </si>
  <si>
    <t>COMMENTS FROM CUSTOMER</t>
  </si>
  <si>
    <t>COMMENTS FROM UA ON 09.SEP</t>
  </si>
  <si>
    <t>UA suggested remove this point because there are the shoulder + slevee length from upper arm -&gt; APPROVED BY EMILIE ON 16/SEP</t>
  </si>
  <si>
    <t>UA suggested to biceps and armhole drop a better shape . Please see image next to  -&gt; APPROVED BY EMILIE ON 16/SEP</t>
  </si>
  <si>
    <t xml:space="preserve">RỘNG CỔ </t>
  </si>
  <si>
    <t>HẠ CỔ SAU</t>
  </si>
  <si>
    <t>TO BẢN CỔ</t>
  </si>
  <si>
    <t xml:space="preserve">UA SUGGESTED </t>
  </si>
  <si>
    <t>Vừa vặn, cân đối hơn</t>
  </si>
  <si>
    <t>Xin vui lòng làm cho vai rộng hơn một chút mà không thay đổi FIT quá nhiều</t>
  </si>
  <si>
    <t>Xin vui lòng tôn trọng tất cả các phép đo</t>
  </si>
  <si>
    <t>Hoàn thiện tổng thể đẹp và sạch</t>
  </si>
  <si>
    <t>Vui lòng đặt tất cả các hình thêu tại giữa trước,  không có tác phẩm nào ở ngực</t>
  </si>
  <si>
    <t>ĐỊNH VỊ HÌNH THÊU THÂN TRƯỚC :
CANH GIỮA THÂN TRƯỚC , TỪ ĐƯỜNG MAY GIỮA CỔ TRƯỚC XUỐNG</t>
  </si>
  <si>
    <t>NHƯ S/O MER ĐÃ CHUYỂN</t>
  </si>
  <si>
    <t>KHÔNG WASH</t>
  </si>
  <si>
    <t>GẬP ĐÔI, MAY KẸP TẠI GIỮA CỔ SAU</t>
  </si>
  <si>
    <t>GẬP ĐÔI, MAY SÁT BÊN CẠNH TRÁI CỦA NHÃN CHÍNH ( HƯỚNG NGƯỜI MẶC)</t>
  </si>
  <si>
    <t>GẬP ĐÔI, MAY KẸP BÊN SƯỜN TRÁI NGƯỜI MẶT, CÁCH MÉP LAI 11CM</t>
  </si>
  <si>
    <t>NOS ICON FLORAL GREEN SWEATSHIRT  25</t>
  </si>
  <si>
    <t>C0057-CRW007</t>
  </si>
  <si>
    <t>THAM KHẢO CÁCH MAY: ÁO MẪU PROTO SAMPLE MÃ HÀNG T25-CW80 CHUYỂN CÙNG TÁC NGHIỆP</t>
  </si>
  <si>
    <t>SAMPLING</t>
  </si>
  <si>
    <t>SMOKE GREEN</t>
  </si>
  <si>
    <t>NHÃN THÀNH PHẦN</t>
  </si>
  <si>
    <t>THÊU BÁN THÀNH PHẨM THÂN TRƯỚC + THÂN SAU</t>
  </si>
  <si>
    <t>DUYỆT CHẤT LƯỢNG, MÀU SẮC NHƯ COMMENT</t>
  </si>
  <si>
    <t>10.5CM</t>
  </si>
  <si>
    <t>ĐỊNH VỊ HÌNH THÊU THÂN SAU :
CANH GIỮA THÂN SAU , TỪ ĐƯỜNG MAY GIỮA CỔ SAU XUỐNG</t>
  </si>
  <si>
    <r>
      <t>IN :</t>
    </r>
    <r>
      <rPr>
        <b/>
        <sz val="55"/>
        <rFont val="Muli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</si>
</sst>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indexed="8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22"/>
      <color theme="5" tint="-0.249977111117893"/>
      <name val="Muli"/>
    </font>
    <font>
      <b/>
      <sz val="22"/>
      <color rgb="FF0060A8"/>
      <name val="Muli"/>
    </font>
    <font>
      <b/>
      <sz val="36"/>
      <color rgb="FF0060A8"/>
      <name val="Muli"/>
    </font>
    <font>
      <b/>
      <sz val="55"/>
      <name val="Muli"/>
    </font>
    <font>
      <sz val="55"/>
      <name val="Muli"/>
    </font>
    <font>
      <b/>
      <u/>
      <sz val="55"/>
      <name val="Muli"/>
    </font>
    <font>
      <sz val="14"/>
      <name val="Calibri"/>
      <family val="2"/>
    </font>
    <font>
      <b/>
      <sz val="14"/>
      <name val="Calibri"/>
      <family val="2"/>
    </font>
    <font>
      <sz val="14"/>
      <color indexed="12"/>
      <name val="Calibri"/>
      <family val="2"/>
    </font>
    <font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strike/>
      <sz val="14"/>
      <color theme="1"/>
      <name val="Cambria"/>
      <family val="1"/>
    </font>
    <font>
      <strike/>
      <sz val="14"/>
      <name val="Cambria"/>
      <family val="1"/>
    </font>
    <font>
      <sz val="14"/>
      <color rgb="FFFF0000"/>
      <name val="Cambria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Calibri"/>
      <family val="2"/>
    </font>
    <font>
      <b/>
      <sz val="14"/>
      <color rgb="FFFF0000"/>
      <name val="Arial"/>
      <family val="2"/>
    </font>
    <font>
      <i/>
      <sz val="14"/>
      <color theme="1"/>
      <name val="Calibri"/>
      <family val="2"/>
    </font>
    <font>
      <i/>
      <sz val="14"/>
      <name val="Calibri"/>
      <family val="2"/>
    </font>
    <font>
      <i/>
      <sz val="14"/>
      <color rgb="FF00B050"/>
      <name val="Calibri"/>
      <family val="2"/>
    </font>
    <font>
      <b/>
      <u/>
      <sz val="14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8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5" applyNumberFormat="0" applyProtection="0">
      <alignment horizontal="right" vertical="center"/>
    </xf>
    <xf numFmtId="0" fontId="2" fillId="8" borderId="15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6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2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4" applyNumberFormat="0" applyProtection="0">
      <alignment horizontal="left" vertical="center" indent="1"/>
    </xf>
    <xf numFmtId="4" fontId="13" fillId="7" borderId="34" applyNumberFormat="0" applyProtection="0">
      <alignment horizontal="right" vertical="center"/>
    </xf>
    <xf numFmtId="10" fontId="6" fillId="6" borderId="32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Alignment="0" applyProtection="0"/>
    <xf numFmtId="0" fontId="48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8" borderId="0" applyNumberFormat="0" applyBorder="0" applyAlignment="0" applyProtection="0"/>
    <xf numFmtId="0" fontId="52" fillId="19" borderId="38" applyNumberFormat="0" applyAlignment="0" applyProtection="0"/>
    <xf numFmtId="0" fontId="53" fillId="20" borderId="39" applyNumberFormat="0" applyAlignment="0" applyProtection="0"/>
    <xf numFmtId="0" fontId="54" fillId="20" borderId="38" applyNumberFormat="0" applyAlignment="0" applyProtection="0"/>
    <xf numFmtId="0" fontId="55" fillId="0" borderId="40" applyNumberFormat="0" applyFill="0" applyAlignment="0" applyProtection="0"/>
    <xf numFmtId="0" fontId="56" fillId="21" borderId="41" applyNumberFormat="0" applyAlignment="0" applyProtection="0"/>
    <xf numFmtId="0" fontId="57" fillId="0" borderId="0" applyNumberFormat="0" applyFill="0" applyBorder="0" applyAlignment="0" applyProtection="0"/>
    <xf numFmtId="0" fontId="1" fillId="22" borderId="42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43" applyNumberFormat="0" applyFill="0" applyAlignment="0" applyProtection="0"/>
    <xf numFmtId="0" fontId="6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2" fillId="0" borderId="0"/>
    <xf numFmtId="0" fontId="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6" fillId="0" borderId="0"/>
    <xf numFmtId="9" fontId="1" fillId="0" borderId="0" applyFont="0" applyFill="0" applyBorder="0" applyAlignment="0" applyProtection="0"/>
    <xf numFmtId="0" fontId="2" fillId="0" borderId="0"/>
    <xf numFmtId="0" fontId="69" fillId="0" borderId="0"/>
    <xf numFmtId="0" fontId="71" fillId="0" borderId="0"/>
    <xf numFmtId="0" fontId="71" fillId="0" borderId="0"/>
    <xf numFmtId="0" fontId="1" fillId="0" borderId="0"/>
  </cellStyleXfs>
  <cellXfs count="39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8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20" fillId="2" borderId="27" xfId="0" applyFont="1" applyFill="1" applyBorder="1" applyAlignment="1">
      <alignment vertical="center"/>
    </xf>
    <xf numFmtId="0" fontId="21" fillId="2" borderId="27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7" fillId="0" borderId="6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3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165" fontId="36" fillId="0" borderId="32" xfId="0" applyNumberFormat="1" applyFont="1" applyBorder="1" applyAlignment="1">
      <alignment horizontal="center" vertical="center"/>
    </xf>
    <xf numFmtId="1" fontId="40" fillId="0" borderId="32" xfId="1" applyNumberFormat="1" applyFont="1" applyBorder="1" applyAlignment="1">
      <alignment horizontal="center" vertical="center" wrapText="1"/>
    </xf>
    <xf numFmtId="0" fontId="26" fillId="2" borderId="23" xfId="0" quotePrefix="1" applyFont="1" applyFill="1" applyBorder="1" applyAlignment="1">
      <alignment horizontal="center" vertical="center" wrapText="1"/>
    </xf>
    <xf numFmtId="0" fontId="26" fillId="2" borderId="24" xfId="0" quotePrefix="1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vertical="center"/>
    </xf>
    <xf numFmtId="1" fontId="26" fillId="2" borderId="32" xfId="0" applyNumberFormat="1" applyFont="1" applyFill="1" applyBorder="1" applyAlignment="1">
      <alignment horizontal="center" vertical="center"/>
    </xf>
    <xf numFmtId="4" fontId="36" fillId="2" borderId="32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165" fontId="26" fillId="2" borderId="32" xfId="0" applyNumberFormat="1" applyFont="1" applyFill="1" applyBorder="1" applyAlignment="1">
      <alignment horizontal="center" vertical="center"/>
    </xf>
    <xf numFmtId="2" fontId="26" fillId="2" borderId="32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 wrapText="1"/>
    </xf>
    <xf numFmtId="1" fontId="36" fillId="2" borderId="32" xfId="0" applyNumberFormat="1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1" fontId="26" fillId="2" borderId="33" xfId="0" applyNumberFormat="1" applyFont="1" applyFill="1" applyBorder="1" applyAlignment="1">
      <alignment vertical="center" wrapText="1"/>
    </xf>
    <xf numFmtId="0" fontId="26" fillId="2" borderId="30" xfId="0" quotePrefix="1" applyFont="1" applyFill="1" applyBorder="1" applyAlignment="1">
      <alignment vertical="center" wrapText="1"/>
    </xf>
    <xf numFmtId="0" fontId="26" fillId="2" borderId="23" xfId="0" quotePrefix="1" applyFont="1" applyFill="1" applyBorder="1" applyAlignment="1">
      <alignment vertical="center" wrapText="1"/>
    </xf>
    <xf numFmtId="0" fontId="63" fillId="2" borderId="2" xfId="0" applyFont="1" applyFill="1" applyBorder="1" applyAlignment="1">
      <alignment horizontal="center" vertical="center"/>
    </xf>
    <xf numFmtId="0" fontId="64" fillId="3" borderId="0" xfId="0" applyFont="1" applyFill="1" applyAlignment="1">
      <alignment vertical="center"/>
    </xf>
    <xf numFmtId="0" fontId="39" fillId="4" borderId="2" xfId="0" quotePrefix="1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64" fillId="2" borderId="2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vertical="center"/>
    </xf>
    <xf numFmtId="0" fontId="39" fillId="2" borderId="3" xfId="0" applyFont="1" applyFill="1" applyBorder="1" applyAlignment="1">
      <alignment horizontal="center" vertical="center"/>
    </xf>
    <xf numFmtId="3" fontId="39" fillId="2" borderId="3" xfId="0" applyNumberFormat="1" applyFont="1" applyFill="1" applyBorder="1" applyAlignment="1">
      <alignment horizontal="center" vertical="center"/>
    </xf>
    <xf numFmtId="0" fontId="39" fillId="2" borderId="3" xfId="62" applyNumberFormat="1" applyFont="1" applyFill="1" applyBorder="1" applyAlignment="1">
      <alignment horizontal="center" vertical="center"/>
    </xf>
    <xf numFmtId="0" fontId="39" fillId="13" borderId="3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vertical="center"/>
    </xf>
    <xf numFmtId="1" fontId="39" fillId="13" borderId="3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9" fillId="14" borderId="0" xfId="0" applyFont="1" applyFill="1" applyAlignment="1">
      <alignment horizontal="left" vertical="center"/>
    </xf>
    <xf numFmtId="0" fontId="39" fillId="14" borderId="0" xfId="0" applyFont="1" applyFill="1" applyAlignment="1">
      <alignment horizontal="center" vertical="center"/>
    </xf>
    <xf numFmtId="1" fontId="39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horizontal="left" vertical="center"/>
      <protection hidden="1"/>
    </xf>
    <xf numFmtId="1" fontId="43" fillId="14" borderId="0" xfId="0" applyNumberFormat="1" applyFont="1" applyFill="1" applyAlignment="1">
      <alignment horizontal="center" vertical="center"/>
    </xf>
    <xf numFmtId="1" fontId="27" fillId="0" borderId="32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8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6" fillId="2" borderId="0" xfId="131" applyFont="1" applyFill="1" applyAlignment="1">
      <alignment vertical="center"/>
    </xf>
    <xf numFmtId="9" fontId="33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1" fillId="0" borderId="0" xfId="131" applyFont="1" applyAlignment="1">
      <alignment vertical="center"/>
    </xf>
    <xf numFmtId="9" fontId="34" fillId="0" borderId="0" xfId="131" applyFont="1" applyAlignment="1">
      <alignment vertical="center"/>
    </xf>
    <xf numFmtId="175" fontId="39" fillId="2" borderId="0" xfId="131" applyNumberFormat="1" applyFont="1" applyFill="1" applyAlignment="1">
      <alignment vertical="center"/>
    </xf>
    <xf numFmtId="176" fontId="36" fillId="0" borderId="32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" fontId="40" fillId="0" borderId="5" xfId="1" applyNumberFormat="1" applyFont="1" applyBorder="1" applyAlignment="1">
      <alignment horizontal="center" vertical="center" wrapText="1"/>
    </xf>
    <xf numFmtId="0" fontId="35" fillId="0" borderId="6" xfId="0" quotePrefix="1" applyFont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1" fontId="35" fillId="2" borderId="8" xfId="0" applyNumberFormat="1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 wrapText="1"/>
    </xf>
    <xf numFmtId="0" fontId="30" fillId="2" borderId="1" xfId="0" applyFont="1" applyFill="1" applyBorder="1" applyAlignment="1">
      <alignment horizontal="left" vertical="center"/>
    </xf>
    <xf numFmtId="0" fontId="70" fillId="2" borderId="2" xfId="0" applyFont="1" applyFill="1" applyBorder="1" applyAlignment="1">
      <alignment horizontal="left" vertical="center"/>
    </xf>
    <xf numFmtId="0" fontId="43" fillId="48" borderId="2" xfId="0" applyFont="1" applyFill="1" applyBorder="1" applyAlignment="1">
      <alignment horizontal="left" vertical="center"/>
    </xf>
    <xf numFmtId="0" fontId="43" fillId="48" borderId="4" xfId="0" applyFont="1" applyFill="1" applyBorder="1" applyAlignment="1">
      <alignment horizontal="center" vertical="center"/>
    </xf>
    <xf numFmtId="0" fontId="43" fillId="48" borderId="0" xfId="0" applyFont="1" applyFill="1" applyAlignment="1">
      <alignment horizontal="center" vertical="center"/>
    </xf>
    <xf numFmtId="0" fontId="43" fillId="48" borderId="4" xfId="0" applyFont="1" applyFill="1" applyBorder="1" applyAlignment="1">
      <alignment horizontal="center" vertical="center" wrapText="1"/>
    </xf>
    <xf numFmtId="0" fontId="43" fillId="48" borderId="2" xfId="0" applyFont="1" applyFill="1" applyBorder="1" applyAlignment="1">
      <alignment horizontal="center" vertical="center"/>
    </xf>
    <xf numFmtId="1" fontId="39" fillId="2" borderId="3" xfId="0" applyNumberFormat="1" applyFont="1" applyFill="1" applyBorder="1" applyAlignment="1">
      <alignment horizontal="center" vertical="center"/>
    </xf>
    <xf numFmtId="1" fontId="39" fillId="5" borderId="2" xfId="0" quotePrefix="1" applyNumberFormat="1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72" fillId="2" borderId="2" xfId="0" applyFont="1" applyFill="1" applyBorder="1" applyAlignment="1">
      <alignment horizontal="left" vertical="center"/>
    </xf>
    <xf numFmtId="0" fontId="73" fillId="2" borderId="0" xfId="0" applyFont="1" applyFill="1" applyAlignment="1">
      <alignment horizontal="left" vertical="center"/>
    </xf>
    <xf numFmtId="0" fontId="74" fillId="2" borderId="0" xfId="0" applyFont="1" applyFill="1" applyAlignment="1">
      <alignment horizontal="left" vertical="center"/>
    </xf>
    <xf numFmtId="0" fontId="75" fillId="2" borderId="0" xfId="0" applyFont="1" applyFill="1" applyAlignment="1">
      <alignment vertical="center"/>
    </xf>
    <xf numFmtId="0" fontId="73" fillId="2" borderId="0" xfId="0" applyFont="1" applyFill="1" applyAlignment="1">
      <alignment vertical="center" wrapText="1"/>
    </xf>
    <xf numFmtId="0" fontId="75" fillId="2" borderId="0" xfId="0" applyFont="1" applyFill="1" applyAlignment="1">
      <alignment vertical="center" wrapText="1"/>
    </xf>
    <xf numFmtId="9" fontId="73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5" fillId="2" borderId="0" xfId="0" applyFont="1" applyFill="1" applyAlignment="1">
      <alignment horizontal="left" vertical="center"/>
    </xf>
    <xf numFmtId="0" fontId="78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left" vertical="top"/>
    </xf>
    <xf numFmtId="0" fontId="35" fillId="0" borderId="0" xfId="2" applyFont="1" applyAlignment="1">
      <alignment horizontal="center" vertical="center"/>
    </xf>
    <xf numFmtId="0" fontId="39" fillId="12" borderId="32" xfId="2" applyFont="1" applyFill="1" applyBorder="1" applyAlignment="1">
      <alignment horizontal="center" vertical="center" wrapText="1"/>
    </xf>
    <xf numFmtId="0" fontId="37" fillId="5" borderId="32" xfId="2" applyFont="1" applyFill="1" applyBorder="1" applyAlignment="1">
      <alignment horizontal="center" vertical="center" wrapText="1"/>
    </xf>
    <xf numFmtId="0" fontId="37" fillId="5" borderId="33" xfId="2" applyFont="1" applyFill="1" applyBorder="1" applyAlignment="1">
      <alignment horizontal="center" vertical="center" wrapText="1"/>
    </xf>
    <xf numFmtId="0" fontId="79" fillId="0" borderId="0" xfId="2" applyFont="1" applyAlignment="1">
      <alignment vertical="center"/>
    </xf>
    <xf numFmtId="0" fontId="37" fillId="5" borderId="32" xfId="2" applyFont="1" applyFill="1" applyBorder="1" applyAlignment="1">
      <alignment horizontal="center" vertical="center"/>
    </xf>
    <xf numFmtId="0" fontId="79" fillId="0" borderId="32" xfId="2" applyFont="1" applyBorder="1" applyAlignment="1">
      <alignment horizontal="center" vertical="center" wrapText="1"/>
    </xf>
    <xf numFmtId="0" fontId="38" fillId="0" borderId="32" xfId="2" applyFont="1" applyBorder="1" applyAlignment="1">
      <alignment vertical="center" wrapText="1"/>
    </xf>
    <xf numFmtId="0" fontId="37" fillId="0" borderId="0" xfId="2" applyFont="1" applyAlignment="1">
      <alignment vertical="center"/>
    </xf>
    <xf numFmtId="1" fontId="37" fillId="5" borderId="32" xfId="2" applyNumberFormat="1" applyFont="1" applyFill="1" applyBorder="1" applyAlignment="1">
      <alignment horizontal="center" vertical="center" wrapText="1"/>
    </xf>
    <xf numFmtId="1" fontId="38" fillId="0" borderId="32" xfId="2" applyNumberFormat="1" applyFont="1" applyBorder="1" applyAlignment="1">
      <alignment horizontal="center" vertical="center" wrapText="1"/>
    </xf>
    <xf numFmtId="0" fontId="79" fillId="0" borderId="32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9" fillId="0" borderId="32" xfId="2" applyFont="1" applyBorder="1" applyAlignment="1">
      <alignment horizontal="center" vertical="center" wrapText="1"/>
    </xf>
    <xf numFmtId="12" fontId="76" fillId="0" borderId="32" xfId="0" quotePrefix="1" applyNumberFormat="1" applyFont="1" applyBorder="1" applyAlignment="1">
      <alignment horizontal="center" vertical="center" wrapText="1"/>
    </xf>
    <xf numFmtId="1" fontId="82" fillId="47" borderId="32" xfId="1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vertical="center"/>
    </xf>
    <xf numFmtId="0" fontId="63" fillId="2" borderId="0" xfId="0" applyFont="1" applyFill="1" applyAlignment="1">
      <alignment vertical="center"/>
    </xf>
    <xf numFmtId="0" fontId="83" fillId="3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84" fillId="2" borderId="2" xfId="0" applyFont="1" applyFill="1" applyBorder="1" applyAlignment="1">
      <alignment horizontal="center" vertical="center"/>
    </xf>
    <xf numFmtId="0" fontId="84" fillId="2" borderId="0" xfId="0" applyFont="1" applyFill="1" applyAlignment="1">
      <alignment vertical="center"/>
    </xf>
    <xf numFmtId="2" fontId="38" fillId="2" borderId="0" xfId="0" applyNumberFormat="1" applyFont="1" applyFill="1" applyAlignment="1">
      <alignment vertical="center"/>
    </xf>
    <xf numFmtId="2" fontId="38" fillId="2" borderId="0" xfId="131" applyNumberFormat="1" applyFont="1" applyFill="1" applyAlignment="1">
      <alignment vertical="center"/>
    </xf>
    <xf numFmtId="2" fontId="39" fillId="2" borderId="0" xfId="0" applyNumberFormat="1" applyFont="1" applyFill="1" applyAlignment="1">
      <alignment vertical="center"/>
    </xf>
    <xf numFmtId="2" fontId="36" fillId="2" borderId="0" xfId="131" applyNumberFormat="1" applyFont="1" applyFill="1" applyAlignment="1">
      <alignment vertical="center"/>
    </xf>
    <xf numFmtId="0" fontId="85" fillId="2" borderId="0" xfId="0" applyFont="1" applyFill="1" applyAlignment="1">
      <alignment horizontal="left" vertical="center"/>
    </xf>
    <xf numFmtId="0" fontId="86" fillId="2" borderId="0" xfId="0" applyFont="1" applyFill="1" applyAlignment="1">
      <alignment vertical="center" wrapText="1"/>
    </xf>
    <xf numFmtId="0" fontId="85" fillId="2" borderId="0" xfId="0" applyFont="1" applyFill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9" fontId="86" fillId="2" borderId="0" xfId="131" applyFont="1" applyFill="1" applyAlignment="1">
      <alignment horizontal="left" vertical="center"/>
    </xf>
    <xf numFmtId="0" fontId="87" fillId="2" borderId="0" xfId="0" applyFont="1" applyFill="1" applyAlignment="1">
      <alignment horizontal="left" vertical="center"/>
    </xf>
    <xf numFmtId="0" fontId="88" fillId="0" borderId="46" xfId="0" applyFont="1" applyBorder="1" applyAlignment="1">
      <alignment horizontal="left" vertical="center"/>
    </xf>
    <xf numFmtId="177" fontId="88" fillId="0" borderId="44" xfId="0" applyNumberFormat="1" applyFont="1" applyBorder="1" applyAlignment="1">
      <alignment vertical="center"/>
    </xf>
    <xf numFmtId="177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0" fontId="88" fillId="0" borderId="0" xfId="0" applyFont="1"/>
    <xf numFmtId="0" fontId="88" fillId="0" borderId="46" xfId="0" applyFont="1" applyBorder="1" applyAlignment="1">
      <alignment vertical="center"/>
    </xf>
    <xf numFmtId="177" fontId="89" fillId="0" borderId="0" xfId="0" applyNumberFormat="1" applyFont="1" applyAlignment="1">
      <alignment vertical="center"/>
    </xf>
    <xf numFmtId="0" fontId="90" fillId="0" borderId="0" xfId="0" applyFont="1" applyAlignment="1">
      <alignment horizontal="right" vertical="center"/>
    </xf>
    <xf numFmtId="0" fontId="88" fillId="0" borderId="44" xfId="0" applyFont="1" applyBorder="1" applyAlignment="1">
      <alignment vertical="center"/>
    </xf>
    <xf numFmtId="0" fontId="91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0" borderId="47" xfId="0" applyFont="1" applyBorder="1" applyAlignment="1">
      <alignment vertical="center"/>
    </xf>
    <xf numFmtId="0" fontId="89" fillId="0" borderId="47" xfId="0" applyFont="1" applyBorder="1" applyAlignment="1">
      <alignment vertical="center"/>
    </xf>
    <xf numFmtId="0" fontId="89" fillId="0" borderId="47" xfId="0" applyFont="1" applyBorder="1" applyAlignment="1">
      <alignment horizontal="center" vertical="center"/>
    </xf>
    <xf numFmtId="0" fontId="89" fillId="5" borderId="47" xfId="0" applyFont="1" applyFill="1" applyBorder="1" applyAlignment="1">
      <alignment horizontal="center" vertical="center"/>
    </xf>
    <xf numFmtId="0" fontId="89" fillId="5" borderId="47" xfId="0" applyFont="1" applyFill="1" applyBorder="1" applyAlignment="1">
      <alignment horizontal="center"/>
    </xf>
    <xf numFmtId="0" fontId="89" fillId="0" borderId="0" xfId="0" applyFont="1"/>
    <xf numFmtId="0" fontId="89" fillId="0" borderId="0" xfId="0" applyFont="1" applyAlignment="1">
      <alignment horizontal="center"/>
    </xf>
    <xf numFmtId="0" fontId="89" fillId="0" borderId="48" xfId="0" applyFont="1" applyBorder="1" applyAlignment="1">
      <alignment vertical="center"/>
    </xf>
    <xf numFmtId="0" fontId="89" fillId="0" borderId="48" xfId="0" applyFont="1" applyBorder="1" applyAlignment="1">
      <alignment horizontal="center" vertical="center"/>
    </xf>
    <xf numFmtId="0" fontId="89" fillId="5" borderId="48" xfId="0" applyFont="1" applyFill="1" applyBorder="1" applyAlignment="1">
      <alignment horizontal="center" vertical="center"/>
    </xf>
    <xf numFmtId="0" fontId="89" fillId="5" borderId="48" xfId="0" applyFont="1" applyFill="1" applyBorder="1" applyAlignment="1">
      <alignment horizontal="center"/>
    </xf>
    <xf numFmtId="0" fontId="88" fillId="0" borderId="49" xfId="0" applyFont="1" applyBorder="1" applyAlignment="1">
      <alignment vertical="center"/>
    </xf>
    <xf numFmtId="0" fontId="89" fillId="0" borderId="49" xfId="0" applyFont="1" applyBorder="1" applyAlignment="1">
      <alignment horizontal="center" vertical="center"/>
    </xf>
    <xf numFmtId="0" fontId="89" fillId="5" borderId="49" xfId="0" applyFont="1" applyFill="1" applyBorder="1" applyAlignment="1">
      <alignment horizontal="center" vertical="center"/>
    </xf>
    <xf numFmtId="0" fontId="89" fillId="5" borderId="49" xfId="0" applyFont="1" applyFill="1" applyBorder="1" applyAlignment="1">
      <alignment horizontal="center"/>
    </xf>
    <xf numFmtId="0" fontId="89" fillId="0" borderId="50" xfId="0" applyFont="1" applyBorder="1" applyAlignment="1">
      <alignment vertical="center"/>
    </xf>
    <xf numFmtId="0" fontId="88" fillId="0" borderId="14" xfId="0" applyFont="1" applyBorder="1" applyAlignment="1">
      <alignment vertical="center"/>
    </xf>
    <xf numFmtId="0" fontId="88" fillId="0" borderId="14" xfId="0" applyFont="1" applyBorder="1" applyAlignment="1">
      <alignment horizontal="center" vertical="center"/>
    </xf>
    <xf numFmtId="0" fontId="88" fillId="49" borderId="14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88" fillId="0" borderId="12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8" fillId="5" borderId="51" xfId="0" applyFont="1" applyFill="1" applyBorder="1" applyAlignment="1">
      <alignment horizontal="center" vertical="center"/>
    </xf>
    <xf numFmtId="0" fontId="93" fillId="0" borderId="52" xfId="136" applyFont="1" applyBorder="1" applyAlignment="1">
      <alignment vertical="center"/>
    </xf>
    <xf numFmtId="0" fontId="93" fillId="0" borderId="32" xfId="0" applyFont="1" applyBorder="1" applyAlignment="1">
      <alignment vertical="center"/>
    </xf>
    <xf numFmtId="0" fontId="88" fillId="0" borderId="32" xfId="0" applyFont="1" applyBorder="1" applyAlignment="1">
      <alignment horizontal="center" vertical="center"/>
    </xf>
    <xf numFmtId="0" fontId="93" fillId="49" borderId="32" xfId="0" applyFont="1" applyFill="1" applyBorder="1" applyAlignment="1">
      <alignment horizontal="center" vertical="center"/>
    </xf>
    <xf numFmtId="0" fontId="93" fillId="0" borderId="32" xfId="0" applyFont="1" applyBorder="1" applyAlignment="1">
      <alignment horizontal="center" vertical="center"/>
    </xf>
    <xf numFmtId="0" fontId="93" fillId="5" borderId="32" xfId="0" applyFont="1" applyFill="1" applyBorder="1" applyAlignment="1">
      <alignment horizontal="center" vertical="center"/>
    </xf>
    <xf numFmtId="0" fontId="93" fillId="0" borderId="30" xfId="0" applyFont="1" applyBorder="1" applyAlignment="1">
      <alignment horizontal="left" vertical="center"/>
    </xf>
    <xf numFmtId="0" fontId="88" fillId="5" borderId="32" xfId="0" applyFont="1" applyFill="1" applyBorder="1" applyAlignment="1">
      <alignment horizontal="center" vertical="center"/>
    </xf>
    <xf numFmtId="0" fontId="88" fillId="49" borderId="32" xfId="0" applyFont="1" applyFill="1" applyBorder="1" applyAlignment="1">
      <alignment horizontal="center" vertical="center"/>
    </xf>
    <xf numFmtId="0" fontId="88" fillId="5" borderId="53" xfId="0" applyFont="1" applyFill="1" applyBorder="1" applyAlignment="1">
      <alignment horizontal="center" vertical="center"/>
    </xf>
    <xf numFmtId="0" fontId="93" fillId="49" borderId="33" xfId="0" applyFont="1" applyFill="1" applyBorder="1" applyAlignment="1">
      <alignment horizontal="center" vertical="center"/>
    </xf>
    <xf numFmtId="0" fontId="93" fillId="5" borderId="33" xfId="0" applyFont="1" applyFill="1" applyBorder="1" applyAlignment="1">
      <alignment horizontal="center" vertical="center"/>
    </xf>
    <xf numFmtId="0" fontId="93" fillId="0" borderId="33" xfId="0" applyFont="1" applyBorder="1" applyAlignment="1">
      <alignment horizontal="center" vertical="center"/>
    </xf>
    <xf numFmtId="0" fontId="94" fillId="5" borderId="32" xfId="0" applyFont="1" applyFill="1" applyBorder="1" applyAlignment="1">
      <alignment horizontal="center" vertical="center"/>
    </xf>
    <xf numFmtId="0" fontId="95" fillId="0" borderId="52" xfId="136" applyFont="1" applyBorder="1" applyAlignment="1">
      <alignment vertical="center"/>
    </xf>
    <xf numFmtId="0" fontId="95" fillId="0" borderId="32" xfId="0" applyFont="1" applyBorder="1" applyAlignment="1">
      <alignment vertical="center"/>
    </xf>
    <xf numFmtId="0" fontId="96" fillId="0" borderId="32" xfId="0" applyFont="1" applyBorder="1" applyAlignment="1">
      <alignment horizontal="center" vertical="center"/>
    </xf>
    <xf numFmtId="0" fontId="95" fillId="49" borderId="33" xfId="0" applyFont="1" applyFill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5" fillId="5" borderId="33" xfId="0" applyFont="1" applyFill="1" applyBorder="1" applyAlignment="1">
      <alignment horizontal="center" vertical="center"/>
    </xf>
    <xf numFmtId="0" fontId="95" fillId="0" borderId="33" xfId="0" applyFont="1" applyBorder="1" applyAlignment="1">
      <alignment horizontal="center" vertical="center"/>
    </xf>
    <xf numFmtId="0" fontId="96" fillId="5" borderId="32" xfId="0" applyFont="1" applyFill="1" applyBorder="1" applyAlignment="1">
      <alignment horizontal="center" vertical="center"/>
    </xf>
    <xf numFmtId="0" fontId="97" fillId="49" borderId="32" xfId="0" applyFont="1" applyFill="1" applyBorder="1" applyAlignment="1">
      <alignment horizontal="center" vertical="center" wrapText="1"/>
    </xf>
    <xf numFmtId="0" fontId="96" fillId="5" borderId="53" xfId="0" applyFont="1" applyFill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81" fillId="0" borderId="0" xfId="0" applyFont="1"/>
    <xf numFmtId="0" fontId="96" fillId="0" borderId="0" xfId="0" applyFont="1" applyAlignment="1">
      <alignment horizontal="center" vertical="center"/>
    </xf>
    <xf numFmtId="0" fontId="98" fillId="0" borderId="33" xfId="0" applyFont="1" applyBorder="1" applyAlignment="1">
      <alignment vertical="center"/>
    </xf>
    <xf numFmtId="0" fontId="98" fillId="0" borderId="30" xfId="0" applyFont="1" applyBorder="1" applyAlignment="1">
      <alignment vertical="center"/>
    </xf>
    <xf numFmtId="0" fontId="99" fillId="5" borderId="32" xfId="0" applyFont="1" applyFill="1" applyBorder="1" applyAlignment="1">
      <alignment horizontal="center" vertical="center"/>
    </xf>
    <xf numFmtId="0" fontId="99" fillId="49" borderId="30" xfId="0" applyFont="1" applyFill="1" applyBorder="1" applyAlignment="1">
      <alignment vertical="center" wrapText="1"/>
    </xf>
    <xf numFmtId="0" fontId="98" fillId="5" borderId="31" xfId="0" applyFont="1" applyFill="1" applyBorder="1" applyAlignment="1">
      <alignment vertical="center"/>
    </xf>
    <xf numFmtId="0" fontId="92" fillId="0" borderId="52" xfId="136" applyFont="1" applyBorder="1" applyAlignment="1">
      <alignment vertical="center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2" fillId="0" borderId="32" xfId="0" applyFont="1" applyBorder="1" applyAlignment="1">
      <alignment horizontal="center" vertical="center"/>
    </xf>
    <xf numFmtId="0" fontId="102" fillId="5" borderId="33" xfId="0" applyFont="1" applyFill="1" applyBorder="1" applyAlignment="1">
      <alignment horizontal="center" vertical="center"/>
    </xf>
    <xf numFmtId="0" fontId="102" fillId="0" borderId="33" xfId="0" applyFont="1" applyBorder="1" applyAlignment="1">
      <alignment horizontal="center" vertical="center"/>
    </xf>
    <xf numFmtId="0" fontId="103" fillId="0" borderId="32" xfId="0" applyFont="1" applyBorder="1" applyAlignment="1">
      <alignment horizontal="center" vertical="center"/>
    </xf>
    <xf numFmtId="0" fontId="104" fillId="0" borderId="32" xfId="0" applyFont="1" applyBorder="1" applyAlignment="1">
      <alignment vertical="center"/>
    </xf>
    <xf numFmtId="0" fontId="93" fillId="0" borderId="54" xfId="136" applyFont="1" applyBorder="1" applyAlignment="1">
      <alignment vertical="center"/>
    </xf>
    <xf numFmtId="0" fontId="104" fillId="0" borderId="55" xfId="0" applyFont="1" applyBorder="1" applyAlignment="1">
      <alignment vertical="center"/>
    </xf>
    <xf numFmtId="0" fontId="88" fillId="0" borderId="55" xfId="0" applyFont="1" applyBorder="1" applyAlignment="1">
      <alignment horizontal="center" vertical="center"/>
    </xf>
    <xf numFmtId="0" fontId="88" fillId="49" borderId="55" xfId="0" applyFont="1" applyFill="1" applyBorder="1" applyAlignment="1">
      <alignment horizontal="center" vertical="center"/>
    </xf>
    <xf numFmtId="0" fontId="88" fillId="5" borderId="56" xfId="0" applyFont="1" applyFill="1" applyBorder="1" applyAlignment="1">
      <alignment horizontal="center" vertical="center"/>
    </xf>
    <xf numFmtId="0" fontId="88" fillId="0" borderId="57" xfId="0" applyFont="1" applyBorder="1" applyAlignment="1">
      <alignment horizontal="center" vertical="center"/>
    </xf>
    <xf numFmtId="0" fontId="88" fillId="5" borderId="55" xfId="0" applyFont="1" applyFill="1" applyBorder="1" applyAlignment="1">
      <alignment horizontal="center" vertical="center"/>
    </xf>
    <xf numFmtId="0" fontId="88" fillId="5" borderId="59" xfId="0" applyFont="1" applyFill="1" applyBorder="1" applyAlignment="1">
      <alignment horizontal="center" vertical="center"/>
    </xf>
    <xf numFmtId="0" fontId="105" fillId="0" borderId="0" xfId="0" applyFont="1" applyAlignment="1">
      <alignment vertical="center"/>
    </xf>
    <xf numFmtId="0" fontId="88" fillId="0" borderId="18" xfId="0" applyFont="1" applyBorder="1" applyAlignment="1">
      <alignment vertical="center" wrapText="1"/>
    </xf>
    <xf numFmtId="0" fontId="88" fillId="0" borderId="17" xfId="0" applyFont="1" applyBorder="1" applyAlignment="1">
      <alignment vertical="center"/>
    </xf>
    <xf numFmtId="0" fontId="88" fillId="0" borderId="18" xfId="0" applyFont="1" applyBorder="1" applyAlignment="1">
      <alignment vertical="center"/>
    </xf>
    <xf numFmtId="0" fontId="88" fillId="0" borderId="19" xfId="0" applyFont="1" applyBorder="1" applyAlignment="1">
      <alignment vertical="center"/>
    </xf>
    <xf numFmtId="0" fontId="88" fillId="0" borderId="20" xfId="0" applyFont="1" applyBorder="1" applyAlignment="1">
      <alignment vertical="center" wrapText="1"/>
    </xf>
    <xf numFmtId="0" fontId="88" fillId="0" borderId="20" xfId="0" applyFont="1" applyBorder="1" applyAlignment="1">
      <alignment vertical="center"/>
    </xf>
    <xf numFmtId="0" fontId="88" fillId="0" borderId="21" xfId="0" applyFont="1" applyBorder="1" applyAlignment="1">
      <alignment vertical="center"/>
    </xf>
    <xf numFmtId="0" fontId="88" fillId="0" borderId="0" xfId="0" applyFont="1" applyAlignment="1">
      <alignment vertical="center" wrapText="1"/>
    </xf>
    <xf numFmtId="0" fontId="88" fillId="0" borderId="60" xfId="0" applyFont="1" applyBorder="1" applyAlignment="1">
      <alignment vertical="center"/>
    </xf>
    <xf numFmtId="0" fontId="88" fillId="0" borderId="45" xfId="0" applyFont="1" applyBorder="1" applyAlignment="1">
      <alignment vertical="center"/>
    </xf>
    <xf numFmtId="0" fontId="26" fillId="2" borderId="33" xfId="0" applyFont="1" applyFill="1" applyBorder="1" applyAlignment="1">
      <alignment horizontal="left" vertical="center" wrapText="1"/>
    </xf>
    <xf numFmtId="0" fontId="26" fillId="2" borderId="30" xfId="0" applyFont="1" applyFill="1" applyBorder="1" applyAlignment="1">
      <alignment horizontal="left" vertical="center" wrapText="1"/>
    </xf>
    <xf numFmtId="0" fontId="26" fillId="2" borderId="31" xfId="0" applyFont="1" applyFill="1" applyBorder="1" applyAlignment="1">
      <alignment horizontal="left" vertical="center" wrapText="1"/>
    </xf>
    <xf numFmtId="1" fontId="26" fillId="2" borderId="33" xfId="0" applyNumberFormat="1" applyFont="1" applyFill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left" vertical="center" wrapText="1"/>
    </xf>
    <xf numFmtId="1" fontId="67" fillId="2" borderId="33" xfId="0" quotePrefix="1" applyNumberFormat="1" applyFont="1" applyFill="1" applyBorder="1" applyAlignment="1">
      <alignment horizontal="center" vertical="center"/>
    </xf>
    <xf numFmtId="1" fontId="67" fillId="2" borderId="31" xfId="0" quotePrefix="1" applyNumberFormat="1" applyFont="1" applyFill="1" applyBorder="1" applyAlignment="1">
      <alignment horizontal="center" vertical="center"/>
    </xf>
    <xf numFmtId="1" fontId="67" fillId="2" borderId="33" xfId="0" applyNumberFormat="1" applyFont="1" applyFill="1" applyBorder="1" applyAlignment="1">
      <alignment horizontal="center" vertical="center"/>
    </xf>
    <xf numFmtId="1" fontId="67" fillId="2" borderId="31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" fontId="24" fillId="2" borderId="32" xfId="0" applyNumberFormat="1" applyFont="1" applyFill="1" applyBorder="1" applyAlignment="1">
      <alignment horizontal="left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1" fontId="67" fillId="2" borderId="32" xfId="0" applyNumberFormat="1" applyFont="1" applyFill="1" applyBorder="1" applyAlignment="1">
      <alignment horizontal="center" vertical="center"/>
    </xf>
    <xf numFmtId="0" fontId="68" fillId="9" borderId="33" xfId="0" applyFont="1" applyFill="1" applyBorder="1" applyAlignment="1">
      <alignment horizontal="center" vertical="center" wrapText="1"/>
    </xf>
    <xf numFmtId="0" fontId="68" fillId="9" borderId="31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left" vertical="center" wrapText="1"/>
    </xf>
    <xf numFmtId="1" fontId="44" fillId="0" borderId="32" xfId="0" quotePrefix="1" applyNumberFormat="1" applyFont="1" applyBorder="1" applyAlignment="1">
      <alignment horizontal="center" vertical="center" wrapText="1"/>
    </xf>
    <xf numFmtId="1" fontId="44" fillId="0" borderId="32" xfId="0" applyNumberFormat="1" applyFont="1" applyBorder="1" applyAlignment="1">
      <alignment horizontal="center" vertical="center" wrapText="1"/>
    </xf>
    <xf numFmtId="1" fontId="67" fillId="2" borderId="32" xfId="0" quotePrefix="1" applyNumberFormat="1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left"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37" fillId="10" borderId="32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left" vertical="center" wrapText="1"/>
    </xf>
    <xf numFmtId="0" fontId="22" fillId="5" borderId="32" xfId="0" applyFont="1" applyFill="1" applyBorder="1" applyAlignment="1">
      <alignment horizontal="center" vertical="center" wrapText="1"/>
    </xf>
    <xf numFmtId="1" fontId="80" fillId="0" borderId="32" xfId="0" quotePrefix="1" applyNumberFormat="1" applyFont="1" applyBorder="1" applyAlignment="1">
      <alignment horizontal="left" vertical="center" wrapText="1"/>
    </xf>
    <xf numFmtId="1" fontId="80" fillId="0" borderId="32" xfId="0" applyNumberFormat="1" applyFont="1" applyBorder="1" applyAlignment="1">
      <alignment horizontal="left" vertical="center" wrapText="1"/>
    </xf>
    <xf numFmtId="1" fontId="44" fillId="0" borderId="32" xfId="0" quotePrefix="1" applyNumberFormat="1" applyFont="1" applyBorder="1" applyAlignment="1">
      <alignment horizontal="left" vertical="center" wrapText="1"/>
    </xf>
    <xf numFmtId="1" fontId="44" fillId="0" borderId="32" xfId="0" applyNumberFormat="1" applyFont="1" applyBorder="1" applyAlignment="1">
      <alignment horizontal="left" vertical="center" wrapText="1"/>
    </xf>
    <xf numFmtId="0" fontId="22" fillId="11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quotePrefix="1" applyFont="1" applyBorder="1" applyAlignment="1">
      <alignment horizontal="center" vertical="center"/>
    </xf>
    <xf numFmtId="16" fontId="23" fillId="0" borderId="8" xfId="0" quotePrefix="1" applyNumberFormat="1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7" fillId="0" borderId="19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7" fillId="0" borderId="21" xfId="0" applyFont="1" applyBorder="1" applyAlignment="1">
      <alignment horizontal="center" vertical="center" wrapText="1"/>
    </xf>
    <xf numFmtId="0" fontId="67" fillId="0" borderId="25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67" fillId="0" borderId="26" xfId="0" applyFont="1" applyBorder="1" applyAlignment="1">
      <alignment horizontal="center" vertical="center" wrapText="1"/>
    </xf>
    <xf numFmtId="0" fontId="39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30" fillId="2" borderId="33" xfId="0" quotePrefix="1" applyFont="1" applyFill="1" applyBorder="1" applyAlignment="1">
      <alignment horizontal="center" vertical="center" wrapText="1"/>
    </xf>
    <xf numFmtId="0" fontId="30" fillId="2" borderId="30" xfId="0" quotePrefix="1" applyFont="1" applyFill="1" applyBorder="1" applyAlignment="1">
      <alignment horizontal="center" vertical="center" wrapText="1"/>
    </xf>
    <xf numFmtId="0" fontId="30" fillId="2" borderId="31" xfId="0" quotePrefix="1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77" fillId="2" borderId="33" xfId="0" quotePrefix="1" applyFont="1" applyFill="1" applyBorder="1" applyAlignment="1">
      <alignment horizontal="center" vertical="center" wrapText="1"/>
    </xf>
    <xf numFmtId="0" fontId="77" fillId="2" borderId="30" xfId="0" quotePrefix="1" applyFont="1" applyFill="1" applyBorder="1" applyAlignment="1">
      <alignment horizontal="center" vertical="center" wrapText="1"/>
    </xf>
    <xf numFmtId="0" fontId="77" fillId="2" borderId="31" xfId="0" quotePrefix="1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36" fillId="9" borderId="8" xfId="0" applyFont="1" applyFill="1" applyBorder="1" applyAlignment="1">
      <alignment horizontal="left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37" fillId="5" borderId="33" xfId="2" applyFont="1" applyFill="1" applyBorder="1" applyAlignment="1">
      <alignment horizontal="center" vertical="center" wrapText="1"/>
    </xf>
    <xf numFmtId="0" fontId="37" fillId="5" borderId="30" xfId="2" applyFont="1" applyFill="1" applyBorder="1" applyAlignment="1">
      <alignment horizontal="center" vertical="center" wrapText="1"/>
    </xf>
    <xf numFmtId="1" fontId="37" fillId="5" borderId="33" xfId="2" applyNumberFormat="1" applyFont="1" applyFill="1" applyBorder="1" applyAlignment="1">
      <alignment horizontal="center" vertical="center" wrapText="1"/>
    </xf>
    <xf numFmtId="1" fontId="37" fillId="5" borderId="30" xfId="2" applyNumberFormat="1" applyFont="1" applyFill="1" applyBorder="1" applyAlignment="1">
      <alignment horizontal="center" vertical="center" wrapText="1"/>
    </xf>
    <xf numFmtId="0" fontId="37" fillId="0" borderId="33" xfId="2" applyFont="1" applyBorder="1" applyAlignment="1">
      <alignment horizontal="center"/>
    </xf>
    <xf numFmtId="0" fontId="37" fillId="0" borderId="30" xfId="2" applyFont="1" applyBorder="1" applyAlignment="1">
      <alignment horizontal="center"/>
    </xf>
    <xf numFmtId="0" fontId="77" fillId="0" borderId="33" xfId="2" applyFont="1" applyBorder="1" applyAlignment="1">
      <alignment horizontal="center" vertical="center"/>
    </xf>
    <xf numFmtId="0" fontId="77" fillId="0" borderId="30" xfId="2" applyFont="1" applyBorder="1" applyAlignment="1">
      <alignment horizontal="center" vertical="center"/>
    </xf>
    <xf numFmtId="0" fontId="89" fillId="49" borderId="47" xfId="0" applyFont="1" applyFill="1" applyBorder="1" applyAlignment="1">
      <alignment horizontal="center" vertical="center" wrapText="1"/>
    </xf>
    <xf numFmtId="0" fontId="89" fillId="49" borderId="48" xfId="0" applyFont="1" applyFill="1" applyBorder="1" applyAlignment="1">
      <alignment horizontal="center" vertical="center"/>
    </xf>
    <xf numFmtId="0" fontId="89" fillId="49" borderId="49" xfId="0" applyFont="1" applyFill="1" applyBorder="1" applyAlignment="1">
      <alignment horizontal="center" vertical="center"/>
    </xf>
    <xf numFmtId="0" fontId="89" fillId="49" borderId="48" xfId="0" applyFont="1" applyFill="1" applyBorder="1" applyAlignment="1">
      <alignment horizontal="center" vertical="center" wrapText="1"/>
    </xf>
    <xf numFmtId="0" fontId="89" fillId="49" borderId="49" xfId="0" applyFont="1" applyFill="1" applyBorder="1" applyAlignment="1">
      <alignment horizontal="center" vertical="center" wrapText="1"/>
    </xf>
    <xf numFmtId="0" fontId="93" fillId="0" borderId="30" xfId="0" applyFont="1" applyBorder="1" applyAlignment="1">
      <alignment horizontal="left" vertical="center"/>
    </xf>
    <xf numFmtId="0" fontId="97" fillId="0" borderId="30" xfId="0" applyFont="1" applyBorder="1" applyAlignment="1">
      <alignment horizontal="left" vertical="center"/>
    </xf>
    <xf numFmtId="0" fontId="89" fillId="0" borderId="0" xfId="0" applyFont="1" applyAlignment="1">
      <alignment horizontal="right" vertical="top" wrapText="1"/>
    </xf>
    <xf numFmtId="0" fontId="88" fillId="0" borderId="0" xfId="0" applyFont="1" applyAlignment="1">
      <alignment horizontal="center" vertical="center"/>
    </xf>
    <xf numFmtId="0" fontId="92" fillId="0" borderId="17" xfId="0" applyFont="1" applyBorder="1" applyAlignment="1">
      <alignment horizontal="left" vertical="center"/>
    </xf>
    <xf numFmtId="0" fontId="92" fillId="0" borderId="18" xfId="0" applyFont="1" applyBorder="1" applyAlignment="1">
      <alignment horizontal="left" vertical="center"/>
    </xf>
    <xf numFmtId="0" fontId="92" fillId="0" borderId="25" xfId="0" applyFont="1" applyBorder="1" applyAlignment="1">
      <alignment horizontal="left" vertical="center"/>
    </xf>
    <xf numFmtId="0" fontId="92" fillId="0" borderId="22" xfId="0" applyFont="1" applyBorder="1" applyAlignment="1">
      <alignment horizontal="left" vertical="center"/>
    </xf>
    <xf numFmtId="0" fontId="93" fillId="0" borderId="25" xfId="0" applyFont="1" applyBorder="1" applyAlignment="1">
      <alignment horizontal="left" vertical="center"/>
    </xf>
    <xf numFmtId="0" fontId="93" fillId="0" borderId="22" xfId="0" applyFont="1" applyBorder="1" applyAlignment="1">
      <alignment horizontal="left" vertical="center"/>
    </xf>
    <xf numFmtId="0" fontId="93" fillId="0" borderId="13" xfId="0" applyFont="1" applyBorder="1" applyAlignment="1">
      <alignment horizontal="left" vertical="center"/>
    </xf>
    <xf numFmtId="0" fontId="88" fillId="0" borderId="46" xfId="0" applyFont="1" applyBorder="1" applyAlignment="1">
      <alignment horizontal="center" vertical="center"/>
    </xf>
    <xf numFmtId="0" fontId="88" fillId="0" borderId="45" xfId="0" applyFont="1" applyBorder="1" applyAlignment="1">
      <alignment horizontal="center" vertical="center"/>
    </xf>
    <xf numFmtId="0" fontId="88" fillId="0" borderId="60" xfId="0" applyFont="1" applyBorder="1" applyAlignment="1">
      <alignment horizontal="center" vertical="center"/>
    </xf>
    <xf numFmtId="0" fontId="88" fillId="0" borderId="46" xfId="0" applyFont="1" applyBorder="1" applyAlignment="1">
      <alignment vertical="center" wrapText="1"/>
    </xf>
    <xf numFmtId="0" fontId="88" fillId="0" borderId="45" xfId="0" applyFont="1" applyBorder="1" applyAlignment="1">
      <alignment vertical="center"/>
    </xf>
    <xf numFmtId="0" fontId="100" fillId="0" borderId="46" xfId="0" applyFont="1" applyBorder="1" applyAlignment="1">
      <alignment horizontal="left" vertical="center"/>
    </xf>
    <xf numFmtId="0" fontId="100" fillId="0" borderId="45" xfId="0" applyFont="1" applyBorder="1" applyAlignment="1">
      <alignment horizontal="left" vertical="center"/>
    </xf>
    <xf numFmtId="0" fontId="100" fillId="0" borderId="60" xfId="0" applyFont="1" applyBorder="1" applyAlignment="1">
      <alignment horizontal="left" vertical="center"/>
    </xf>
    <xf numFmtId="0" fontId="88" fillId="0" borderId="58" xfId="0" applyFont="1" applyBorder="1" applyAlignment="1">
      <alignment horizontal="center" vertical="center"/>
    </xf>
    <xf numFmtId="0" fontId="89" fillId="5" borderId="46" xfId="0" applyFont="1" applyFill="1" applyBorder="1" applyAlignment="1">
      <alignment horizontal="left" vertical="center"/>
    </xf>
    <xf numFmtId="0" fontId="89" fillId="5" borderId="45" xfId="0" applyFont="1" applyFill="1" applyBorder="1" applyAlignment="1">
      <alignment horizontal="left" vertical="center"/>
    </xf>
    <xf numFmtId="0" fontId="89" fillId="5" borderId="60" xfId="0" applyFont="1" applyFill="1" applyBorder="1" applyAlignment="1">
      <alignment horizontal="left" vertical="center"/>
    </xf>
    <xf numFmtId="0" fontId="88" fillId="0" borderId="17" xfId="0" applyFont="1" applyBorder="1" applyAlignment="1">
      <alignment vertical="center" wrapText="1"/>
    </xf>
    <xf numFmtId="0" fontId="88" fillId="0" borderId="18" xfId="0" applyFont="1" applyBorder="1" applyAlignment="1">
      <alignment vertical="center" wrapText="1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8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1</xdr:rowOff>
    </xdr:from>
    <xdr:to>
      <xdr:col>16</xdr:col>
      <xdr:colOff>2337025</xdr:colOff>
      <xdr:row>7</xdr:row>
      <xdr:rowOff>619125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25" y="1547814"/>
          <a:ext cx="4742088" cy="2619374"/>
        </a:xfrm>
        <a:prstGeom prst="rect">
          <a:avLst/>
        </a:prstGeom>
      </xdr:spPr>
    </xdr:pic>
    <xdr:clientData/>
  </xdr:twoCellAnchor>
  <xdr:twoCellAnchor editAs="oneCell">
    <xdr:from>
      <xdr:col>9</xdr:col>
      <xdr:colOff>119063</xdr:colOff>
      <xdr:row>107</xdr:row>
      <xdr:rowOff>904876</xdr:rowOff>
    </xdr:from>
    <xdr:to>
      <xdr:col>16</xdr:col>
      <xdr:colOff>2488253</xdr:colOff>
      <xdr:row>111</xdr:row>
      <xdr:rowOff>2547938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7563" y="42171939"/>
          <a:ext cx="10346378" cy="571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17</xdr:row>
      <xdr:rowOff>76200</xdr:rowOff>
    </xdr:from>
    <xdr:to>
      <xdr:col>2</xdr:col>
      <xdr:colOff>4695643</xdr:colOff>
      <xdr:row>17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19</xdr:row>
      <xdr:rowOff>762000</xdr:rowOff>
    </xdr:from>
    <xdr:to>
      <xdr:col>2</xdr:col>
      <xdr:colOff>6919918</xdr:colOff>
      <xdr:row>19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7658100</xdr:colOff>
      <xdr:row>0</xdr:row>
      <xdr:rowOff>228600</xdr:rowOff>
    </xdr:from>
    <xdr:to>
      <xdr:col>2</xdr:col>
      <xdr:colOff>12400188</xdr:colOff>
      <xdr:row>3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3000" y="228600"/>
          <a:ext cx="4742088" cy="2619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5</xdr:row>
      <xdr:rowOff>0</xdr:rowOff>
    </xdr:from>
    <xdr:to>
      <xdr:col>21</xdr:col>
      <xdr:colOff>123825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123825</xdr:colOff>
      <xdr:row>6</xdr:row>
      <xdr:rowOff>0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123825</xdr:colOff>
      <xdr:row>6</xdr:row>
      <xdr:rowOff>0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123825</xdr:colOff>
      <xdr:row>7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123825</xdr:colOff>
      <xdr:row>7</xdr:row>
      <xdr:rowOff>0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123825</xdr:colOff>
      <xdr:row>7</xdr:row>
      <xdr:rowOff>0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185</xdr:row>
          <xdr:rowOff>0</xdr:rowOff>
        </xdr:from>
        <xdr:to>
          <xdr:col>7</xdr:col>
          <xdr:colOff>381000</xdr:colOff>
          <xdr:row>186</xdr:row>
          <xdr:rowOff>57150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185</xdr:row>
          <xdr:rowOff>0</xdr:rowOff>
        </xdr:from>
        <xdr:to>
          <xdr:col>7</xdr:col>
          <xdr:colOff>295275</xdr:colOff>
          <xdr:row>186</xdr:row>
          <xdr:rowOff>57150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0</xdr:colOff>
      <xdr:row>5</xdr:row>
      <xdr:rowOff>0</xdr:rowOff>
    </xdr:from>
    <xdr:to>
      <xdr:col>21</xdr:col>
      <xdr:colOff>123825</xdr:colOff>
      <xdr:row>6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123825</xdr:colOff>
      <xdr:row>6</xdr:row>
      <xdr:rowOff>0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123825</xdr:colOff>
      <xdr:row>6</xdr:row>
      <xdr:rowOff>0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185</xdr:row>
          <xdr:rowOff>0</xdr:rowOff>
        </xdr:from>
        <xdr:to>
          <xdr:col>7</xdr:col>
          <xdr:colOff>295275</xdr:colOff>
          <xdr:row>186</xdr:row>
          <xdr:rowOff>9525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0</xdr:colOff>
      <xdr:row>5</xdr:row>
      <xdr:rowOff>0</xdr:rowOff>
    </xdr:from>
    <xdr:to>
      <xdr:col>20</xdr:col>
      <xdr:colOff>123825</xdr:colOff>
      <xdr:row>6</xdr:row>
      <xdr:rowOff>38100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123825</xdr:colOff>
      <xdr:row>6</xdr:row>
      <xdr:rowOff>28575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123825</xdr:colOff>
      <xdr:row>6</xdr:row>
      <xdr:rowOff>28575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123825</xdr:colOff>
      <xdr:row>7</xdr:row>
      <xdr:rowOff>76200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123825</xdr:colOff>
      <xdr:row>7</xdr:row>
      <xdr:rowOff>66675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123825</xdr:colOff>
      <xdr:row>7</xdr:row>
      <xdr:rowOff>66675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125</xdr:row>
          <xdr:rowOff>0</xdr:rowOff>
        </xdr:from>
        <xdr:to>
          <xdr:col>6</xdr:col>
          <xdr:colOff>419100</xdr:colOff>
          <xdr:row>126</xdr:row>
          <xdr:rowOff>104775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125</xdr:row>
          <xdr:rowOff>0</xdr:rowOff>
        </xdr:from>
        <xdr:to>
          <xdr:col>6</xdr:col>
          <xdr:colOff>323850</xdr:colOff>
          <xdr:row>126</xdr:row>
          <xdr:rowOff>133350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0</xdr:colOff>
      <xdr:row>5</xdr:row>
      <xdr:rowOff>0</xdr:rowOff>
    </xdr:from>
    <xdr:to>
      <xdr:col>20</xdr:col>
      <xdr:colOff>123825</xdr:colOff>
      <xdr:row>6</xdr:row>
      <xdr:rowOff>38100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123825</xdr:colOff>
      <xdr:row>6</xdr:row>
      <xdr:rowOff>28575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123825</xdr:colOff>
      <xdr:row>6</xdr:row>
      <xdr:rowOff>28575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125</xdr:row>
          <xdr:rowOff>0</xdr:rowOff>
        </xdr:from>
        <xdr:to>
          <xdr:col>6</xdr:col>
          <xdr:colOff>323850</xdr:colOff>
          <xdr:row>126</xdr:row>
          <xdr:rowOff>104775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38100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28575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28575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7</xdr:row>
      <xdr:rowOff>76200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7</xdr:row>
      <xdr:rowOff>66675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7</xdr:row>
      <xdr:rowOff>66675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40186</xdr:colOff>
      <xdr:row>111</xdr:row>
      <xdr:rowOff>71272</xdr:rowOff>
    </xdr:from>
    <xdr:to>
      <xdr:col>19</xdr:col>
      <xdr:colOff>259861</xdr:colOff>
      <xdr:row>112</xdr:row>
      <xdr:rowOff>69748</xdr:rowOff>
    </xdr:to>
    <xdr:sp macro="" textlink="">
      <xdr:nvSpPr>
        <xdr:cNvPr id="29" name="Text Box 7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9079411" y="20778622"/>
          <a:ext cx="5172675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110</xdr:row>
          <xdr:rowOff>190500</xdr:rowOff>
        </xdr:from>
        <xdr:to>
          <xdr:col>5</xdr:col>
          <xdr:colOff>419100</xdr:colOff>
          <xdr:row>112</xdr:row>
          <xdr:rowOff>104775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112</xdr:row>
          <xdr:rowOff>28575</xdr:rowOff>
        </xdr:from>
        <xdr:to>
          <xdr:col>5</xdr:col>
          <xdr:colOff>323850</xdr:colOff>
          <xdr:row>113</xdr:row>
          <xdr:rowOff>152400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37194</xdr:colOff>
      <xdr:row>112</xdr:row>
      <xdr:rowOff>106861</xdr:rowOff>
    </xdr:from>
    <xdr:to>
      <xdr:col>20</xdr:col>
      <xdr:colOff>491690</xdr:colOff>
      <xdr:row>113</xdr:row>
      <xdr:rowOff>146844</xdr:rowOff>
    </xdr:to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9076419" y="21004711"/>
          <a:ext cx="6017096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38100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28575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6</xdr:row>
      <xdr:rowOff>28575</xdr:rowOff>
    </xdr:to>
    <xdr:sp macro="" textlink="">
      <xdr:nvSpPr>
        <xdr:cNvPr id="33" name="Text Box 28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39321</xdr:colOff>
      <xdr:row>113</xdr:row>
      <xdr:rowOff>126999</xdr:rowOff>
    </xdr:from>
    <xdr:to>
      <xdr:col>20</xdr:col>
      <xdr:colOff>493817</xdr:colOff>
      <xdr:row>114</xdr:row>
      <xdr:rowOff>185790</xdr:rowOff>
    </xdr:to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9078546" y="21215349"/>
          <a:ext cx="6017096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113</xdr:row>
          <xdr:rowOff>66675</xdr:rowOff>
        </xdr:from>
        <xdr:to>
          <xdr:col>5</xdr:col>
          <xdr:colOff>323850</xdr:colOff>
          <xdr:row>114</xdr:row>
          <xdr:rowOff>180975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76200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38" name="Text Box 2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11123</xdr:colOff>
      <xdr:row>130</xdr:row>
      <xdr:rowOff>81287</xdr:rowOff>
    </xdr:from>
    <xdr:to>
      <xdr:col>18</xdr:col>
      <xdr:colOff>240324</xdr:colOff>
      <xdr:row>131</xdr:row>
      <xdr:rowOff>79762</xdr:rowOff>
    </xdr:to>
    <xdr:sp macro="" textlink="">
      <xdr:nvSpPr>
        <xdr:cNvPr id="39" name="Text Box 76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5840423" y="19683737"/>
          <a:ext cx="5182201" cy="18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130</xdr:row>
          <xdr:rowOff>19050</xdr:rowOff>
        </xdr:from>
        <xdr:to>
          <xdr:col>4</xdr:col>
          <xdr:colOff>390525</xdr:colOff>
          <xdr:row>132</xdr:row>
          <xdr:rowOff>9525</xdr:rowOff>
        </xdr:to>
        <xdr:sp macro="" textlink="">
          <xdr:nvSpPr>
            <xdr:cNvPr id="6154" name="Option 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131</xdr:row>
          <xdr:rowOff>57150</xdr:rowOff>
        </xdr:from>
        <xdr:to>
          <xdr:col>4</xdr:col>
          <xdr:colOff>295275</xdr:colOff>
          <xdr:row>133</xdr:row>
          <xdr:rowOff>57150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17656</xdr:colOff>
      <xdr:row>131</xdr:row>
      <xdr:rowOff>116875</xdr:rowOff>
    </xdr:from>
    <xdr:to>
      <xdr:col>19</xdr:col>
      <xdr:colOff>481685</xdr:colOff>
      <xdr:row>132</xdr:row>
      <xdr:rowOff>166077</xdr:rowOff>
    </xdr:to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5846956" y="19909825"/>
          <a:ext cx="6026629" cy="239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21</xdr:col>
      <xdr:colOff>136072</xdr:colOff>
      <xdr:row>1</xdr:row>
      <xdr:rowOff>108857</xdr:rowOff>
    </xdr:from>
    <xdr:to>
      <xdr:col>21</xdr:col>
      <xdr:colOff>259897</xdr:colOff>
      <xdr:row>2</xdr:row>
      <xdr:rowOff>146957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19376572" y="299357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285751</xdr:colOff>
      <xdr:row>4</xdr:row>
      <xdr:rowOff>176893</xdr:rowOff>
    </xdr:from>
    <xdr:to>
      <xdr:col>22</xdr:col>
      <xdr:colOff>42183</xdr:colOff>
      <xdr:row>6</xdr:row>
      <xdr:rowOff>14968</xdr:rowOff>
    </xdr:to>
    <xdr:sp macro="" textlink="">
      <xdr:nvSpPr>
        <xdr:cNvPr id="43" name="Text Box 28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19526251" y="938893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19783</xdr:colOff>
      <xdr:row>132</xdr:row>
      <xdr:rowOff>146538</xdr:rowOff>
    </xdr:from>
    <xdr:to>
      <xdr:col>19</xdr:col>
      <xdr:colOff>483812</xdr:colOff>
      <xdr:row>134</xdr:row>
      <xdr:rowOff>357</xdr:rowOff>
    </xdr:to>
    <xdr:sp macro="" textlink="">
      <xdr:nvSpPr>
        <xdr:cNvPr id="44" name="Text Box 7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5849083" y="20129988"/>
          <a:ext cx="6026629" cy="23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132</xdr:row>
          <xdr:rowOff>95250</xdr:rowOff>
        </xdr:from>
        <xdr:to>
          <xdr:col>4</xdr:col>
          <xdr:colOff>295275</xdr:colOff>
          <xdr:row>134</xdr:row>
          <xdr:rowOff>66675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38100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28575</xdr:rowOff>
    </xdr:to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28575</xdr:rowOff>
    </xdr:to>
    <xdr:sp macro="" textlink="">
      <xdr:nvSpPr>
        <xdr:cNvPr id="47" name="Text Box 28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76200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66675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66675</xdr:rowOff>
    </xdr:to>
    <xdr:sp macro="" textlink="">
      <xdr:nvSpPr>
        <xdr:cNvPr id="50" name="Text Box 28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40186</xdr:colOff>
      <xdr:row>133</xdr:row>
      <xdr:rowOff>71272</xdr:rowOff>
    </xdr:from>
    <xdr:to>
      <xdr:col>17</xdr:col>
      <xdr:colOff>259861</xdr:colOff>
      <xdr:row>134</xdr:row>
      <xdr:rowOff>69748</xdr:rowOff>
    </xdr:to>
    <xdr:sp macro="" textlink="">
      <xdr:nvSpPr>
        <xdr:cNvPr id="51" name="Text Box 76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5869486" y="20245222"/>
          <a:ext cx="5172675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132</xdr:row>
          <xdr:rowOff>190500</xdr:rowOff>
        </xdr:from>
        <xdr:to>
          <xdr:col>4</xdr:col>
          <xdr:colOff>38100</xdr:colOff>
          <xdr:row>134</xdr:row>
          <xdr:rowOff>104775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134</xdr:row>
          <xdr:rowOff>28575</xdr:rowOff>
        </xdr:from>
        <xdr:to>
          <xdr:col>3</xdr:col>
          <xdr:colOff>323850</xdr:colOff>
          <xdr:row>135</xdr:row>
          <xdr:rowOff>152400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37194</xdr:colOff>
      <xdr:row>134</xdr:row>
      <xdr:rowOff>106861</xdr:rowOff>
    </xdr:from>
    <xdr:to>
      <xdr:col>18</xdr:col>
      <xdr:colOff>491690</xdr:colOff>
      <xdr:row>135</xdr:row>
      <xdr:rowOff>146844</xdr:rowOff>
    </xdr:to>
    <xdr:sp macro="" textlink="">
      <xdr:nvSpPr>
        <xdr:cNvPr id="52" name="Text Box 77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5866494" y="20471311"/>
          <a:ext cx="6017096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38100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28575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28575</xdr:rowOff>
    </xdr:to>
    <xdr:sp macro="" textlink="">
      <xdr:nvSpPr>
        <xdr:cNvPr id="55" name="Text Box 28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39321</xdr:colOff>
      <xdr:row>135</xdr:row>
      <xdr:rowOff>126999</xdr:rowOff>
    </xdr:from>
    <xdr:to>
      <xdr:col>18</xdr:col>
      <xdr:colOff>493817</xdr:colOff>
      <xdr:row>136</xdr:row>
      <xdr:rowOff>185790</xdr:rowOff>
    </xdr:to>
    <xdr:sp macro="" textlink="">
      <xdr:nvSpPr>
        <xdr:cNvPr id="56" name="Text Box 77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5868621" y="20681949"/>
          <a:ext cx="6017096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135</xdr:row>
          <xdr:rowOff>66675</xdr:rowOff>
        </xdr:from>
        <xdr:to>
          <xdr:col>3</xdr:col>
          <xdr:colOff>323850</xdr:colOff>
          <xdr:row>136</xdr:row>
          <xdr:rowOff>180975</xdr:rowOff>
        </xdr:to>
        <xdr:sp macro="" textlink="">
          <xdr:nvSpPr>
            <xdr:cNvPr id="6159" name="Option 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38100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51733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28575</xdr:rowOff>
    </xdr:to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151733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28575</xdr:rowOff>
    </xdr:to>
    <xdr:sp macro="" textlink="">
      <xdr:nvSpPr>
        <xdr:cNvPr id="59" name="Text Box 2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151733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76200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99739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66675</xdr:rowOff>
    </xdr:to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99739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66675</xdr:rowOff>
    </xdr:to>
    <xdr:sp macro="" textlink="">
      <xdr:nvSpPr>
        <xdr:cNvPr id="62" name="Text Box 28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99739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40186</xdr:colOff>
      <xdr:row>133</xdr:row>
      <xdr:rowOff>71272</xdr:rowOff>
    </xdr:from>
    <xdr:to>
      <xdr:col>17</xdr:col>
      <xdr:colOff>259861</xdr:colOff>
      <xdr:row>134</xdr:row>
      <xdr:rowOff>69748</xdr:rowOff>
    </xdr:to>
    <xdr:sp macro="" textlink="">
      <xdr:nvSpPr>
        <xdr:cNvPr id="63" name="Text Box 76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8593636" y="30760822"/>
          <a:ext cx="6839550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132</xdr:row>
          <xdr:rowOff>190500</xdr:rowOff>
        </xdr:from>
        <xdr:to>
          <xdr:col>4</xdr:col>
          <xdr:colOff>38100</xdr:colOff>
          <xdr:row>134</xdr:row>
          <xdr:rowOff>104775</xdr:rowOff>
        </xdr:to>
        <xdr:sp macro="" textlink="">
          <xdr:nvSpPr>
            <xdr:cNvPr id="6160" name="Option Butto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134</xdr:row>
          <xdr:rowOff>28575</xdr:rowOff>
        </xdr:from>
        <xdr:to>
          <xdr:col>3</xdr:col>
          <xdr:colOff>323850</xdr:colOff>
          <xdr:row>135</xdr:row>
          <xdr:rowOff>152400</xdr:rowOff>
        </xdr:to>
        <xdr:sp macro="" textlink="">
          <xdr:nvSpPr>
            <xdr:cNvPr id="6161" name="Option Butto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37194</xdr:colOff>
      <xdr:row>134</xdr:row>
      <xdr:rowOff>106861</xdr:rowOff>
    </xdr:from>
    <xdr:to>
      <xdr:col>18</xdr:col>
      <xdr:colOff>491690</xdr:colOff>
      <xdr:row>135</xdr:row>
      <xdr:rowOff>146844</xdr:rowOff>
    </xdr:to>
    <xdr:sp macro="" textlink="">
      <xdr:nvSpPr>
        <xdr:cNvPr id="6144" name="Text Box 77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 txBox="1">
          <a:spLocks noChangeArrowheads="1"/>
        </xdr:cNvSpPr>
      </xdr:nvSpPr>
      <xdr:spPr bwMode="auto">
        <a:xfrm>
          <a:off x="8590644" y="30986911"/>
          <a:ext cx="7683971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38100</xdr:rowOff>
    </xdr:to>
    <xdr:sp macro="" textlink="">
      <xdr:nvSpPr>
        <xdr:cNvPr id="6162" name="Text Box 6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 txBox="1">
          <a:spLocks noChangeArrowheads="1"/>
        </xdr:cNvSpPr>
      </xdr:nvSpPr>
      <xdr:spPr bwMode="auto">
        <a:xfrm>
          <a:off x="151733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28575</xdr:rowOff>
    </xdr:to>
    <xdr:sp macro="" textlink="">
      <xdr:nvSpPr>
        <xdr:cNvPr id="6163" name="Text Box 27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 txBox="1">
          <a:spLocks noChangeArrowheads="1"/>
        </xdr:cNvSpPr>
      </xdr:nvSpPr>
      <xdr:spPr bwMode="auto">
        <a:xfrm>
          <a:off x="151733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28575</xdr:rowOff>
    </xdr:to>
    <xdr:sp macro="" textlink="">
      <xdr:nvSpPr>
        <xdr:cNvPr id="6164" name="Text Box 28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 txBox="1">
          <a:spLocks noChangeArrowheads="1"/>
        </xdr:cNvSpPr>
      </xdr:nvSpPr>
      <xdr:spPr bwMode="auto">
        <a:xfrm>
          <a:off x="151733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39321</xdr:colOff>
      <xdr:row>135</xdr:row>
      <xdr:rowOff>126999</xdr:rowOff>
    </xdr:from>
    <xdr:to>
      <xdr:col>18</xdr:col>
      <xdr:colOff>493817</xdr:colOff>
      <xdr:row>136</xdr:row>
      <xdr:rowOff>185790</xdr:rowOff>
    </xdr:to>
    <xdr:sp macro="" textlink="">
      <xdr:nvSpPr>
        <xdr:cNvPr id="6165" name="Text Box 77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 txBox="1">
          <a:spLocks noChangeArrowheads="1"/>
        </xdr:cNvSpPr>
      </xdr:nvSpPr>
      <xdr:spPr bwMode="auto">
        <a:xfrm>
          <a:off x="8592771" y="31197549"/>
          <a:ext cx="7683971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135</xdr:row>
          <xdr:rowOff>66675</xdr:rowOff>
        </xdr:from>
        <xdr:to>
          <xdr:col>3</xdr:col>
          <xdr:colOff>323850</xdr:colOff>
          <xdr:row>136</xdr:row>
          <xdr:rowOff>180975</xdr:rowOff>
        </xdr:to>
        <xdr:sp macro="" textlink="">
          <xdr:nvSpPr>
            <xdr:cNvPr id="42" name="Option Butto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90</xdr:row>
      <xdr:rowOff>104775</xdr:rowOff>
    </xdr:from>
    <xdr:to>
      <xdr:col>1</xdr:col>
      <xdr:colOff>495300</xdr:colOff>
      <xdr:row>115</xdr:row>
      <xdr:rowOff>0</xdr:rowOff>
    </xdr:to>
    <xdr:pic>
      <xdr:nvPicPr>
        <xdr:cNvPr id="6167" name="Picture 2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8"/>
        <a:stretch>
          <a:fillRect/>
        </a:stretch>
      </xdr:blipFill>
      <xdr:spPr bwMode="auto">
        <a:xfrm>
          <a:off x="0" y="21688425"/>
          <a:ext cx="3209925" cy="465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438150</xdr:colOff>
      <xdr:row>22</xdr:row>
      <xdr:rowOff>200025</xdr:rowOff>
    </xdr:from>
    <xdr:to>
      <xdr:col>37</xdr:col>
      <xdr:colOff>600075</xdr:colOff>
      <xdr:row>38</xdr:row>
      <xdr:rowOff>95250</xdr:rowOff>
    </xdr:to>
    <xdr:pic>
      <xdr:nvPicPr>
        <xdr:cNvPr id="6168" name="Picture 1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55450" y="6791325"/>
          <a:ext cx="39719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82826</xdr:colOff>
      <xdr:row>23</xdr:row>
      <xdr:rowOff>49696</xdr:rowOff>
    </xdr:from>
    <xdr:to>
      <xdr:col>23</xdr:col>
      <xdr:colOff>173934</xdr:colOff>
      <xdr:row>25</xdr:row>
      <xdr:rowOff>124240</xdr:rowOff>
    </xdr:to>
    <xdr:sp macro="" textlink="">
      <xdr:nvSpPr>
        <xdr:cNvPr id="6169" name="Arrow: Right 6168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/>
      </xdr:nvSpPr>
      <xdr:spPr bwMode="auto">
        <a:xfrm>
          <a:off x="19332851" y="7031521"/>
          <a:ext cx="815008" cy="855594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24</xdr:col>
      <xdr:colOff>238125</xdr:colOff>
      <xdr:row>22</xdr:row>
      <xdr:rowOff>219075</xdr:rowOff>
    </xdr:from>
    <xdr:to>
      <xdr:col>31</xdr:col>
      <xdr:colOff>314325</xdr:colOff>
      <xdr:row>38</xdr:row>
      <xdr:rowOff>142875</xdr:rowOff>
    </xdr:to>
    <xdr:pic>
      <xdr:nvPicPr>
        <xdr:cNvPr id="6170" name="Picture 1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6810375"/>
          <a:ext cx="3476625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23</xdr:row>
          <xdr:rowOff>257175</xdr:rowOff>
        </xdr:from>
        <xdr:to>
          <xdr:col>18</xdr:col>
          <xdr:colOff>1990725</xdr:colOff>
          <xdr:row>103</xdr:row>
          <xdr:rowOff>28575</xdr:rowOff>
        </xdr:to>
        <xdr:pic>
          <xdr:nvPicPr>
            <xdr:cNvPr id="45" name="Picture 44">
              <a:extLst>
                <a:ext uri="{FF2B5EF4-FFF2-40B4-BE49-F238E27FC236}">
                  <a16:creationId xmlns:a16="http://schemas.microsoft.com/office/drawing/2014/main" id="{68EB1398-E1CE-4943-77AA-BCB1816A47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5]40'!$A$1:$J$21" spid="_x0000_s616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924550" y="7239000"/>
              <a:ext cx="15887700" cy="16925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DEVELOPMENT%20CUSTOMERS/TOMORROWLAND/2-SS25/1-SAMPLE/2-STYLE-FILE/SPEC/UA%20SENT%2016.SEP/BASIC%20SWEATSHIRT%20MEN-16.SEP.xls" TargetMode="External"/><Relationship Id="rId1" Type="http://schemas.openxmlformats.org/officeDocument/2006/relationships/externalLinkPath" Target="/sites/DEVELOPMENT-DevelopmentReporting/Shared%20Documents/DEVELOPMENT%20CUSTOMERS/TOMORROWLAND/2-SS25/1-SAMPLE/2-STYLE-FILE/SPEC/UA%20SENT%2016.SEP/BASIC%20SWEATSHIRT%20MEN-16.SEP.xls" TargetMode="External"/></Relationships>
</file>

<file path=xl/externalLinks/_rels/externalLink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TOMORROWLAND/1-GENERAL/E-GENERAL-DOCUMENT/PHI&#7870;U%20C&#7844;P/MER.QT-1.BM1%20Phi&#7871;u%20xu&#7845;t%20NPL%20(TRIMS,%20IN%20C&#194;Y,%20TEST%20SX,%20SX).xlsx" TargetMode="External"/><Relationship Id="rId2" Type="http://schemas.microsoft.com/office/2019/04/relationships/externalLinkLongPath" Target="/sites/DEVELOPMENT-DevelopmentReporting/Shared%20Documents/DEVELOPMENT%20CUSTOMERS/TOMORROWLAND/1-GENERAL/E-GENERAL-DOCUMENT/PHI&#7870;U%20C&#7844;P/MER.QT-1.BM1%20Phi&#7871;u%20xu&#7845;t%20NPL%20(TRIMS,%20IN%20C&#194;Y,%20TEST%20SX,%20SX).xlsx?F63584D1" TargetMode="External"/><Relationship Id="rId1" Type="http://schemas.openxmlformats.org/officeDocument/2006/relationships/externalLinkPath" Target="file:///\\F63584D1\MER.QT-1.BM1%20Phi&#7871;u%20xu&#7845;t%20NPL%20(TRIMS,%20IN%20C&#194;Y,%20TEST%20SX,%20SX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46">
          <cell r="F46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FO"/>
      <sheetName val="PROTO"/>
      <sheetName val="RECEIVED FORM CUSTOMER"/>
      <sheetName val="UA SUGGESTED "/>
    </sheetNames>
    <sheetDataSet>
      <sheetData sheetId="0">
        <row r="6">
          <cell r="C6" t="str">
            <v>MEN</v>
          </cell>
        </row>
        <row r="9">
          <cell r="C9" t="str">
            <v>SWEATSHIRT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ER.QT-1.BM_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32"/>
  <sheetViews>
    <sheetView view="pageBreakPreview" zoomScale="40" zoomScaleNormal="10" zoomScaleSheetLayoutView="40" zoomScalePageLayoutView="25" workbookViewId="0">
      <selection activeCell="C95" sqref="C95:I95"/>
    </sheetView>
  </sheetViews>
  <sheetFormatPr defaultColWidth="9.28515625" defaultRowHeight="16.5"/>
  <cols>
    <col min="1" max="1" width="8.42578125" style="41" customWidth="1"/>
    <col min="2" max="2" width="31.28515625" style="41" customWidth="1"/>
    <col min="3" max="3" width="26.7109375" style="41" customWidth="1"/>
    <col min="4" max="4" width="29.5703125" style="41" customWidth="1"/>
    <col min="5" max="5" width="29.28515625" style="41" customWidth="1"/>
    <col min="6" max="6" width="24.5703125" style="41" customWidth="1"/>
    <col min="7" max="7" width="20" style="42" customWidth="1"/>
    <col min="8" max="8" width="26.28515625" style="41" customWidth="1"/>
    <col min="9" max="9" width="23.28515625" style="41" customWidth="1"/>
    <col min="10" max="10" width="20.42578125" style="41" customWidth="1"/>
    <col min="11" max="11" width="22.28515625" style="41" customWidth="1"/>
    <col min="12" max="12" width="21.7109375" style="41" customWidth="1"/>
    <col min="13" max="13" width="19.28515625" style="41" customWidth="1"/>
    <col min="14" max="14" width="13.42578125" style="41" customWidth="1"/>
    <col min="15" max="15" width="12.7109375" style="41" customWidth="1"/>
    <col min="16" max="16" width="9.7109375" style="41" customWidth="1"/>
    <col min="17" max="17" width="38.140625" style="41" customWidth="1"/>
    <col min="18" max="18" width="20.140625" style="41" bestFit="1" customWidth="1"/>
    <col min="19" max="19" width="30.5703125" style="117" bestFit="1" customWidth="1"/>
    <col min="20" max="22" width="20.140625" style="41" bestFit="1" customWidth="1"/>
    <col min="23" max="23" width="24.140625" style="41" bestFit="1" customWidth="1"/>
    <col min="24" max="16384" width="9.28515625" style="41"/>
  </cols>
  <sheetData>
    <row r="1" spans="1:19" s="1" customFormat="1" ht="39">
      <c r="A1" s="44"/>
      <c r="B1" s="44"/>
      <c r="C1" s="44"/>
      <c r="D1" s="45"/>
      <c r="E1" s="44"/>
      <c r="F1" s="44"/>
      <c r="G1" s="44"/>
      <c r="H1" s="44"/>
      <c r="I1" s="44"/>
      <c r="J1" s="44"/>
      <c r="K1" s="44"/>
      <c r="L1" s="46"/>
      <c r="M1" s="46"/>
      <c r="N1" s="317" t="s">
        <v>67</v>
      </c>
      <c r="O1" s="317" t="s">
        <v>67</v>
      </c>
      <c r="P1" s="318" t="s">
        <v>68</v>
      </c>
      <c r="Q1" s="318"/>
      <c r="S1" s="103"/>
    </row>
    <row r="2" spans="1:19" s="1" customFormat="1" ht="2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6"/>
      <c r="M2" s="46"/>
      <c r="N2" s="317" t="s">
        <v>69</v>
      </c>
      <c r="O2" s="317" t="s">
        <v>69</v>
      </c>
      <c r="P2" s="319" t="s">
        <v>70</v>
      </c>
      <c r="Q2" s="319"/>
      <c r="S2" s="103"/>
    </row>
    <row r="3" spans="1:19" s="1" customFormat="1" ht="2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6"/>
      <c r="M3" s="46"/>
      <c r="N3" s="317" t="s">
        <v>71</v>
      </c>
      <c r="O3" s="317" t="s">
        <v>71</v>
      </c>
      <c r="P3" s="320" t="s">
        <v>73</v>
      </c>
      <c r="Q3" s="318"/>
      <c r="S3" s="103"/>
    </row>
    <row r="4" spans="1:19" s="2" customFormat="1" ht="33" customHeight="1" thickBot="1">
      <c r="B4" s="3" t="s">
        <v>122</v>
      </c>
      <c r="G4" s="4"/>
      <c r="S4" s="104"/>
    </row>
    <row r="5" spans="1:19" s="2" customFormat="1" ht="52.5" customHeight="1">
      <c r="B5" s="5" t="s">
        <v>0</v>
      </c>
      <c r="C5" s="5"/>
      <c r="D5" s="3"/>
      <c r="F5" s="6"/>
      <c r="G5" s="321" t="s">
        <v>304</v>
      </c>
      <c r="H5" s="322"/>
      <c r="I5" s="322"/>
      <c r="J5" s="322"/>
      <c r="K5" s="322"/>
      <c r="L5" s="322"/>
      <c r="M5" s="323"/>
      <c r="O5" s="168"/>
      <c r="S5" s="104"/>
    </row>
    <row r="6" spans="1:19" s="7" customFormat="1" ht="52.5" customHeight="1">
      <c r="B6" s="8" t="s">
        <v>40</v>
      </c>
      <c r="C6" s="8"/>
      <c r="D6" s="58" t="s">
        <v>123</v>
      </c>
      <c r="E6" s="99"/>
      <c r="F6" s="8"/>
      <c r="G6" s="324"/>
      <c r="H6" s="325"/>
      <c r="I6" s="325"/>
      <c r="J6" s="325"/>
      <c r="K6" s="325"/>
      <c r="L6" s="325"/>
      <c r="M6" s="326"/>
      <c r="N6" s="168"/>
      <c r="O6" s="9"/>
      <c r="P6" s="9"/>
      <c r="Q6" s="9"/>
      <c r="S6" s="105"/>
    </row>
    <row r="7" spans="1:19" s="7" customFormat="1" ht="52.5" customHeight="1">
      <c r="B7" s="8" t="s">
        <v>41</v>
      </c>
      <c r="C7" s="8"/>
      <c r="D7" s="58" t="s">
        <v>303</v>
      </c>
      <c r="E7" s="58"/>
      <c r="F7" s="8"/>
      <c r="G7" s="324"/>
      <c r="H7" s="325"/>
      <c r="I7" s="325"/>
      <c r="J7" s="325"/>
      <c r="K7" s="325"/>
      <c r="L7" s="325"/>
      <c r="M7" s="326"/>
      <c r="N7" s="9"/>
      <c r="O7" s="9"/>
      <c r="P7" s="9"/>
      <c r="Q7" s="9"/>
      <c r="S7" s="105"/>
    </row>
    <row r="8" spans="1:19" s="7" customFormat="1" ht="79.150000000000006" customHeight="1" thickBot="1">
      <c r="B8" s="8" t="s">
        <v>42</v>
      </c>
      <c r="C8" s="8"/>
      <c r="D8" s="335" t="s">
        <v>302</v>
      </c>
      <c r="E8" s="336"/>
      <c r="F8" s="337"/>
      <c r="G8" s="327"/>
      <c r="H8" s="328"/>
      <c r="I8" s="328"/>
      <c r="J8" s="328"/>
      <c r="K8" s="328"/>
      <c r="L8" s="328"/>
      <c r="M8" s="329"/>
      <c r="N8" s="9"/>
      <c r="O8" s="9"/>
      <c r="P8" s="9"/>
      <c r="Q8" s="9"/>
      <c r="S8" s="105"/>
    </row>
    <row r="9" spans="1:19" s="10" customFormat="1" ht="33">
      <c r="B9" s="11" t="s">
        <v>1</v>
      </c>
      <c r="C9" s="11"/>
      <c r="D9" s="170" t="s">
        <v>109</v>
      </c>
      <c r="E9" s="12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S9" s="106"/>
    </row>
    <row r="10" spans="1:19" s="10" customFormat="1" ht="33">
      <c r="B10" s="100" t="s">
        <v>2</v>
      </c>
      <c r="C10" s="15"/>
      <c r="D10" s="61" t="s">
        <v>116</v>
      </c>
      <c r="E10" s="16"/>
      <c r="F10" s="16"/>
      <c r="G10" s="17"/>
      <c r="H10" s="16"/>
      <c r="I10" s="18"/>
      <c r="J10" s="66" t="s">
        <v>43</v>
      </c>
      <c r="K10" s="18"/>
      <c r="L10" s="18" t="s">
        <v>305</v>
      </c>
      <c r="M10" s="18"/>
      <c r="N10" s="19"/>
      <c r="O10" s="19"/>
      <c r="P10" s="19"/>
      <c r="Q10" s="19"/>
      <c r="S10" s="106"/>
    </row>
    <row r="11" spans="1:19" s="10" customFormat="1" ht="130.5" customHeight="1">
      <c r="B11" s="18" t="s">
        <v>3</v>
      </c>
      <c r="C11" s="18"/>
      <c r="D11" s="331">
        <v>45546</v>
      </c>
      <c r="E11" s="332"/>
      <c r="F11" s="332"/>
      <c r="G11" s="20"/>
      <c r="H11" s="21"/>
      <c r="I11" s="18"/>
      <c r="J11" s="66" t="s">
        <v>4</v>
      </c>
      <c r="K11" s="18"/>
      <c r="L11" s="334" t="s">
        <v>222</v>
      </c>
      <c r="M11" s="334"/>
      <c r="N11" s="334"/>
      <c r="O11" s="334"/>
      <c r="P11" s="334"/>
      <c r="Q11" s="334"/>
      <c r="S11" s="106"/>
    </row>
    <row r="12" spans="1:19" s="10" customFormat="1" ht="33">
      <c r="B12" s="18" t="s">
        <v>5</v>
      </c>
      <c r="C12" s="18"/>
      <c r="D12" s="22"/>
      <c r="E12" s="18"/>
      <c r="F12" s="18"/>
      <c r="G12" s="23"/>
      <c r="H12" s="24"/>
      <c r="I12" s="18"/>
      <c r="J12" s="66" t="s">
        <v>38</v>
      </c>
      <c r="L12" s="18" t="s">
        <v>76</v>
      </c>
      <c r="M12" s="18"/>
      <c r="N12" s="18"/>
      <c r="O12" s="24"/>
      <c r="P12" s="24"/>
      <c r="Q12" s="19"/>
      <c r="S12" s="106"/>
    </row>
    <row r="13" spans="1:19" s="10" customFormat="1" ht="33">
      <c r="B13" s="333"/>
      <c r="C13" s="333"/>
      <c r="D13" s="333"/>
      <c r="E13" s="333"/>
      <c r="F13" s="333"/>
      <c r="G13" s="23"/>
      <c r="H13" s="24"/>
      <c r="I13" s="18"/>
      <c r="J13" s="66" t="s">
        <v>6</v>
      </c>
      <c r="K13" s="18"/>
      <c r="L13" s="18" t="s">
        <v>117</v>
      </c>
      <c r="M13" s="18"/>
      <c r="N13" s="24"/>
      <c r="O13" s="19"/>
      <c r="P13" s="19"/>
      <c r="Q13" s="24"/>
      <c r="S13" s="106"/>
    </row>
    <row r="14" spans="1:19" s="10" customFormat="1" ht="45">
      <c r="B14" s="18" t="s">
        <v>47</v>
      </c>
      <c r="C14" s="18"/>
      <c r="D14" s="18" t="s">
        <v>7</v>
      </c>
      <c r="E14" s="18"/>
      <c r="F14" s="18"/>
      <c r="G14" s="25"/>
      <c r="H14" s="18"/>
      <c r="I14" s="18"/>
      <c r="J14" s="66" t="s">
        <v>8</v>
      </c>
      <c r="K14" s="18"/>
      <c r="L14" s="126" t="s">
        <v>124</v>
      </c>
      <c r="M14" s="19"/>
      <c r="N14" s="19"/>
      <c r="O14" s="19"/>
      <c r="P14" s="19"/>
      <c r="Q14" s="19"/>
      <c r="S14" s="106"/>
    </row>
    <row r="15" spans="1:19" s="10" customFormat="1" ht="32.65" customHeight="1">
      <c r="B15" s="26" t="s">
        <v>59</v>
      </c>
      <c r="C15" s="26"/>
      <c r="D15" s="26"/>
      <c r="E15" s="11"/>
      <c r="F15" s="11"/>
      <c r="G15" s="27"/>
      <c r="H15" s="11"/>
      <c r="I15" s="11"/>
      <c r="J15" s="11"/>
      <c r="K15" s="11"/>
      <c r="L15" s="11"/>
      <c r="M15" s="11"/>
      <c r="N15" s="11"/>
      <c r="O15" s="11"/>
      <c r="P15" s="11"/>
      <c r="Q15" s="11"/>
      <c r="S15" s="106"/>
    </row>
    <row r="16" spans="1:19" s="28" customFormat="1" ht="18.7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S16" s="107"/>
    </row>
    <row r="17" spans="2:23" s="85" customFormat="1" ht="52.5">
      <c r="B17" s="81"/>
      <c r="C17" s="171" t="s">
        <v>66</v>
      </c>
      <c r="D17" s="171" t="s">
        <v>9</v>
      </c>
      <c r="E17" s="83" t="s">
        <v>51</v>
      </c>
      <c r="F17" s="83"/>
      <c r="G17" s="83"/>
      <c r="H17" s="83" t="s">
        <v>55</v>
      </c>
      <c r="I17" s="83" t="s">
        <v>10</v>
      </c>
      <c r="J17" s="83" t="s">
        <v>52</v>
      </c>
      <c r="K17" s="83" t="s">
        <v>53</v>
      </c>
      <c r="L17" s="83" t="s">
        <v>88</v>
      </c>
      <c r="M17" s="83"/>
      <c r="N17" s="83"/>
      <c r="O17" s="83"/>
      <c r="P17" s="83"/>
      <c r="Q17" s="173" t="s">
        <v>11</v>
      </c>
      <c r="S17" s="108"/>
    </row>
    <row r="18" spans="2:23" s="85" customFormat="1" ht="85.5" customHeight="1">
      <c r="B18" s="172" t="s">
        <v>12</v>
      </c>
      <c r="C18" s="136"/>
      <c r="D18" s="87" t="s">
        <v>306</v>
      </c>
      <c r="E18" s="88"/>
      <c r="F18" s="133"/>
      <c r="G18" s="133"/>
      <c r="H18" s="133">
        <v>0</v>
      </c>
      <c r="I18" s="133">
        <v>0</v>
      </c>
      <c r="J18" s="133">
        <v>1</v>
      </c>
      <c r="K18" s="133">
        <v>0</v>
      </c>
      <c r="L18" s="133">
        <v>0</v>
      </c>
      <c r="M18" s="133"/>
      <c r="N18" s="89"/>
      <c r="O18" s="89"/>
      <c r="P18" s="89"/>
      <c r="Q18" s="90">
        <f>SUM(E18:P18)</f>
        <v>1</v>
      </c>
      <c r="R18" s="175"/>
      <c r="S18" s="176"/>
      <c r="T18" s="175"/>
      <c r="U18" s="175"/>
      <c r="V18" s="175"/>
    </row>
    <row r="19" spans="2:23" s="85" customFormat="1" ht="81.75" customHeight="1">
      <c r="B19" s="172" t="s">
        <v>58</v>
      </c>
      <c r="C19" s="136"/>
      <c r="D19" s="88" t="str">
        <f>+D18</f>
        <v>SMOKE GREEN</v>
      </c>
      <c r="E19" s="88"/>
      <c r="F19" s="91"/>
      <c r="G19" s="91"/>
      <c r="H19" s="91">
        <f>+ROUND(H18*-5%,0)</f>
        <v>0</v>
      </c>
      <c r="I19" s="91">
        <f t="shared" ref="I19:L19" si="0">+ROUND(I18*-5%,0)</f>
        <v>0</v>
      </c>
      <c r="J19" s="91">
        <v>2</v>
      </c>
      <c r="K19" s="91">
        <f t="shared" si="0"/>
        <v>0</v>
      </c>
      <c r="L19" s="91">
        <f t="shared" si="0"/>
        <v>0</v>
      </c>
      <c r="M19" s="91"/>
      <c r="N19" s="91"/>
      <c r="O19" s="91"/>
      <c r="P19" s="91"/>
      <c r="Q19" s="90">
        <f>SUM(E19:P19)</f>
        <v>2</v>
      </c>
      <c r="R19" s="91"/>
      <c r="S19" s="91"/>
      <c r="T19" s="91"/>
      <c r="U19" s="91"/>
      <c r="V19" s="91"/>
      <c r="W19" s="91"/>
    </row>
    <row r="20" spans="2:23" s="95" customFormat="1" ht="81.75" customHeight="1">
      <c r="B20" s="128" t="s">
        <v>92</v>
      </c>
      <c r="C20" s="129"/>
      <c r="D20" s="129"/>
      <c r="E20" s="130"/>
      <c r="F20" s="130"/>
      <c r="G20" s="130"/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/>
      <c r="N20" s="131"/>
      <c r="O20" s="131"/>
      <c r="P20" s="131"/>
      <c r="Q20" s="132">
        <f>SUM(F20:P20)</f>
        <v>0</v>
      </c>
      <c r="R20" s="177"/>
      <c r="S20" s="177"/>
      <c r="T20" s="177"/>
      <c r="U20" s="177"/>
      <c r="V20" s="177"/>
      <c r="W20" s="177"/>
    </row>
    <row r="21" spans="2:23" s="95" customFormat="1" ht="81.75" customHeight="1">
      <c r="B21" s="92" t="s">
        <v>13</v>
      </c>
      <c r="C21" s="92"/>
      <c r="D21" s="93" t="str">
        <f>+D19</f>
        <v>SMOKE GREEN</v>
      </c>
      <c r="E21" s="94"/>
      <c r="F21" s="134"/>
      <c r="G21" s="134"/>
      <c r="H21" s="134">
        <f>SUM(H18:H20)</f>
        <v>0</v>
      </c>
      <c r="I21" s="134">
        <f t="shared" ref="I21:L21" si="1">SUM(I18:I20)</f>
        <v>0</v>
      </c>
      <c r="J21" s="134">
        <f t="shared" si="1"/>
        <v>3</v>
      </c>
      <c r="K21" s="134">
        <f t="shared" si="1"/>
        <v>0</v>
      </c>
      <c r="L21" s="134">
        <f t="shared" si="1"/>
        <v>0</v>
      </c>
      <c r="M21" s="134"/>
      <c r="N21" s="134"/>
      <c r="O21" s="134"/>
      <c r="P21" s="134"/>
      <c r="Q21" s="134">
        <f>SUM(Q18:Q20)</f>
        <v>3</v>
      </c>
      <c r="S21" s="118"/>
    </row>
    <row r="22" spans="2:23" s="85" customFormat="1" ht="52.5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S22" s="108"/>
    </row>
    <row r="23" spans="2:23" s="85" customFormat="1" ht="52.5" hidden="1">
      <c r="B23" s="81"/>
      <c r="C23" s="82" t="s">
        <v>66</v>
      </c>
      <c r="D23" s="82" t="s">
        <v>9</v>
      </c>
      <c r="E23" s="83" t="s">
        <v>51</v>
      </c>
      <c r="F23" s="83" t="s">
        <v>98</v>
      </c>
      <c r="G23" s="83" t="s">
        <v>82</v>
      </c>
      <c r="H23" s="83" t="s">
        <v>55</v>
      </c>
      <c r="I23" s="83" t="s">
        <v>10</v>
      </c>
      <c r="J23" s="83" t="s">
        <v>52</v>
      </c>
      <c r="K23" s="83" t="s">
        <v>53</v>
      </c>
      <c r="L23" s="83" t="s">
        <v>88</v>
      </c>
      <c r="M23" s="83" t="s">
        <v>86</v>
      </c>
      <c r="N23" s="83"/>
      <c r="O23" s="83"/>
      <c r="P23" s="83"/>
      <c r="Q23" s="84" t="s">
        <v>11</v>
      </c>
      <c r="S23" s="108"/>
    </row>
    <row r="24" spans="2:23" s="85" customFormat="1" ht="52.5" hidden="1">
      <c r="B24" s="86" t="s">
        <v>12</v>
      </c>
      <c r="C24" s="127" t="s">
        <v>97</v>
      </c>
      <c r="D24" s="87" t="s">
        <v>36</v>
      </c>
      <c r="E24" s="88"/>
      <c r="F24" s="133">
        <v>24</v>
      </c>
      <c r="G24" s="133">
        <v>48</v>
      </c>
      <c r="H24" s="133">
        <v>124</v>
      </c>
      <c r="I24" s="133">
        <v>232</v>
      </c>
      <c r="J24" s="133">
        <v>204</v>
      </c>
      <c r="K24" s="133">
        <v>100</v>
      </c>
      <c r="L24" s="133">
        <v>44</v>
      </c>
      <c r="M24" s="133">
        <v>24</v>
      </c>
      <c r="N24" s="89"/>
      <c r="O24" s="89"/>
      <c r="P24" s="89"/>
      <c r="Q24" s="90">
        <f>SUM(E24:P24)</f>
        <v>800</v>
      </c>
      <c r="S24" s="108"/>
    </row>
    <row r="25" spans="2:23" s="85" customFormat="1" ht="52.5" hidden="1">
      <c r="B25" s="86" t="s">
        <v>58</v>
      </c>
      <c r="C25" s="127" t="str">
        <f>C24</f>
        <v>M-0324-KT-5141</v>
      </c>
      <c r="D25" s="88" t="str">
        <f>+D24</f>
        <v>WHITE</v>
      </c>
      <c r="E25" s="88"/>
      <c r="F25" s="91">
        <f>+ROUND(F24*0.05,0)</f>
        <v>1</v>
      </c>
      <c r="G25" s="91">
        <f t="shared" ref="G25:M25" si="2">+ROUND(G24*0.05,0)</f>
        <v>2</v>
      </c>
      <c r="H25" s="91">
        <f t="shared" si="2"/>
        <v>6</v>
      </c>
      <c r="I25" s="91">
        <f t="shared" si="2"/>
        <v>12</v>
      </c>
      <c r="J25" s="91">
        <f t="shared" si="2"/>
        <v>10</v>
      </c>
      <c r="K25" s="91">
        <f t="shared" si="2"/>
        <v>5</v>
      </c>
      <c r="L25" s="91">
        <f t="shared" si="2"/>
        <v>2</v>
      </c>
      <c r="M25" s="91">
        <f t="shared" si="2"/>
        <v>1</v>
      </c>
      <c r="N25" s="91"/>
      <c r="O25" s="91"/>
      <c r="P25" s="91"/>
      <c r="Q25" s="90">
        <f>SUM(E25:P25)</f>
        <v>39</v>
      </c>
      <c r="S25" s="108"/>
    </row>
    <row r="26" spans="2:23" s="95" customFormat="1" ht="59.25" hidden="1">
      <c r="B26" s="128" t="s">
        <v>92</v>
      </c>
      <c r="C26" s="129"/>
      <c r="D26" s="129"/>
      <c r="E26" s="130"/>
      <c r="F26" s="130">
        <v>0</v>
      </c>
      <c r="G26" s="130">
        <v>1</v>
      </c>
      <c r="H26" s="130">
        <v>1</v>
      </c>
      <c r="I26" s="130">
        <v>3</v>
      </c>
      <c r="J26" s="130">
        <v>1</v>
      </c>
      <c r="K26" s="130">
        <v>1</v>
      </c>
      <c r="L26" s="130">
        <v>0</v>
      </c>
      <c r="M26" s="130">
        <v>0</v>
      </c>
      <c r="N26" s="131"/>
      <c r="O26" s="131"/>
      <c r="P26" s="131"/>
      <c r="Q26" s="132">
        <f>SUM(F26:P26)</f>
        <v>7</v>
      </c>
    </row>
    <row r="27" spans="2:23" s="95" customFormat="1" ht="52.5" hidden="1">
      <c r="B27" s="92" t="s">
        <v>13</v>
      </c>
      <c r="C27" s="92"/>
      <c r="D27" s="93" t="str">
        <f>+D25</f>
        <v>WHITE</v>
      </c>
      <c r="E27" s="94"/>
      <c r="F27" s="134">
        <f>SUM(F24:F26)</f>
        <v>25</v>
      </c>
      <c r="G27" s="134">
        <f t="shared" ref="G27" si="3">SUM(G24:G26)</f>
        <v>51</v>
      </c>
      <c r="H27" s="134">
        <f t="shared" ref="H27" si="4">SUM(H24:H26)</f>
        <v>131</v>
      </c>
      <c r="I27" s="134">
        <f t="shared" ref="I27" si="5">SUM(I24:I26)</f>
        <v>247</v>
      </c>
      <c r="J27" s="134">
        <f t="shared" ref="J27" si="6">SUM(J24:J26)</f>
        <v>215</v>
      </c>
      <c r="K27" s="134">
        <f t="shared" ref="K27" si="7">SUM(K24:K26)</f>
        <v>106</v>
      </c>
      <c r="L27" s="134">
        <f t="shared" ref="L27" si="8">SUM(L24:L26)</f>
        <v>46</v>
      </c>
      <c r="M27" s="134">
        <f t="shared" ref="M27" si="9">SUM(M24:M26)</f>
        <v>25</v>
      </c>
      <c r="N27" s="134">
        <f t="shared" ref="N27" si="10">SUM(N24:N26)</f>
        <v>0</v>
      </c>
      <c r="O27" s="134">
        <f t="shared" ref="O27" si="11">SUM(O24:O26)</f>
        <v>0</v>
      </c>
      <c r="P27" s="134">
        <f t="shared" ref="P27" si="12">SUM(P24:P26)</f>
        <v>0</v>
      </c>
      <c r="Q27" s="134">
        <f>SUM(Q24:Q26)</f>
        <v>846</v>
      </c>
      <c r="S27" s="118"/>
    </row>
    <row r="28" spans="2:23" s="85" customFormat="1" ht="52.5" hidden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S28" s="108"/>
    </row>
    <row r="29" spans="2:23" s="85" customFormat="1" ht="52.5" hidden="1">
      <c r="B29" s="81"/>
      <c r="C29" s="82" t="s">
        <v>66</v>
      </c>
      <c r="D29" s="82" t="s">
        <v>9</v>
      </c>
      <c r="E29" s="83" t="s">
        <v>51</v>
      </c>
      <c r="F29" s="83" t="s">
        <v>98</v>
      </c>
      <c r="G29" s="83" t="s">
        <v>82</v>
      </c>
      <c r="H29" s="83" t="s">
        <v>55</v>
      </c>
      <c r="I29" s="83" t="s">
        <v>10</v>
      </c>
      <c r="J29" s="83" t="s">
        <v>52</v>
      </c>
      <c r="K29" s="83" t="s">
        <v>53</v>
      </c>
      <c r="L29" s="83" t="s">
        <v>88</v>
      </c>
      <c r="M29" s="83" t="s">
        <v>86</v>
      </c>
      <c r="N29" s="83"/>
      <c r="O29" s="83"/>
      <c r="P29" s="83"/>
      <c r="Q29" s="84" t="s">
        <v>11</v>
      </c>
      <c r="S29" s="108"/>
    </row>
    <row r="30" spans="2:23" s="85" customFormat="1" ht="52.5" hidden="1">
      <c r="B30" s="86" t="s">
        <v>12</v>
      </c>
      <c r="C30" s="127" t="s">
        <v>97</v>
      </c>
      <c r="D30" s="87" t="s">
        <v>93</v>
      </c>
      <c r="E30" s="88"/>
      <c r="F30" s="133">
        <v>18</v>
      </c>
      <c r="G30" s="133">
        <v>36</v>
      </c>
      <c r="H30" s="133">
        <v>93</v>
      </c>
      <c r="I30" s="133">
        <v>174</v>
      </c>
      <c r="J30" s="133">
        <v>153</v>
      </c>
      <c r="K30" s="133">
        <v>75</v>
      </c>
      <c r="L30" s="133">
        <v>33</v>
      </c>
      <c r="M30" s="133">
        <v>18</v>
      </c>
      <c r="N30" s="89"/>
      <c r="O30" s="89"/>
      <c r="P30" s="89"/>
      <c r="Q30" s="90">
        <f>SUM(E30:P30)</f>
        <v>600</v>
      </c>
      <c r="S30" s="108"/>
    </row>
    <row r="31" spans="2:23" s="85" customFormat="1" ht="52.5" hidden="1">
      <c r="B31" s="86" t="s">
        <v>58</v>
      </c>
      <c r="C31" s="127" t="str">
        <f>C30</f>
        <v>M-0324-KT-5141</v>
      </c>
      <c r="D31" s="88" t="str">
        <f>+D30</f>
        <v>WHISPER WHITE</v>
      </c>
      <c r="E31" s="88"/>
      <c r="F31" s="91">
        <f>+ROUND(F30*0.05,0)</f>
        <v>1</v>
      </c>
      <c r="G31" s="91">
        <f t="shared" ref="G31:M31" si="13">+ROUND(G30*0.05,0)</f>
        <v>2</v>
      </c>
      <c r="H31" s="91">
        <f t="shared" si="13"/>
        <v>5</v>
      </c>
      <c r="I31" s="91">
        <f t="shared" si="13"/>
        <v>9</v>
      </c>
      <c r="J31" s="91">
        <f t="shared" si="13"/>
        <v>8</v>
      </c>
      <c r="K31" s="91">
        <f t="shared" si="13"/>
        <v>4</v>
      </c>
      <c r="L31" s="91">
        <f t="shared" si="13"/>
        <v>2</v>
      </c>
      <c r="M31" s="91">
        <f t="shared" si="13"/>
        <v>1</v>
      </c>
      <c r="N31" s="91"/>
      <c r="O31" s="91"/>
      <c r="P31" s="91"/>
      <c r="Q31" s="90">
        <f>SUM(E31:P31)</f>
        <v>32</v>
      </c>
      <c r="S31" s="108"/>
    </row>
    <row r="32" spans="2:23" s="95" customFormat="1" ht="59.25" hidden="1">
      <c r="B32" s="128" t="s">
        <v>92</v>
      </c>
      <c r="C32" s="129"/>
      <c r="D32" s="129"/>
      <c r="E32" s="130"/>
      <c r="F32" s="130">
        <v>0</v>
      </c>
      <c r="G32" s="130">
        <v>1</v>
      </c>
      <c r="H32" s="130">
        <v>1</v>
      </c>
      <c r="I32" s="130">
        <v>3</v>
      </c>
      <c r="J32" s="130">
        <v>1</v>
      </c>
      <c r="K32" s="130">
        <v>1</v>
      </c>
      <c r="L32" s="130">
        <v>0</v>
      </c>
      <c r="M32" s="130">
        <v>0</v>
      </c>
      <c r="N32" s="131"/>
      <c r="O32" s="131"/>
      <c r="P32" s="131"/>
      <c r="Q32" s="132">
        <f>SUM(F32:P32)</f>
        <v>7</v>
      </c>
    </row>
    <row r="33" spans="2:19" s="95" customFormat="1" ht="52.5" hidden="1">
      <c r="B33" s="92" t="s">
        <v>13</v>
      </c>
      <c r="C33" s="92"/>
      <c r="D33" s="93" t="str">
        <f>+D31</f>
        <v>WHISPER WHITE</v>
      </c>
      <c r="E33" s="94"/>
      <c r="F33" s="134">
        <f>SUM(F30:F32)</f>
        <v>19</v>
      </c>
      <c r="G33" s="134">
        <f t="shared" ref="G33" si="14">SUM(G30:G32)</f>
        <v>39</v>
      </c>
      <c r="H33" s="134">
        <f t="shared" ref="H33" si="15">SUM(H30:H32)</f>
        <v>99</v>
      </c>
      <c r="I33" s="134">
        <f t="shared" ref="I33" si="16">SUM(I30:I32)</f>
        <v>186</v>
      </c>
      <c r="J33" s="134">
        <f t="shared" ref="J33" si="17">SUM(J30:J32)</f>
        <v>162</v>
      </c>
      <c r="K33" s="134">
        <f t="shared" ref="K33" si="18">SUM(K30:K32)</f>
        <v>80</v>
      </c>
      <c r="L33" s="134">
        <f t="shared" ref="L33" si="19">SUM(L30:L32)</f>
        <v>35</v>
      </c>
      <c r="M33" s="134">
        <f t="shared" ref="M33" si="20">SUM(M30:M32)</f>
        <v>19</v>
      </c>
      <c r="N33" s="134">
        <f t="shared" ref="N33" si="21">SUM(N30:N32)</f>
        <v>0</v>
      </c>
      <c r="O33" s="134">
        <f t="shared" ref="O33" si="22">SUM(O30:O32)</f>
        <v>0</v>
      </c>
      <c r="P33" s="134">
        <f t="shared" ref="P33" si="23">SUM(P30:P32)</f>
        <v>0</v>
      </c>
      <c r="Q33" s="134">
        <f>SUM(Q30:Q32)</f>
        <v>639</v>
      </c>
      <c r="S33" s="118"/>
    </row>
    <row r="34" spans="2:19" s="85" customFormat="1" ht="52.5" hidden="1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S34" s="108"/>
    </row>
    <row r="35" spans="2:19" s="85" customFormat="1" ht="52.5" hidden="1">
      <c r="B35" s="81"/>
      <c r="C35" s="82" t="s">
        <v>66</v>
      </c>
      <c r="D35" s="82" t="s">
        <v>9</v>
      </c>
      <c r="E35" s="83" t="s">
        <v>51</v>
      </c>
      <c r="F35" s="83" t="s">
        <v>98</v>
      </c>
      <c r="G35" s="83" t="s">
        <v>82</v>
      </c>
      <c r="H35" s="83" t="s">
        <v>55</v>
      </c>
      <c r="I35" s="83" t="s">
        <v>10</v>
      </c>
      <c r="J35" s="83" t="s">
        <v>52</v>
      </c>
      <c r="K35" s="83" t="s">
        <v>53</v>
      </c>
      <c r="L35" s="83" t="s">
        <v>88</v>
      </c>
      <c r="M35" s="83" t="s">
        <v>86</v>
      </c>
      <c r="N35" s="83"/>
      <c r="O35" s="83"/>
      <c r="P35" s="83"/>
      <c r="Q35" s="84" t="s">
        <v>11</v>
      </c>
      <c r="S35" s="108"/>
    </row>
    <row r="36" spans="2:19" s="85" customFormat="1" ht="52.5" hidden="1">
      <c r="B36" s="86" t="s">
        <v>12</v>
      </c>
      <c r="C36" s="127" t="s">
        <v>97</v>
      </c>
      <c r="D36" s="87" t="s">
        <v>94</v>
      </c>
      <c r="E36" s="88"/>
      <c r="F36" s="133">
        <v>18</v>
      </c>
      <c r="G36" s="133">
        <v>36</v>
      </c>
      <c r="H36" s="133">
        <v>93</v>
      </c>
      <c r="I36" s="133">
        <v>174</v>
      </c>
      <c r="J36" s="133">
        <v>153</v>
      </c>
      <c r="K36" s="133">
        <v>75</v>
      </c>
      <c r="L36" s="133">
        <v>33</v>
      </c>
      <c r="M36" s="133">
        <v>18</v>
      </c>
      <c r="N36" s="89"/>
      <c r="O36" s="89"/>
      <c r="P36" s="89"/>
      <c r="Q36" s="90">
        <f>SUM(E36:P36)</f>
        <v>600</v>
      </c>
      <c r="S36" s="108"/>
    </row>
    <row r="37" spans="2:19" s="85" customFormat="1" ht="52.5" hidden="1">
      <c r="B37" s="86" t="s">
        <v>58</v>
      </c>
      <c r="C37" s="127" t="str">
        <f>C36</f>
        <v>M-0324-KT-5141</v>
      </c>
      <c r="D37" s="88" t="str">
        <f>+D36</f>
        <v>FLINT STONE</v>
      </c>
      <c r="E37" s="88"/>
      <c r="F37" s="91">
        <f>+ROUND(F36*0.05,0)</f>
        <v>1</v>
      </c>
      <c r="G37" s="91">
        <f t="shared" ref="G37:M37" si="24">+ROUND(G36*0.05,0)</f>
        <v>2</v>
      </c>
      <c r="H37" s="91">
        <f t="shared" si="24"/>
        <v>5</v>
      </c>
      <c r="I37" s="91">
        <f t="shared" si="24"/>
        <v>9</v>
      </c>
      <c r="J37" s="91">
        <f t="shared" si="24"/>
        <v>8</v>
      </c>
      <c r="K37" s="91">
        <f t="shared" si="24"/>
        <v>4</v>
      </c>
      <c r="L37" s="91">
        <f t="shared" si="24"/>
        <v>2</v>
      </c>
      <c r="M37" s="91">
        <f t="shared" si="24"/>
        <v>1</v>
      </c>
      <c r="N37" s="91"/>
      <c r="O37" s="91"/>
      <c r="P37" s="91"/>
      <c r="Q37" s="90">
        <f>SUM(E37:P37)</f>
        <v>32</v>
      </c>
      <c r="S37" s="108"/>
    </row>
    <row r="38" spans="2:19" s="95" customFormat="1" ht="59.25" hidden="1">
      <c r="B38" s="128" t="s">
        <v>92</v>
      </c>
      <c r="C38" s="129"/>
      <c r="D38" s="129"/>
      <c r="E38" s="130"/>
      <c r="F38" s="130">
        <v>0</v>
      </c>
      <c r="G38" s="130">
        <v>1</v>
      </c>
      <c r="H38" s="130">
        <v>1</v>
      </c>
      <c r="I38" s="130">
        <v>3</v>
      </c>
      <c r="J38" s="130">
        <v>1</v>
      </c>
      <c r="K38" s="130">
        <v>1</v>
      </c>
      <c r="L38" s="130">
        <v>0</v>
      </c>
      <c r="M38" s="130">
        <v>0</v>
      </c>
      <c r="N38" s="131"/>
      <c r="O38" s="131"/>
      <c r="P38" s="131"/>
      <c r="Q38" s="132">
        <f>SUM(F38:P38)</f>
        <v>7</v>
      </c>
    </row>
    <row r="39" spans="2:19" s="95" customFormat="1" ht="52.5" hidden="1">
      <c r="B39" s="92" t="s">
        <v>13</v>
      </c>
      <c r="C39" s="92"/>
      <c r="D39" s="93" t="str">
        <f>+D37</f>
        <v>FLINT STONE</v>
      </c>
      <c r="E39" s="94"/>
      <c r="F39" s="134">
        <f>SUM(F36:F38)</f>
        <v>19</v>
      </c>
      <c r="G39" s="134">
        <f t="shared" ref="G39" si="25">SUM(G36:G38)</f>
        <v>39</v>
      </c>
      <c r="H39" s="134">
        <f t="shared" ref="H39" si="26">SUM(H36:H38)</f>
        <v>99</v>
      </c>
      <c r="I39" s="134">
        <f t="shared" ref="I39" si="27">SUM(I36:I38)</f>
        <v>186</v>
      </c>
      <c r="J39" s="134">
        <f t="shared" ref="J39" si="28">SUM(J36:J38)</f>
        <v>162</v>
      </c>
      <c r="K39" s="134">
        <f t="shared" ref="K39" si="29">SUM(K36:K38)</f>
        <v>80</v>
      </c>
      <c r="L39" s="134">
        <f t="shared" ref="L39" si="30">SUM(L36:L38)</f>
        <v>35</v>
      </c>
      <c r="M39" s="134">
        <f t="shared" ref="M39" si="31">SUM(M36:M38)</f>
        <v>19</v>
      </c>
      <c r="N39" s="134">
        <f t="shared" ref="N39" si="32">SUM(N36:N38)</f>
        <v>0</v>
      </c>
      <c r="O39" s="134">
        <f t="shared" ref="O39" si="33">SUM(O36:O38)</f>
        <v>0</v>
      </c>
      <c r="P39" s="134">
        <f t="shared" ref="P39" si="34">SUM(P36:P38)</f>
        <v>0</v>
      </c>
      <c r="Q39" s="134">
        <f>SUM(Q36:Q38)</f>
        <v>639</v>
      </c>
      <c r="S39" s="118"/>
    </row>
    <row r="40" spans="2:19" s="85" customFormat="1" ht="52.5" hidden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S40" s="108"/>
    </row>
    <row r="41" spans="2:19" s="85" customFormat="1" ht="52.5" hidden="1">
      <c r="B41" s="81"/>
      <c r="C41" s="82" t="s">
        <v>66</v>
      </c>
      <c r="D41" s="82" t="s">
        <v>9</v>
      </c>
      <c r="E41" s="83" t="s">
        <v>51</v>
      </c>
      <c r="F41" s="83" t="s">
        <v>98</v>
      </c>
      <c r="G41" s="83" t="s">
        <v>82</v>
      </c>
      <c r="H41" s="83" t="s">
        <v>55</v>
      </c>
      <c r="I41" s="83" t="s">
        <v>10</v>
      </c>
      <c r="J41" s="83" t="s">
        <v>52</v>
      </c>
      <c r="K41" s="83" t="s">
        <v>53</v>
      </c>
      <c r="L41" s="83" t="s">
        <v>88</v>
      </c>
      <c r="M41" s="83" t="s">
        <v>86</v>
      </c>
      <c r="N41" s="83"/>
      <c r="O41" s="83"/>
      <c r="P41" s="83"/>
      <c r="Q41" s="84" t="s">
        <v>11</v>
      </c>
      <c r="S41" s="108"/>
    </row>
    <row r="42" spans="2:19" s="85" customFormat="1" ht="52.5" hidden="1">
      <c r="B42" s="86" t="s">
        <v>12</v>
      </c>
      <c r="C42" s="127" t="s">
        <v>97</v>
      </c>
      <c r="D42" s="87" t="s">
        <v>95</v>
      </c>
      <c r="E42" s="88"/>
      <c r="F42" s="133">
        <v>12</v>
      </c>
      <c r="G42" s="133">
        <v>24</v>
      </c>
      <c r="H42" s="133">
        <v>62</v>
      </c>
      <c r="I42" s="133">
        <v>116</v>
      </c>
      <c r="J42" s="133">
        <v>102</v>
      </c>
      <c r="K42" s="133">
        <v>50</v>
      </c>
      <c r="L42" s="133">
        <v>22</v>
      </c>
      <c r="M42" s="133">
        <v>12</v>
      </c>
      <c r="N42" s="89"/>
      <c r="O42" s="89"/>
      <c r="P42" s="89"/>
      <c r="Q42" s="90">
        <f>SUM(E42:P42)</f>
        <v>400</v>
      </c>
      <c r="S42" s="108"/>
    </row>
    <row r="43" spans="2:19" s="85" customFormat="1" ht="52.5" hidden="1">
      <c r="B43" s="86" t="s">
        <v>58</v>
      </c>
      <c r="C43" s="127" t="str">
        <f>C42</f>
        <v>M-0324-KT-5141</v>
      </c>
      <c r="D43" s="88" t="str">
        <f>+D42</f>
        <v>BRONZE GREEN</v>
      </c>
      <c r="E43" s="88"/>
      <c r="F43" s="91">
        <f>+ROUND(F42*0.05,0)</f>
        <v>1</v>
      </c>
      <c r="G43" s="91">
        <f t="shared" ref="G43:M43" si="35">+ROUND(G42*0.05,0)</f>
        <v>1</v>
      </c>
      <c r="H43" s="91">
        <f t="shared" si="35"/>
        <v>3</v>
      </c>
      <c r="I43" s="91">
        <f t="shared" si="35"/>
        <v>6</v>
      </c>
      <c r="J43" s="91">
        <f t="shared" si="35"/>
        <v>5</v>
      </c>
      <c r="K43" s="91">
        <f t="shared" si="35"/>
        <v>3</v>
      </c>
      <c r="L43" s="91">
        <f t="shared" si="35"/>
        <v>1</v>
      </c>
      <c r="M43" s="91">
        <f t="shared" si="35"/>
        <v>1</v>
      </c>
      <c r="N43" s="91"/>
      <c r="O43" s="91"/>
      <c r="P43" s="91"/>
      <c r="Q43" s="90">
        <f>SUM(E43:P43)</f>
        <v>21</v>
      </c>
      <c r="S43" s="108"/>
    </row>
    <row r="44" spans="2:19" s="95" customFormat="1" ht="59.25" hidden="1">
      <c r="B44" s="128" t="s">
        <v>92</v>
      </c>
      <c r="C44" s="129"/>
      <c r="D44" s="129"/>
      <c r="E44" s="130"/>
      <c r="F44" s="130">
        <v>0</v>
      </c>
      <c r="G44" s="130">
        <v>1</v>
      </c>
      <c r="H44" s="130">
        <v>1</v>
      </c>
      <c r="I44" s="130">
        <v>3</v>
      </c>
      <c r="J44" s="130">
        <v>1</v>
      </c>
      <c r="K44" s="130">
        <v>1</v>
      </c>
      <c r="L44" s="130">
        <v>0</v>
      </c>
      <c r="M44" s="130">
        <v>0</v>
      </c>
      <c r="N44" s="131"/>
      <c r="O44" s="131"/>
      <c r="P44" s="131"/>
      <c r="Q44" s="132">
        <f>SUM(F44:P44)</f>
        <v>7</v>
      </c>
    </row>
    <row r="45" spans="2:19" s="95" customFormat="1" ht="52.5" hidden="1">
      <c r="B45" s="92" t="s">
        <v>13</v>
      </c>
      <c r="C45" s="92"/>
      <c r="D45" s="93" t="str">
        <f>+D43</f>
        <v>BRONZE GREEN</v>
      </c>
      <c r="E45" s="94"/>
      <c r="F45" s="134">
        <f>SUM(F42:F44)</f>
        <v>13</v>
      </c>
      <c r="G45" s="134">
        <f t="shared" ref="G45" si="36">SUM(G42:G44)</f>
        <v>26</v>
      </c>
      <c r="H45" s="134">
        <f t="shared" ref="H45" si="37">SUM(H42:H44)</f>
        <v>66</v>
      </c>
      <c r="I45" s="134">
        <f t="shared" ref="I45" si="38">SUM(I42:I44)</f>
        <v>125</v>
      </c>
      <c r="J45" s="134">
        <f t="shared" ref="J45" si="39">SUM(J42:J44)</f>
        <v>108</v>
      </c>
      <c r="K45" s="134">
        <f t="shared" ref="K45" si="40">SUM(K42:K44)</f>
        <v>54</v>
      </c>
      <c r="L45" s="134">
        <f t="shared" ref="L45" si="41">SUM(L42:L44)</f>
        <v>23</v>
      </c>
      <c r="M45" s="134">
        <f t="shared" ref="M45" si="42">SUM(M42:M44)</f>
        <v>13</v>
      </c>
      <c r="N45" s="134">
        <f t="shared" ref="N45" si="43">SUM(N42:N44)</f>
        <v>0</v>
      </c>
      <c r="O45" s="134">
        <f t="shared" ref="O45" si="44">SUM(O42:O44)</f>
        <v>0</v>
      </c>
      <c r="P45" s="134">
        <f t="shared" ref="P45" si="45">SUM(P42:P44)</f>
        <v>0</v>
      </c>
      <c r="Q45" s="134">
        <f>SUM(Q42:Q44)</f>
        <v>428</v>
      </c>
      <c r="S45" s="118"/>
    </row>
    <row r="46" spans="2:19" s="85" customFormat="1" ht="52.5" hidden="1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S46" s="108"/>
    </row>
    <row r="47" spans="2:19" s="85" customFormat="1" ht="52.5" hidden="1">
      <c r="B47" s="81"/>
      <c r="C47" s="82" t="s">
        <v>66</v>
      </c>
      <c r="D47" s="82" t="s">
        <v>9</v>
      </c>
      <c r="E47" s="83" t="s">
        <v>51</v>
      </c>
      <c r="F47" s="83" t="s">
        <v>98</v>
      </c>
      <c r="G47" s="83" t="s">
        <v>82</v>
      </c>
      <c r="H47" s="83" t="s">
        <v>55</v>
      </c>
      <c r="I47" s="83" t="s">
        <v>10</v>
      </c>
      <c r="J47" s="83" t="s">
        <v>52</v>
      </c>
      <c r="K47" s="83" t="s">
        <v>53</v>
      </c>
      <c r="L47" s="83" t="s">
        <v>88</v>
      </c>
      <c r="M47" s="83" t="s">
        <v>86</v>
      </c>
      <c r="N47" s="83"/>
      <c r="O47" s="83"/>
      <c r="P47" s="83"/>
      <c r="Q47" s="84" t="s">
        <v>11</v>
      </c>
      <c r="S47" s="108"/>
    </row>
    <row r="48" spans="2:19" s="85" customFormat="1" ht="52.5" hidden="1">
      <c r="B48" s="86" t="s">
        <v>12</v>
      </c>
      <c r="C48" s="127" t="s">
        <v>97</v>
      </c>
      <c r="D48" s="87" t="s">
        <v>96</v>
      </c>
      <c r="E48" s="88"/>
      <c r="F48" s="133">
        <v>12</v>
      </c>
      <c r="G48" s="133">
        <v>24</v>
      </c>
      <c r="H48" s="133">
        <v>62</v>
      </c>
      <c r="I48" s="133">
        <v>116</v>
      </c>
      <c r="J48" s="133">
        <v>102</v>
      </c>
      <c r="K48" s="133">
        <v>50</v>
      </c>
      <c r="L48" s="133">
        <v>22</v>
      </c>
      <c r="M48" s="133">
        <v>12</v>
      </c>
      <c r="N48" s="89"/>
      <c r="O48" s="89"/>
      <c r="P48" s="89"/>
      <c r="Q48" s="90">
        <f>SUM(E48:P48)</f>
        <v>400</v>
      </c>
      <c r="S48" s="108"/>
    </row>
    <row r="49" spans="1:19" s="85" customFormat="1" ht="52.5" hidden="1">
      <c r="B49" s="86" t="s">
        <v>58</v>
      </c>
      <c r="C49" s="127" t="str">
        <f>+C48</f>
        <v>M-0324-KT-5141</v>
      </c>
      <c r="D49" s="88" t="str">
        <f>+D48</f>
        <v>WILD GINGER</v>
      </c>
      <c r="E49" s="88"/>
      <c r="F49" s="91">
        <f>+ROUND(F48*0.05,0)</f>
        <v>1</v>
      </c>
      <c r="G49" s="91">
        <f t="shared" ref="G49:M49" si="46">+ROUND(G48*0.05,0)</f>
        <v>1</v>
      </c>
      <c r="H49" s="91">
        <f t="shared" si="46"/>
        <v>3</v>
      </c>
      <c r="I49" s="91">
        <f t="shared" si="46"/>
        <v>6</v>
      </c>
      <c r="J49" s="91">
        <f t="shared" si="46"/>
        <v>5</v>
      </c>
      <c r="K49" s="91">
        <f t="shared" si="46"/>
        <v>3</v>
      </c>
      <c r="L49" s="91">
        <f t="shared" si="46"/>
        <v>1</v>
      </c>
      <c r="M49" s="91">
        <f t="shared" si="46"/>
        <v>1</v>
      </c>
      <c r="N49" s="91"/>
      <c r="O49" s="91"/>
      <c r="P49" s="91"/>
      <c r="Q49" s="90">
        <f>SUM(E49:P49)</f>
        <v>21</v>
      </c>
      <c r="S49" s="108"/>
    </row>
    <row r="50" spans="1:19" s="95" customFormat="1" ht="59.25" hidden="1">
      <c r="B50" s="128" t="s">
        <v>92</v>
      </c>
      <c r="C50" s="129"/>
      <c r="D50" s="129"/>
      <c r="E50" s="130"/>
      <c r="F50" s="130">
        <v>0</v>
      </c>
      <c r="G50" s="130">
        <v>1</v>
      </c>
      <c r="H50" s="130">
        <v>1</v>
      </c>
      <c r="I50" s="130">
        <v>3</v>
      </c>
      <c r="J50" s="130">
        <v>1</v>
      </c>
      <c r="K50" s="130">
        <v>1</v>
      </c>
      <c r="L50" s="130">
        <v>0</v>
      </c>
      <c r="M50" s="130">
        <v>0</v>
      </c>
      <c r="N50" s="131"/>
      <c r="O50" s="131"/>
      <c r="P50" s="131"/>
      <c r="Q50" s="132">
        <f>SUM(F50:P50)</f>
        <v>7</v>
      </c>
    </row>
    <row r="51" spans="1:19" s="95" customFormat="1" ht="52.5" hidden="1">
      <c r="B51" s="92" t="s">
        <v>13</v>
      </c>
      <c r="C51" s="92"/>
      <c r="D51" s="93" t="str">
        <f>+D49</f>
        <v>WILD GINGER</v>
      </c>
      <c r="E51" s="94"/>
      <c r="F51" s="134">
        <f>SUM(F48:F50)</f>
        <v>13</v>
      </c>
      <c r="G51" s="134">
        <f t="shared" ref="G51" si="47">SUM(G48:G50)</f>
        <v>26</v>
      </c>
      <c r="H51" s="134">
        <f t="shared" ref="H51" si="48">SUM(H48:H50)</f>
        <v>66</v>
      </c>
      <c r="I51" s="134">
        <f t="shared" ref="I51" si="49">SUM(I48:I50)</f>
        <v>125</v>
      </c>
      <c r="J51" s="134">
        <f t="shared" ref="J51" si="50">SUM(J48:J50)</f>
        <v>108</v>
      </c>
      <c r="K51" s="134">
        <f t="shared" ref="K51" si="51">SUM(K48:K50)</f>
        <v>54</v>
      </c>
      <c r="L51" s="134">
        <f t="shared" ref="L51" si="52">SUM(L48:L50)</f>
        <v>23</v>
      </c>
      <c r="M51" s="134">
        <f t="shared" ref="M51" si="53">SUM(M48:M50)</f>
        <v>13</v>
      </c>
      <c r="N51" s="134">
        <f t="shared" ref="N51" si="54">SUM(N48:N50)</f>
        <v>0</v>
      </c>
      <c r="O51" s="134">
        <f t="shared" ref="O51" si="55">SUM(O48:O50)</f>
        <v>0</v>
      </c>
      <c r="P51" s="134">
        <f t="shared" ref="P51" si="56">SUM(P48:P50)</f>
        <v>0</v>
      </c>
      <c r="Q51" s="134">
        <f>SUM(Q48:Q50)</f>
        <v>428</v>
      </c>
      <c r="S51" s="118"/>
    </row>
    <row r="52" spans="1:19" s="85" customFormat="1" ht="52.5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S52" s="108"/>
    </row>
    <row r="53" spans="1:19" s="95" customFormat="1" ht="78" customHeight="1">
      <c r="B53" s="96" t="s">
        <v>78</v>
      </c>
      <c r="C53" s="97"/>
      <c r="D53" s="96"/>
      <c r="E53" s="98"/>
      <c r="F53" s="101"/>
      <c r="G53" s="101"/>
      <c r="H53" s="101">
        <f t="shared" ref="H53:Q53" si="57">H21</f>
        <v>0</v>
      </c>
      <c r="I53" s="101">
        <f t="shared" si="57"/>
        <v>0</v>
      </c>
      <c r="J53" s="101">
        <f t="shared" si="57"/>
        <v>3</v>
      </c>
      <c r="K53" s="101">
        <f t="shared" si="57"/>
        <v>0</v>
      </c>
      <c r="L53" s="101">
        <f t="shared" si="57"/>
        <v>0</v>
      </c>
      <c r="M53" s="101"/>
      <c r="N53" s="101"/>
      <c r="O53" s="101"/>
      <c r="P53" s="101"/>
      <c r="Q53" s="101">
        <f t="shared" si="57"/>
        <v>3</v>
      </c>
      <c r="S53" s="109"/>
    </row>
    <row r="54" spans="1:19" s="55" customFormat="1" ht="45">
      <c r="B54" s="56"/>
      <c r="C54" s="57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S54" s="110"/>
    </row>
    <row r="55" spans="1:19" s="85" customFormat="1" ht="76.900000000000006" customHeight="1">
      <c r="B55" s="174" t="s">
        <v>14</v>
      </c>
      <c r="C55" s="16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S55" s="108"/>
    </row>
    <row r="56" spans="1:19" s="30" customFormat="1" ht="120">
      <c r="A56" s="302" t="s">
        <v>15</v>
      </c>
      <c r="B56" s="302"/>
      <c r="C56" s="302"/>
      <c r="D56" s="71" t="s">
        <v>16</v>
      </c>
      <c r="E56" s="71" t="s">
        <v>17</v>
      </c>
      <c r="F56" s="71" t="s">
        <v>18</v>
      </c>
      <c r="G56" s="70" t="s">
        <v>19</v>
      </c>
      <c r="H56" s="70" t="s">
        <v>20</v>
      </c>
      <c r="I56" s="70" t="s">
        <v>34</v>
      </c>
      <c r="J56" s="70" t="s">
        <v>81</v>
      </c>
      <c r="K56" s="70" t="s">
        <v>79</v>
      </c>
      <c r="L56" s="70" t="s">
        <v>80</v>
      </c>
      <c r="M56" s="70" t="s">
        <v>35</v>
      </c>
      <c r="N56" s="312" t="s">
        <v>48</v>
      </c>
      <c r="O56" s="312"/>
      <c r="P56" s="312"/>
      <c r="Q56" s="312"/>
      <c r="S56" s="111"/>
    </row>
    <row r="57" spans="1:19" s="36" customFormat="1" ht="72.75" customHeight="1">
      <c r="A57" s="310" t="str">
        <f>$D$21</f>
        <v>SMOKE GREEN</v>
      </c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S57" s="112"/>
    </row>
    <row r="58" spans="1:19" s="59" customFormat="1" ht="340.5" customHeight="1">
      <c r="A58" s="60">
        <v>1</v>
      </c>
      <c r="B58" s="311" t="str">
        <f>$L$11</f>
        <v>VTK6012-1B FLEECE 100%COTTON 310GSM 
30'S//2 OE CD +
10'S CD AA SIRO DK ; CW: 177CM</v>
      </c>
      <c r="C58" s="311"/>
      <c r="D58" s="75" t="s">
        <v>32</v>
      </c>
      <c r="E58" s="75" t="str">
        <f>$D$21</f>
        <v>SMOKE GREEN</v>
      </c>
      <c r="F58" s="60" t="s">
        <v>10</v>
      </c>
      <c r="G58" s="76">
        <f>$Q$21</f>
        <v>3</v>
      </c>
      <c r="H58" s="77">
        <v>1.07</v>
      </c>
      <c r="I58" s="62">
        <f>H58*G58</f>
        <v>3.21</v>
      </c>
      <c r="J58" s="68">
        <f>I58*3.7%+(I58/30)*0.5</f>
        <v>0.17227000000000001</v>
      </c>
      <c r="K58" s="68">
        <v>0</v>
      </c>
      <c r="L58" s="68">
        <v>3</v>
      </c>
      <c r="M58" s="119">
        <f>ROUNDUP(SUM(I58:L58),0)</f>
        <v>7</v>
      </c>
      <c r="N58" s="313"/>
      <c r="O58" s="314"/>
      <c r="P58" s="314"/>
      <c r="Q58" s="314"/>
      <c r="S58" s="113"/>
    </row>
    <row r="59" spans="1:19" s="59" customFormat="1" ht="253.5" customHeight="1">
      <c r="A59" s="60">
        <v>2</v>
      </c>
      <c r="B59" s="303" t="s">
        <v>223</v>
      </c>
      <c r="C59" s="303"/>
      <c r="D59" s="75" t="s">
        <v>259</v>
      </c>
      <c r="E59" s="75" t="str">
        <f>$D$21</f>
        <v>SMOKE GREEN</v>
      </c>
      <c r="F59" s="60" t="s">
        <v>10</v>
      </c>
      <c r="G59" s="76">
        <f>G58</f>
        <v>3</v>
      </c>
      <c r="H59" s="77">
        <v>0.25</v>
      </c>
      <c r="I59" s="62">
        <f>H59*G59</f>
        <v>0.75</v>
      </c>
      <c r="J59" s="68">
        <f>I59*5.7%+(I59/30)*0.5</f>
        <v>5.5250000000000007E-2</v>
      </c>
      <c r="K59" s="68">
        <v>0</v>
      </c>
      <c r="L59" s="68">
        <v>0</v>
      </c>
      <c r="M59" s="119">
        <f>ROUNDUP(SUM(I59:L59),0)</f>
        <v>1</v>
      </c>
      <c r="N59" s="313"/>
      <c r="O59" s="314"/>
      <c r="P59" s="314"/>
      <c r="Q59" s="314"/>
      <c r="S59" s="178"/>
    </row>
    <row r="60" spans="1:19" s="36" customFormat="1" ht="47.25" hidden="1" customHeight="1">
      <c r="A60" s="310" t="s">
        <v>36</v>
      </c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S60" s="112"/>
    </row>
    <row r="61" spans="1:19" s="59" customFormat="1" ht="114" hidden="1" customHeight="1">
      <c r="A61" s="60">
        <v>3</v>
      </c>
      <c r="B61" s="311" t="str">
        <f>$L$11</f>
        <v>VTK6012-1B FLEECE 100%COTTON 310GSM 
30'S//2 OE CD +
10'S CD AA SIRO DK ; CW: 177CM</v>
      </c>
      <c r="C61" s="311"/>
      <c r="D61" s="75" t="s">
        <v>77</v>
      </c>
      <c r="E61" s="75" t="s">
        <v>91</v>
      </c>
      <c r="F61" s="60" t="s">
        <v>10</v>
      </c>
      <c r="G61" s="76">
        <f>$Q$27</f>
        <v>846</v>
      </c>
      <c r="H61" s="77">
        <v>0</v>
      </c>
      <c r="I61" s="62">
        <f>H61*G61</f>
        <v>0</v>
      </c>
      <c r="J61" s="68">
        <f>I61*1.8%+(I61/50)*0.5</f>
        <v>0</v>
      </c>
      <c r="K61" s="68">
        <v>3</v>
      </c>
      <c r="L61" s="68">
        <v>0</v>
      </c>
      <c r="M61" s="119">
        <f>ROUNDUP(SUM(I61:L61),0)</f>
        <v>3</v>
      </c>
      <c r="N61" s="315" t="s">
        <v>104</v>
      </c>
      <c r="O61" s="316"/>
      <c r="P61" s="316"/>
      <c r="Q61" s="316"/>
      <c r="S61" s="113"/>
    </row>
    <row r="62" spans="1:19" s="59" customFormat="1" ht="107.65" hidden="1" customHeight="1" thickBot="1">
      <c r="A62" s="60">
        <v>4</v>
      </c>
      <c r="B62" s="303" t="s">
        <v>84</v>
      </c>
      <c r="C62" s="303"/>
      <c r="D62" s="75" t="s">
        <v>85</v>
      </c>
      <c r="E62" s="75" t="str">
        <f>E61</f>
        <v>WHITE OVO STANDARD</v>
      </c>
      <c r="F62" s="60" t="s">
        <v>10</v>
      </c>
      <c r="G62" s="76">
        <f>G61</f>
        <v>846</v>
      </c>
      <c r="H62" s="77">
        <v>0</v>
      </c>
      <c r="I62" s="62">
        <f>H62*G62</f>
        <v>0</v>
      </c>
      <c r="J62" s="68">
        <f>I62*5%</f>
        <v>0</v>
      </c>
      <c r="K62" s="68">
        <v>0</v>
      </c>
      <c r="L62" s="68">
        <v>0</v>
      </c>
      <c r="M62" s="119">
        <f>ROUNDUP(SUM(I62:L62),0)</f>
        <v>0</v>
      </c>
      <c r="N62" s="315" t="s">
        <v>99</v>
      </c>
      <c r="O62" s="316"/>
      <c r="P62" s="316"/>
      <c r="Q62" s="316"/>
      <c r="S62" s="113"/>
    </row>
    <row r="63" spans="1:19" s="36" customFormat="1" ht="40.5" hidden="1">
      <c r="A63" s="310" t="str">
        <f>$D$33</f>
        <v>WHISPER WHITE</v>
      </c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S63" s="112"/>
    </row>
    <row r="64" spans="1:19" s="59" customFormat="1" ht="234.6" hidden="1" customHeight="1" thickBot="1">
      <c r="A64" s="60">
        <v>5</v>
      </c>
      <c r="B64" s="311" t="str">
        <f>$L$11</f>
        <v>VTK6012-1B FLEECE 100%COTTON 310GSM 
30'S//2 OE CD +
10'S CD AA SIRO DK ; CW: 177CM</v>
      </c>
      <c r="C64" s="311"/>
      <c r="D64" s="75" t="s">
        <v>77</v>
      </c>
      <c r="E64" s="75" t="str">
        <f>$D$33</f>
        <v>WHISPER WHITE</v>
      </c>
      <c r="F64" s="60" t="s">
        <v>10</v>
      </c>
      <c r="G64" s="76">
        <f>$Q$33</f>
        <v>639</v>
      </c>
      <c r="H64" s="77">
        <v>0</v>
      </c>
      <c r="I64" s="62">
        <f>H64*G64</f>
        <v>0</v>
      </c>
      <c r="J64" s="68">
        <f>I64*2%+(I64/40)*0.5</f>
        <v>0</v>
      </c>
      <c r="K64" s="68">
        <v>3</v>
      </c>
      <c r="L64" s="68">
        <v>0</v>
      </c>
      <c r="M64" s="119">
        <f>ROUNDUP(SUM(I64:L64),0)</f>
        <v>3</v>
      </c>
      <c r="N64" s="304" t="s">
        <v>105</v>
      </c>
      <c r="O64" s="305"/>
      <c r="P64" s="305"/>
      <c r="Q64" s="305"/>
      <c r="S64" s="113"/>
    </row>
    <row r="65" spans="1:19" s="59" customFormat="1" ht="250.5" hidden="1" customHeight="1" thickBot="1">
      <c r="A65" s="60">
        <v>6</v>
      </c>
      <c r="B65" s="303" t="s">
        <v>84</v>
      </c>
      <c r="C65" s="303"/>
      <c r="D65" s="75" t="s">
        <v>85</v>
      </c>
      <c r="E65" s="75" t="str">
        <f>E64</f>
        <v>WHISPER WHITE</v>
      </c>
      <c r="F65" s="60" t="s">
        <v>10</v>
      </c>
      <c r="G65" s="76">
        <f>G64</f>
        <v>639</v>
      </c>
      <c r="H65" s="77">
        <v>0</v>
      </c>
      <c r="I65" s="62">
        <f>H65*G65</f>
        <v>0</v>
      </c>
      <c r="J65" s="68">
        <f>I65*5%</f>
        <v>0</v>
      </c>
      <c r="K65" s="68">
        <v>0</v>
      </c>
      <c r="L65" s="68">
        <v>0</v>
      </c>
      <c r="M65" s="119">
        <f>ROUNDUP(SUM(I65:L65),0)</f>
        <v>0</v>
      </c>
      <c r="N65" s="304" t="s">
        <v>102</v>
      </c>
      <c r="O65" s="305"/>
      <c r="P65" s="305"/>
      <c r="Q65" s="305"/>
      <c r="S65" s="113"/>
    </row>
    <row r="66" spans="1:19" s="36" customFormat="1" ht="40.5" hidden="1">
      <c r="A66" s="310" t="str">
        <f>$D$39</f>
        <v>FLINT STONE</v>
      </c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S66" s="112"/>
    </row>
    <row r="67" spans="1:19" s="59" customFormat="1" ht="231.6" hidden="1" customHeight="1" thickBot="1">
      <c r="A67" s="60">
        <v>7</v>
      </c>
      <c r="B67" s="311" t="str">
        <f>$L$11</f>
        <v>VTK6012-1B FLEECE 100%COTTON 310GSM 
30'S//2 OE CD +
10'S CD AA SIRO DK ; CW: 177CM</v>
      </c>
      <c r="C67" s="311"/>
      <c r="D67" s="75" t="s">
        <v>77</v>
      </c>
      <c r="E67" s="75" t="str">
        <f>$D$39</f>
        <v>FLINT STONE</v>
      </c>
      <c r="F67" s="60" t="s">
        <v>10</v>
      </c>
      <c r="G67" s="76">
        <f>$Q$39</f>
        <v>639</v>
      </c>
      <c r="H67" s="77">
        <v>0</v>
      </c>
      <c r="I67" s="62">
        <f>H67*G67</f>
        <v>0</v>
      </c>
      <c r="J67" s="68">
        <f>I67*0.5%+(I67/50)*0.5</f>
        <v>0</v>
      </c>
      <c r="K67" s="68">
        <v>3</v>
      </c>
      <c r="L67" s="68">
        <v>0</v>
      </c>
      <c r="M67" s="119">
        <f>ROUNDUP(SUM(I67:L67),0)</f>
        <v>3</v>
      </c>
      <c r="N67" s="304" t="s">
        <v>106</v>
      </c>
      <c r="O67" s="305"/>
      <c r="P67" s="305"/>
      <c r="Q67" s="305"/>
      <c r="S67" s="113"/>
    </row>
    <row r="68" spans="1:19" s="59" customFormat="1" ht="269.10000000000002" hidden="1" customHeight="1" thickBot="1">
      <c r="A68" s="60">
        <v>8</v>
      </c>
      <c r="B68" s="303" t="s">
        <v>84</v>
      </c>
      <c r="C68" s="303"/>
      <c r="D68" s="75" t="s">
        <v>85</v>
      </c>
      <c r="E68" s="75" t="str">
        <f>E67</f>
        <v>FLINT STONE</v>
      </c>
      <c r="F68" s="60" t="s">
        <v>10</v>
      </c>
      <c r="G68" s="76">
        <f>G67</f>
        <v>639</v>
      </c>
      <c r="H68" s="77">
        <v>0</v>
      </c>
      <c r="I68" s="62">
        <f>H68*G68</f>
        <v>0</v>
      </c>
      <c r="J68" s="68">
        <f>I68*5%</f>
        <v>0</v>
      </c>
      <c r="K68" s="68">
        <v>0</v>
      </c>
      <c r="L68" s="68">
        <v>0</v>
      </c>
      <c r="M68" s="119">
        <f>ROUNDUP(SUM(I68:L68),0)</f>
        <v>0</v>
      </c>
      <c r="N68" s="304" t="s">
        <v>103</v>
      </c>
      <c r="O68" s="305"/>
      <c r="P68" s="305"/>
      <c r="Q68" s="305"/>
      <c r="S68" s="113"/>
    </row>
    <row r="69" spans="1:19" s="36" customFormat="1" ht="40.5" hidden="1">
      <c r="A69" s="310" t="str">
        <f>+D42</f>
        <v>BRONZE GREEN</v>
      </c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S69" s="112"/>
    </row>
    <row r="70" spans="1:19" s="59" customFormat="1" ht="116.65" hidden="1" customHeight="1" thickBot="1">
      <c r="A70" s="60">
        <v>7</v>
      </c>
      <c r="B70" s="311" t="str">
        <f>$L$11</f>
        <v>VTK6012-1B FLEECE 100%COTTON 310GSM 
30'S//2 OE CD +
10'S CD AA SIRO DK ; CW: 177CM</v>
      </c>
      <c r="C70" s="311"/>
      <c r="D70" s="75" t="s">
        <v>77</v>
      </c>
      <c r="E70" s="75" t="str">
        <f>+A69</f>
        <v>BRONZE GREEN</v>
      </c>
      <c r="F70" s="60" t="s">
        <v>10</v>
      </c>
      <c r="G70" s="76">
        <f>+Q45</f>
        <v>428</v>
      </c>
      <c r="H70" s="77">
        <v>0</v>
      </c>
      <c r="I70" s="62">
        <f>H70*G70</f>
        <v>0</v>
      </c>
      <c r="J70" s="68">
        <f>I70*0.7%+(I70/50)*0.5</f>
        <v>0</v>
      </c>
      <c r="K70" s="68">
        <v>3</v>
      </c>
      <c r="L70" s="68">
        <v>0</v>
      </c>
      <c r="M70" s="119">
        <f>ROUNDUP(SUM(I70:L70),0)</f>
        <v>3</v>
      </c>
      <c r="N70" s="304" t="s">
        <v>107</v>
      </c>
      <c r="O70" s="305"/>
      <c r="P70" s="305"/>
      <c r="Q70" s="305"/>
      <c r="S70" s="113"/>
    </row>
    <row r="71" spans="1:19" s="59" customFormat="1" ht="70.150000000000006" hidden="1" customHeight="1" thickBot="1">
      <c r="A71" s="60">
        <v>8</v>
      </c>
      <c r="B71" s="303" t="s">
        <v>84</v>
      </c>
      <c r="C71" s="303"/>
      <c r="D71" s="75" t="s">
        <v>85</v>
      </c>
      <c r="E71" s="75" t="str">
        <f>E70</f>
        <v>BRONZE GREEN</v>
      </c>
      <c r="F71" s="60" t="s">
        <v>10</v>
      </c>
      <c r="G71" s="76">
        <f>G70</f>
        <v>428</v>
      </c>
      <c r="H71" s="77">
        <v>0</v>
      </c>
      <c r="I71" s="62">
        <f>H71*G71</f>
        <v>0</v>
      </c>
      <c r="J71" s="68">
        <f>I71*5%</f>
        <v>0</v>
      </c>
      <c r="K71" s="68">
        <v>0</v>
      </c>
      <c r="L71" s="68">
        <v>0</v>
      </c>
      <c r="M71" s="119">
        <f>ROUNDUP(SUM(I71:L71),0)</f>
        <v>0</v>
      </c>
      <c r="N71" s="304" t="s">
        <v>100</v>
      </c>
      <c r="O71" s="305"/>
      <c r="P71" s="305"/>
      <c r="Q71" s="305"/>
      <c r="S71" s="113"/>
    </row>
    <row r="72" spans="1:19" s="36" customFormat="1" ht="40.5" hidden="1">
      <c r="A72" s="310" t="str">
        <f>+D48</f>
        <v>WILD GINGER</v>
      </c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S72" s="112"/>
    </row>
    <row r="73" spans="1:19" s="59" customFormat="1" ht="125.65" hidden="1" customHeight="1" thickBot="1">
      <c r="A73" s="60">
        <v>9</v>
      </c>
      <c r="B73" s="311" t="str">
        <f>$L$11</f>
        <v>VTK6012-1B FLEECE 100%COTTON 310GSM 
30'S//2 OE CD +
10'S CD AA SIRO DK ; CW: 177CM</v>
      </c>
      <c r="C73" s="311"/>
      <c r="D73" s="75" t="s">
        <v>77</v>
      </c>
      <c r="E73" s="75" t="str">
        <f>$D$51</f>
        <v>WILD GINGER</v>
      </c>
      <c r="F73" s="60" t="s">
        <v>10</v>
      </c>
      <c r="G73" s="76">
        <f>$Q$51</f>
        <v>428</v>
      </c>
      <c r="H73" s="77">
        <v>0</v>
      </c>
      <c r="I73" s="62">
        <f>H73*G73</f>
        <v>0</v>
      </c>
      <c r="J73" s="68">
        <f>I73*0.6%+(I73/50)*0.5</f>
        <v>0</v>
      </c>
      <c r="K73" s="68">
        <v>3</v>
      </c>
      <c r="L73" s="68">
        <v>0</v>
      </c>
      <c r="M73" s="119">
        <f>ROUNDUP(SUM(I73:L73),0)</f>
        <v>3</v>
      </c>
      <c r="N73" s="304" t="s">
        <v>108</v>
      </c>
      <c r="O73" s="305"/>
      <c r="P73" s="305"/>
      <c r="Q73" s="305"/>
      <c r="S73" s="113"/>
    </row>
    <row r="74" spans="1:19" s="59" customFormat="1" ht="1.5" hidden="1" customHeight="1">
      <c r="A74" s="60">
        <v>10</v>
      </c>
      <c r="B74" s="303" t="s">
        <v>84</v>
      </c>
      <c r="C74" s="303"/>
      <c r="D74" s="75" t="s">
        <v>85</v>
      </c>
      <c r="E74" s="75" t="str">
        <f>E73</f>
        <v>WILD GINGER</v>
      </c>
      <c r="F74" s="60" t="s">
        <v>10</v>
      </c>
      <c r="G74" s="76">
        <f>G73</f>
        <v>428</v>
      </c>
      <c r="H74" s="77">
        <v>0</v>
      </c>
      <c r="I74" s="62">
        <f>H74*G74</f>
        <v>0</v>
      </c>
      <c r="J74" s="68">
        <f>I74*5%</f>
        <v>0</v>
      </c>
      <c r="K74" s="68">
        <v>0</v>
      </c>
      <c r="L74" s="68">
        <v>0</v>
      </c>
      <c r="M74" s="119">
        <f>ROUNDUP(SUM(I74:L74),0)</f>
        <v>0</v>
      </c>
      <c r="N74" s="304" t="s">
        <v>101</v>
      </c>
      <c r="O74" s="305"/>
      <c r="P74" s="305"/>
      <c r="Q74" s="305"/>
      <c r="S74" s="113"/>
    </row>
    <row r="75" spans="1:19" s="85" customFormat="1" ht="76.900000000000006" customHeight="1" thickBot="1">
      <c r="B75" s="174" t="s">
        <v>21</v>
      </c>
      <c r="C75" s="169"/>
      <c r="D75" s="32"/>
      <c r="E75" s="32"/>
      <c r="F75" s="31"/>
      <c r="G75" s="33"/>
      <c r="H75" s="31"/>
      <c r="I75" s="31"/>
      <c r="J75" s="31"/>
      <c r="K75" s="31"/>
      <c r="L75" s="31"/>
      <c r="M75" s="31"/>
      <c r="N75" s="31"/>
      <c r="O75" s="31"/>
      <c r="P75" s="31"/>
      <c r="Q75" s="34"/>
      <c r="S75" s="108"/>
    </row>
    <row r="76" spans="1:19" s="43" customFormat="1" ht="72">
      <c r="A76" s="355" t="s">
        <v>22</v>
      </c>
      <c r="B76" s="356"/>
      <c r="C76" s="356"/>
      <c r="D76" s="356"/>
      <c r="E76" s="357"/>
      <c r="F76" s="47" t="s">
        <v>44</v>
      </c>
      <c r="G76" s="47" t="s">
        <v>23</v>
      </c>
      <c r="H76" s="308" t="s">
        <v>39</v>
      </c>
      <c r="I76" s="309"/>
      <c r="J76" s="48" t="s">
        <v>18</v>
      </c>
      <c r="K76" s="47" t="s">
        <v>45</v>
      </c>
      <c r="L76" s="47" t="s">
        <v>24</v>
      </c>
      <c r="M76" s="49" t="s">
        <v>25</v>
      </c>
      <c r="N76" s="49" t="s">
        <v>26</v>
      </c>
      <c r="O76" s="49" t="s">
        <v>27</v>
      </c>
      <c r="P76" s="308" t="s">
        <v>28</v>
      </c>
      <c r="Q76" s="354"/>
      <c r="S76" s="114"/>
    </row>
    <row r="77" spans="1:19" s="10" customFormat="1" ht="75.400000000000006" customHeight="1">
      <c r="A77" s="72">
        <f>ROW()-ROW($A$76)</f>
        <v>1</v>
      </c>
      <c r="B77" s="307" t="s">
        <v>110</v>
      </c>
      <c r="C77" s="307"/>
      <c r="D77" s="307"/>
      <c r="E77" s="307"/>
      <c r="F77" s="167" t="s">
        <v>306</v>
      </c>
      <c r="G77" s="167" t="s">
        <v>306</v>
      </c>
      <c r="H77" s="282" t="str">
        <f>$D$21</f>
        <v>SMOKE GREEN</v>
      </c>
      <c r="I77" s="283"/>
      <c r="J77" s="67" t="s">
        <v>29</v>
      </c>
      <c r="K77" s="67">
        <f>+$Q$21</f>
        <v>3</v>
      </c>
      <c r="L77" s="74">
        <f>220/4500</f>
        <v>4.8888888888888891E-2</v>
      </c>
      <c r="M77" s="73">
        <f>K77*L77</f>
        <v>0.14666666666666667</v>
      </c>
      <c r="N77" s="73"/>
      <c r="O77" s="69">
        <f t="shared" ref="O77" si="58">ROUNDUP(N77+M77,0)</f>
        <v>1</v>
      </c>
      <c r="P77" s="306"/>
      <c r="Q77" s="296"/>
      <c r="S77" s="106"/>
    </row>
    <row r="78" spans="1:19" s="10" customFormat="1" ht="75.400000000000006" customHeight="1">
      <c r="A78" s="72">
        <f>ROW()-ROW($A$76)</f>
        <v>2</v>
      </c>
      <c r="B78" s="307" t="s">
        <v>224</v>
      </c>
      <c r="C78" s="307"/>
      <c r="D78" s="307"/>
      <c r="E78" s="307"/>
      <c r="F78" s="167" t="s">
        <v>306</v>
      </c>
      <c r="G78" s="167" t="s">
        <v>306</v>
      </c>
      <c r="H78" s="282" t="str">
        <f>$D$21</f>
        <v>SMOKE GREEN</v>
      </c>
      <c r="I78" s="283"/>
      <c r="J78" s="67" t="s">
        <v>29</v>
      </c>
      <c r="K78" s="67">
        <f>+$Q$21</f>
        <v>3</v>
      </c>
      <c r="L78" s="74">
        <v>0.6</v>
      </c>
      <c r="M78" s="73">
        <f>K78*L78</f>
        <v>1.7999999999999998</v>
      </c>
      <c r="N78" s="73"/>
      <c r="O78" s="69">
        <f t="shared" ref="O78" si="59">ROUNDUP(N78+M78,0)</f>
        <v>2</v>
      </c>
      <c r="P78" s="306"/>
      <c r="Q78" s="296"/>
      <c r="S78" s="106"/>
    </row>
    <row r="79" spans="1:19" s="10" customFormat="1" ht="75.400000000000006" customHeight="1">
      <c r="A79" s="72">
        <f t="shared" ref="A79:A81" si="60">ROW()-ROW($A$76)</f>
        <v>3</v>
      </c>
      <c r="B79" s="307" t="s">
        <v>125</v>
      </c>
      <c r="C79" s="307"/>
      <c r="D79" s="307"/>
      <c r="E79" s="307"/>
      <c r="F79" s="167" t="s">
        <v>37</v>
      </c>
      <c r="G79" s="102" t="s">
        <v>37</v>
      </c>
      <c r="H79" s="282" t="str">
        <f t="shared" ref="H79:H81" si="61">$D$21</f>
        <v>SMOKE GREEN</v>
      </c>
      <c r="I79" s="283"/>
      <c r="J79" s="67" t="s">
        <v>30</v>
      </c>
      <c r="K79" s="67">
        <f t="shared" ref="K79:K81" si="62">+$Q$21</f>
        <v>3</v>
      </c>
      <c r="L79" s="74">
        <v>1</v>
      </c>
      <c r="M79" s="73">
        <f t="shared" ref="M79:M81" si="63">K79*L79</f>
        <v>3</v>
      </c>
      <c r="N79" s="73"/>
      <c r="O79" s="69">
        <f t="shared" ref="O79" si="64">ROUNDUP(N79+M79,0)</f>
        <v>3</v>
      </c>
      <c r="P79" s="306"/>
      <c r="Q79" s="296"/>
      <c r="S79" s="106"/>
    </row>
    <row r="80" spans="1:19" s="10" customFormat="1" ht="75.400000000000006" customHeight="1">
      <c r="A80" s="72">
        <f t="shared" si="60"/>
        <v>4</v>
      </c>
      <c r="B80" s="307" t="s">
        <v>126</v>
      </c>
      <c r="C80" s="307"/>
      <c r="D80" s="307"/>
      <c r="E80" s="307"/>
      <c r="F80" s="167" t="s">
        <v>37</v>
      </c>
      <c r="G80" s="102" t="s">
        <v>37</v>
      </c>
      <c r="H80" s="282" t="str">
        <f t="shared" si="61"/>
        <v>SMOKE GREEN</v>
      </c>
      <c r="I80" s="283"/>
      <c r="J80" s="67" t="s">
        <v>30</v>
      </c>
      <c r="K80" s="67">
        <f t="shared" si="62"/>
        <v>3</v>
      </c>
      <c r="L80" s="74">
        <v>1</v>
      </c>
      <c r="M80" s="73">
        <f t="shared" si="63"/>
        <v>3</v>
      </c>
      <c r="N80" s="73"/>
      <c r="O80" s="69">
        <f t="shared" ref="O80:O81" si="65">ROUNDUP(N80+M80,0)</f>
        <v>3</v>
      </c>
      <c r="P80" s="306"/>
      <c r="Q80" s="296"/>
      <c r="S80" s="106"/>
    </row>
    <row r="81" spans="1:19 16384:16384" s="10" customFormat="1" ht="112.15" customHeight="1">
      <c r="A81" s="72">
        <f t="shared" si="60"/>
        <v>5</v>
      </c>
      <c r="B81" s="284" t="s">
        <v>307</v>
      </c>
      <c r="C81" s="284"/>
      <c r="D81" s="284"/>
      <c r="E81" s="284"/>
      <c r="F81" s="167" t="s">
        <v>36</v>
      </c>
      <c r="G81" s="167" t="s">
        <v>36</v>
      </c>
      <c r="H81" s="282" t="str">
        <f t="shared" si="61"/>
        <v>SMOKE GREEN</v>
      </c>
      <c r="I81" s="283"/>
      <c r="J81" s="67" t="s">
        <v>30</v>
      </c>
      <c r="K81" s="67">
        <f t="shared" si="62"/>
        <v>3</v>
      </c>
      <c r="L81" s="74">
        <v>1</v>
      </c>
      <c r="M81" s="73">
        <f t="shared" si="63"/>
        <v>3</v>
      </c>
      <c r="N81" s="73"/>
      <c r="O81" s="69">
        <f t="shared" si="65"/>
        <v>3</v>
      </c>
      <c r="P81" s="306"/>
      <c r="Q81" s="296"/>
      <c r="S81" s="106"/>
    </row>
    <row r="82" spans="1:19 16384:16384" s="85" customFormat="1" ht="76.900000000000006" hidden="1" customHeight="1">
      <c r="B82" s="174" t="s">
        <v>60</v>
      </c>
      <c r="C82" s="169"/>
      <c r="D82" s="32"/>
      <c r="E82" s="32"/>
      <c r="F82" s="31"/>
      <c r="G82" s="33"/>
      <c r="H82" s="31"/>
      <c r="I82" s="31"/>
      <c r="J82" s="31"/>
      <c r="K82" s="31"/>
      <c r="L82" s="31"/>
      <c r="M82" s="31"/>
      <c r="N82" s="31"/>
      <c r="O82" s="31"/>
      <c r="P82" s="31"/>
      <c r="Q82" s="34"/>
      <c r="S82" s="108"/>
    </row>
    <row r="83" spans="1:19 16384:16384" s="43" customFormat="1" ht="72" hidden="1">
      <c r="A83" s="302" t="s">
        <v>22</v>
      </c>
      <c r="B83" s="302"/>
      <c r="C83" s="302"/>
      <c r="D83" s="302"/>
      <c r="E83" s="302"/>
      <c r="F83" s="70" t="s">
        <v>44</v>
      </c>
      <c r="G83" s="70" t="s">
        <v>23</v>
      </c>
      <c r="H83" s="300" t="s">
        <v>39</v>
      </c>
      <c r="I83" s="301"/>
      <c r="J83" s="71" t="s">
        <v>18</v>
      </c>
      <c r="K83" s="70" t="s">
        <v>45</v>
      </c>
      <c r="L83" s="70" t="s">
        <v>24</v>
      </c>
      <c r="M83" s="70" t="s">
        <v>25</v>
      </c>
      <c r="N83" s="70" t="s">
        <v>26</v>
      </c>
      <c r="O83" s="70" t="s">
        <v>27</v>
      </c>
      <c r="P83" s="312" t="s">
        <v>28</v>
      </c>
      <c r="Q83" s="312"/>
      <c r="S83" s="114"/>
    </row>
    <row r="84" spans="1:19 16384:16384" s="36" customFormat="1" ht="73.5" hidden="1" customHeight="1">
      <c r="A84" s="72">
        <f>ROW()-ROW($A$83)</f>
        <v>1</v>
      </c>
      <c r="B84" s="279" t="s">
        <v>127</v>
      </c>
      <c r="C84" s="280"/>
      <c r="D84" s="280"/>
      <c r="E84" s="281"/>
      <c r="F84" s="121" t="s">
        <v>37</v>
      </c>
      <c r="G84" s="63"/>
      <c r="H84" s="282" t="str">
        <f t="shared" ref="H84:H92" si="66">$D$21</f>
        <v>SMOKE GREEN</v>
      </c>
      <c r="I84" s="283"/>
      <c r="J84" s="67" t="s">
        <v>128</v>
      </c>
      <c r="K84" s="67">
        <f>+$Q$21</f>
        <v>3</v>
      </c>
      <c r="L84" s="67">
        <v>1</v>
      </c>
      <c r="M84" s="67">
        <f t="shared" ref="M84:M92" si="67">K84*L84</f>
        <v>3</v>
      </c>
      <c r="N84" s="73"/>
      <c r="O84" s="69">
        <f t="shared" ref="O84:O92" si="68">ROUNDUP(N84+M84,0)</f>
        <v>3</v>
      </c>
      <c r="P84" s="285" t="s">
        <v>130</v>
      </c>
      <c r="Q84" s="286"/>
      <c r="S84" s="112"/>
    </row>
    <row r="85" spans="1:19 16384:16384" s="36" customFormat="1" ht="73.5" hidden="1" customHeight="1">
      <c r="A85" s="72">
        <f t="shared" ref="A85:A92" si="69">ROW()-ROW($A$83)</f>
        <v>2</v>
      </c>
      <c r="B85" s="279" t="s">
        <v>131</v>
      </c>
      <c r="C85" s="280"/>
      <c r="D85" s="280"/>
      <c r="E85" s="281"/>
      <c r="F85" s="63" t="s">
        <v>132</v>
      </c>
      <c r="G85" s="63"/>
      <c r="H85" s="282" t="str">
        <f t="shared" si="66"/>
        <v>SMOKE GREEN</v>
      </c>
      <c r="I85" s="283"/>
      <c r="J85" s="67" t="s">
        <v>30</v>
      </c>
      <c r="K85" s="67">
        <f t="shared" ref="K85" si="70">+$Q$21</f>
        <v>3</v>
      </c>
      <c r="L85" s="67">
        <v>1</v>
      </c>
      <c r="M85" s="67">
        <f t="shared" si="67"/>
        <v>3</v>
      </c>
      <c r="N85" s="73"/>
      <c r="O85" s="69">
        <f t="shared" si="68"/>
        <v>3</v>
      </c>
      <c r="P85" s="285" t="s">
        <v>129</v>
      </c>
      <c r="Q85" s="288"/>
      <c r="S85" s="112"/>
    </row>
    <row r="86" spans="1:19 16384:16384" s="36" customFormat="1" ht="73.5" hidden="1" customHeight="1">
      <c r="A86" s="72">
        <f t="shared" si="69"/>
        <v>3</v>
      </c>
      <c r="B86" s="279" t="s">
        <v>217</v>
      </c>
      <c r="C86" s="280"/>
      <c r="D86" s="280"/>
      <c r="E86" s="281"/>
      <c r="F86" s="63" t="s">
        <v>132</v>
      </c>
      <c r="G86" s="63"/>
      <c r="H86" s="282" t="str">
        <f t="shared" si="66"/>
        <v>SMOKE GREEN</v>
      </c>
      <c r="I86" s="283"/>
      <c r="J86" s="67" t="s">
        <v>30</v>
      </c>
      <c r="K86" s="67">
        <f t="shared" ref="K86:K87" si="71">+$Q$21</f>
        <v>3</v>
      </c>
      <c r="L86" s="67">
        <v>1</v>
      </c>
      <c r="M86" s="67">
        <f t="shared" si="67"/>
        <v>3</v>
      </c>
      <c r="N86" s="73"/>
      <c r="O86" s="69">
        <f t="shared" si="68"/>
        <v>3</v>
      </c>
      <c r="P86" s="285" t="s">
        <v>129</v>
      </c>
      <c r="Q86" s="288"/>
      <c r="S86" s="112"/>
    </row>
    <row r="87" spans="1:19 16384:16384" s="36" customFormat="1" ht="73.5" hidden="1" customHeight="1">
      <c r="A87" s="72">
        <f t="shared" si="69"/>
        <v>4</v>
      </c>
      <c r="B87" s="279" t="s">
        <v>133</v>
      </c>
      <c r="C87" s="280"/>
      <c r="D87" s="280"/>
      <c r="E87" s="281"/>
      <c r="F87" s="63" t="s">
        <v>36</v>
      </c>
      <c r="G87" s="63"/>
      <c r="H87" s="282" t="str">
        <f t="shared" si="66"/>
        <v>SMOKE GREEN</v>
      </c>
      <c r="I87" s="283"/>
      <c r="J87" s="67" t="s">
        <v>30</v>
      </c>
      <c r="K87" s="67">
        <f t="shared" si="71"/>
        <v>3</v>
      </c>
      <c r="L87" s="67">
        <v>1</v>
      </c>
      <c r="M87" s="67">
        <f t="shared" ref="M87" si="72">K87*L87</f>
        <v>3</v>
      </c>
      <c r="N87" s="73"/>
      <c r="O87" s="69">
        <f t="shared" ref="O87" si="73">ROUNDUP(N87+M87,0)</f>
        <v>3</v>
      </c>
      <c r="P87" s="285" t="s">
        <v>134</v>
      </c>
      <c r="Q87" s="286"/>
      <c r="S87" s="112"/>
    </row>
    <row r="88" spans="1:19 16384:16384" s="36" customFormat="1" ht="73.5" hidden="1" customHeight="1">
      <c r="A88" s="72">
        <f t="shared" si="69"/>
        <v>5</v>
      </c>
      <c r="B88" s="279" t="s">
        <v>135</v>
      </c>
      <c r="C88" s="280"/>
      <c r="D88" s="280"/>
      <c r="E88" s="281"/>
      <c r="F88" s="63" t="s">
        <v>74</v>
      </c>
      <c r="G88" s="63"/>
      <c r="H88" s="282" t="str">
        <f t="shared" si="66"/>
        <v>SMOKE GREEN</v>
      </c>
      <c r="I88" s="283"/>
      <c r="J88" s="67" t="s">
        <v>30</v>
      </c>
      <c r="K88" s="67">
        <f t="shared" ref="K88:K90" si="74">+$Q$21</f>
        <v>3</v>
      </c>
      <c r="L88" s="67">
        <v>1</v>
      </c>
      <c r="M88" s="67">
        <f t="shared" si="67"/>
        <v>3</v>
      </c>
      <c r="N88" s="73"/>
      <c r="O88" s="69">
        <f t="shared" si="68"/>
        <v>3</v>
      </c>
      <c r="P88" s="287" t="s">
        <v>136</v>
      </c>
      <c r="Q88" s="288"/>
      <c r="S88" s="112"/>
    </row>
    <row r="89" spans="1:19 16384:16384" s="36" customFormat="1" ht="73.5" hidden="1" customHeight="1">
      <c r="A89" s="72">
        <f t="shared" si="69"/>
        <v>6</v>
      </c>
      <c r="B89" s="284" t="s">
        <v>89</v>
      </c>
      <c r="C89" s="284"/>
      <c r="D89" s="284"/>
      <c r="E89" s="284"/>
      <c r="F89" s="63" t="s">
        <v>36</v>
      </c>
      <c r="G89" s="63"/>
      <c r="H89" s="282" t="str">
        <f t="shared" si="66"/>
        <v>SMOKE GREEN</v>
      </c>
      <c r="I89" s="283"/>
      <c r="J89" s="67" t="s">
        <v>30</v>
      </c>
      <c r="K89" s="67">
        <f t="shared" si="74"/>
        <v>3</v>
      </c>
      <c r="L89" s="67">
        <v>1</v>
      </c>
      <c r="M89" s="67">
        <f t="shared" si="67"/>
        <v>3</v>
      </c>
      <c r="N89" s="73"/>
      <c r="O89" s="69">
        <f t="shared" si="68"/>
        <v>3</v>
      </c>
      <c r="P89" s="296"/>
      <c r="Q89" s="296"/>
      <c r="S89" s="112"/>
    </row>
    <row r="90" spans="1:19 16384:16384" s="36" customFormat="1" ht="73.5" hidden="1" customHeight="1">
      <c r="A90" s="72">
        <f t="shared" si="69"/>
        <v>7</v>
      </c>
      <c r="B90" s="284" t="s">
        <v>90</v>
      </c>
      <c r="C90" s="284"/>
      <c r="D90" s="284"/>
      <c r="E90" s="284"/>
      <c r="F90" s="63" t="s">
        <v>74</v>
      </c>
      <c r="G90" s="63"/>
      <c r="H90" s="282" t="str">
        <f t="shared" si="66"/>
        <v>SMOKE GREEN</v>
      </c>
      <c r="I90" s="283"/>
      <c r="J90" s="67" t="s">
        <v>30</v>
      </c>
      <c r="K90" s="67">
        <f t="shared" si="74"/>
        <v>3</v>
      </c>
      <c r="L90" s="74">
        <f>1/18</f>
        <v>5.5555555555555552E-2</v>
      </c>
      <c r="M90" s="67">
        <f t="shared" si="67"/>
        <v>0.16666666666666666</v>
      </c>
      <c r="N90" s="73"/>
      <c r="O90" s="69">
        <f t="shared" si="68"/>
        <v>1</v>
      </c>
      <c r="P90" s="296"/>
      <c r="Q90" s="296"/>
      <c r="S90" s="112"/>
    </row>
    <row r="91" spans="1:19 16384:16384" s="36" customFormat="1" ht="73.5" hidden="1" customHeight="1">
      <c r="A91" s="72">
        <f t="shared" si="69"/>
        <v>8</v>
      </c>
      <c r="B91" s="279" t="s">
        <v>83</v>
      </c>
      <c r="C91" s="280"/>
      <c r="D91" s="280"/>
      <c r="E91" s="281"/>
      <c r="F91" s="63" t="s">
        <v>50</v>
      </c>
      <c r="G91" s="63"/>
      <c r="H91" s="282" t="str">
        <f t="shared" si="66"/>
        <v>SMOKE GREEN</v>
      </c>
      <c r="I91" s="283"/>
      <c r="J91" s="67" t="s">
        <v>30</v>
      </c>
      <c r="K91" s="67">
        <f t="shared" ref="K91" si="75">+$Q$21</f>
        <v>3</v>
      </c>
      <c r="L91" s="74">
        <f>1/58</f>
        <v>1.7241379310344827E-2</v>
      </c>
      <c r="M91" s="67">
        <f t="shared" si="67"/>
        <v>5.1724137931034482E-2</v>
      </c>
      <c r="N91" s="73"/>
      <c r="O91" s="69">
        <f t="shared" si="68"/>
        <v>1</v>
      </c>
      <c r="P91" s="287"/>
      <c r="Q91" s="288"/>
      <c r="S91" s="112"/>
      <c r="XFD91" s="36">
        <f>SUM(A91:XFC91)</f>
        <v>12.068965517241379</v>
      </c>
    </row>
    <row r="92" spans="1:19 16384:16384" s="36" customFormat="1" ht="73.5" hidden="1" customHeight="1">
      <c r="A92" s="72">
        <f t="shared" si="69"/>
        <v>9</v>
      </c>
      <c r="B92" s="279" t="s">
        <v>75</v>
      </c>
      <c r="C92" s="280"/>
      <c r="D92" s="280"/>
      <c r="E92" s="281"/>
      <c r="F92" s="63" t="s">
        <v>50</v>
      </c>
      <c r="G92" s="63"/>
      <c r="H92" s="282" t="str">
        <f t="shared" si="66"/>
        <v>SMOKE GREEN</v>
      </c>
      <c r="I92" s="283"/>
      <c r="J92" s="67" t="s">
        <v>30</v>
      </c>
      <c r="K92" s="67">
        <f t="shared" ref="K92" si="76">+$Q$21</f>
        <v>3</v>
      </c>
      <c r="L92" s="74">
        <f>L91*2</f>
        <v>3.4482758620689655E-2</v>
      </c>
      <c r="M92" s="67">
        <f t="shared" si="67"/>
        <v>0.10344827586206896</v>
      </c>
      <c r="N92" s="73"/>
      <c r="O92" s="69">
        <f t="shared" si="68"/>
        <v>1</v>
      </c>
      <c r="P92" s="287"/>
      <c r="Q92" s="288"/>
      <c r="S92" s="112"/>
    </row>
    <row r="93" spans="1:19 16384:16384" s="10" customFormat="1" ht="33">
      <c r="A93" s="50"/>
      <c r="B93" s="50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S93" s="106"/>
    </row>
    <row r="94" spans="1:19 16384:16384" s="85" customFormat="1" ht="67.150000000000006" customHeight="1">
      <c r="B94" s="174" t="s">
        <v>61</v>
      </c>
      <c r="C94" s="169"/>
      <c r="D94" s="32"/>
      <c r="E94" s="32"/>
      <c r="F94" s="31"/>
      <c r="G94" s="33"/>
      <c r="H94" s="31"/>
      <c r="I94" s="31"/>
      <c r="J94" s="174" t="s">
        <v>31</v>
      </c>
      <c r="K94" s="31"/>
      <c r="L94" s="31"/>
      <c r="M94" s="31"/>
      <c r="N94" s="31"/>
      <c r="O94" s="31"/>
      <c r="P94" s="31"/>
      <c r="Q94" s="34"/>
      <c r="S94" s="108"/>
    </row>
    <row r="95" spans="1:19 16384:16384" s="182" customFormat="1" ht="79.150000000000006" customHeight="1">
      <c r="A95" s="182">
        <v>1</v>
      </c>
      <c r="B95" s="184" t="s">
        <v>312</v>
      </c>
      <c r="C95" s="341" t="s">
        <v>298</v>
      </c>
      <c r="D95" s="341"/>
      <c r="E95" s="341"/>
      <c r="F95" s="341"/>
      <c r="G95" s="341"/>
      <c r="H95" s="341"/>
      <c r="I95" s="341"/>
      <c r="J95" s="180"/>
      <c r="K95" s="181"/>
      <c r="L95" s="181"/>
      <c r="M95" s="180"/>
      <c r="N95" s="180"/>
      <c r="O95" s="180"/>
      <c r="P95" s="180"/>
      <c r="Q95" s="180"/>
      <c r="S95" s="183"/>
    </row>
    <row r="96" spans="1:19 16384:16384" s="10" customFormat="1" ht="49.5" hidden="1" customHeight="1">
      <c r="A96" s="50"/>
      <c r="B96" s="292" t="s">
        <v>46</v>
      </c>
      <c r="C96" s="293"/>
      <c r="D96" s="293"/>
      <c r="E96" s="293"/>
      <c r="F96" s="293"/>
      <c r="G96" s="293"/>
      <c r="H96" s="293"/>
      <c r="I96" s="299"/>
      <c r="J96" s="37"/>
      <c r="K96" s="14"/>
      <c r="L96" s="14"/>
      <c r="M96" s="37"/>
      <c r="N96" s="37"/>
      <c r="O96" s="37"/>
      <c r="P96" s="37"/>
      <c r="Q96" s="37"/>
      <c r="S96" s="106"/>
    </row>
    <row r="97" spans="1:19" s="10" customFormat="1" ht="49.5" hidden="1" customHeight="1">
      <c r="A97" s="50"/>
      <c r="B97" s="289" t="s">
        <v>39</v>
      </c>
      <c r="C97" s="290"/>
      <c r="D97" s="342" t="s">
        <v>87</v>
      </c>
      <c r="E97" s="343"/>
      <c r="F97" s="343"/>
      <c r="G97" s="343"/>
      <c r="H97" s="343"/>
      <c r="I97" s="344"/>
      <c r="J97" s="37"/>
      <c r="K97" s="37"/>
      <c r="L97" s="37"/>
      <c r="M97" s="37"/>
      <c r="N97" s="37"/>
      <c r="O97" s="37"/>
      <c r="P97" s="37"/>
      <c r="Q97" s="37"/>
      <c r="S97" s="106"/>
    </row>
    <row r="98" spans="1:19" s="2" customFormat="1" ht="168.75" hidden="1" customHeight="1">
      <c r="A98" s="120"/>
      <c r="B98" s="291" t="s">
        <v>119</v>
      </c>
      <c r="C98" s="291"/>
      <c r="D98" s="345" t="s">
        <v>297</v>
      </c>
      <c r="E98" s="346"/>
      <c r="F98" s="346"/>
      <c r="G98" s="346"/>
      <c r="H98" s="346"/>
      <c r="I98" s="347"/>
      <c r="J98" s="4"/>
      <c r="K98" s="4"/>
      <c r="L98" s="4"/>
      <c r="M98" s="4"/>
      <c r="N98" s="4"/>
      <c r="O98" s="4"/>
      <c r="S98" s="104"/>
    </row>
    <row r="99" spans="1:19" s="3" customFormat="1" ht="82.5" hidden="1" customHeight="1">
      <c r="A99" s="143"/>
      <c r="B99" s="292" t="s">
        <v>111</v>
      </c>
      <c r="C99" s="293"/>
      <c r="D99" s="294"/>
      <c r="E99" s="294"/>
      <c r="F99" s="294"/>
      <c r="G99" s="294"/>
      <c r="H99" s="294"/>
      <c r="I99" s="295"/>
      <c r="J99" s="6"/>
      <c r="K99" s="6"/>
      <c r="L99" s="6"/>
      <c r="M99" s="4"/>
      <c r="N99" s="6"/>
      <c r="O99" s="6"/>
      <c r="S99" s="144"/>
    </row>
    <row r="100" spans="1:19" s="2" customFormat="1" ht="91.5" hidden="1" customHeight="1">
      <c r="A100" s="120"/>
      <c r="B100" s="348"/>
      <c r="C100" s="349"/>
      <c r="D100" s="51" t="s">
        <v>82</v>
      </c>
      <c r="E100" s="51" t="s">
        <v>55</v>
      </c>
      <c r="F100" s="51" t="s">
        <v>10</v>
      </c>
      <c r="G100" s="51" t="s">
        <v>52</v>
      </c>
      <c r="H100" s="51" t="s">
        <v>53</v>
      </c>
      <c r="I100" s="51" t="s">
        <v>54</v>
      </c>
      <c r="J100" s="4"/>
      <c r="K100" s="4"/>
      <c r="L100" s="4"/>
      <c r="M100" s="4"/>
      <c r="N100" s="4"/>
      <c r="O100" s="4"/>
      <c r="S100" s="104"/>
    </row>
    <row r="101" spans="1:19" s="2" customFormat="1" ht="258.75" hidden="1" customHeight="1">
      <c r="A101" s="120"/>
      <c r="B101" s="297" t="s">
        <v>118</v>
      </c>
      <c r="C101" s="298"/>
      <c r="D101" s="166" t="s">
        <v>120</v>
      </c>
      <c r="E101" s="166" t="s">
        <v>120</v>
      </c>
      <c r="F101" s="166" t="s">
        <v>120</v>
      </c>
      <c r="G101" s="166" t="s">
        <v>121</v>
      </c>
      <c r="H101" s="166" t="s">
        <v>120</v>
      </c>
      <c r="I101" s="166" t="s">
        <v>120</v>
      </c>
      <c r="J101" s="4"/>
      <c r="K101" s="4"/>
      <c r="L101" s="4"/>
      <c r="M101" s="4"/>
      <c r="N101" s="4"/>
      <c r="O101" s="4"/>
      <c r="S101" s="104"/>
    </row>
    <row r="102" spans="1:19" s="10" customFormat="1" ht="33">
      <c r="S102" s="106"/>
    </row>
    <row r="103" spans="1:19" s="10" customFormat="1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37"/>
      <c r="K103" s="37"/>
      <c r="L103" s="37"/>
      <c r="M103" s="37"/>
      <c r="N103" s="37"/>
      <c r="O103" s="37"/>
      <c r="P103" s="37"/>
      <c r="Q103" s="37"/>
      <c r="S103" s="106"/>
    </row>
    <row r="104" spans="1:19" s="182" customFormat="1" ht="92.25" customHeight="1">
      <c r="A104" s="179">
        <v>2</v>
      </c>
      <c r="B104" s="184" t="s">
        <v>137</v>
      </c>
      <c r="C104" s="179" t="s">
        <v>308</v>
      </c>
      <c r="D104" s="179"/>
      <c r="E104" s="179"/>
      <c r="F104" s="179"/>
      <c r="G104" s="180"/>
      <c r="H104" s="180"/>
      <c r="I104" s="180"/>
      <c r="J104" s="180"/>
      <c r="K104" s="181"/>
      <c r="L104" s="181"/>
      <c r="M104" s="180"/>
      <c r="N104" s="180"/>
      <c r="O104" s="180"/>
      <c r="P104" s="180"/>
      <c r="Q104" s="180"/>
      <c r="S104" s="183"/>
    </row>
    <row r="105" spans="1:19" s="137" customFormat="1" ht="81" customHeight="1">
      <c r="A105" s="145"/>
      <c r="B105" s="145"/>
      <c r="C105" s="145"/>
      <c r="D105" s="145"/>
      <c r="E105" s="145"/>
      <c r="F105" s="145"/>
      <c r="G105" s="140"/>
      <c r="H105" s="140"/>
      <c r="I105" s="140"/>
      <c r="J105" s="140"/>
      <c r="K105" s="141"/>
      <c r="L105" s="141"/>
      <c r="M105" s="125"/>
      <c r="N105" s="140"/>
      <c r="O105" s="140"/>
      <c r="P105" s="140"/>
      <c r="Q105" s="140"/>
      <c r="S105" s="142"/>
    </row>
    <row r="106" spans="1:19" s="10" customFormat="1" ht="65.25" customHeight="1">
      <c r="A106" s="50"/>
      <c r="B106" s="292" t="s">
        <v>46</v>
      </c>
      <c r="C106" s="293"/>
      <c r="D106" s="293"/>
      <c r="E106" s="293"/>
      <c r="F106" s="293"/>
      <c r="G106" s="293"/>
      <c r="H106" s="293"/>
      <c r="I106" s="299"/>
      <c r="J106" s="37"/>
      <c r="K106" s="14"/>
      <c r="L106" s="14"/>
      <c r="M106" s="37"/>
      <c r="N106" s="37"/>
      <c r="O106" s="37"/>
      <c r="P106" s="37"/>
      <c r="Q106" s="37"/>
      <c r="S106" s="106"/>
    </row>
    <row r="107" spans="1:19" s="10" customFormat="1" ht="63" customHeight="1">
      <c r="A107" s="50"/>
      <c r="B107" s="289" t="s">
        <v>39</v>
      </c>
      <c r="C107" s="290"/>
      <c r="D107" s="342" t="s">
        <v>64</v>
      </c>
      <c r="E107" s="343"/>
      <c r="F107" s="343"/>
      <c r="G107" s="343"/>
      <c r="H107" s="343"/>
      <c r="I107" s="344"/>
      <c r="J107" s="37"/>
      <c r="K107" s="37"/>
      <c r="L107" s="37"/>
      <c r="M107" s="37"/>
      <c r="N107" s="37"/>
      <c r="O107" s="37"/>
      <c r="P107" s="37"/>
      <c r="Q107" s="37"/>
      <c r="S107" s="106"/>
    </row>
    <row r="108" spans="1:19" s="10" customFormat="1" ht="150.75" customHeight="1">
      <c r="A108" s="50"/>
      <c r="B108" s="350" t="str">
        <f>$D$21</f>
        <v>SMOKE GREEN</v>
      </c>
      <c r="C108" s="350" t="str">
        <f t="shared" ref="C108" si="77">$E$58</f>
        <v>SMOKE GREEN</v>
      </c>
      <c r="D108" s="345" t="s">
        <v>309</v>
      </c>
      <c r="E108" s="346"/>
      <c r="F108" s="346"/>
      <c r="G108" s="346"/>
      <c r="H108" s="346"/>
      <c r="I108" s="347"/>
      <c r="J108" s="37"/>
      <c r="K108" s="37"/>
      <c r="L108" s="37"/>
      <c r="M108" s="37"/>
      <c r="N108" s="37"/>
      <c r="O108" s="37"/>
      <c r="S108" s="106"/>
    </row>
    <row r="109" spans="1:19" s="10" customFormat="1" ht="54" customHeight="1">
      <c r="A109" s="50"/>
      <c r="B109" s="78"/>
      <c r="C109" s="79"/>
      <c r="D109" s="80"/>
      <c r="E109" s="64"/>
      <c r="F109" s="64"/>
      <c r="G109" s="64"/>
      <c r="H109" s="64"/>
      <c r="I109" s="65"/>
      <c r="J109" s="37"/>
      <c r="K109" s="37"/>
      <c r="L109" s="37"/>
      <c r="M109" s="37"/>
      <c r="N109" s="37"/>
      <c r="O109" s="37"/>
      <c r="S109" s="106"/>
    </row>
    <row r="110" spans="1:19" s="10" customFormat="1" ht="59.25" customHeight="1">
      <c r="A110" s="50"/>
      <c r="B110" s="292" t="s">
        <v>65</v>
      </c>
      <c r="C110" s="293"/>
      <c r="D110" s="293"/>
      <c r="E110" s="293"/>
      <c r="F110" s="293"/>
      <c r="G110" s="293"/>
      <c r="H110" s="293"/>
      <c r="I110" s="299"/>
      <c r="J110" s="37"/>
      <c r="K110" s="37"/>
      <c r="L110" s="37"/>
      <c r="S110" s="106"/>
    </row>
    <row r="111" spans="1:19" s="10" customFormat="1" ht="56.25" customHeight="1">
      <c r="A111" s="50"/>
      <c r="B111" s="351"/>
      <c r="C111" s="352"/>
      <c r="D111" s="51" t="s">
        <v>82</v>
      </c>
      <c r="E111" s="51" t="s">
        <v>55</v>
      </c>
      <c r="F111" s="51" t="s">
        <v>10</v>
      </c>
      <c r="G111" s="51" t="s">
        <v>52</v>
      </c>
      <c r="H111" s="51" t="s">
        <v>53</v>
      </c>
      <c r="I111" s="51" t="s">
        <v>54</v>
      </c>
      <c r="J111" s="37"/>
      <c r="S111" s="106"/>
    </row>
    <row r="112" spans="1:19" s="10" customFormat="1" ht="232.5" customHeight="1">
      <c r="A112" s="50"/>
      <c r="B112" s="353" t="s">
        <v>296</v>
      </c>
      <c r="C112" s="353"/>
      <c r="D112" s="166" t="s">
        <v>120</v>
      </c>
      <c r="E112" s="166" t="s">
        <v>120</v>
      </c>
      <c r="F112" s="166" t="s">
        <v>120</v>
      </c>
      <c r="G112" s="166" t="s">
        <v>310</v>
      </c>
      <c r="H112" s="166" t="s">
        <v>120</v>
      </c>
      <c r="I112" s="166" t="s">
        <v>120</v>
      </c>
      <c r="J112" s="37"/>
      <c r="S112" s="106"/>
    </row>
    <row r="113" spans="1:19" s="10" customFormat="1" ht="232.5" customHeight="1">
      <c r="A113" s="50"/>
      <c r="B113" s="353" t="s">
        <v>311</v>
      </c>
      <c r="C113" s="353"/>
      <c r="D113" s="166" t="s">
        <v>120</v>
      </c>
      <c r="E113" s="166" t="s">
        <v>120</v>
      </c>
      <c r="F113" s="166" t="s">
        <v>120</v>
      </c>
      <c r="G113" s="166" t="s">
        <v>310</v>
      </c>
      <c r="H113" s="166" t="s">
        <v>120</v>
      </c>
      <c r="I113" s="166" t="s">
        <v>120</v>
      </c>
      <c r="J113" s="37"/>
      <c r="S113" s="106"/>
    </row>
    <row r="114" spans="1:19" s="137" customFormat="1" ht="74.25" customHeight="1">
      <c r="A114" s="145">
        <v>3</v>
      </c>
      <c r="B114" s="138" t="s">
        <v>112</v>
      </c>
      <c r="C114" s="139" t="s">
        <v>298</v>
      </c>
      <c r="D114" s="139"/>
      <c r="E114" s="139"/>
      <c r="F114" s="139"/>
      <c r="G114" s="140"/>
      <c r="H114" s="140"/>
      <c r="I114" s="140"/>
      <c r="J114" s="140"/>
      <c r="K114" s="141"/>
      <c r="L114" s="141"/>
      <c r="M114" s="125"/>
      <c r="N114" s="140"/>
      <c r="O114" s="140"/>
      <c r="P114" s="140"/>
      <c r="Q114" s="140"/>
      <c r="S114" s="142"/>
    </row>
    <row r="115" spans="1:19" s="10" customFormat="1" ht="101.25" hidden="1" customHeight="1">
      <c r="A115" s="50"/>
      <c r="B115" s="289" t="s">
        <v>39</v>
      </c>
      <c r="C115" s="290"/>
      <c r="D115" s="342" t="s">
        <v>113</v>
      </c>
      <c r="E115" s="343"/>
      <c r="F115" s="343"/>
      <c r="G115" s="343"/>
      <c r="H115" s="343"/>
      <c r="I115" s="344"/>
      <c r="J115" s="37"/>
      <c r="K115" s="37"/>
      <c r="L115" s="37"/>
      <c r="M115" s="37"/>
      <c r="N115" s="37"/>
      <c r="O115" s="37"/>
      <c r="P115" s="37"/>
      <c r="Q115" s="37"/>
      <c r="S115" s="106"/>
    </row>
    <row r="116" spans="1:19" s="10" customFormat="1" ht="111.75" hidden="1" customHeight="1">
      <c r="A116" s="50"/>
      <c r="B116" s="350" t="str">
        <f>$D$21</f>
        <v>SMOKE GREEN</v>
      </c>
      <c r="C116" s="350" t="str">
        <f t="shared" ref="C116" si="78">$E$58</f>
        <v>SMOKE GREEN</v>
      </c>
      <c r="D116" s="338" t="s">
        <v>281</v>
      </c>
      <c r="E116" s="339"/>
      <c r="F116" s="339"/>
      <c r="G116" s="339"/>
      <c r="H116" s="339"/>
      <c r="I116" s="340"/>
      <c r="J116" s="37"/>
      <c r="K116" s="37"/>
      <c r="L116" s="37"/>
      <c r="M116" s="37"/>
      <c r="N116" s="37"/>
      <c r="O116" s="37"/>
      <c r="S116" s="106"/>
    </row>
    <row r="117" spans="1:19" s="10" customFormat="1" ht="31.15" customHeight="1">
      <c r="A117" s="50"/>
      <c r="B117" s="50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S117" s="106"/>
    </row>
    <row r="118" spans="1:19" s="85" customFormat="1" ht="76.900000000000006" customHeight="1">
      <c r="B118" s="174" t="s">
        <v>72</v>
      </c>
      <c r="C118" s="169"/>
      <c r="D118" s="32"/>
      <c r="E118" s="32"/>
      <c r="F118" s="31"/>
      <c r="G118" s="33"/>
      <c r="H118" s="31"/>
      <c r="I118" s="31"/>
      <c r="J118" s="31"/>
      <c r="K118" s="31"/>
      <c r="L118" s="31"/>
      <c r="M118" s="31"/>
      <c r="N118" s="31"/>
      <c r="O118" s="31"/>
      <c r="P118" s="31"/>
      <c r="Q118" s="34"/>
      <c r="S118" s="108"/>
    </row>
    <row r="119" spans="1:19" s="10" customFormat="1" ht="60" customHeight="1">
      <c r="A119" s="50">
        <v>1</v>
      </c>
      <c r="B119" s="52" t="s">
        <v>49</v>
      </c>
      <c r="C119" s="50"/>
      <c r="D119" s="50"/>
      <c r="G119" s="37"/>
      <c r="N119" s="36"/>
      <c r="O119" s="35"/>
      <c r="P119" s="35"/>
      <c r="Q119" s="36"/>
      <c r="S119" s="106"/>
    </row>
    <row r="120" spans="1:19" s="10" customFormat="1" ht="60" customHeight="1">
      <c r="A120" s="50">
        <v>2</v>
      </c>
      <c r="B120" s="52" t="s">
        <v>62</v>
      </c>
      <c r="C120" s="50"/>
      <c r="D120" s="50"/>
      <c r="G120" s="37"/>
      <c r="N120" s="36"/>
      <c r="O120" s="35"/>
      <c r="P120" s="35"/>
      <c r="Q120" s="36"/>
      <c r="S120" s="106"/>
    </row>
    <row r="121" spans="1:19" s="10" customFormat="1" ht="60" customHeight="1">
      <c r="A121" s="50">
        <v>3</v>
      </c>
      <c r="B121" s="52" t="s">
        <v>63</v>
      </c>
      <c r="C121" s="50"/>
      <c r="D121" s="50"/>
      <c r="G121" s="37"/>
      <c r="N121" s="36"/>
      <c r="O121" s="35"/>
      <c r="P121" s="35"/>
      <c r="Q121" s="36"/>
      <c r="S121" s="106"/>
    </row>
    <row r="122" spans="1:19" s="13" customFormat="1" ht="55.5" customHeight="1">
      <c r="A122" s="11"/>
      <c r="B122" s="38" t="s">
        <v>56</v>
      </c>
      <c r="C122" s="122" t="s">
        <v>98</v>
      </c>
      <c r="D122" s="122" t="s">
        <v>82</v>
      </c>
      <c r="E122" s="122" t="s">
        <v>55</v>
      </c>
      <c r="F122" s="122" t="s">
        <v>10</v>
      </c>
      <c r="G122" s="122" t="s">
        <v>52</v>
      </c>
      <c r="H122" s="122" t="s">
        <v>53</v>
      </c>
      <c r="I122" s="123" t="s">
        <v>88</v>
      </c>
      <c r="J122" s="123" t="s">
        <v>86</v>
      </c>
      <c r="K122" s="135" t="s">
        <v>11</v>
      </c>
      <c r="M122" s="39"/>
      <c r="N122" s="40"/>
      <c r="O122" s="40"/>
      <c r="P122" s="39"/>
      <c r="S122" s="115"/>
    </row>
    <row r="123" spans="1:19" s="13" customFormat="1" ht="55.5" customHeight="1">
      <c r="A123" s="11"/>
      <c r="B123" s="38" t="s">
        <v>57</v>
      </c>
      <c r="C123" s="124">
        <f>+F53</f>
        <v>0</v>
      </c>
      <c r="D123" s="124">
        <f t="shared" ref="D123:J123" si="79">+G53</f>
        <v>0</v>
      </c>
      <c r="E123" s="124">
        <f t="shared" si="79"/>
        <v>0</v>
      </c>
      <c r="F123" s="124">
        <f t="shared" si="79"/>
        <v>0</v>
      </c>
      <c r="G123" s="124">
        <f t="shared" si="79"/>
        <v>3</v>
      </c>
      <c r="H123" s="124">
        <f t="shared" si="79"/>
        <v>0</v>
      </c>
      <c r="I123" s="124">
        <f t="shared" si="79"/>
        <v>0</v>
      </c>
      <c r="J123" s="124">
        <f t="shared" si="79"/>
        <v>0</v>
      </c>
      <c r="K123" s="135">
        <f>SUBTOTAL(9,C123:J123)</f>
        <v>3</v>
      </c>
      <c r="M123" s="39"/>
      <c r="N123" s="40"/>
      <c r="O123" s="40"/>
      <c r="P123" s="39"/>
      <c r="S123" s="115"/>
    </row>
    <row r="124" spans="1:19" s="53" customFormat="1" ht="33">
      <c r="G124" s="54"/>
      <c r="S124" s="116"/>
    </row>
    <row r="125" spans="1:19" s="53" customFormat="1" ht="33">
      <c r="G125" s="54"/>
      <c r="S125" s="116"/>
    </row>
    <row r="126" spans="1:19" s="53" customFormat="1" ht="33">
      <c r="G126" s="54"/>
      <c r="S126" s="116"/>
    </row>
    <row r="127" spans="1:19" s="53" customFormat="1" ht="33">
      <c r="G127" s="54"/>
      <c r="S127" s="116"/>
    </row>
    <row r="128" spans="1:19" s="53" customFormat="1" ht="33">
      <c r="G128" s="54"/>
      <c r="S128" s="116"/>
    </row>
    <row r="129" spans="7:19" s="53" customFormat="1" ht="33">
      <c r="G129" s="54"/>
      <c r="S129" s="116"/>
    </row>
    <row r="130" spans="7:19" s="53" customFormat="1" ht="33">
      <c r="G130" s="54"/>
      <c r="S130" s="116"/>
    </row>
    <row r="131" spans="7:19" s="53" customFormat="1" ht="33">
      <c r="G131" s="54"/>
      <c r="H131" s="41"/>
      <c r="I131" s="41"/>
      <c r="S131" s="116"/>
    </row>
    <row r="132" spans="7:19" s="53" customFormat="1" ht="33">
      <c r="G132" s="54"/>
      <c r="H132" s="41"/>
      <c r="I132" s="41"/>
      <c r="S132" s="116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14">
    <mergeCell ref="B86:E86"/>
    <mergeCell ref="H86:I86"/>
    <mergeCell ref="P86:Q86"/>
    <mergeCell ref="P78:Q78"/>
    <mergeCell ref="B80:E80"/>
    <mergeCell ref="H81:I81"/>
    <mergeCell ref="N67:Q67"/>
    <mergeCell ref="B68:C68"/>
    <mergeCell ref="N68:Q68"/>
    <mergeCell ref="A72:Q72"/>
    <mergeCell ref="B73:C73"/>
    <mergeCell ref="N73:Q73"/>
    <mergeCell ref="P76:Q76"/>
    <mergeCell ref="P77:Q77"/>
    <mergeCell ref="A76:E76"/>
    <mergeCell ref="B78:E78"/>
    <mergeCell ref="B70:C70"/>
    <mergeCell ref="N70:Q70"/>
    <mergeCell ref="B84:E84"/>
    <mergeCell ref="P85:Q85"/>
    <mergeCell ref="P83:Q83"/>
    <mergeCell ref="H85:I85"/>
    <mergeCell ref="H84:I84"/>
    <mergeCell ref="P84:Q84"/>
    <mergeCell ref="D116:I116"/>
    <mergeCell ref="C95:I95"/>
    <mergeCell ref="B96:I96"/>
    <mergeCell ref="D97:I97"/>
    <mergeCell ref="D98:I98"/>
    <mergeCell ref="B100:C100"/>
    <mergeCell ref="B116:C116"/>
    <mergeCell ref="B111:C111"/>
    <mergeCell ref="D115:I115"/>
    <mergeCell ref="B112:C112"/>
    <mergeCell ref="B115:C115"/>
    <mergeCell ref="B108:C108"/>
    <mergeCell ref="B107:C107"/>
    <mergeCell ref="D107:I107"/>
    <mergeCell ref="D108:I108"/>
    <mergeCell ref="B110:I110"/>
    <mergeCell ref="B113:C113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D8:F8"/>
    <mergeCell ref="A66:Q66"/>
    <mergeCell ref="A69:Q69"/>
    <mergeCell ref="B67:C67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H83:I83"/>
    <mergeCell ref="A83:E83"/>
    <mergeCell ref="B71:C71"/>
    <mergeCell ref="N71:Q71"/>
    <mergeCell ref="H80:I80"/>
    <mergeCell ref="P80:Q80"/>
    <mergeCell ref="B81:E81"/>
    <mergeCell ref="P81:Q81"/>
    <mergeCell ref="B85:E85"/>
    <mergeCell ref="H78:I78"/>
    <mergeCell ref="B77:E77"/>
    <mergeCell ref="H76:I76"/>
    <mergeCell ref="H77:I77"/>
    <mergeCell ref="B79:E79"/>
    <mergeCell ref="H79:I79"/>
    <mergeCell ref="P79:Q79"/>
    <mergeCell ref="N74:Q74"/>
    <mergeCell ref="B74:C74"/>
    <mergeCell ref="B97:C97"/>
    <mergeCell ref="B98:C98"/>
    <mergeCell ref="B99:I99"/>
    <mergeCell ref="B90:E90"/>
    <mergeCell ref="P90:Q90"/>
    <mergeCell ref="P89:Q89"/>
    <mergeCell ref="P92:Q92"/>
    <mergeCell ref="B101:C101"/>
    <mergeCell ref="B106:I106"/>
    <mergeCell ref="B87:E87"/>
    <mergeCell ref="H87:I87"/>
    <mergeCell ref="B89:E89"/>
    <mergeCell ref="H89:I89"/>
    <mergeCell ref="B92:E92"/>
    <mergeCell ref="H92:I92"/>
    <mergeCell ref="P87:Q87"/>
    <mergeCell ref="H90:I90"/>
    <mergeCell ref="P88:Q88"/>
    <mergeCell ref="B91:E91"/>
    <mergeCell ref="H91:I91"/>
    <mergeCell ref="P91:Q91"/>
    <mergeCell ref="B88:E88"/>
    <mergeCell ref="H88:I88"/>
  </mergeCells>
  <phoneticPr fontId="65" type="noConversion"/>
  <conditionalFormatting sqref="F77:F81">
    <cfRule type="duplicateValues" dxfId="7" priority="17"/>
  </conditionalFormatting>
  <conditionalFormatting sqref="F77:G78">
    <cfRule type="cellIs" dxfId="6" priority="4" operator="lessThan">
      <formula>0</formula>
    </cfRule>
  </conditionalFormatting>
  <conditionalFormatting sqref="G77">
    <cfRule type="duplicateValues" dxfId="5" priority="3"/>
    <cfRule type="duplicateValues" dxfId="4" priority="7"/>
  </conditionalFormatting>
  <conditionalFormatting sqref="G78">
    <cfRule type="duplicateValues" dxfId="3" priority="2"/>
    <cfRule type="duplicateValues" dxfId="2" priority="5"/>
  </conditionalFormatting>
  <conditionalFormatting sqref="G81">
    <cfRule type="duplicateValues" dxfId="1" priority="1"/>
  </conditionalFormatting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81" max="1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2"/>
  <sheetViews>
    <sheetView tabSelected="1" view="pageBreakPreview" zoomScale="25" zoomScaleNormal="40" zoomScaleSheetLayoutView="25" zoomScalePageLayoutView="25" workbookViewId="0">
      <pane ySplit="5" topLeftCell="A20" activePane="bottomLeft" state="frozen"/>
      <selection activeCell="D65" sqref="D65"/>
      <selection pane="bottomLeft" activeCell="C2" sqref="C2"/>
    </sheetView>
  </sheetViews>
  <sheetFormatPr defaultColWidth="9.28515625" defaultRowHeight="24"/>
  <cols>
    <col min="1" max="1" width="73.7109375" style="163" customWidth="1"/>
    <col min="2" max="2" width="97.5703125" style="164" hidden="1" customWidth="1"/>
    <col min="3" max="3" width="188.42578125" style="164" customWidth="1"/>
    <col min="4" max="16384" width="9.28515625" style="164"/>
  </cols>
  <sheetData>
    <row r="1" spans="1:8" s="148" customFormat="1" ht="134.25" customHeight="1">
      <c r="A1" s="146"/>
      <c r="B1" s="147"/>
      <c r="C1" s="147"/>
    </row>
    <row r="2" spans="1:8" s="148" customFormat="1" ht="37.5" customHeight="1">
      <c r="A2" s="147" t="str">
        <f>'[2]1. CUTTING '!B6</f>
        <v xml:space="preserve">JOB NUMBER:  </v>
      </c>
      <c r="B2" s="147" t="str">
        <f>'[3]1. CUTTING'!D6</f>
        <v>C21  SS24  G2693</v>
      </c>
      <c r="C2" s="147" t="str">
        <f>'1. CUTTING DOCKET'!$D$6</f>
        <v>T25  SS25  G2766</v>
      </c>
    </row>
    <row r="3" spans="1:8" s="148" customFormat="1" ht="37.5" customHeight="1">
      <c r="A3" s="149" t="str">
        <f>'[2]1. CUTTING '!B7</f>
        <v xml:space="preserve">STYLE NUMBER: </v>
      </c>
      <c r="B3" s="150" t="str">
        <f>'[3]1. CUTTING'!D7</f>
        <v>CRTZ-1206</v>
      </c>
      <c r="C3" s="147" t="str">
        <f>'1. CUTTING DOCKET'!D7</f>
        <v>C0057-CRW007</v>
      </c>
    </row>
    <row r="4" spans="1:8" s="148" customFormat="1" ht="37.5" customHeight="1">
      <c r="A4" s="149" t="str">
        <f>'[2]1. CUTTING '!B8</f>
        <v xml:space="preserve">STYLE NAME : </v>
      </c>
      <c r="B4" s="147" t="str">
        <f>'[3]1. CUTTING'!D8</f>
        <v>ALCATRAZ HOODIE 2024 OFF WHITE</v>
      </c>
      <c r="C4" s="147" t="str">
        <f>'1. CUTTING DOCKET'!D8</f>
        <v>NOS ICON FLORAL GREEN SWEATSHIRT  25</v>
      </c>
    </row>
    <row r="5" spans="1:8" s="148" customFormat="1" ht="76.150000000000006" customHeight="1">
      <c r="A5" s="151"/>
      <c r="B5" s="152" t="str">
        <f>'[3]1. CUTTING'!A33</f>
        <v>CREAM</v>
      </c>
      <c r="C5" s="152" t="str">
        <f>'1. CUTTING DOCKET'!$D$18</f>
        <v>SMOKE GREEN</v>
      </c>
    </row>
    <row r="6" spans="1:8" s="155" customFormat="1" ht="89.25" customHeight="1">
      <c r="A6" s="153" t="s">
        <v>32</v>
      </c>
      <c r="B6" s="154" t="str">
        <f t="shared" ref="B6" si="0">B5</f>
        <v>CREAM</v>
      </c>
      <c r="C6" s="154" t="str">
        <f>'1. CUTTING DOCKET'!E58</f>
        <v>SMOKE GREEN</v>
      </c>
    </row>
    <row r="7" spans="1:8" s="155" customFormat="1" ht="143.25" customHeight="1">
      <c r="A7" s="156" t="s">
        <v>33</v>
      </c>
      <c r="B7" s="358" t="str">
        <f>'1. CUTTING DOCKET'!$L$11</f>
        <v>VTK6012-1B FLEECE 100%COTTON 310GSM 
30'S//2 OE CD +
10'S CD AA SIRO DK ; CW: 177CM</v>
      </c>
      <c r="C7" s="359"/>
    </row>
    <row r="8" spans="1:8" s="155" customFormat="1" ht="321" customHeight="1">
      <c r="A8" s="157" t="str">
        <f>'1. CUTTING DOCKET'!D58</f>
        <v xml:space="preserve">VẢI CHÍNH </v>
      </c>
      <c r="B8" s="158"/>
      <c r="C8" s="165"/>
      <c r="H8" s="159"/>
    </row>
    <row r="9" spans="1:8" s="155" customFormat="1" ht="229.5" customHeight="1">
      <c r="A9" s="153" t="str">
        <f>'1. CUTTING DOCKET'!$B$59</f>
        <v>VTK5824 RIB 2*2 97%COTTON 3%SPAN 390GSM
30'S//2 CM + 70D/OP; CW: 127CM</v>
      </c>
      <c r="B9" s="153" t="str">
        <f>'[3]1. CUTTING'!E35</f>
        <v>CREAM</v>
      </c>
      <c r="C9" s="153" t="str">
        <f>C6</f>
        <v>SMOKE GREEN</v>
      </c>
    </row>
    <row r="10" spans="1:8" s="155" customFormat="1" ht="241.15" customHeight="1">
      <c r="A10" s="157" t="str">
        <f>'1. CUTTING DOCKET'!$D$59</f>
        <v>BO LAI + BO TAY + BO CỔ</v>
      </c>
      <c r="B10" s="158"/>
      <c r="C10" s="165"/>
    </row>
    <row r="11" spans="1:8" s="155" customFormat="1" ht="40.5" hidden="1">
      <c r="A11" s="153" t="e">
        <f>'[3]1. CUTTING'!#REF!</f>
        <v>#REF!</v>
      </c>
      <c r="B11" s="153" t="str">
        <f>'[3]1. CUTTING'!E37</f>
        <v>BABY BLUE</v>
      </c>
      <c r="C11" s="153" t="e">
        <f>'[3]1. CUTTING'!#REF!</f>
        <v>#REF!</v>
      </c>
    </row>
    <row r="12" spans="1:8" s="155" customFormat="1" ht="241.15" hidden="1" customHeight="1">
      <c r="A12" s="157" t="e">
        <f>'[3]1. CUTTING'!#REF!</f>
        <v>#REF!</v>
      </c>
      <c r="B12" s="158"/>
      <c r="C12" s="158"/>
    </row>
    <row r="13" spans="1:8" s="155" customFormat="1" ht="72.75" customHeight="1">
      <c r="A13" s="153" t="str">
        <f>'[3]1. CUTTING'!B42</f>
        <v>CHỈ 40/2</v>
      </c>
      <c r="B13" s="160" t="str">
        <f>'[3]1. CUTTING'!F42</f>
        <v>WHITE</v>
      </c>
      <c r="C13" s="160" t="str">
        <f>'1. CUTTING DOCKET'!$F$77</f>
        <v>SMOKE GREEN</v>
      </c>
    </row>
    <row r="14" spans="1:8" s="155" customFormat="1" ht="100.5" customHeight="1">
      <c r="A14" s="157" t="s">
        <v>114</v>
      </c>
      <c r="B14" s="161"/>
      <c r="C14" s="161" t="str">
        <f>'1. CUTTING DOCKET'!$G$77</f>
        <v>SMOKE GREEN</v>
      </c>
    </row>
    <row r="15" spans="1:8" s="155" customFormat="1" ht="72.75" customHeight="1">
      <c r="A15" s="153" t="str">
        <f>'1. CUTTING DOCKET'!$B$78</f>
        <v xml:space="preserve">DÂY TAPE XƯƠNG CÁ </v>
      </c>
      <c r="B15" s="160" t="str">
        <f>'[3]1. CUTTING'!F46</f>
        <v>WHITE</v>
      </c>
      <c r="C15" s="160" t="str">
        <f>'1. CUTTING DOCKET'!$F$78</f>
        <v>SMOKE GREEN</v>
      </c>
    </row>
    <row r="16" spans="1:8" s="155" customFormat="1" ht="211.5" customHeight="1">
      <c r="A16" s="157" t="s">
        <v>225</v>
      </c>
      <c r="B16" s="161"/>
      <c r="C16" s="161"/>
    </row>
    <row r="17" spans="1:3" s="155" customFormat="1" ht="85.5" customHeight="1">
      <c r="A17" s="153" t="str">
        <f>'1. CUTTING DOCKET'!$B$79</f>
        <v xml:space="preserve">NHÃN CHÍNH </v>
      </c>
      <c r="B17" s="360" t="str">
        <f>'1. CUTTING DOCKET'!$F$79</f>
        <v>BLACK</v>
      </c>
      <c r="C17" s="361"/>
    </row>
    <row r="18" spans="1:3" s="155" customFormat="1" ht="291.60000000000002" customHeight="1">
      <c r="A18" s="162" t="s">
        <v>299</v>
      </c>
      <c r="B18" s="362"/>
      <c r="C18" s="363"/>
    </row>
    <row r="19" spans="1:3" s="155" customFormat="1" ht="85.5" customHeight="1">
      <c r="A19" s="153" t="str">
        <f>'1. CUTTING DOCKET'!$B$80</f>
        <v>NHÃN SIZE</v>
      </c>
      <c r="B19" s="360" t="str">
        <f>'1. CUTTING DOCKET'!$F$79</f>
        <v>BLACK</v>
      </c>
      <c r="C19" s="361"/>
    </row>
    <row r="20" spans="1:3" s="155" customFormat="1" ht="291.60000000000002" customHeight="1">
      <c r="A20" s="162" t="s">
        <v>300</v>
      </c>
      <c r="B20" s="362"/>
      <c r="C20" s="363"/>
    </row>
    <row r="21" spans="1:3" s="155" customFormat="1" ht="210.75" customHeight="1">
      <c r="A21" s="153" t="str">
        <f>'1. CUTTING DOCKET'!$B$81</f>
        <v>NHÃN THÀNH PHẦN</v>
      </c>
      <c r="B21" s="360" t="s">
        <v>36</v>
      </c>
      <c r="C21" s="361"/>
    </row>
    <row r="22" spans="1:3" s="155" customFormat="1" ht="300.75" customHeight="1">
      <c r="A22" s="162" t="s">
        <v>301</v>
      </c>
      <c r="B22" s="364"/>
      <c r="C22" s="365"/>
    </row>
  </sheetData>
  <mergeCells count="7">
    <mergeCell ref="B7:C7"/>
    <mergeCell ref="B17:C17"/>
    <mergeCell ref="B18:C18"/>
    <mergeCell ref="B21:C21"/>
    <mergeCell ref="B22:C22"/>
    <mergeCell ref="B19:C19"/>
    <mergeCell ref="B20:C20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40"/>
  <sheetViews>
    <sheetView view="pageBreakPreview" topLeftCell="A23" zoomScale="70" zoomScaleNormal="70" zoomScaleSheetLayoutView="70" workbookViewId="0">
      <selection activeCell="C14" sqref="C14"/>
    </sheetView>
  </sheetViews>
  <sheetFormatPr defaultColWidth="11.42578125" defaultRowHeight="18.75" outlineLevelRow="1"/>
  <cols>
    <col min="1" max="2" width="40.85546875" style="188" customWidth="1"/>
    <col min="3" max="3" width="47.85546875" style="188" customWidth="1"/>
    <col min="4" max="4" width="5.7109375" style="188" customWidth="1"/>
    <col min="5" max="5" width="11.7109375" style="188" customWidth="1"/>
    <col min="6" max="10" width="16.42578125" style="188" customWidth="1"/>
    <col min="11" max="16" width="5.7109375" style="188" customWidth="1"/>
    <col min="17" max="17" width="24.7109375" style="188" customWidth="1"/>
    <col min="18" max="18" width="9.140625" style="188" customWidth="1"/>
    <col min="19" max="19" width="33.7109375" style="188" customWidth="1"/>
    <col min="20" max="21" width="9.140625" style="188" customWidth="1"/>
    <col min="22" max="23" width="5.42578125" style="188" customWidth="1"/>
    <col min="24" max="24" width="3.85546875" style="188" customWidth="1"/>
    <col min="25" max="32" width="7.28515625" style="188" customWidth="1"/>
    <col min="33" max="256" width="11.42578125" style="168"/>
    <col min="257" max="259" width="40.85546875" style="168" customWidth="1"/>
    <col min="260" max="260" width="5.7109375" style="168" customWidth="1"/>
    <col min="261" max="261" width="11.7109375" style="168" customWidth="1"/>
    <col min="262" max="272" width="5.7109375" style="168" customWidth="1"/>
    <col min="273" max="273" width="24.7109375" style="168" customWidth="1"/>
    <col min="274" max="274" width="9.140625" style="168" customWidth="1"/>
    <col min="275" max="275" width="33.7109375" style="168" customWidth="1"/>
    <col min="276" max="277" width="9.140625" style="168" customWidth="1"/>
    <col min="278" max="279" width="5.42578125" style="168" customWidth="1"/>
    <col min="280" max="280" width="3.85546875" style="168" customWidth="1"/>
    <col min="281" max="288" width="7.28515625" style="168" customWidth="1"/>
    <col min="289" max="512" width="11.42578125" style="168"/>
    <col min="513" max="515" width="40.85546875" style="168" customWidth="1"/>
    <col min="516" max="516" width="5.7109375" style="168" customWidth="1"/>
    <col min="517" max="517" width="11.7109375" style="168" customWidth="1"/>
    <col min="518" max="528" width="5.7109375" style="168" customWidth="1"/>
    <col min="529" max="529" width="24.7109375" style="168" customWidth="1"/>
    <col min="530" max="530" width="9.140625" style="168" customWidth="1"/>
    <col min="531" max="531" width="33.7109375" style="168" customWidth="1"/>
    <col min="532" max="533" width="9.140625" style="168" customWidth="1"/>
    <col min="534" max="535" width="5.42578125" style="168" customWidth="1"/>
    <col min="536" max="536" width="3.85546875" style="168" customWidth="1"/>
    <col min="537" max="544" width="7.28515625" style="168" customWidth="1"/>
    <col min="545" max="768" width="11.42578125" style="168"/>
    <col min="769" max="771" width="40.85546875" style="168" customWidth="1"/>
    <col min="772" max="772" width="5.7109375" style="168" customWidth="1"/>
    <col min="773" max="773" width="11.7109375" style="168" customWidth="1"/>
    <col min="774" max="784" width="5.7109375" style="168" customWidth="1"/>
    <col min="785" max="785" width="24.7109375" style="168" customWidth="1"/>
    <col min="786" max="786" width="9.140625" style="168" customWidth="1"/>
    <col min="787" max="787" width="33.7109375" style="168" customWidth="1"/>
    <col min="788" max="789" width="9.140625" style="168" customWidth="1"/>
    <col min="790" max="791" width="5.42578125" style="168" customWidth="1"/>
    <col min="792" max="792" width="3.85546875" style="168" customWidth="1"/>
    <col min="793" max="800" width="7.28515625" style="168" customWidth="1"/>
    <col min="801" max="1024" width="11.42578125" style="168"/>
    <col min="1025" max="1027" width="40.85546875" style="168" customWidth="1"/>
    <col min="1028" max="1028" width="5.7109375" style="168" customWidth="1"/>
    <col min="1029" max="1029" width="11.7109375" style="168" customWidth="1"/>
    <col min="1030" max="1040" width="5.7109375" style="168" customWidth="1"/>
    <col min="1041" max="1041" width="24.7109375" style="168" customWidth="1"/>
    <col min="1042" max="1042" width="9.140625" style="168" customWidth="1"/>
    <col min="1043" max="1043" width="33.7109375" style="168" customWidth="1"/>
    <col min="1044" max="1045" width="9.140625" style="168" customWidth="1"/>
    <col min="1046" max="1047" width="5.42578125" style="168" customWidth="1"/>
    <col min="1048" max="1048" width="3.85546875" style="168" customWidth="1"/>
    <col min="1049" max="1056" width="7.28515625" style="168" customWidth="1"/>
    <col min="1057" max="1280" width="11.42578125" style="168"/>
    <col min="1281" max="1283" width="40.85546875" style="168" customWidth="1"/>
    <col min="1284" max="1284" width="5.7109375" style="168" customWidth="1"/>
    <col min="1285" max="1285" width="11.7109375" style="168" customWidth="1"/>
    <col min="1286" max="1296" width="5.7109375" style="168" customWidth="1"/>
    <col min="1297" max="1297" width="24.7109375" style="168" customWidth="1"/>
    <col min="1298" max="1298" width="9.140625" style="168" customWidth="1"/>
    <col min="1299" max="1299" width="33.7109375" style="168" customWidth="1"/>
    <col min="1300" max="1301" width="9.140625" style="168" customWidth="1"/>
    <col min="1302" max="1303" width="5.42578125" style="168" customWidth="1"/>
    <col min="1304" max="1304" width="3.85546875" style="168" customWidth="1"/>
    <col min="1305" max="1312" width="7.28515625" style="168" customWidth="1"/>
    <col min="1313" max="1536" width="11.42578125" style="168"/>
    <col min="1537" max="1539" width="40.85546875" style="168" customWidth="1"/>
    <col min="1540" max="1540" width="5.7109375" style="168" customWidth="1"/>
    <col min="1541" max="1541" width="11.7109375" style="168" customWidth="1"/>
    <col min="1542" max="1552" width="5.7109375" style="168" customWidth="1"/>
    <col min="1553" max="1553" width="24.7109375" style="168" customWidth="1"/>
    <col min="1554" max="1554" width="9.140625" style="168" customWidth="1"/>
    <col min="1555" max="1555" width="33.7109375" style="168" customWidth="1"/>
    <col min="1556" max="1557" width="9.140625" style="168" customWidth="1"/>
    <col min="1558" max="1559" width="5.42578125" style="168" customWidth="1"/>
    <col min="1560" max="1560" width="3.85546875" style="168" customWidth="1"/>
    <col min="1561" max="1568" width="7.28515625" style="168" customWidth="1"/>
    <col min="1569" max="1792" width="11.42578125" style="168"/>
    <col min="1793" max="1795" width="40.85546875" style="168" customWidth="1"/>
    <col min="1796" max="1796" width="5.7109375" style="168" customWidth="1"/>
    <col min="1797" max="1797" width="11.7109375" style="168" customWidth="1"/>
    <col min="1798" max="1808" width="5.7109375" style="168" customWidth="1"/>
    <col min="1809" max="1809" width="24.7109375" style="168" customWidth="1"/>
    <col min="1810" max="1810" width="9.140625" style="168" customWidth="1"/>
    <col min="1811" max="1811" width="33.7109375" style="168" customWidth="1"/>
    <col min="1812" max="1813" width="9.140625" style="168" customWidth="1"/>
    <col min="1814" max="1815" width="5.42578125" style="168" customWidth="1"/>
    <col min="1816" max="1816" width="3.85546875" style="168" customWidth="1"/>
    <col min="1817" max="1824" width="7.28515625" style="168" customWidth="1"/>
    <col min="1825" max="2048" width="11.42578125" style="168"/>
    <col min="2049" max="2051" width="40.85546875" style="168" customWidth="1"/>
    <col min="2052" max="2052" width="5.7109375" style="168" customWidth="1"/>
    <col min="2053" max="2053" width="11.7109375" style="168" customWidth="1"/>
    <col min="2054" max="2064" width="5.7109375" style="168" customWidth="1"/>
    <col min="2065" max="2065" width="24.7109375" style="168" customWidth="1"/>
    <col min="2066" max="2066" width="9.140625" style="168" customWidth="1"/>
    <col min="2067" max="2067" width="33.7109375" style="168" customWidth="1"/>
    <col min="2068" max="2069" width="9.140625" style="168" customWidth="1"/>
    <col min="2070" max="2071" width="5.42578125" style="168" customWidth="1"/>
    <col min="2072" max="2072" width="3.85546875" style="168" customWidth="1"/>
    <col min="2073" max="2080" width="7.28515625" style="168" customWidth="1"/>
    <col min="2081" max="2304" width="11.42578125" style="168"/>
    <col min="2305" max="2307" width="40.85546875" style="168" customWidth="1"/>
    <col min="2308" max="2308" width="5.7109375" style="168" customWidth="1"/>
    <col min="2309" max="2309" width="11.7109375" style="168" customWidth="1"/>
    <col min="2310" max="2320" width="5.7109375" style="168" customWidth="1"/>
    <col min="2321" max="2321" width="24.7109375" style="168" customWidth="1"/>
    <col min="2322" max="2322" width="9.140625" style="168" customWidth="1"/>
    <col min="2323" max="2323" width="33.7109375" style="168" customWidth="1"/>
    <col min="2324" max="2325" width="9.140625" style="168" customWidth="1"/>
    <col min="2326" max="2327" width="5.42578125" style="168" customWidth="1"/>
    <col min="2328" max="2328" width="3.85546875" style="168" customWidth="1"/>
    <col min="2329" max="2336" width="7.28515625" style="168" customWidth="1"/>
    <col min="2337" max="2560" width="11.42578125" style="168"/>
    <col min="2561" max="2563" width="40.85546875" style="168" customWidth="1"/>
    <col min="2564" max="2564" width="5.7109375" style="168" customWidth="1"/>
    <col min="2565" max="2565" width="11.7109375" style="168" customWidth="1"/>
    <col min="2566" max="2576" width="5.7109375" style="168" customWidth="1"/>
    <col min="2577" max="2577" width="24.7109375" style="168" customWidth="1"/>
    <col min="2578" max="2578" width="9.140625" style="168" customWidth="1"/>
    <col min="2579" max="2579" width="33.7109375" style="168" customWidth="1"/>
    <col min="2580" max="2581" width="9.140625" style="168" customWidth="1"/>
    <col min="2582" max="2583" width="5.42578125" style="168" customWidth="1"/>
    <col min="2584" max="2584" width="3.85546875" style="168" customWidth="1"/>
    <col min="2585" max="2592" width="7.28515625" style="168" customWidth="1"/>
    <col min="2593" max="2816" width="11.42578125" style="168"/>
    <col min="2817" max="2819" width="40.85546875" style="168" customWidth="1"/>
    <col min="2820" max="2820" width="5.7109375" style="168" customWidth="1"/>
    <col min="2821" max="2821" width="11.7109375" style="168" customWidth="1"/>
    <col min="2822" max="2832" width="5.7109375" style="168" customWidth="1"/>
    <col min="2833" max="2833" width="24.7109375" style="168" customWidth="1"/>
    <col min="2834" max="2834" width="9.140625" style="168" customWidth="1"/>
    <col min="2835" max="2835" width="33.7109375" style="168" customWidth="1"/>
    <col min="2836" max="2837" width="9.140625" style="168" customWidth="1"/>
    <col min="2838" max="2839" width="5.42578125" style="168" customWidth="1"/>
    <col min="2840" max="2840" width="3.85546875" style="168" customWidth="1"/>
    <col min="2841" max="2848" width="7.28515625" style="168" customWidth="1"/>
    <col min="2849" max="3072" width="11.42578125" style="168"/>
    <col min="3073" max="3075" width="40.85546875" style="168" customWidth="1"/>
    <col min="3076" max="3076" width="5.7109375" style="168" customWidth="1"/>
    <col min="3077" max="3077" width="11.7109375" style="168" customWidth="1"/>
    <col min="3078" max="3088" width="5.7109375" style="168" customWidth="1"/>
    <col min="3089" max="3089" width="24.7109375" style="168" customWidth="1"/>
    <col min="3090" max="3090" width="9.140625" style="168" customWidth="1"/>
    <col min="3091" max="3091" width="33.7109375" style="168" customWidth="1"/>
    <col min="3092" max="3093" width="9.140625" style="168" customWidth="1"/>
    <col min="3094" max="3095" width="5.42578125" style="168" customWidth="1"/>
    <col min="3096" max="3096" width="3.85546875" style="168" customWidth="1"/>
    <col min="3097" max="3104" width="7.28515625" style="168" customWidth="1"/>
    <col min="3105" max="3328" width="11.42578125" style="168"/>
    <col min="3329" max="3331" width="40.85546875" style="168" customWidth="1"/>
    <col min="3332" max="3332" width="5.7109375" style="168" customWidth="1"/>
    <col min="3333" max="3333" width="11.7109375" style="168" customWidth="1"/>
    <col min="3334" max="3344" width="5.7109375" style="168" customWidth="1"/>
    <col min="3345" max="3345" width="24.7109375" style="168" customWidth="1"/>
    <col min="3346" max="3346" width="9.140625" style="168" customWidth="1"/>
    <col min="3347" max="3347" width="33.7109375" style="168" customWidth="1"/>
    <col min="3348" max="3349" width="9.140625" style="168" customWidth="1"/>
    <col min="3350" max="3351" width="5.42578125" style="168" customWidth="1"/>
    <col min="3352" max="3352" width="3.85546875" style="168" customWidth="1"/>
    <col min="3353" max="3360" width="7.28515625" style="168" customWidth="1"/>
    <col min="3361" max="3584" width="11.42578125" style="168"/>
    <col min="3585" max="3587" width="40.85546875" style="168" customWidth="1"/>
    <col min="3588" max="3588" width="5.7109375" style="168" customWidth="1"/>
    <col min="3589" max="3589" width="11.7109375" style="168" customWidth="1"/>
    <col min="3590" max="3600" width="5.7109375" style="168" customWidth="1"/>
    <col min="3601" max="3601" width="24.7109375" style="168" customWidth="1"/>
    <col min="3602" max="3602" width="9.140625" style="168" customWidth="1"/>
    <col min="3603" max="3603" width="33.7109375" style="168" customWidth="1"/>
    <col min="3604" max="3605" width="9.140625" style="168" customWidth="1"/>
    <col min="3606" max="3607" width="5.42578125" style="168" customWidth="1"/>
    <col min="3608" max="3608" width="3.85546875" style="168" customWidth="1"/>
    <col min="3609" max="3616" width="7.28515625" style="168" customWidth="1"/>
    <col min="3617" max="3840" width="11.42578125" style="168"/>
    <col min="3841" max="3843" width="40.85546875" style="168" customWidth="1"/>
    <col min="3844" max="3844" width="5.7109375" style="168" customWidth="1"/>
    <col min="3845" max="3845" width="11.7109375" style="168" customWidth="1"/>
    <col min="3846" max="3856" width="5.7109375" style="168" customWidth="1"/>
    <col min="3857" max="3857" width="24.7109375" style="168" customWidth="1"/>
    <col min="3858" max="3858" width="9.140625" style="168" customWidth="1"/>
    <col min="3859" max="3859" width="33.7109375" style="168" customWidth="1"/>
    <col min="3860" max="3861" width="9.140625" style="168" customWidth="1"/>
    <col min="3862" max="3863" width="5.42578125" style="168" customWidth="1"/>
    <col min="3864" max="3864" width="3.85546875" style="168" customWidth="1"/>
    <col min="3865" max="3872" width="7.28515625" style="168" customWidth="1"/>
    <col min="3873" max="4096" width="11.42578125" style="168"/>
    <col min="4097" max="4099" width="40.85546875" style="168" customWidth="1"/>
    <col min="4100" max="4100" width="5.7109375" style="168" customWidth="1"/>
    <col min="4101" max="4101" width="11.7109375" style="168" customWidth="1"/>
    <col min="4102" max="4112" width="5.7109375" style="168" customWidth="1"/>
    <col min="4113" max="4113" width="24.7109375" style="168" customWidth="1"/>
    <col min="4114" max="4114" width="9.140625" style="168" customWidth="1"/>
    <col min="4115" max="4115" width="33.7109375" style="168" customWidth="1"/>
    <col min="4116" max="4117" width="9.140625" style="168" customWidth="1"/>
    <col min="4118" max="4119" width="5.42578125" style="168" customWidth="1"/>
    <col min="4120" max="4120" width="3.85546875" style="168" customWidth="1"/>
    <col min="4121" max="4128" width="7.28515625" style="168" customWidth="1"/>
    <col min="4129" max="4352" width="11.42578125" style="168"/>
    <col min="4353" max="4355" width="40.85546875" style="168" customWidth="1"/>
    <col min="4356" max="4356" width="5.7109375" style="168" customWidth="1"/>
    <col min="4357" max="4357" width="11.7109375" style="168" customWidth="1"/>
    <col min="4358" max="4368" width="5.7109375" style="168" customWidth="1"/>
    <col min="4369" max="4369" width="24.7109375" style="168" customWidth="1"/>
    <col min="4370" max="4370" width="9.140625" style="168" customWidth="1"/>
    <col min="4371" max="4371" width="33.7109375" style="168" customWidth="1"/>
    <col min="4372" max="4373" width="9.140625" style="168" customWidth="1"/>
    <col min="4374" max="4375" width="5.42578125" style="168" customWidth="1"/>
    <col min="4376" max="4376" width="3.85546875" style="168" customWidth="1"/>
    <col min="4377" max="4384" width="7.28515625" style="168" customWidth="1"/>
    <col min="4385" max="4608" width="11.42578125" style="168"/>
    <col min="4609" max="4611" width="40.85546875" style="168" customWidth="1"/>
    <col min="4612" max="4612" width="5.7109375" style="168" customWidth="1"/>
    <col min="4613" max="4613" width="11.7109375" style="168" customWidth="1"/>
    <col min="4614" max="4624" width="5.7109375" style="168" customWidth="1"/>
    <col min="4625" max="4625" width="24.7109375" style="168" customWidth="1"/>
    <col min="4626" max="4626" width="9.140625" style="168" customWidth="1"/>
    <col min="4627" max="4627" width="33.7109375" style="168" customWidth="1"/>
    <col min="4628" max="4629" width="9.140625" style="168" customWidth="1"/>
    <col min="4630" max="4631" width="5.42578125" style="168" customWidth="1"/>
    <col min="4632" max="4632" width="3.85546875" style="168" customWidth="1"/>
    <col min="4633" max="4640" width="7.28515625" style="168" customWidth="1"/>
    <col min="4641" max="4864" width="11.42578125" style="168"/>
    <col min="4865" max="4867" width="40.85546875" style="168" customWidth="1"/>
    <col min="4868" max="4868" width="5.7109375" style="168" customWidth="1"/>
    <col min="4869" max="4869" width="11.7109375" style="168" customWidth="1"/>
    <col min="4870" max="4880" width="5.7109375" style="168" customWidth="1"/>
    <col min="4881" max="4881" width="24.7109375" style="168" customWidth="1"/>
    <col min="4882" max="4882" width="9.140625" style="168" customWidth="1"/>
    <col min="4883" max="4883" width="33.7109375" style="168" customWidth="1"/>
    <col min="4884" max="4885" width="9.140625" style="168" customWidth="1"/>
    <col min="4886" max="4887" width="5.42578125" style="168" customWidth="1"/>
    <col min="4888" max="4888" width="3.85546875" style="168" customWidth="1"/>
    <col min="4889" max="4896" width="7.28515625" style="168" customWidth="1"/>
    <col min="4897" max="5120" width="11.42578125" style="168"/>
    <col min="5121" max="5123" width="40.85546875" style="168" customWidth="1"/>
    <col min="5124" max="5124" width="5.7109375" style="168" customWidth="1"/>
    <col min="5125" max="5125" width="11.7109375" style="168" customWidth="1"/>
    <col min="5126" max="5136" width="5.7109375" style="168" customWidth="1"/>
    <col min="5137" max="5137" width="24.7109375" style="168" customWidth="1"/>
    <col min="5138" max="5138" width="9.140625" style="168" customWidth="1"/>
    <col min="5139" max="5139" width="33.7109375" style="168" customWidth="1"/>
    <col min="5140" max="5141" width="9.140625" style="168" customWidth="1"/>
    <col min="5142" max="5143" width="5.42578125" style="168" customWidth="1"/>
    <col min="5144" max="5144" width="3.85546875" style="168" customWidth="1"/>
    <col min="5145" max="5152" width="7.28515625" style="168" customWidth="1"/>
    <col min="5153" max="5376" width="11.42578125" style="168"/>
    <col min="5377" max="5379" width="40.85546875" style="168" customWidth="1"/>
    <col min="5380" max="5380" width="5.7109375" style="168" customWidth="1"/>
    <col min="5381" max="5381" width="11.7109375" style="168" customWidth="1"/>
    <col min="5382" max="5392" width="5.7109375" style="168" customWidth="1"/>
    <col min="5393" max="5393" width="24.7109375" style="168" customWidth="1"/>
    <col min="5394" max="5394" width="9.140625" style="168" customWidth="1"/>
    <col min="5395" max="5395" width="33.7109375" style="168" customWidth="1"/>
    <col min="5396" max="5397" width="9.140625" style="168" customWidth="1"/>
    <col min="5398" max="5399" width="5.42578125" style="168" customWidth="1"/>
    <col min="5400" max="5400" width="3.85546875" style="168" customWidth="1"/>
    <col min="5401" max="5408" width="7.28515625" style="168" customWidth="1"/>
    <col min="5409" max="5632" width="11.42578125" style="168"/>
    <col min="5633" max="5635" width="40.85546875" style="168" customWidth="1"/>
    <col min="5636" max="5636" width="5.7109375" style="168" customWidth="1"/>
    <col min="5637" max="5637" width="11.7109375" style="168" customWidth="1"/>
    <col min="5638" max="5648" width="5.7109375" style="168" customWidth="1"/>
    <col min="5649" max="5649" width="24.7109375" style="168" customWidth="1"/>
    <col min="5650" max="5650" width="9.140625" style="168" customWidth="1"/>
    <col min="5651" max="5651" width="33.7109375" style="168" customWidth="1"/>
    <col min="5652" max="5653" width="9.140625" style="168" customWidth="1"/>
    <col min="5654" max="5655" width="5.42578125" style="168" customWidth="1"/>
    <col min="5656" max="5656" width="3.85546875" style="168" customWidth="1"/>
    <col min="5657" max="5664" width="7.28515625" style="168" customWidth="1"/>
    <col min="5665" max="5888" width="11.42578125" style="168"/>
    <col min="5889" max="5891" width="40.85546875" style="168" customWidth="1"/>
    <col min="5892" max="5892" width="5.7109375" style="168" customWidth="1"/>
    <col min="5893" max="5893" width="11.7109375" style="168" customWidth="1"/>
    <col min="5894" max="5904" width="5.7109375" style="168" customWidth="1"/>
    <col min="5905" max="5905" width="24.7109375" style="168" customWidth="1"/>
    <col min="5906" max="5906" width="9.140625" style="168" customWidth="1"/>
    <col min="5907" max="5907" width="33.7109375" style="168" customWidth="1"/>
    <col min="5908" max="5909" width="9.140625" style="168" customWidth="1"/>
    <col min="5910" max="5911" width="5.42578125" style="168" customWidth="1"/>
    <col min="5912" max="5912" width="3.85546875" style="168" customWidth="1"/>
    <col min="5913" max="5920" width="7.28515625" style="168" customWidth="1"/>
    <col min="5921" max="6144" width="11.42578125" style="168"/>
    <col min="6145" max="6147" width="40.85546875" style="168" customWidth="1"/>
    <col min="6148" max="6148" width="5.7109375" style="168" customWidth="1"/>
    <col min="6149" max="6149" width="11.7109375" style="168" customWidth="1"/>
    <col min="6150" max="6160" width="5.7109375" style="168" customWidth="1"/>
    <col min="6161" max="6161" width="24.7109375" style="168" customWidth="1"/>
    <col min="6162" max="6162" width="9.140625" style="168" customWidth="1"/>
    <col min="6163" max="6163" width="33.7109375" style="168" customWidth="1"/>
    <col min="6164" max="6165" width="9.140625" style="168" customWidth="1"/>
    <col min="6166" max="6167" width="5.42578125" style="168" customWidth="1"/>
    <col min="6168" max="6168" width="3.85546875" style="168" customWidth="1"/>
    <col min="6169" max="6176" width="7.28515625" style="168" customWidth="1"/>
    <col min="6177" max="6400" width="11.42578125" style="168"/>
    <col min="6401" max="6403" width="40.85546875" style="168" customWidth="1"/>
    <col min="6404" max="6404" width="5.7109375" style="168" customWidth="1"/>
    <col min="6405" max="6405" width="11.7109375" style="168" customWidth="1"/>
    <col min="6406" max="6416" width="5.7109375" style="168" customWidth="1"/>
    <col min="6417" max="6417" width="24.7109375" style="168" customWidth="1"/>
    <col min="6418" max="6418" width="9.140625" style="168" customWidth="1"/>
    <col min="6419" max="6419" width="33.7109375" style="168" customWidth="1"/>
    <col min="6420" max="6421" width="9.140625" style="168" customWidth="1"/>
    <col min="6422" max="6423" width="5.42578125" style="168" customWidth="1"/>
    <col min="6424" max="6424" width="3.85546875" style="168" customWidth="1"/>
    <col min="6425" max="6432" width="7.28515625" style="168" customWidth="1"/>
    <col min="6433" max="6656" width="11.42578125" style="168"/>
    <col min="6657" max="6659" width="40.85546875" style="168" customWidth="1"/>
    <col min="6660" max="6660" width="5.7109375" style="168" customWidth="1"/>
    <col min="6661" max="6661" width="11.7109375" style="168" customWidth="1"/>
    <col min="6662" max="6672" width="5.7109375" style="168" customWidth="1"/>
    <col min="6673" max="6673" width="24.7109375" style="168" customWidth="1"/>
    <col min="6674" max="6674" width="9.140625" style="168" customWidth="1"/>
    <col min="6675" max="6675" width="33.7109375" style="168" customWidth="1"/>
    <col min="6676" max="6677" width="9.140625" style="168" customWidth="1"/>
    <col min="6678" max="6679" width="5.42578125" style="168" customWidth="1"/>
    <col min="6680" max="6680" width="3.85546875" style="168" customWidth="1"/>
    <col min="6681" max="6688" width="7.28515625" style="168" customWidth="1"/>
    <col min="6689" max="6912" width="11.42578125" style="168"/>
    <col min="6913" max="6915" width="40.85546875" style="168" customWidth="1"/>
    <col min="6916" max="6916" width="5.7109375" style="168" customWidth="1"/>
    <col min="6917" max="6917" width="11.7109375" style="168" customWidth="1"/>
    <col min="6918" max="6928" width="5.7109375" style="168" customWidth="1"/>
    <col min="6929" max="6929" width="24.7109375" style="168" customWidth="1"/>
    <col min="6930" max="6930" width="9.140625" style="168" customWidth="1"/>
    <col min="6931" max="6931" width="33.7109375" style="168" customWidth="1"/>
    <col min="6932" max="6933" width="9.140625" style="168" customWidth="1"/>
    <col min="6934" max="6935" width="5.42578125" style="168" customWidth="1"/>
    <col min="6936" max="6936" width="3.85546875" style="168" customWidth="1"/>
    <col min="6937" max="6944" width="7.28515625" style="168" customWidth="1"/>
    <col min="6945" max="7168" width="11.42578125" style="168"/>
    <col min="7169" max="7171" width="40.85546875" style="168" customWidth="1"/>
    <col min="7172" max="7172" width="5.7109375" style="168" customWidth="1"/>
    <col min="7173" max="7173" width="11.7109375" style="168" customWidth="1"/>
    <col min="7174" max="7184" width="5.7109375" style="168" customWidth="1"/>
    <col min="7185" max="7185" width="24.7109375" style="168" customWidth="1"/>
    <col min="7186" max="7186" width="9.140625" style="168" customWidth="1"/>
    <col min="7187" max="7187" width="33.7109375" style="168" customWidth="1"/>
    <col min="7188" max="7189" width="9.140625" style="168" customWidth="1"/>
    <col min="7190" max="7191" width="5.42578125" style="168" customWidth="1"/>
    <col min="7192" max="7192" width="3.85546875" style="168" customWidth="1"/>
    <col min="7193" max="7200" width="7.28515625" style="168" customWidth="1"/>
    <col min="7201" max="7424" width="11.42578125" style="168"/>
    <col min="7425" max="7427" width="40.85546875" style="168" customWidth="1"/>
    <col min="7428" max="7428" width="5.7109375" style="168" customWidth="1"/>
    <col min="7429" max="7429" width="11.7109375" style="168" customWidth="1"/>
    <col min="7430" max="7440" width="5.7109375" style="168" customWidth="1"/>
    <col min="7441" max="7441" width="24.7109375" style="168" customWidth="1"/>
    <col min="7442" max="7442" width="9.140625" style="168" customWidth="1"/>
    <col min="7443" max="7443" width="33.7109375" style="168" customWidth="1"/>
    <col min="7444" max="7445" width="9.140625" style="168" customWidth="1"/>
    <col min="7446" max="7447" width="5.42578125" style="168" customWidth="1"/>
    <col min="7448" max="7448" width="3.85546875" style="168" customWidth="1"/>
    <col min="7449" max="7456" width="7.28515625" style="168" customWidth="1"/>
    <col min="7457" max="7680" width="11.42578125" style="168"/>
    <col min="7681" max="7683" width="40.85546875" style="168" customWidth="1"/>
    <col min="7684" max="7684" width="5.7109375" style="168" customWidth="1"/>
    <col min="7685" max="7685" width="11.7109375" style="168" customWidth="1"/>
    <col min="7686" max="7696" width="5.7109375" style="168" customWidth="1"/>
    <col min="7697" max="7697" width="24.7109375" style="168" customWidth="1"/>
    <col min="7698" max="7698" width="9.140625" style="168" customWidth="1"/>
    <col min="7699" max="7699" width="33.7109375" style="168" customWidth="1"/>
    <col min="7700" max="7701" width="9.140625" style="168" customWidth="1"/>
    <col min="7702" max="7703" width="5.42578125" style="168" customWidth="1"/>
    <col min="7704" max="7704" width="3.85546875" style="168" customWidth="1"/>
    <col min="7705" max="7712" width="7.28515625" style="168" customWidth="1"/>
    <col min="7713" max="7936" width="11.42578125" style="168"/>
    <col min="7937" max="7939" width="40.85546875" style="168" customWidth="1"/>
    <col min="7940" max="7940" width="5.7109375" style="168" customWidth="1"/>
    <col min="7941" max="7941" width="11.7109375" style="168" customWidth="1"/>
    <col min="7942" max="7952" width="5.7109375" style="168" customWidth="1"/>
    <col min="7953" max="7953" width="24.7109375" style="168" customWidth="1"/>
    <col min="7954" max="7954" width="9.140625" style="168" customWidth="1"/>
    <col min="7955" max="7955" width="33.7109375" style="168" customWidth="1"/>
    <col min="7956" max="7957" width="9.140625" style="168" customWidth="1"/>
    <col min="7958" max="7959" width="5.42578125" style="168" customWidth="1"/>
    <col min="7960" max="7960" width="3.85546875" style="168" customWidth="1"/>
    <col min="7961" max="7968" width="7.28515625" style="168" customWidth="1"/>
    <col min="7969" max="8192" width="11.42578125" style="168"/>
    <col min="8193" max="8195" width="40.85546875" style="168" customWidth="1"/>
    <col min="8196" max="8196" width="5.7109375" style="168" customWidth="1"/>
    <col min="8197" max="8197" width="11.7109375" style="168" customWidth="1"/>
    <col min="8198" max="8208" width="5.7109375" style="168" customWidth="1"/>
    <col min="8209" max="8209" width="24.7109375" style="168" customWidth="1"/>
    <col min="8210" max="8210" width="9.140625" style="168" customWidth="1"/>
    <col min="8211" max="8211" width="33.7109375" style="168" customWidth="1"/>
    <col min="8212" max="8213" width="9.140625" style="168" customWidth="1"/>
    <col min="8214" max="8215" width="5.42578125" style="168" customWidth="1"/>
    <col min="8216" max="8216" width="3.85546875" style="168" customWidth="1"/>
    <col min="8217" max="8224" width="7.28515625" style="168" customWidth="1"/>
    <col min="8225" max="8448" width="11.42578125" style="168"/>
    <col min="8449" max="8451" width="40.85546875" style="168" customWidth="1"/>
    <col min="8452" max="8452" width="5.7109375" style="168" customWidth="1"/>
    <col min="8453" max="8453" width="11.7109375" style="168" customWidth="1"/>
    <col min="8454" max="8464" width="5.7109375" style="168" customWidth="1"/>
    <col min="8465" max="8465" width="24.7109375" style="168" customWidth="1"/>
    <col min="8466" max="8466" width="9.140625" style="168" customWidth="1"/>
    <col min="8467" max="8467" width="33.7109375" style="168" customWidth="1"/>
    <col min="8468" max="8469" width="9.140625" style="168" customWidth="1"/>
    <col min="8470" max="8471" width="5.42578125" style="168" customWidth="1"/>
    <col min="8472" max="8472" width="3.85546875" style="168" customWidth="1"/>
    <col min="8473" max="8480" width="7.28515625" style="168" customWidth="1"/>
    <col min="8481" max="8704" width="11.42578125" style="168"/>
    <col min="8705" max="8707" width="40.85546875" style="168" customWidth="1"/>
    <col min="8708" max="8708" width="5.7109375" style="168" customWidth="1"/>
    <col min="8709" max="8709" width="11.7109375" style="168" customWidth="1"/>
    <col min="8710" max="8720" width="5.7109375" style="168" customWidth="1"/>
    <col min="8721" max="8721" width="24.7109375" style="168" customWidth="1"/>
    <col min="8722" max="8722" width="9.140625" style="168" customWidth="1"/>
    <col min="8723" max="8723" width="33.7109375" style="168" customWidth="1"/>
    <col min="8724" max="8725" width="9.140625" style="168" customWidth="1"/>
    <col min="8726" max="8727" width="5.42578125" style="168" customWidth="1"/>
    <col min="8728" max="8728" width="3.85546875" style="168" customWidth="1"/>
    <col min="8729" max="8736" width="7.28515625" style="168" customWidth="1"/>
    <col min="8737" max="8960" width="11.42578125" style="168"/>
    <col min="8961" max="8963" width="40.85546875" style="168" customWidth="1"/>
    <col min="8964" max="8964" width="5.7109375" style="168" customWidth="1"/>
    <col min="8965" max="8965" width="11.7109375" style="168" customWidth="1"/>
    <col min="8966" max="8976" width="5.7109375" style="168" customWidth="1"/>
    <col min="8977" max="8977" width="24.7109375" style="168" customWidth="1"/>
    <col min="8978" max="8978" width="9.140625" style="168" customWidth="1"/>
    <col min="8979" max="8979" width="33.7109375" style="168" customWidth="1"/>
    <col min="8980" max="8981" width="9.140625" style="168" customWidth="1"/>
    <col min="8982" max="8983" width="5.42578125" style="168" customWidth="1"/>
    <col min="8984" max="8984" width="3.85546875" style="168" customWidth="1"/>
    <col min="8985" max="8992" width="7.28515625" style="168" customWidth="1"/>
    <col min="8993" max="9216" width="11.42578125" style="168"/>
    <col min="9217" max="9219" width="40.85546875" style="168" customWidth="1"/>
    <col min="9220" max="9220" width="5.7109375" style="168" customWidth="1"/>
    <col min="9221" max="9221" width="11.7109375" style="168" customWidth="1"/>
    <col min="9222" max="9232" width="5.7109375" style="168" customWidth="1"/>
    <col min="9233" max="9233" width="24.7109375" style="168" customWidth="1"/>
    <col min="9234" max="9234" width="9.140625" style="168" customWidth="1"/>
    <col min="9235" max="9235" width="33.7109375" style="168" customWidth="1"/>
    <col min="9236" max="9237" width="9.140625" style="168" customWidth="1"/>
    <col min="9238" max="9239" width="5.42578125" style="168" customWidth="1"/>
    <col min="9240" max="9240" width="3.85546875" style="168" customWidth="1"/>
    <col min="9241" max="9248" width="7.28515625" style="168" customWidth="1"/>
    <col min="9249" max="9472" width="11.42578125" style="168"/>
    <col min="9473" max="9475" width="40.85546875" style="168" customWidth="1"/>
    <col min="9476" max="9476" width="5.7109375" style="168" customWidth="1"/>
    <col min="9477" max="9477" width="11.7109375" style="168" customWidth="1"/>
    <col min="9478" max="9488" width="5.7109375" style="168" customWidth="1"/>
    <col min="9489" max="9489" width="24.7109375" style="168" customWidth="1"/>
    <col min="9490" max="9490" width="9.140625" style="168" customWidth="1"/>
    <col min="9491" max="9491" width="33.7109375" style="168" customWidth="1"/>
    <col min="9492" max="9493" width="9.140625" style="168" customWidth="1"/>
    <col min="9494" max="9495" width="5.42578125" style="168" customWidth="1"/>
    <col min="9496" max="9496" width="3.85546875" style="168" customWidth="1"/>
    <col min="9497" max="9504" width="7.28515625" style="168" customWidth="1"/>
    <col min="9505" max="9728" width="11.42578125" style="168"/>
    <col min="9729" max="9731" width="40.85546875" style="168" customWidth="1"/>
    <col min="9732" max="9732" width="5.7109375" style="168" customWidth="1"/>
    <col min="9733" max="9733" width="11.7109375" style="168" customWidth="1"/>
    <col min="9734" max="9744" width="5.7109375" style="168" customWidth="1"/>
    <col min="9745" max="9745" width="24.7109375" style="168" customWidth="1"/>
    <col min="9746" max="9746" width="9.140625" style="168" customWidth="1"/>
    <col min="9747" max="9747" width="33.7109375" style="168" customWidth="1"/>
    <col min="9748" max="9749" width="9.140625" style="168" customWidth="1"/>
    <col min="9750" max="9751" width="5.42578125" style="168" customWidth="1"/>
    <col min="9752" max="9752" width="3.85546875" style="168" customWidth="1"/>
    <col min="9753" max="9760" width="7.28515625" style="168" customWidth="1"/>
    <col min="9761" max="9984" width="11.42578125" style="168"/>
    <col min="9985" max="9987" width="40.85546875" style="168" customWidth="1"/>
    <col min="9988" max="9988" width="5.7109375" style="168" customWidth="1"/>
    <col min="9989" max="9989" width="11.7109375" style="168" customWidth="1"/>
    <col min="9990" max="10000" width="5.7109375" style="168" customWidth="1"/>
    <col min="10001" max="10001" width="24.7109375" style="168" customWidth="1"/>
    <col min="10002" max="10002" width="9.140625" style="168" customWidth="1"/>
    <col min="10003" max="10003" width="33.7109375" style="168" customWidth="1"/>
    <col min="10004" max="10005" width="9.140625" style="168" customWidth="1"/>
    <col min="10006" max="10007" width="5.42578125" style="168" customWidth="1"/>
    <col min="10008" max="10008" width="3.85546875" style="168" customWidth="1"/>
    <col min="10009" max="10016" width="7.28515625" style="168" customWidth="1"/>
    <col min="10017" max="10240" width="11.42578125" style="168"/>
    <col min="10241" max="10243" width="40.85546875" style="168" customWidth="1"/>
    <col min="10244" max="10244" width="5.7109375" style="168" customWidth="1"/>
    <col min="10245" max="10245" width="11.7109375" style="168" customWidth="1"/>
    <col min="10246" max="10256" width="5.7109375" style="168" customWidth="1"/>
    <col min="10257" max="10257" width="24.7109375" style="168" customWidth="1"/>
    <col min="10258" max="10258" width="9.140625" style="168" customWidth="1"/>
    <col min="10259" max="10259" width="33.7109375" style="168" customWidth="1"/>
    <col min="10260" max="10261" width="9.140625" style="168" customWidth="1"/>
    <col min="10262" max="10263" width="5.42578125" style="168" customWidth="1"/>
    <col min="10264" max="10264" width="3.85546875" style="168" customWidth="1"/>
    <col min="10265" max="10272" width="7.28515625" style="168" customWidth="1"/>
    <col min="10273" max="10496" width="11.42578125" style="168"/>
    <col min="10497" max="10499" width="40.85546875" style="168" customWidth="1"/>
    <col min="10500" max="10500" width="5.7109375" style="168" customWidth="1"/>
    <col min="10501" max="10501" width="11.7109375" style="168" customWidth="1"/>
    <col min="10502" max="10512" width="5.7109375" style="168" customWidth="1"/>
    <col min="10513" max="10513" width="24.7109375" style="168" customWidth="1"/>
    <col min="10514" max="10514" width="9.140625" style="168" customWidth="1"/>
    <col min="10515" max="10515" width="33.7109375" style="168" customWidth="1"/>
    <col min="10516" max="10517" width="9.140625" style="168" customWidth="1"/>
    <col min="10518" max="10519" width="5.42578125" style="168" customWidth="1"/>
    <col min="10520" max="10520" width="3.85546875" style="168" customWidth="1"/>
    <col min="10521" max="10528" width="7.28515625" style="168" customWidth="1"/>
    <col min="10529" max="10752" width="11.42578125" style="168"/>
    <col min="10753" max="10755" width="40.85546875" style="168" customWidth="1"/>
    <col min="10756" max="10756" width="5.7109375" style="168" customWidth="1"/>
    <col min="10757" max="10757" width="11.7109375" style="168" customWidth="1"/>
    <col min="10758" max="10768" width="5.7109375" style="168" customWidth="1"/>
    <col min="10769" max="10769" width="24.7109375" style="168" customWidth="1"/>
    <col min="10770" max="10770" width="9.140625" style="168" customWidth="1"/>
    <col min="10771" max="10771" width="33.7109375" style="168" customWidth="1"/>
    <col min="10772" max="10773" width="9.140625" style="168" customWidth="1"/>
    <col min="10774" max="10775" width="5.42578125" style="168" customWidth="1"/>
    <col min="10776" max="10776" width="3.85546875" style="168" customWidth="1"/>
    <col min="10777" max="10784" width="7.28515625" style="168" customWidth="1"/>
    <col min="10785" max="11008" width="11.42578125" style="168"/>
    <col min="11009" max="11011" width="40.85546875" style="168" customWidth="1"/>
    <col min="11012" max="11012" width="5.7109375" style="168" customWidth="1"/>
    <col min="11013" max="11013" width="11.7109375" style="168" customWidth="1"/>
    <col min="11014" max="11024" width="5.7109375" style="168" customWidth="1"/>
    <col min="11025" max="11025" width="24.7109375" style="168" customWidth="1"/>
    <col min="11026" max="11026" width="9.140625" style="168" customWidth="1"/>
    <col min="11027" max="11027" width="33.7109375" style="168" customWidth="1"/>
    <col min="11028" max="11029" width="9.140625" style="168" customWidth="1"/>
    <col min="11030" max="11031" width="5.42578125" style="168" customWidth="1"/>
    <col min="11032" max="11032" width="3.85546875" style="168" customWidth="1"/>
    <col min="11033" max="11040" width="7.28515625" style="168" customWidth="1"/>
    <col min="11041" max="11264" width="11.42578125" style="168"/>
    <col min="11265" max="11267" width="40.85546875" style="168" customWidth="1"/>
    <col min="11268" max="11268" width="5.7109375" style="168" customWidth="1"/>
    <col min="11269" max="11269" width="11.7109375" style="168" customWidth="1"/>
    <col min="11270" max="11280" width="5.7109375" style="168" customWidth="1"/>
    <col min="11281" max="11281" width="24.7109375" style="168" customWidth="1"/>
    <col min="11282" max="11282" width="9.140625" style="168" customWidth="1"/>
    <col min="11283" max="11283" width="33.7109375" style="168" customWidth="1"/>
    <col min="11284" max="11285" width="9.140625" style="168" customWidth="1"/>
    <col min="11286" max="11287" width="5.42578125" style="168" customWidth="1"/>
    <col min="11288" max="11288" width="3.85546875" style="168" customWidth="1"/>
    <col min="11289" max="11296" width="7.28515625" style="168" customWidth="1"/>
    <col min="11297" max="11520" width="11.42578125" style="168"/>
    <col min="11521" max="11523" width="40.85546875" style="168" customWidth="1"/>
    <col min="11524" max="11524" width="5.7109375" style="168" customWidth="1"/>
    <col min="11525" max="11525" width="11.7109375" style="168" customWidth="1"/>
    <col min="11526" max="11536" width="5.7109375" style="168" customWidth="1"/>
    <col min="11537" max="11537" width="24.7109375" style="168" customWidth="1"/>
    <col min="11538" max="11538" width="9.140625" style="168" customWidth="1"/>
    <col min="11539" max="11539" width="33.7109375" style="168" customWidth="1"/>
    <col min="11540" max="11541" width="9.140625" style="168" customWidth="1"/>
    <col min="11542" max="11543" width="5.42578125" style="168" customWidth="1"/>
    <col min="11544" max="11544" width="3.85546875" style="168" customWidth="1"/>
    <col min="11545" max="11552" width="7.28515625" style="168" customWidth="1"/>
    <col min="11553" max="11776" width="11.42578125" style="168"/>
    <col min="11777" max="11779" width="40.85546875" style="168" customWidth="1"/>
    <col min="11780" max="11780" width="5.7109375" style="168" customWidth="1"/>
    <col min="11781" max="11781" width="11.7109375" style="168" customWidth="1"/>
    <col min="11782" max="11792" width="5.7109375" style="168" customWidth="1"/>
    <col min="11793" max="11793" width="24.7109375" style="168" customWidth="1"/>
    <col min="11794" max="11794" width="9.140625" style="168" customWidth="1"/>
    <col min="11795" max="11795" width="33.7109375" style="168" customWidth="1"/>
    <col min="11796" max="11797" width="9.140625" style="168" customWidth="1"/>
    <col min="11798" max="11799" width="5.42578125" style="168" customWidth="1"/>
    <col min="11800" max="11800" width="3.85546875" style="168" customWidth="1"/>
    <col min="11801" max="11808" width="7.28515625" style="168" customWidth="1"/>
    <col min="11809" max="12032" width="11.42578125" style="168"/>
    <col min="12033" max="12035" width="40.85546875" style="168" customWidth="1"/>
    <col min="12036" max="12036" width="5.7109375" style="168" customWidth="1"/>
    <col min="12037" max="12037" width="11.7109375" style="168" customWidth="1"/>
    <col min="12038" max="12048" width="5.7109375" style="168" customWidth="1"/>
    <col min="12049" max="12049" width="24.7109375" style="168" customWidth="1"/>
    <col min="12050" max="12050" width="9.140625" style="168" customWidth="1"/>
    <col min="12051" max="12051" width="33.7109375" style="168" customWidth="1"/>
    <col min="12052" max="12053" width="9.140625" style="168" customWidth="1"/>
    <col min="12054" max="12055" width="5.42578125" style="168" customWidth="1"/>
    <col min="12056" max="12056" width="3.85546875" style="168" customWidth="1"/>
    <col min="12057" max="12064" width="7.28515625" style="168" customWidth="1"/>
    <col min="12065" max="12288" width="11.42578125" style="168"/>
    <col min="12289" max="12291" width="40.85546875" style="168" customWidth="1"/>
    <col min="12292" max="12292" width="5.7109375" style="168" customWidth="1"/>
    <col min="12293" max="12293" width="11.7109375" style="168" customWidth="1"/>
    <col min="12294" max="12304" width="5.7109375" style="168" customWidth="1"/>
    <col min="12305" max="12305" width="24.7109375" style="168" customWidth="1"/>
    <col min="12306" max="12306" width="9.140625" style="168" customWidth="1"/>
    <col min="12307" max="12307" width="33.7109375" style="168" customWidth="1"/>
    <col min="12308" max="12309" width="9.140625" style="168" customWidth="1"/>
    <col min="12310" max="12311" width="5.42578125" style="168" customWidth="1"/>
    <col min="12312" max="12312" width="3.85546875" style="168" customWidth="1"/>
    <col min="12313" max="12320" width="7.28515625" style="168" customWidth="1"/>
    <col min="12321" max="12544" width="11.42578125" style="168"/>
    <col min="12545" max="12547" width="40.85546875" style="168" customWidth="1"/>
    <col min="12548" max="12548" width="5.7109375" style="168" customWidth="1"/>
    <col min="12549" max="12549" width="11.7109375" style="168" customWidth="1"/>
    <col min="12550" max="12560" width="5.7109375" style="168" customWidth="1"/>
    <col min="12561" max="12561" width="24.7109375" style="168" customWidth="1"/>
    <col min="12562" max="12562" width="9.140625" style="168" customWidth="1"/>
    <col min="12563" max="12563" width="33.7109375" style="168" customWidth="1"/>
    <col min="12564" max="12565" width="9.140625" style="168" customWidth="1"/>
    <col min="12566" max="12567" width="5.42578125" style="168" customWidth="1"/>
    <col min="12568" max="12568" width="3.85546875" style="168" customWidth="1"/>
    <col min="12569" max="12576" width="7.28515625" style="168" customWidth="1"/>
    <col min="12577" max="12800" width="11.42578125" style="168"/>
    <col min="12801" max="12803" width="40.85546875" style="168" customWidth="1"/>
    <col min="12804" max="12804" width="5.7109375" style="168" customWidth="1"/>
    <col min="12805" max="12805" width="11.7109375" style="168" customWidth="1"/>
    <col min="12806" max="12816" width="5.7109375" style="168" customWidth="1"/>
    <col min="12817" max="12817" width="24.7109375" style="168" customWidth="1"/>
    <col min="12818" max="12818" width="9.140625" style="168" customWidth="1"/>
    <col min="12819" max="12819" width="33.7109375" style="168" customWidth="1"/>
    <col min="12820" max="12821" width="9.140625" style="168" customWidth="1"/>
    <col min="12822" max="12823" width="5.42578125" style="168" customWidth="1"/>
    <col min="12824" max="12824" width="3.85546875" style="168" customWidth="1"/>
    <col min="12825" max="12832" width="7.28515625" style="168" customWidth="1"/>
    <col min="12833" max="13056" width="11.42578125" style="168"/>
    <col min="13057" max="13059" width="40.85546875" style="168" customWidth="1"/>
    <col min="13060" max="13060" width="5.7109375" style="168" customWidth="1"/>
    <col min="13061" max="13061" width="11.7109375" style="168" customWidth="1"/>
    <col min="13062" max="13072" width="5.7109375" style="168" customWidth="1"/>
    <col min="13073" max="13073" width="24.7109375" style="168" customWidth="1"/>
    <col min="13074" max="13074" width="9.140625" style="168" customWidth="1"/>
    <col min="13075" max="13075" width="33.7109375" style="168" customWidth="1"/>
    <col min="13076" max="13077" width="9.140625" style="168" customWidth="1"/>
    <col min="13078" max="13079" width="5.42578125" style="168" customWidth="1"/>
    <col min="13080" max="13080" width="3.85546875" style="168" customWidth="1"/>
    <col min="13081" max="13088" width="7.28515625" style="168" customWidth="1"/>
    <col min="13089" max="13312" width="11.42578125" style="168"/>
    <col min="13313" max="13315" width="40.85546875" style="168" customWidth="1"/>
    <col min="13316" max="13316" width="5.7109375" style="168" customWidth="1"/>
    <col min="13317" max="13317" width="11.7109375" style="168" customWidth="1"/>
    <col min="13318" max="13328" width="5.7109375" style="168" customWidth="1"/>
    <col min="13329" max="13329" width="24.7109375" style="168" customWidth="1"/>
    <col min="13330" max="13330" width="9.140625" style="168" customWidth="1"/>
    <col min="13331" max="13331" width="33.7109375" style="168" customWidth="1"/>
    <col min="13332" max="13333" width="9.140625" style="168" customWidth="1"/>
    <col min="13334" max="13335" width="5.42578125" style="168" customWidth="1"/>
    <col min="13336" max="13336" width="3.85546875" style="168" customWidth="1"/>
    <col min="13337" max="13344" width="7.28515625" style="168" customWidth="1"/>
    <col min="13345" max="13568" width="11.42578125" style="168"/>
    <col min="13569" max="13571" width="40.85546875" style="168" customWidth="1"/>
    <col min="13572" max="13572" width="5.7109375" style="168" customWidth="1"/>
    <col min="13573" max="13573" width="11.7109375" style="168" customWidth="1"/>
    <col min="13574" max="13584" width="5.7109375" style="168" customWidth="1"/>
    <col min="13585" max="13585" width="24.7109375" style="168" customWidth="1"/>
    <col min="13586" max="13586" width="9.140625" style="168" customWidth="1"/>
    <col min="13587" max="13587" width="33.7109375" style="168" customWidth="1"/>
    <col min="13588" max="13589" width="9.140625" style="168" customWidth="1"/>
    <col min="13590" max="13591" width="5.42578125" style="168" customWidth="1"/>
    <col min="13592" max="13592" width="3.85546875" style="168" customWidth="1"/>
    <col min="13593" max="13600" width="7.28515625" style="168" customWidth="1"/>
    <col min="13601" max="13824" width="11.42578125" style="168"/>
    <col min="13825" max="13827" width="40.85546875" style="168" customWidth="1"/>
    <col min="13828" max="13828" width="5.7109375" style="168" customWidth="1"/>
    <col min="13829" max="13829" width="11.7109375" style="168" customWidth="1"/>
    <col min="13830" max="13840" width="5.7109375" style="168" customWidth="1"/>
    <col min="13841" max="13841" width="24.7109375" style="168" customWidth="1"/>
    <col min="13842" max="13842" width="9.140625" style="168" customWidth="1"/>
    <col min="13843" max="13843" width="33.7109375" style="168" customWidth="1"/>
    <col min="13844" max="13845" width="9.140625" style="168" customWidth="1"/>
    <col min="13846" max="13847" width="5.42578125" style="168" customWidth="1"/>
    <col min="13848" max="13848" width="3.85546875" style="168" customWidth="1"/>
    <col min="13849" max="13856" width="7.28515625" style="168" customWidth="1"/>
    <col min="13857" max="14080" width="11.42578125" style="168"/>
    <col min="14081" max="14083" width="40.85546875" style="168" customWidth="1"/>
    <col min="14084" max="14084" width="5.7109375" style="168" customWidth="1"/>
    <col min="14085" max="14085" width="11.7109375" style="168" customWidth="1"/>
    <col min="14086" max="14096" width="5.7109375" style="168" customWidth="1"/>
    <col min="14097" max="14097" width="24.7109375" style="168" customWidth="1"/>
    <col min="14098" max="14098" width="9.140625" style="168" customWidth="1"/>
    <col min="14099" max="14099" width="33.7109375" style="168" customWidth="1"/>
    <col min="14100" max="14101" width="9.140625" style="168" customWidth="1"/>
    <col min="14102" max="14103" width="5.42578125" style="168" customWidth="1"/>
    <col min="14104" max="14104" width="3.85546875" style="168" customWidth="1"/>
    <col min="14105" max="14112" width="7.28515625" style="168" customWidth="1"/>
    <col min="14113" max="14336" width="11.42578125" style="168"/>
    <col min="14337" max="14339" width="40.85546875" style="168" customWidth="1"/>
    <col min="14340" max="14340" width="5.7109375" style="168" customWidth="1"/>
    <col min="14341" max="14341" width="11.7109375" style="168" customWidth="1"/>
    <col min="14342" max="14352" width="5.7109375" style="168" customWidth="1"/>
    <col min="14353" max="14353" width="24.7109375" style="168" customWidth="1"/>
    <col min="14354" max="14354" width="9.140625" style="168" customWidth="1"/>
    <col min="14355" max="14355" width="33.7109375" style="168" customWidth="1"/>
    <col min="14356" max="14357" width="9.140625" style="168" customWidth="1"/>
    <col min="14358" max="14359" width="5.42578125" style="168" customWidth="1"/>
    <col min="14360" max="14360" width="3.85546875" style="168" customWidth="1"/>
    <col min="14361" max="14368" width="7.28515625" style="168" customWidth="1"/>
    <col min="14369" max="14592" width="11.42578125" style="168"/>
    <col min="14593" max="14595" width="40.85546875" style="168" customWidth="1"/>
    <col min="14596" max="14596" width="5.7109375" style="168" customWidth="1"/>
    <col min="14597" max="14597" width="11.7109375" style="168" customWidth="1"/>
    <col min="14598" max="14608" width="5.7109375" style="168" customWidth="1"/>
    <col min="14609" max="14609" width="24.7109375" style="168" customWidth="1"/>
    <col min="14610" max="14610" width="9.140625" style="168" customWidth="1"/>
    <col min="14611" max="14611" width="33.7109375" style="168" customWidth="1"/>
    <col min="14612" max="14613" width="9.140625" style="168" customWidth="1"/>
    <col min="14614" max="14615" width="5.42578125" style="168" customWidth="1"/>
    <col min="14616" max="14616" width="3.85546875" style="168" customWidth="1"/>
    <col min="14617" max="14624" width="7.28515625" style="168" customWidth="1"/>
    <col min="14625" max="14848" width="11.42578125" style="168"/>
    <col min="14849" max="14851" width="40.85546875" style="168" customWidth="1"/>
    <col min="14852" max="14852" width="5.7109375" style="168" customWidth="1"/>
    <col min="14853" max="14853" width="11.7109375" style="168" customWidth="1"/>
    <col min="14854" max="14864" width="5.7109375" style="168" customWidth="1"/>
    <col min="14865" max="14865" width="24.7109375" style="168" customWidth="1"/>
    <col min="14866" max="14866" width="9.140625" style="168" customWidth="1"/>
    <col min="14867" max="14867" width="33.7109375" style="168" customWidth="1"/>
    <col min="14868" max="14869" width="9.140625" style="168" customWidth="1"/>
    <col min="14870" max="14871" width="5.42578125" style="168" customWidth="1"/>
    <col min="14872" max="14872" width="3.85546875" style="168" customWidth="1"/>
    <col min="14873" max="14880" width="7.28515625" style="168" customWidth="1"/>
    <col min="14881" max="15104" width="11.42578125" style="168"/>
    <col min="15105" max="15107" width="40.85546875" style="168" customWidth="1"/>
    <col min="15108" max="15108" width="5.7109375" style="168" customWidth="1"/>
    <col min="15109" max="15109" width="11.7109375" style="168" customWidth="1"/>
    <col min="15110" max="15120" width="5.7109375" style="168" customWidth="1"/>
    <col min="15121" max="15121" width="24.7109375" style="168" customWidth="1"/>
    <col min="15122" max="15122" width="9.140625" style="168" customWidth="1"/>
    <col min="15123" max="15123" width="33.7109375" style="168" customWidth="1"/>
    <col min="15124" max="15125" width="9.140625" style="168" customWidth="1"/>
    <col min="15126" max="15127" width="5.42578125" style="168" customWidth="1"/>
    <col min="15128" max="15128" width="3.85546875" style="168" customWidth="1"/>
    <col min="15129" max="15136" width="7.28515625" style="168" customWidth="1"/>
    <col min="15137" max="15360" width="11.42578125" style="168"/>
    <col min="15361" max="15363" width="40.85546875" style="168" customWidth="1"/>
    <col min="15364" max="15364" width="5.7109375" style="168" customWidth="1"/>
    <col min="15365" max="15365" width="11.7109375" style="168" customWidth="1"/>
    <col min="15366" max="15376" width="5.7109375" style="168" customWidth="1"/>
    <col min="15377" max="15377" width="24.7109375" style="168" customWidth="1"/>
    <col min="15378" max="15378" width="9.140625" style="168" customWidth="1"/>
    <col min="15379" max="15379" width="33.7109375" style="168" customWidth="1"/>
    <col min="15380" max="15381" width="9.140625" style="168" customWidth="1"/>
    <col min="15382" max="15383" width="5.42578125" style="168" customWidth="1"/>
    <col min="15384" max="15384" width="3.85546875" style="168" customWidth="1"/>
    <col min="15385" max="15392" width="7.28515625" style="168" customWidth="1"/>
    <col min="15393" max="15616" width="11.42578125" style="168"/>
    <col min="15617" max="15619" width="40.85546875" style="168" customWidth="1"/>
    <col min="15620" max="15620" width="5.7109375" style="168" customWidth="1"/>
    <col min="15621" max="15621" width="11.7109375" style="168" customWidth="1"/>
    <col min="15622" max="15632" width="5.7109375" style="168" customWidth="1"/>
    <col min="15633" max="15633" width="24.7109375" style="168" customWidth="1"/>
    <col min="15634" max="15634" width="9.140625" style="168" customWidth="1"/>
    <col min="15635" max="15635" width="33.7109375" style="168" customWidth="1"/>
    <col min="15636" max="15637" width="9.140625" style="168" customWidth="1"/>
    <col min="15638" max="15639" width="5.42578125" style="168" customWidth="1"/>
    <col min="15640" max="15640" width="3.85546875" style="168" customWidth="1"/>
    <col min="15641" max="15648" width="7.28515625" style="168" customWidth="1"/>
    <col min="15649" max="15872" width="11.42578125" style="168"/>
    <col min="15873" max="15875" width="40.85546875" style="168" customWidth="1"/>
    <col min="15876" max="15876" width="5.7109375" style="168" customWidth="1"/>
    <col min="15877" max="15877" width="11.7109375" style="168" customWidth="1"/>
    <col min="15878" max="15888" width="5.7109375" style="168" customWidth="1"/>
    <col min="15889" max="15889" width="24.7109375" style="168" customWidth="1"/>
    <col min="15890" max="15890" width="9.140625" style="168" customWidth="1"/>
    <col min="15891" max="15891" width="33.7109375" style="168" customWidth="1"/>
    <col min="15892" max="15893" width="9.140625" style="168" customWidth="1"/>
    <col min="15894" max="15895" width="5.42578125" style="168" customWidth="1"/>
    <col min="15896" max="15896" width="3.85546875" style="168" customWidth="1"/>
    <col min="15897" max="15904" width="7.28515625" style="168" customWidth="1"/>
    <col min="15905" max="16128" width="11.42578125" style="168"/>
    <col min="16129" max="16131" width="40.85546875" style="168" customWidth="1"/>
    <col min="16132" max="16132" width="5.7109375" style="168" customWidth="1"/>
    <col min="16133" max="16133" width="11.7109375" style="168" customWidth="1"/>
    <col min="16134" max="16144" width="5.7109375" style="168" customWidth="1"/>
    <col min="16145" max="16145" width="24.7109375" style="168" customWidth="1"/>
    <col min="16146" max="16146" width="9.140625" style="168" customWidth="1"/>
    <col min="16147" max="16147" width="33.7109375" style="168" customWidth="1"/>
    <col min="16148" max="16149" width="9.140625" style="168" customWidth="1"/>
    <col min="16150" max="16151" width="5.42578125" style="168" customWidth="1"/>
    <col min="16152" max="16152" width="3.85546875" style="168" customWidth="1"/>
    <col min="16153" max="16160" width="7.28515625" style="168" customWidth="1"/>
    <col min="16161" max="16384" width="11.42578125" style="168"/>
  </cols>
  <sheetData>
    <row r="1" spans="1:32" ht="15" customHeight="1" thickBot="1">
      <c r="A1" s="185" t="s">
        <v>138</v>
      </c>
      <c r="B1" s="186" t="s">
        <v>139</v>
      </c>
      <c r="C1" s="187"/>
      <c r="D1" s="187"/>
      <c r="E1" s="187"/>
      <c r="F1" s="187"/>
      <c r="O1" s="373">
        <f>'[4]GENERAL INFO'!$C$8</f>
        <v>0</v>
      </c>
      <c r="P1" s="373"/>
      <c r="Q1" s="373"/>
      <c r="R1" s="373"/>
      <c r="S1" s="373"/>
      <c r="T1" s="373"/>
      <c r="U1" s="373"/>
      <c r="Y1" s="189"/>
      <c r="Z1" s="189"/>
      <c r="AA1" s="189"/>
      <c r="AB1" s="189"/>
      <c r="AC1" s="189"/>
      <c r="AE1" s="189"/>
      <c r="AF1" s="189"/>
    </row>
    <row r="2" spans="1:32" ht="15" customHeight="1" thickBot="1">
      <c r="A2" s="190" t="s">
        <v>140</v>
      </c>
      <c r="B2" s="186" t="s">
        <v>139</v>
      </c>
      <c r="C2" s="187"/>
      <c r="D2" s="187"/>
      <c r="E2" s="187"/>
      <c r="F2" s="187"/>
      <c r="G2" s="187"/>
      <c r="H2" s="191"/>
      <c r="I2" s="191"/>
      <c r="J2" s="191"/>
      <c r="K2" s="191"/>
      <c r="O2" s="373"/>
      <c r="P2" s="373"/>
      <c r="Q2" s="373"/>
      <c r="R2" s="373"/>
      <c r="S2" s="373"/>
      <c r="T2" s="373"/>
      <c r="U2" s="373"/>
      <c r="V2" s="192"/>
      <c r="Y2" s="189"/>
      <c r="Z2" s="189"/>
      <c r="AA2" s="189"/>
      <c r="AB2" s="189"/>
      <c r="AC2" s="189"/>
      <c r="AD2" s="189"/>
      <c r="AE2" s="189"/>
      <c r="AF2" s="189"/>
    </row>
    <row r="3" spans="1:32" ht="15" customHeight="1" thickBot="1">
      <c r="A3" s="193" t="s">
        <v>141</v>
      </c>
      <c r="B3" s="193" t="str">
        <f>'[4]GENERAL INFO'!C6</f>
        <v>MEN</v>
      </c>
      <c r="I3" s="194"/>
      <c r="J3" s="194"/>
      <c r="K3" s="194"/>
      <c r="L3" s="194"/>
      <c r="O3" s="373"/>
      <c r="P3" s="373"/>
      <c r="Q3" s="373"/>
      <c r="R3" s="373"/>
      <c r="S3" s="373"/>
      <c r="T3" s="373"/>
      <c r="U3" s="373"/>
      <c r="Y3" s="189"/>
      <c r="Z3" s="189"/>
      <c r="AA3" s="189"/>
      <c r="AB3" s="189"/>
      <c r="AC3" s="189"/>
      <c r="AD3" s="189"/>
      <c r="AE3" s="189"/>
      <c r="AF3" s="189"/>
    </row>
    <row r="4" spans="1:32" ht="15" customHeight="1" thickBot="1">
      <c r="A4" s="193" t="s">
        <v>142</v>
      </c>
      <c r="B4" s="193" t="str">
        <f>'[4]GENERAL INFO'!C9</f>
        <v>SWEATSHIRT</v>
      </c>
      <c r="I4" s="194"/>
      <c r="J4" s="194"/>
      <c r="K4" s="194"/>
      <c r="L4" s="194"/>
      <c r="N4" s="195"/>
      <c r="O4" s="373"/>
      <c r="P4" s="373"/>
      <c r="Q4" s="373"/>
      <c r="R4" s="373"/>
      <c r="S4" s="373"/>
      <c r="T4" s="373"/>
      <c r="U4" s="373"/>
      <c r="Y4" s="189"/>
      <c r="Z4" s="189"/>
      <c r="AA4" s="189"/>
      <c r="AB4" s="189"/>
      <c r="AC4" s="189"/>
      <c r="AE4" s="189"/>
      <c r="AF4" s="189"/>
    </row>
    <row r="5" spans="1:32" ht="15" customHeight="1" thickBot="1">
      <c r="A5" s="193" t="s">
        <v>143</v>
      </c>
      <c r="B5" s="193">
        <f>'[4]GENERAL INFO'!C11</f>
        <v>0</v>
      </c>
      <c r="I5" s="194"/>
      <c r="J5" s="194"/>
      <c r="K5" s="194"/>
      <c r="L5" s="194"/>
      <c r="N5" s="195"/>
      <c r="O5" s="195"/>
      <c r="P5" s="195"/>
      <c r="Q5" s="374"/>
      <c r="R5" s="374"/>
      <c r="S5" s="196"/>
      <c r="T5" s="196"/>
      <c r="Y5" s="189"/>
      <c r="Z5" s="189"/>
      <c r="AA5" s="189"/>
      <c r="AB5" s="189"/>
      <c r="AC5" s="189"/>
      <c r="AD5" s="189"/>
      <c r="AE5" s="189"/>
      <c r="AF5" s="189"/>
    </row>
    <row r="6" spans="1:32" ht="15" customHeight="1" thickBot="1"/>
    <row r="7" spans="1:32" ht="15" customHeight="1">
      <c r="A7" s="197"/>
      <c r="B7" s="198"/>
      <c r="C7" s="198"/>
      <c r="D7" s="199"/>
      <c r="E7" s="366" t="s">
        <v>282</v>
      </c>
      <c r="F7" s="199"/>
      <c r="G7" s="200"/>
      <c r="H7" s="199"/>
      <c r="I7" s="199"/>
      <c r="J7" s="199"/>
      <c r="K7" s="375" t="s">
        <v>283</v>
      </c>
      <c r="L7" s="376"/>
      <c r="M7" s="376"/>
      <c r="N7" s="376"/>
      <c r="O7" s="376"/>
      <c r="P7" s="376"/>
      <c r="Q7" s="376"/>
      <c r="R7" s="201"/>
      <c r="S7" s="366" t="s">
        <v>284</v>
      </c>
      <c r="T7" s="201"/>
      <c r="U7" s="201"/>
      <c r="V7" s="202"/>
      <c r="W7" s="202"/>
      <c r="X7" s="189"/>
      <c r="AC7" s="203"/>
      <c r="AD7" s="203"/>
      <c r="AE7" s="203"/>
      <c r="AF7" s="203"/>
    </row>
    <row r="8" spans="1:32" ht="15" customHeight="1" thickBot="1">
      <c r="A8" s="204" t="s">
        <v>144</v>
      </c>
      <c r="B8" s="204" t="s">
        <v>145</v>
      </c>
      <c r="C8" s="204"/>
      <c r="D8" s="205"/>
      <c r="E8" s="367"/>
      <c r="F8" s="205" t="s">
        <v>55</v>
      </c>
      <c r="G8" s="206" t="s">
        <v>10</v>
      </c>
      <c r="H8" s="205" t="s">
        <v>52</v>
      </c>
      <c r="I8" s="205" t="s">
        <v>53</v>
      </c>
      <c r="J8" s="205" t="s">
        <v>54</v>
      </c>
      <c r="K8" s="377"/>
      <c r="L8" s="378"/>
      <c r="M8" s="378"/>
      <c r="N8" s="378"/>
      <c r="O8" s="378"/>
      <c r="P8" s="378"/>
      <c r="Q8" s="378"/>
      <c r="R8" s="207" t="s">
        <v>260</v>
      </c>
      <c r="S8" s="369"/>
      <c r="T8" s="207"/>
      <c r="U8" s="207"/>
      <c r="V8" s="202"/>
      <c r="W8" s="202"/>
      <c r="X8" s="189"/>
      <c r="AC8" s="203"/>
      <c r="AD8" s="203"/>
      <c r="AE8" s="203"/>
      <c r="AF8" s="203"/>
    </row>
    <row r="9" spans="1:32" ht="15" customHeight="1" thickBot="1">
      <c r="A9" s="208"/>
      <c r="B9" s="208"/>
      <c r="C9" s="208"/>
      <c r="D9" s="209"/>
      <c r="E9" s="368"/>
      <c r="F9" s="209"/>
      <c r="G9" s="210"/>
      <c r="H9" s="209"/>
      <c r="I9" s="209"/>
      <c r="J9" s="209"/>
      <c r="K9" s="379"/>
      <c r="L9" s="380"/>
      <c r="M9" s="380"/>
      <c r="N9" s="380"/>
      <c r="O9" s="380"/>
      <c r="P9" s="380"/>
      <c r="Q9" s="380"/>
      <c r="R9" s="211"/>
      <c r="S9" s="370"/>
      <c r="T9" s="211"/>
      <c r="U9" s="211"/>
      <c r="V9" s="202"/>
      <c r="W9" s="202"/>
      <c r="AC9" s="203"/>
      <c r="AD9" s="203"/>
      <c r="AE9" s="203"/>
      <c r="AF9" s="203"/>
    </row>
    <row r="10" spans="1:32" ht="15" customHeight="1">
      <c r="A10" s="212" t="s">
        <v>146</v>
      </c>
      <c r="B10" s="213"/>
      <c r="C10" s="213"/>
      <c r="D10" s="214"/>
      <c r="E10" s="215"/>
      <c r="F10" s="214"/>
      <c r="G10" s="216"/>
      <c r="H10" s="214"/>
      <c r="I10" s="217"/>
      <c r="J10" s="218"/>
      <c r="K10" s="381"/>
      <c r="L10" s="381"/>
      <c r="M10" s="381"/>
      <c r="N10" s="381"/>
      <c r="O10" s="381"/>
      <c r="P10" s="381"/>
      <c r="Q10" s="381"/>
      <c r="R10" s="216"/>
      <c r="S10" s="215"/>
      <c r="T10" s="216"/>
      <c r="U10" s="219"/>
      <c r="AC10" s="196"/>
      <c r="AD10" s="196"/>
      <c r="AE10" s="196"/>
      <c r="AF10" s="196"/>
    </row>
    <row r="11" spans="1:32" ht="30.75" customHeight="1">
      <c r="A11" s="220" t="s">
        <v>147</v>
      </c>
      <c r="B11" s="221" t="s">
        <v>148</v>
      </c>
      <c r="C11" s="221" t="s">
        <v>270</v>
      </c>
      <c r="D11" s="222" t="s">
        <v>149</v>
      </c>
      <c r="E11" s="223">
        <v>2</v>
      </c>
      <c r="F11" s="224">
        <f>G11-2</f>
        <v>70</v>
      </c>
      <c r="G11" s="225">
        <v>72</v>
      </c>
      <c r="H11" s="224">
        <f>G11+1.5</f>
        <v>73.5</v>
      </c>
      <c r="I11" s="224">
        <f>H11+1.5</f>
        <v>75</v>
      </c>
      <c r="J11" s="224">
        <f>I11+1.5</f>
        <v>76.5</v>
      </c>
      <c r="K11" s="371"/>
      <c r="L11" s="371"/>
      <c r="M11" s="371"/>
      <c r="N11" s="371"/>
      <c r="O11" s="371"/>
      <c r="P11" s="371"/>
      <c r="Q11" s="371"/>
      <c r="R11" s="227">
        <v>72</v>
      </c>
      <c r="S11" s="228"/>
      <c r="T11" s="227"/>
      <c r="U11" s="229"/>
      <c r="AC11" s="196"/>
      <c r="AD11" s="196"/>
      <c r="AE11" s="196"/>
      <c r="AF11" s="196"/>
    </row>
    <row r="12" spans="1:32" ht="30.75" customHeight="1">
      <c r="A12" s="220" t="s">
        <v>150</v>
      </c>
      <c r="B12" s="221" t="s">
        <v>151</v>
      </c>
      <c r="C12" s="221" t="s">
        <v>257</v>
      </c>
      <c r="D12" s="222" t="s">
        <v>152</v>
      </c>
      <c r="E12" s="230">
        <v>2</v>
      </c>
      <c r="F12" s="224">
        <f>G12-2</f>
        <v>55</v>
      </c>
      <c r="G12" s="231">
        <v>57</v>
      </c>
      <c r="H12" s="232">
        <f>G12+2</f>
        <v>59</v>
      </c>
      <c r="I12" s="232">
        <f>H12+2</f>
        <v>61</v>
      </c>
      <c r="J12" s="224">
        <f>I12+2</f>
        <v>63</v>
      </c>
      <c r="K12" s="371" t="s">
        <v>261</v>
      </c>
      <c r="L12" s="371"/>
      <c r="M12" s="371"/>
      <c r="N12" s="371"/>
      <c r="O12" s="371"/>
      <c r="P12" s="371"/>
      <c r="Q12" s="371"/>
      <c r="R12" s="233">
        <v>54.5</v>
      </c>
      <c r="S12" s="228"/>
      <c r="T12" s="227"/>
      <c r="U12" s="229"/>
      <c r="AC12" s="196"/>
      <c r="AD12" s="196"/>
      <c r="AE12" s="196"/>
      <c r="AF12" s="196"/>
    </row>
    <row r="13" spans="1:32" ht="30.75" customHeight="1">
      <c r="A13" s="220" t="s">
        <v>153</v>
      </c>
      <c r="B13" s="221" t="s">
        <v>154</v>
      </c>
      <c r="C13" s="221" t="s">
        <v>271</v>
      </c>
      <c r="D13" s="222" t="s">
        <v>155</v>
      </c>
      <c r="E13" s="230">
        <v>2</v>
      </c>
      <c r="F13" s="224">
        <f>G13-2</f>
        <v>64</v>
      </c>
      <c r="G13" s="231">
        <v>66</v>
      </c>
      <c r="H13" s="232">
        <f>G13+2</f>
        <v>68</v>
      </c>
      <c r="I13" s="232">
        <f>H13+3</f>
        <v>71</v>
      </c>
      <c r="J13" s="224">
        <f>I13+3</f>
        <v>74</v>
      </c>
      <c r="K13" s="371"/>
      <c r="L13" s="371"/>
      <c r="M13" s="371"/>
      <c r="N13" s="371"/>
      <c r="O13" s="371"/>
      <c r="P13" s="371"/>
      <c r="Q13" s="371"/>
      <c r="R13" s="227">
        <v>66</v>
      </c>
      <c r="S13" s="228"/>
      <c r="T13" s="227"/>
      <c r="U13" s="229"/>
      <c r="AC13" s="196"/>
      <c r="AD13" s="196"/>
      <c r="AE13" s="196"/>
      <c r="AF13" s="196"/>
    </row>
    <row r="14" spans="1:32" ht="30.75" customHeight="1">
      <c r="A14" s="220" t="s">
        <v>156</v>
      </c>
      <c r="B14" s="221" t="s">
        <v>157</v>
      </c>
      <c r="C14" s="221"/>
      <c r="D14" s="222" t="s">
        <v>158</v>
      </c>
      <c r="E14" s="230"/>
      <c r="F14" s="224"/>
      <c r="G14" s="231"/>
      <c r="H14" s="232"/>
      <c r="I14" s="232"/>
      <c r="J14" s="222"/>
      <c r="K14" s="371"/>
      <c r="L14" s="371"/>
      <c r="M14" s="371"/>
      <c r="N14" s="371"/>
      <c r="O14" s="371"/>
      <c r="P14" s="371"/>
      <c r="Q14" s="371"/>
      <c r="R14" s="227"/>
      <c r="S14" s="228"/>
      <c r="T14" s="227"/>
      <c r="U14" s="229"/>
      <c r="AC14" s="196"/>
      <c r="AD14" s="196"/>
      <c r="AE14" s="196"/>
      <c r="AF14" s="196"/>
    </row>
    <row r="15" spans="1:32" ht="30.75" customHeight="1">
      <c r="A15" s="220" t="s">
        <v>226</v>
      </c>
      <c r="B15" s="221" t="s">
        <v>227</v>
      </c>
      <c r="C15" s="221" t="s">
        <v>272</v>
      </c>
      <c r="D15" s="222" t="s">
        <v>159</v>
      </c>
      <c r="E15" s="230">
        <v>2</v>
      </c>
      <c r="F15" s="224">
        <f>G15-2</f>
        <v>46</v>
      </c>
      <c r="G15" s="231">
        <v>48</v>
      </c>
      <c r="H15" s="232">
        <f>G15+2</f>
        <v>50</v>
      </c>
      <c r="I15" s="232">
        <f>H15+3</f>
        <v>53</v>
      </c>
      <c r="J15" s="224">
        <f>I15+3</f>
        <v>56</v>
      </c>
      <c r="K15" s="371"/>
      <c r="L15" s="371"/>
      <c r="M15" s="371"/>
      <c r="N15" s="371"/>
      <c r="O15" s="371"/>
      <c r="P15" s="371"/>
      <c r="Q15" s="371"/>
      <c r="R15" s="227">
        <v>46</v>
      </c>
      <c r="S15" s="228"/>
      <c r="T15" s="227"/>
      <c r="U15" s="229"/>
      <c r="AC15" s="196"/>
      <c r="AD15" s="196"/>
      <c r="AE15" s="196"/>
      <c r="AF15" s="196"/>
    </row>
    <row r="16" spans="1:32" ht="30.75" customHeight="1">
      <c r="A16" s="220" t="s">
        <v>228</v>
      </c>
      <c r="B16" s="221"/>
      <c r="C16" s="221" t="s">
        <v>273</v>
      </c>
      <c r="D16" s="222"/>
      <c r="E16" s="230">
        <v>2</v>
      </c>
      <c r="F16" s="224">
        <f>G16-2</f>
        <v>56</v>
      </c>
      <c r="G16" s="231">
        <v>58</v>
      </c>
      <c r="H16" s="232">
        <f>G16+2</f>
        <v>60</v>
      </c>
      <c r="I16" s="232">
        <f>H16+3</f>
        <v>63</v>
      </c>
      <c r="J16" s="224">
        <f>I16+3</f>
        <v>66</v>
      </c>
      <c r="K16" s="371"/>
      <c r="L16" s="371"/>
      <c r="M16" s="371"/>
      <c r="N16" s="371"/>
      <c r="O16" s="371"/>
      <c r="P16" s="371"/>
      <c r="Q16" s="371"/>
      <c r="R16" s="227">
        <v>57</v>
      </c>
      <c r="S16" s="228"/>
      <c r="T16" s="227"/>
      <c r="U16" s="229"/>
      <c r="AC16" s="196"/>
      <c r="AD16" s="196"/>
      <c r="AE16" s="196"/>
      <c r="AF16" s="196"/>
    </row>
    <row r="17" spans="1:32" ht="30.75" customHeight="1">
      <c r="A17" s="220" t="s">
        <v>161</v>
      </c>
      <c r="B17" s="221" t="s">
        <v>162</v>
      </c>
      <c r="C17" s="221" t="s">
        <v>274</v>
      </c>
      <c r="D17" s="222" t="s">
        <v>160</v>
      </c>
      <c r="E17" s="230">
        <v>0.5</v>
      </c>
      <c r="F17" s="224">
        <f>G17</f>
        <v>7</v>
      </c>
      <c r="G17" s="231">
        <v>7</v>
      </c>
      <c r="H17" s="232">
        <f>G17</f>
        <v>7</v>
      </c>
      <c r="I17" s="232">
        <f>H17</f>
        <v>7</v>
      </c>
      <c r="J17" s="224">
        <f>I17</f>
        <v>7</v>
      </c>
      <c r="K17" s="371"/>
      <c r="L17" s="371"/>
      <c r="M17" s="371"/>
      <c r="N17" s="371"/>
      <c r="O17" s="371"/>
      <c r="P17" s="371"/>
      <c r="Q17" s="371"/>
      <c r="R17" s="227">
        <v>7</v>
      </c>
      <c r="S17" s="228"/>
      <c r="T17" s="227"/>
      <c r="U17" s="229"/>
      <c r="AC17" s="196"/>
      <c r="AD17" s="196"/>
      <c r="AE17" s="196"/>
      <c r="AF17" s="196"/>
    </row>
    <row r="18" spans="1:32" ht="30.75" customHeight="1">
      <c r="A18" s="220" t="s">
        <v>164</v>
      </c>
      <c r="B18" s="221" t="s">
        <v>151</v>
      </c>
      <c r="C18" s="221" t="s">
        <v>218</v>
      </c>
      <c r="D18" s="222" t="s">
        <v>163</v>
      </c>
      <c r="E18" s="230">
        <v>1</v>
      </c>
      <c r="F18" s="224">
        <f>G18-1</f>
        <v>24</v>
      </c>
      <c r="G18" s="231">
        <v>25</v>
      </c>
      <c r="H18" s="232">
        <f t="shared" ref="H18:J19" si="0">G18+1</f>
        <v>26</v>
      </c>
      <c r="I18" s="232">
        <f t="shared" si="0"/>
        <v>27</v>
      </c>
      <c r="J18" s="224">
        <f t="shared" si="0"/>
        <v>28</v>
      </c>
      <c r="K18" s="371" t="s">
        <v>262</v>
      </c>
      <c r="L18" s="371"/>
      <c r="M18" s="371"/>
      <c r="N18" s="371"/>
      <c r="O18" s="371"/>
      <c r="P18" s="371"/>
      <c r="Q18" s="371"/>
      <c r="R18" s="233">
        <v>26</v>
      </c>
      <c r="S18" s="228"/>
      <c r="T18" s="227"/>
      <c r="U18" s="229"/>
      <c r="AC18" s="196"/>
      <c r="AD18" s="196"/>
      <c r="AE18" s="196"/>
      <c r="AF18" s="196"/>
    </row>
    <row r="19" spans="1:32" ht="30.75" customHeight="1">
      <c r="A19" s="220" t="s">
        <v>166</v>
      </c>
      <c r="B19" s="221" t="s">
        <v>167</v>
      </c>
      <c r="C19" s="221" t="s">
        <v>258</v>
      </c>
      <c r="D19" s="222" t="s">
        <v>165</v>
      </c>
      <c r="E19" s="230">
        <v>1</v>
      </c>
      <c r="F19" s="224">
        <f>G19-1</f>
        <v>22</v>
      </c>
      <c r="G19" s="231">
        <v>23</v>
      </c>
      <c r="H19" s="232">
        <f t="shared" si="0"/>
        <v>24</v>
      </c>
      <c r="I19" s="232">
        <f t="shared" si="0"/>
        <v>25</v>
      </c>
      <c r="J19" s="224">
        <f t="shared" si="0"/>
        <v>26</v>
      </c>
      <c r="K19" s="371" t="s">
        <v>262</v>
      </c>
      <c r="L19" s="371"/>
      <c r="M19" s="371"/>
      <c r="N19" s="371"/>
      <c r="O19" s="371"/>
      <c r="P19" s="371"/>
      <c r="Q19" s="371"/>
      <c r="R19" s="233">
        <v>24</v>
      </c>
      <c r="S19" s="228"/>
      <c r="T19" s="227"/>
      <c r="U19" s="229"/>
      <c r="AC19" s="196"/>
      <c r="AD19" s="196"/>
      <c r="AE19" s="196"/>
      <c r="AF19" s="196"/>
    </row>
    <row r="20" spans="1:32" ht="30.75" customHeight="1">
      <c r="A20" s="220" t="s">
        <v>229</v>
      </c>
      <c r="B20" s="221"/>
      <c r="C20" s="221" t="s">
        <v>275</v>
      </c>
      <c r="D20" s="222"/>
      <c r="E20" s="230">
        <v>0.7</v>
      </c>
      <c r="F20" s="224">
        <f>G20-0.75</f>
        <v>14.25</v>
      </c>
      <c r="G20" s="231">
        <v>15</v>
      </c>
      <c r="H20" s="232">
        <f>G20+0.75</f>
        <v>15.75</v>
      </c>
      <c r="I20" s="232">
        <f>H20+0.75</f>
        <v>16.5</v>
      </c>
      <c r="J20" s="224">
        <f>I20+0.75</f>
        <v>17.25</v>
      </c>
      <c r="K20" s="371"/>
      <c r="L20" s="371"/>
      <c r="M20" s="371"/>
      <c r="N20" s="371"/>
      <c r="O20" s="371"/>
      <c r="P20" s="371"/>
      <c r="Q20" s="371"/>
      <c r="R20" s="227">
        <v>15</v>
      </c>
      <c r="S20" s="228"/>
      <c r="T20" s="227"/>
      <c r="U20" s="229"/>
      <c r="AC20" s="196"/>
      <c r="AD20" s="196"/>
      <c r="AE20" s="196"/>
      <c r="AF20" s="196"/>
    </row>
    <row r="21" spans="1:32" ht="30.75" customHeight="1">
      <c r="A21" s="220" t="s">
        <v>169</v>
      </c>
      <c r="B21" s="221" t="s">
        <v>170</v>
      </c>
      <c r="C21" s="221" t="s">
        <v>219</v>
      </c>
      <c r="D21" s="222" t="s">
        <v>168</v>
      </c>
      <c r="E21" s="230">
        <v>0.7</v>
      </c>
      <c r="F21" s="224">
        <f>G21-0.5</f>
        <v>9</v>
      </c>
      <c r="G21" s="231">
        <v>9.5</v>
      </c>
      <c r="H21" s="232">
        <f>G21+0.5</f>
        <v>10</v>
      </c>
      <c r="I21" s="224">
        <f>H21+0.5</f>
        <v>10.5</v>
      </c>
      <c r="J21" s="222">
        <f>I21+0.5</f>
        <v>11</v>
      </c>
      <c r="K21" s="371" t="s">
        <v>263</v>
      </c>
      <c r="L21" s="371"/>
      <c r="M21" s="371"/>
      <c r="N21" s="371"/>
      <c r="O21" s="371"/>
      <c r="P21" s="371"/>
      <c r="Q21" s="371"/>
      <c r="R21" s="233">
        <v>9</v>
      </c>
      <c r="S21" s="228"/>
      <c r="T21" s="227"/>
      <c r="U21" s="229"/>
      <c r="AC21" s="196"/>
      <c r="AD21" s="196"/>
      <c r="AE21" s="196"/>
      <c r="AF21" s="196"/>
    </row>
    <row r="22" spans="1:32" ht="30.75" customHeight="1">
      <c r="A22" s="220" t="s">
        <v>172</v>
      </c>
      <c r="B22" s="221" t="s">
        <v>162</v>
      </c>
      <c r="C22" s="221" t="s">
        <v>276</v>
      </c>
      <c r="D22" s="222" t="s">
        <v>171</v>
      </c>
      <c r="E22" s="230">
        <v>0.5</v>
      </c>
      <c r="F22" s="224">
        <f>G22</f>
        <v>7</v>
      </c>
      <c r="G22" s="231">
        <v>7</v>
      </c>
      <c r="H22" s="232">
        <f>G22</f>
        <v>7</v>
      </c>
      <c r="I22" s="224">
        <f>H22</f>
        <v>7</v>
      </c>
      <c r="J22" s="224">
        <f>I22</f>
        <v>7</v>
      </c>
      <c r="K22" s="371"/>
      <c r="L22" s="371"/>
      <c r="M22" s="371"/>
      <c r="N22" s="371"/>
      <c r="O22" s="371"/>
      <c r="P22" s="371"/>
      <c r="Q22" s="371"/>
      <c r="R22" s="227">
        <v>7</v>
      </c>
      <c r="S22" s="228"/>
      <c r="T22" s="227"/>
      <c r="U22" s="229"/>
      <c r="AC22" s="196"/>
      <c r="AD22" s="196"/>
      <c r="AE22" s="196"/>
      <c r="AF22" s="196"/>
    </row>
    <row r="23" spans="1:32" s="244" customFormat="1" ht="30.75" customHeight="1">
      <c r="A23" s="234" t="s">
        <v>173</v>
      </c>
      <c r="B23" s="235" t="s">
        <v>174</v>
      </c>
      <c r="C23" s="235" t="s">
        <v>277</v>
      </c>
      <c r="D23" s="236" t="s">
        <v>221</v>
      </c>
      <c r="E23" s="237"/>
      <c r="F23" s="238"/>
      <c r="G23" s="239">
        <v>92</v>
      </c>
      <c r="H23" s="240"/>
      <c r="I23" s="238"/>
      <c r="J23" s="236"/>
      <c r="K23" s="372"/>
      <c r="L23" s="372"/>
      <c r="M23" s="372"/>
      <c r="N23" s="372"/>
      <c r="O23" s="372"/>
      <c r="P23" s="372"/>
      <c r="Q23" s="372"/>
      <c r="R23" s="241">
        <v>93</v>
      </c>
      <c r="S23" s="242" t="s">
        <v>285</v>
      </c>
      <c r="T23" s="241"/>
      <c r="U23" s="243"/>
      <c r="Z23" s="245"/>
      <c r="AC23" s="246"/>
      <c r="AD23" s="246"/>
      <c r="AE23" s="246"/>
      <c r="AF23" s="246"/>
    </row>
    <row r="24" spans="1:32" ht="30.75" customHeight="1">
      <c r="A24" s="220" t="s">
        <v>173</v>
      </c>
      <c r="B24" s="221" t="s">
        <v>264</v>
      </c>
      <c r="C24" s="221" t="s">
        <v>278</v>
      </c>
      <c r="D24" s="222"/>
      <c r="E24" s="223">
        <v>2</v>
      </c>
      <c r="F24" s="224">
        <f>G24-1</f>
        <v>63</v>
      </c>
      <c r="G24" s="231">
        <v>64</v>
      </c>
      <c r="H24" s="232">
        <f>G24+1</f>
        <v>65</v>
      </c>
      <c r="I24" s="232">
        <f>H24+1</f>
        <v>66</v>
      </c>
      <c r="J24" s="224">
        <f>I24+1</f>
        <v>67</v>
      </c>
      <c r="K24" s="226"/>
      <c r="L24" s="226"/>
      <c r="M24" s="226"/>
      <c r="N24" s="226"/>
      <c r="O24" s="226"/>
      <c r="P24" s="226"/>
      <c r="Q24" s="226"/>
      <c r="R24" s="227">
        <v>64.5</v>
      </c>
      <c r="S24" s="228"/>
      <c r="T24" s="227"/>
      <c r="U24" s="229"/>
      <c r="AC24" s="196"/>
      <c r="AD24" s="196"/>
      <c r="AE24" s="196"/>
      <c r="AF24" s="196"/>
    </row>
    <row r="25" spans="1:32" ht="30.75" customHeight="1">
      <c r="A25" s="220" t="s">
        <v>175</v>
      </c>
      <c r="B25" s="221"/>
      <c r="C25" s="221" t="s">
        <v>279</v>
      </c>
      <c r="D25" s="222"/>
      <c r="E25" s="223">
        <v>0.7</v>
      </c>
      <c r="F25" s="224">
        <v>10.7</v>
      </c>
      <c r="G25" s="231">
        <v>11</v>
      </c>
      <c r="H25" s="232">
        <v>11.3</v>
      </c>
      <c r="I25" s="224">
        <v>11.6</v>
      </c>
      <c r="J25" s="222">
        <v>11.9</v>
      </c>
      <c r="K25" s="247"/>
      <c r="L25" s="248"/>
      <c r="M25" s="248"/>
      <c r="N25" s="248"/>
      <c r="O25" s="248"/>
      <c r="P25" s="248"/>
      <c r="Q25" s="248"/>
      <c r="R25" s="249">
        <v>10</v>
      </c>
      <c r="S25" s="250" t="s">
        <v>286</v>
      </c>
      <c r="T25" s="251"/>
      <c r="U25" s="229"/>
      <c r="AC25" s="196"/>
      <c r="AD25" s="245"/>
      <c r="AE25" s="196"/>
      <c r="AF25" s="196"/>
    </row>
    <row r="26" spans="1:32" ht="30.75" customHeight="1">
      <c r="A26" s="220" t="s">
        <v>176</v>
      </c>
      <c r="B26" s="221" t="s">
        <v>177</v>
      </c>
      <c r="C26" s="221" t="s">
        <v>280</v>
      </c>
      <c r="D26" s="222" t="s">
        <v>10</v>
      </c>
      <c r="E26" s="223">
        <v>0.5</v>
      </c>
      <c r="F26" s="224">
        <v>8.5</v>
      </c>
      <c r="G26" s="231">
        <v>8.5</v>
      </c>
      <c r="H26" s="232">
        <v>8.5</v>
      </c>
      <c r="I26" s="224">
        <v>8.5</v>
      </c>
      <c r="J26" s="222">
        <v>8.5</v>
      </c>
      <c r="K26" s="226"/>
      <c r="L26" s="226"/>
      <c r="M26" s="226"/>
      <c r="N26" s="226"/>
      <c r="O26" s="226"/>
      <c r="P26" s="226"/>
      <c r="Q26" s="226"/>
      <c r="R26" s="227">
        <v>8.5</v>
      </c>
      <c r="S26" s="228"/>
      <c r="T26" s="227"/>
      <c r="U26" s="229"/>
      <c r="AC26" s="196"/>
      <c r="AD26" s="196"/>
      <c r="AE26" s="196"/>
      <c r="AF26" s="196"/>
    </row>
    <row r="27" spans="1:32" ht="30.75" customHeight="1">
      <c r="A27" s="220" t="s">
        <v>230</v>
      </c>
      <c r="B27" s="221" t="s">
        <v>231</v>
      </c>
      <c r="C27" s="221"/>
      <c r="D27" s="222"/>
      <c r="E27" s="223"/>
      <c r="F27" s="224"/>
      <c r="G27" s="231"/>
      <c r="H27" s="232"/>
      <c r="I27" s="224"/>
      <c r="J27" s="222"/>
      <c r="K27" s="226"/>
      <c r="L27" s="226"/>
      <c r="M27" s="226"/>
      <c r="N27" s="226"/>
      <c r="O27" s="226"/>
      <c r="P27" s="226"/>
      <c r="Q27" s="226"/>
      <c r="R27" s="227"/>
      <c r="S27" s="228"/>
      <c r="T27" s="227"/>
      <c r="U27" s="229"/>
      <c r="AC27" s="196"/>
      <c r="AD27" s="196"/>
      <c r="AE27" s="196"/>
      <c r="AF27" s="196"/>
    </row>
    <row r="28" spans="1:32" ht="30.75" customHeight="1">
      <c r="A28" s="220"/>
      <c r="B28" s="221"/>
      <c r="C28" s="221"/>
      <c r="D28" s="222"/>
      <c r="E28" s="223"/>
      <c r="F28" s="224"/>
      <c r="G28" s="231"/>
      <c r="H28" s="232"/>
      <c r="I28" s="224"/>
      <c r="J28" s="222"/>
      <c r="K28" s="226"/>
      <c r="L28" s="226"/>
      <c r="M28" s="226"/>
      <c r="N28" s="226"/>
      <c r="O28" s="226"/>
      <c r="P28" s="226"/>
      <c r="Q28" s="226"/>
      <c r="R28" s="227"/>
      <c r="S28" s="228"/>
      <c r="T28" s="227"/>
      <c r="U28" s="229"/>
      <c r="AC28" s="196"/>
      <c r="AD28" s="196"/>
      <c r="AE28" s="196"/>
      <c r="AF28" s="196"/>
    </row>
    <row r="29" spans="1:32" ht="30.75" customHeight="1">
      <c r="A29" s="252" t="s">
        <v>179</v>
      </c>
      <c r="B29" s="221"/>
      <c r="C29" s="221"/>
      <c r="D29" s="222"/>
      <c r="E29" s="223"/>
      <c r="F29" s="224"/>
      <c r="G29" s="231"/>
      <c r="H29" s="232"/>
      <c r="I29" s="232"/>
      <c r="J29" s="222"/>
      <c r="K29" s="226"/>
      <c r="L29" s="226"/>
      <c r="M29" s="226"/>
      <c r="N29" s="226"/>
      <c r="O29" s="226"/>
      <c r="P29" s="226"/>
      <c r="Q29" s="226"/>
      <c r="R29" s="227"/>
      <c r="S29" s="228"/>
      <c r="T29" s="227"/>
      <c r="U29" s="229"/>
      <c r="AC29" s="196"/>
      <c r="AD29" s="196"/>
      <c r="AE29" s="196"/>
      <c r="AF29" s="196"/>
    </row>
    <row r="30" spans="1:32" ht="30.75" customHeight="1">
      <c r="A30" s="220" t="s">
        <v>180</v>
      </c>
      <c r="B30" s="221" t="s">
        <v>181</v>
      </c>
      <c r="C30" s="221" t="s">
        <v>287</v>
      </c>
      <c r="D30" s="222" t="s">
        <v>178</v>
      </c>
      <c r="E30" s="230">
        <v>1</v>
      </c>
      <c r="F30" s="224">
        <f>G30-0.5</f>
        <v>20.5</v>
      </c>
      <c r="G30" s="231">
        <v>21</v>
      </c>
      <c r="H30" s="232">
        <f t="shared" ref="H30:J31" si="1">G30+0.5</f>
        <v>21.5</v>
      </c>
      <c r="I30" s="232">
        <f t="shared" si="1"/>
        <v>22</v>
      </c>
      <c r="J30" s="224">
        <f t="shared" si="1"/>
        <v>22.5</v>
      </c>
      <c r="K30" s="226" t="s">
        <v>262</v>
      </c>
      <c r="L30" s="226"/>
      <c r="M30" s="226"/>
      <c r="N30" s="226"/>
      <c r="O30" s="226"/>
      <c r="P30" s="226"/>
      <c r="Q30" s="226"/>
      <c r="R30" s="233">
        <v>20</v>
      </c>
      <c r="S30" s="228"/>
      <c r="T30" s="227"/>
      <c r="U30" s="229"/>
      <c r="AC30" s="196"/>
      <c r="AD30" s="196"/>
      <c r="AE30" s="196"/>
      <c r="AF30" s="196"/>
    </row>
    <row r="31" spans="1:32" ht="30.75" customHeight="1">
      <c r="A31" s="220" t="s">
        <v>183</v>
      </c>
      <c r="B31" s="221" t="s">
        <v>184</v>
      </c>
      <c r="C31" s="221" t="s">
        <v>220</v>
      </c>
      <c r="D31" s="222" t="s">
        <v>182</v>
      </c>
      <c r="E31" s="230">
        <v>0.5</v>
      </c>
      <c r="F31" s="224">
        <f>G31-0.5</f>
        <v>9</v>
      </c>
      <c r="G31" s="231">
        <v>9.5</v>
      </c>
      <c r="H31" s="232">
        <f t="shared" si="1"/>
        <v>10</v>
      </c>
      <c r="I31" s="232">
        <f t="shared" si="1"/>
        <v>10.5</v>
      </c>
      <c r="J31" s="224">
        <f t="shared" si="1"/>
        <v>11</v>
      </c>
      <c r="K31" s="226"/>
      <c r="L31" s="226"/>
      <c r="M31" s="226"/>
      <c r="N31" s="226"/>
      <c r="O31" s="226"/>
      <c r="P31" s="226"/>
      <c r="Q31" s="226"/>
      <c r="R31" s="227">
        <v>10</v>
      </c>
      <c r="S31" s="228"/>
      <c r="T31" s="227"/>
      <c r="U31" s="229"/>
      <c r="AC31" s="196"/>
      <c r="AD31" s="196"/>
      <c r="AE31" s="196"/>
      <c r="AF31" s="196"/>
    </row>
    <row r="32" spans="1:32" ht="30.75" customHeight="1">
      <c r="A32" s="220" t="s">
        <v>186</v>
      </c>
      <c r="B32" s="221" t="s">
        <v>184</v>
      </c>
      <c r="C32" s="221" t="s">
        <v>288</v>
      </c>
      <c r="D32" s="222" t="s">
        <v>185</v>
      </c>
      <c r="E32" s="230">
        <v>0.3</v>
      </c>
      <c r="F32" s="224">
        <f>G32</f>
        <v>2.5</v>
      </c>
      <c r="G32" s="231">
        <v>2.5</v>
      </c>
      <c r="H32" s="232">
        <f t="shared" ref="H32:J33" si="2">G32</f>
        <v>2.5</v>
      </c>
      <c r="I32" s="232">
        <f t="shared" si="2"/>
        <v>2.5</v>
      </c>
      <c r="J32" s="224">
        <f t="shared" si="2"/>
        <v>2.5</v>
      </c>
      <c r="K32" s="226"/>
      <c r="L32" s="226"/>
      <c r="M32" s="226"/>
      <c r="N32" s="226"/>
      <c r="O32" s="226"/>
      <c r="P32" s="226"/>
      <c r="Q32" s="226"/>
      <c r="R32" s="227">
        <v>2.5</v>
      </c>
      <c r="S32" s="228"/>
      <c r="T32" s="227"/>
      <c r="U32" s="229"/>
      <c r="AC32" s="196"/>
      <c r="AD32" s="196"/>
      <c r="AE32" s="196"/>
      <c r="AF32" s="196"/>
    </row>
    <row r="33" spans="1:35" ht="30.75" customHeight="1">
      <c r="A33" s="220" t="s">
        <v>188</v>
      </c>
      <c r="B33" s="221"/>
      <c r="C33" s="221" t="s">
        <v>289</v>
      </c>
      <c r="D33" s="222" t="s">
        <v>187</v>
      </c>
      <c r="E33" s="230">
        <v>0.3</v>
      </c>
      <c r="F33" s="224">
        <f>G33</f>
        <v>2.2999999999999998</v>
      </c>
      <c r="G33" s="231">
        <v>2.2999999999999998</v>
      </c>
      <c r="H33" s="232">
        <f t="shared" si="2"/>
        <v>2.2999999999999998</v>
      </c>
      <c r="I33" s="232">
        <f t="shared" si="2"/>
        <v>2.2999999999999998</v>
      </c>
      <c r="J33" s="224">
        <f t="shared" si="2"/>
        <v>2.2999999999999998</v>
      </c>
      <c r="K33" s="226"/>
      <c r="L33" s="226"/>
      <c r="M33" s="226"/>
      <c r="N33" s="226"/>
      <c r="O33" s="226"/>
      <c r="P33" s="226"/>
      <c r="Q33" s="226"/>
      <c r="R33" s="227">
        <v>2.2999999999999998</v>
      </c>
      <c r="S33" s="228"/>
      <c r="T33" s="227"/>
      <c r="U33" s="229"/>
      <c r="AC33" s="196"/>
      <c r="AD33" s="196"/>
      <c r="AE33" s="196"/>
      <c r="AF33" s="196"/>
    </row>
    <row r="34" spans="1:35" ht="30.75" customHeight="1">
      <c r="A34" s="220" t="s">
        <v>190</v>
      </c>
      <c r="B34" s="221" t="s">
        <v>191</v>
      </c>
      <c r="C34" s="221"/>
      <c r="D34" s="222" t="s">
        <v>189</v>
      </c>
      <c r="E34" s="230"/>
      <c r="F34" s="224"/>
      <c r="G34" s="231"/>
      <c r="H34" s="232"/>
      <c r="I34" s="232"/>
      <c r="J34" s="222"/>
      <c r="K34" s="226"/>
      <c r="L34" s="226"/>
      <c r="M34" s="226"/>
      <c r="N34" s="226"/>
      <c r="O34" s="226"/>
      <c r="P34" s="226"/>
      <c r="Q34" s="226"/>
      <c r="R34" s="227"/>
      <c r="S34" s="228"/>
      <c r="T34" s="227"/>
      <c r="U34" s="229"/>
      <c r="AC34" s="196"/>
      <c r="AD34" s="196"/>
      <c r="AE34" s="196"/>
      <c r="AF34" s="196"/>
    </row>
    <row r="35" spans="1:35" ht="30.75" customHeight="1">
      <c r="A35" s="220" t="s">
        <v>192</v>
      </c>
      <c r="B35" s="221" t="s">
        <v>193</v>
      </c>
      <c r="C35" s="221"/>
      <c r="D35" s="222"/>
      <c r="E35" s="230"/>
      <c r="F35" s="224"/>
      <c r="G35" s="231"/>
      <c r="H35" s="232"/>
      <c r="I35" s="232"/>
      <c r="J35" s="222"/>
      <c r="K35" s="226"/>
      <c r="L35" s="226"/>
      <c r="M35" s="226"/>
      <c r="N35" s="226"/>
      <c r="O35" s="226"/>
      <c r="P35" s="226"/>
      <c r="Q35" s="226"/>
      <c r="R35" s="227"/>
      <c r="S35" s="228"/>
      <c r="T35" s="227"/>
      <c r="U35" s="229"/>
      <c r="AB35" s="253" t="s">
        <v>115</v>
      </c>
      <c r="AC35" s="196"/>
      <c r="AD35" s="196"/>
      <c r="AE35" s="196"/>
      <c r="AF35" s="196"/>
      <c r="AI35" s="254" t="s">
        <v>290</v>
      </c>
    </row>
    <row r="36" spans="1:35" ht="30.75" customHeight="1">
      <c r="A36" s="220"/>
      <c r="B36" s="221"/>
      <c r="C36" s="221"/>
      <c r="D36" s="222"/>
      <c r="E36" s="230"/>
      <c r="F36" s="224"/>
      <c r="G36" s="231"/>
      <c r="H36" s="232"/>
      <c r="I36" s="232"/>
      <c r="J36" s="222"/>
      <c r="K36" s="226"/>
      <c r="L36" s="226"/>
      <c r="M36" s="226"/>
      <c r="N36" s="226"/>
      <c r="O36" s="226"/>
      <c r="P36" s="226"/>
      <c r="Q36" s="226"/>
      <c r="R36" s="227"/>
      <c r="S36" s="228"/>
      <c r="T36" s="227"/>
      <c r="U36" s="229"/>
      <c r="AC36" s="196"/>
      <c r="AD36" s="196"/>
      <c r="AE36" s="196"/>
      <c r="AF36" s="196"/>
    </row>
    <row r="37" spans="1:35" ht="30.75" customHeight="1">
      <c r="A37" s="252" t="s">
        <v>232</v>
      </c>
      <c r="B37" s="221"/>
      <c r="C37" s="221"/>
      <c r="D37" s="222"/>
      <c r="E37" s="230"/>
      <c r="F37" s="224"/>
      <c r="G37" s="231"/>
      <c r="H37" s="232"/>
      <c r="I37" s="232"/>
      <c r="J37" s="222"/>
      <c r="K37" s="226"/>
      <c r="L37" s="226"/>
      <c r="M37" s="226"/>
      <c r="N37" s="226"/>
      <c r="O37" s="226"/>
      <c r="P37" s="226"/>
      <c r="Q37" s="226"/>
      <c r="R37" s="227"/>
      <c r="S37" s="228"/>
      <c r="T37" s="227"/>
      <c r="U37" s="229"/>
      <c r="AC37" s="196"/>
      <c r="AD37" s="196"/>
      <c r="AE37" s="196"/>
      <c r="AF37" s="196"/>
    </row>
    <row r="38" spans="1:35" ht="30.75" customHeight="1">
      <c r="A38" s="220" t="s">
        <v>233</v>
      </c>
      <c r="B38" s="221" t="s">
        <v>234</v>
      </c>
      <c r="C38" s="221"/>
      <c r="D38" s="222" t="s">
        <v>55</v>
      </c>
      <c r="E38" s="230"/>
      <c r="F38" s="224"/>
      <c r="G38" s="231"/>
      <c r="H38" s="232"/>
      <c r="I38" s="232"/>
      <c r="J38" s="222"/>
      <c r="K38" s="226"/>
      <c r="L38" s="226"/>
      <c r="M38" s="226"/>
      <c r="N38" s="226"/>
      <c r="O38" s="226"/>
      <c r="P38" s="226"/>
      <c r="Q38" s="226"/>
      <c r="R38" s="227"/>
      <c r="S38" s="228"/>
      <c r="T38" s="227"/>
      <c r="U38" s="229"/>
      <c r="AC38" s="196"/>
      <c r="AD38" s="196"/>
      <c r="AE38" s="196"/>
      <c r="AF38" s="196"/>
    </row>
    <row r="39" spans="1:35" ht="30.75" customHeight="1">
      <c r="A39" s="220" t="s">
        <v>235</v>
      </c>
      <c r="B39" s="221" t="s">
        <v>236</v>
      </c>
      <c r="C39" s="221"/>
      <c r="D39" s="222" t="s">
        <v>237</v>
      </c>
      <c r="E39" s="230"/>
      <c r="F39" s="224"/>
      <c r="G39" s="231"/>
      <c r="H39" s="232"/>
      <c r="I39" s="232"/>
      <c r="J39" s="222"/>
      <c r="K39" s="226"/>
      <c r="L39" s="226"/>
      <c r="M39" s="226"/>
      <c r="N39" s="226"/>
      <c r="O39" s="226"/>
      <c r="P39" s="226"/>
      <c r="Q39" s="226"/>
      <c r="R39" s="227"/>
      <c r="S39" s="228"/>
      <c r="T39" s="227"/>
      <c r="U39" s="229"/>
      <c r="AC39" s="196"/>
      <c r="AD39" s="196"/>
      <c r="AE39" s="196"/>
      <c r="AF39" s="196"/>
    </row>
    <row r="40" spans="1:35" ht="30.75" customHeight="1">
      <c r="A40" s="220" t="s">
        <v>238</v>
      </c>
      <c r="B40" s="221" t="s">
        <v>239</v>
      </c>
      <c r="C40" s="221"/>
      <c r="D40" s="222" t="s">
        <v>240</v>
      </c>
      <c r="E40" s="230"/>
      <c r="F40" s="224"/>
      <c r="G40" s="231"/>
      <c r="H40" s="232"/>
      <c r="I40" s="232"/>
      <c r="J40" s="222"/>
      <c r="K40" s="226"/>
      <c r="L40" s="226"/>
      <c r="M40" s="226"/>
      <c r="N40" s="226"/>
      <c r="O40" s="226"/>
      <c r="P40" s="226"/>
      <c r="Q40" s="226"/>
      <c r="R40" s="227"/>
      <c r="S40" s="228"/>
      <c r="T40" s="227"/>
      <c r="U40" s="229"/>
      <c r="AC40" s="196"/>
      <c r="AD40" s="196"/>
      <c r="AE40" s="196"/>
      <c r="AF40" s="196"/>
    </row>
    <row r="41" spans="1:35" ht="30.75" customHeight="1">
      <c r="A41" s="220" t="s">
        <v>241</v>
      </c>
      <c r="B41" s="221" t="s">
        <v>242</v>
      </c>
      <c r="C41" s="221"/>
      <c r="D41" s="222" t="s">
        <v>243</v>
      </c>
      <c r="E41" s="230"/>
      <c r="F41" s="224"/>
      <c r="G41" s="231"/>
      <c r="H41" s="232"/>
      <c r="I41" s="232"/>
      <c r="J41" s="222"/>
      <c r="K41" s="226"/>
      <c r="L41" s="226"/>
      <c r="M41" s="226"/>
      <c r="N41" s="226"/>
      <c r="O41" s="226"/>
      <c r="P41" s="226"/>
      <c r="Q41" s="226"/>
      <c r="R41" s="227"/>
      <c r="S41" s="228"/>
      <c r="T41" s="227"/>
      <c r="U41" s="229"/>
      <c r="AC41" s="196"/>
      <c r="AD41" s="196"/>
      <c r="AE41" s="196"/>
      <c r="AF41" s="196"/>
    </row>
    <row r="42" spans="1:35" ht="30.75" customHeight="1">
      <c r="A42" s="220" t="s">
        <v>244</v>
      </c>
      <c r="B42" s="221" t="s">
        <v>245</v>
      </c>
      <c r="C42" s="221"/>
      <c r="D42" s="222"/>
      <c r="E42" s="230"/>
      <c r="F42" s="224"/>
      <c r="G42" s="231"/>
      <c r="H42" s="232"/>
      <c r="I42" s="232"/>
      <c r="J42" s="222"/>
      <c r="K42" s="226"/>
      <c r="L42" s="226"/>
      <c r="M42" s="226"/>
      <c r="N42" s="226"/>
      <c r="O42" s="226"/>
      <c r="P42" s="226"/>
      <c r="Q42" s="226"/>
      <c r="R42" s="227"/>
      <c r="S42" s="228"/>
      <c r="T42" s="227"/>
      <c r="U42" s="229"/>
      <c r="AC42" s="196"/>
      <c r="AD42" s="196"/>
      <c r="AE42" s="196"/>
      <c r="AF42" s="196"/>
    </row>
    <row r="43" spans="1:35" ht="30.75" customHeight="1">
      <c r="A43" s="220"/>
      <c r="B43" s="221"/>
      <c r="C43" s="221"/>
      <c r="D43" s="222"/>
      <c r="E43" s="230"/>
      <c r="F43" s="224"/>
      <c r="G43" s="231"/>
      <c r="H43" s="232"/>
      <c r="I43" s="232"/>
      <c r="J43" s="222"/>
      <c r="K43" s="226"/>
      <c r="L43" s="226"/>
      <c r="M43" s="226"/>
      <c r="N43" s="226"/>
      <c r="O43" s="226"/>
      <c r="P43" s="226"/>
      <c r="Q43" s="226"/>
      <c r="R43" s="227"/>
      <c r="S43" s="228"/>
      <c r="T43" s="227"/>
      <c r="U43" s="229"/>
      <c r="AC43" s="196"/>
      <c r="AD43" s="196"/>
      <c r="AE43" s="196"/>
      <c r="AF43" s="196"/>
    </row>
    <row r="44" spans="1:35" ht="30.75" customHeight="1">
      <c r="A44" s="252" t="s">
        <v>246</v>
      </c>
      <c r="B44" s="221"/>
      <c r="C44" s="221"/>
      <c r="D44" s="222"/>
      <c r="E44" s="230"/>
      <c r="F44" s="224"/>
      <c r="G44" s="231"/>
      <c r="H44" s="232"/>
      <c r="I44" s="232"/>
      <c r="J44" s="222"/>
      <c r="K44" s="371"/>
      <c r="L44" s="371"/>
      <c r="M44" s="371"/>
      <c r="N44" s="371"/>
      <c r="O44" s="371"/>
      <c r="P44" s="371"/>
      <c r="Q44" s="371"/>
      <c r="R44" s="227"/>
      <c r="S44" s="228"/>
      <c r="T44" s="227"/>
      <c r="U44" s="229"/>
      <c r="AC44" s="196"/>
      <c r="AD44" s="196"/>
      <c r="AE44" s="196"/>
      <c r="AF44" s="196"/>
    </row>
    <row r="45" spans="1:35" ht="30.75" customHeight="1">
      <c r="A45" s="220" t="s">
        <v>247</v>
      </c>
      <c r="B45" s="221" t="s">
        <v>248</v>
      </c>
      <c r="C45" s="221"/>
      <c r="D45" s="222" t="s">
        <v>249</v>
      </c>
      <c r="E45" s="230"/>
      <c r="F45" s="224"/>
      <c r="G45" s="231"/>
      <c r="H45" s="232"/>
      <c r="I45" s="232"/>
      <c r="J45" s="222"/>
      <c r="K45" s="371"/>
      <c r="L45" s="371"/>
      <c r="M45" s="371"/>
      <c r="N45" s="371"/>
      <c r="O45" s="371"/>
      <c r="P45" s="371"/>
      <c r="Q45" s="371"/>
      <c r="R45" s="227"/>
      <c r="S45" s="228"/>
      <c r="T45" s="227"/>
      <c r="U45" s="229"/>
      <c r="AC45" s="196"/>
      <c r="AD45" s="196"/>
      <c r="AE45" s="196"/>
      <c r="AF45" s="196"/>
    </row>
    <row r="46" spans="1:35" ht="30.75" customHeight="1">
      <c r="A46" s="220" t="s">
        <v>250</v>
      </c>
      <c r="B46" s="221"/>
      <c r="C46" s="221"/>
      <c r="D46" s="222" t="s">
        <v>251</v>
      </c>
      <c r="E46" s="230"/>
      <c r="F46" s="224"/>
      <c r="G46" s="231"/>
      <c r="H46" s="232"/>
      <c r="I46" s="232"/>
      <c r="J46" s="222"/>
      <c r="K46" s="371"/>
      <c r="L46" s="371"/>
      <c r="M46" s="371"/>
      <c r="N46" s="371"/>
      <c r="O46" s="371"/>
      <c r="P46" s="371"/>
      <c r="Q46" s="371"/>
      <c r="R46" s="227"/>
      <c r="S46" s="228"/>
      <c r="T46" s="227"/>
      <c r="U46" s="229"/>
      <c r="AC46" s="196"/>
      <c r="AD46" s="196"/>
      <c r="AE46" s="196"/>
      <c r="AF46" s="196"/>
    </row>
    <row r="47" spans="1:35" ht="30.75" customHeight="1">
      <c r="A47" s="220" t="s">
        <v>252</v>
      </c>
      <c r="B47" s="221"/>
      <c r="C47" s="221"/>
      <c r="D47" s="222" t="s">
        <v>253</v>
      </c>
      <c r="E47" s="230"/>
      <c r="F47" s="224"/>
      <c r="G47" s="231"/>
      <c r="H47" s="232"/>
      <c r="I47" s="232"/>
      <c r="J47" s="222"/>
      <c r="K47" s="371"/>
      <c r="L47" s="371"/>
      <c r="M47" s="371"/>
      <c r="N47" s="371"/>
      <c r="O47" s="371"/>
      <c r="P47" s="371"/>
      <c r="Q47" s="371"/>
      <c r="R47" s="227"/>
      <c r="S47" s="228"/>
      <c r="T47" s="227"/>
      <c r="U47" s="229"/>
      <c r="AC47" s="196"/>
      <c r="AD47" s="196"/>
      <c r="AE47" s="196"/>
      <c r="AF47" s="196"/>
    </row>
    <row r="48" spans="1:35" ht="30.75" customHeight="1">
      <c r="A48" s="220" t="s">
        <v>254</v>
      </c>
      <c r="B48" s="221"/>
      <c r="C48" s="221"/>
      <c r="D48" s="222" t="s">
        <v>255</v>
      </c>
      <c r="E48" s="230"/>
      <c r="F48" s="224"/>
      <c r="G48" s="231"/>
      <c r="H48" s="232"/>
      <c r="I48" s="232"/>
      <c r="J48" s="222"/>
      <c r="K48" s="371"/>
      <c r="L48" s="371"/>
      <c r="M48" s="371"/>
      <c r="N48" s="371"/>
      <c r="O48" s="371"/>
      <c r="P48" s="371"/>
      <c r="Q48" s="371"/>
      <c r="R48" s="227"/>
      <c r="S48" s="228"/>
      <c r="T48" s="227"/>
      <c r="U48" s="229"/>
      <c r="AC48" s="196"/>
      <c r="AD48" s="196"/>
      <c r="AE48" s="196"/>
      <c r="AF48" s="196"/>
    </row>
    <row r="49" spans="1:32" ht="30.75" customHeight="1">
      <c r="A49" s="220"/>
      <c r="B49" s="221"/>
      <c r="C49" s="221"/>
      <c r="D49" s="222"/>
      <c r="E49" s="230"/>
      <c r="F49" s="224"/>
      <c r="G49" s="231"/>
      <c r="H49" s="232"/>
      <c r="I49" s="232"/>
      <c r="J49" s="222"/>
      <c r="K49" s="226"/>
      <c r="L49" s="226"/>
      <c r="M49" s="226"/>
      <c r="N49" s="226"/>
      <c r="O49" s="226"/>
      <c r="P49" s="226"/>
      <c r="Q49" s="226"/>
      <c r="R49" s="227"/>
      <c r="S49" s="228"/>
      <c r="T49" s="227"/>
      <c r="U49" s="229"/>
      <c r="AC49" s="196"/>
      <c r="AD49" s="196"/>
      <c r="AE49" s="196"/>
      <c r="AF49" s="196"/>
    </row>
    <row r="50" spans="1:32" ht="30.75" customHeight="1">
      <c r="A50" s="252" t="s">
        <v>194</v>
      </c>
      <c r="B50" s="221"/>
      <c r="C50" s="221"/>
      <c r="D50" s="222"/>
      <c r="E50" s="230"/>
      <c r="F50" s="224"/>
      <c r="G50" s="231"/>
      <c r="H50" s="232"/>
      <c r="I50" s="232"/>
      <c r="J50" s="222"/>
      <c r="K50" s="226"/>
      <c r="L50" s="226"/>
      <c r="M50" s="226"/>
      <c r="N50" s="226"/>
      <c r="O50" s="226"/>
      <c r="P50" s="226"/>
      <c r="Q50" s="226"/>
      <c r="R50" s="227"/>
      <c r="S50" s="228"/>
      <c r="T50" s="227"/>
      <c r="U50" s="229"/>
      <c r="AC50" s="196"/>
      <c r="AD50" s="196"/>
      <c r="AE50" s="196"/>
      <c r="AF50" s="196"/>
    </row>
    <row r="51" spans="1:32" ht="30.75" customHeight="1">
      <c r="A51" s="220" t="s">
        <v>195</v>
      </c>
      <c r="B51" s="221" t="s">
        <v>196</v>
      </c>
      <c r="C51" s="221"/>
      <c r="D51" s="222"/>
      <c r="E51" s="230"/>
      <c r="F51" s="255">
        <f>G51</f>
        <v>100</v>
      </c>
      <c r="G51" s="256">
        <v>100</v>
      </c>
      <c r="H51" s="257">
        <f>G51</f>
        <v>100</v>
      </c>
      <c r="I51" s="257">
        <f>H51</f>
        <v>100</v>
      </c>
      <c r="J51" s="255">
        <f>I51</f>
        <v>100</v>
      </c>
      <c r="K51" s="226"/>
      <c r="L51" s="226"/>
      <c r="M51" s="226"/>
      <c r="N51" s="226"/>
      <c r="O51" s="226"/>
      <c r="P51" s="226"/>
      <c r="Q51" s="226"/>
      <c r="R51" s="227"/>
      <c r="S51" s="228"/>
      <c r="T51" s="227"/>
      <c r="U51" s="229"/>
      <c r="AC51" s="196"/>
      <c r="AD51" s="196"/>
      <c r="AE51" s="196"/>
      <c r="AF51" s="196"/>
    </row>
    <row r="52" spans="1:32" ht="30.75" customHeight="1">
      <c r="A52" s="220" t="s">
        <v>197</v>
      </c>
      <c r="B52" s="221" t="s">
        <v>196</v>
      </c>
      <c r="C52" s="221"/>
      <c r="D52" s="222"/>
      <c r="E52" s="230"/>
      <c r="F52" s="255">
        <f>G52</f>
        <v>100</v>
      </c>
      <c r="G52" s="256">
        <v>100</v>
      </c>
      <c r="H52" s="257">
        <f>G52</f>
        <v>100</v>
      </c>
      <c r="I52" s="257">
        <f>H52+10</f>
        <v>110</v>
      </c>
      <c r="J52" s="258">
        <f>I52</f>
        <v>110</v>
      </c>
      <c r="K52" s="226"/>
      <c r="L52" s="226"/>
      <c r="M52" s="226"/>
      <c r="N52" s="226"/>
      <c r="O52" s="226"/>
      <c r="P52" s="226"/>
      <c r="Q52" s="226"/>
      <c r="R52" s="227"/>
      <c r="S52" s="228"/>
      <c r="T52" s="227"/>
      <c r="U52" s="229"/>
      <c r="AC52" s="196"/>
      <c r="AD52" s="196"/>
      <c r="AE52" s="196"/>
      <c r="AF52" s="196"/>
    </row>
    <row r="53" spans="1:32" ht="30.75" customHeight="1">
      <c r="A53" s="220" t="s">
        <v>198</v>
      </c>
      <c r="B53" s="221"/>
      <c r="C53" s="221"/>
      <c r="D53" s="222"/>
      <c r="E53" s="230"/>
      <c r="F53" s="255"/>
      <c r="G53" s="256"/>
      <c r="H53" s="257"/>
      <c r="I53" s="257"/>
      <c r="J53" s="258"/>
      <c r="K53" s="226"/>
      <c r="L53" s="226"/>
      <c r="M53" s="226"/>
      <c r="N53" s="226"/>
      <c r="O53" s="226"/>
      <c r="P53" s="226"/>
      <c r="Q53" s="226"/>
      <c r="R53" s="227"/>
      <c r="S53" s="228"/>
      <c r="T53" s="227"/>
      <c r="U53" s="229"/>
      <c r="AC53" s="196"/>
      <c r="AD53" s="196"/>
      <c r="AE53" s="196"/>
      <c r="AF53" s="196"/>
    </row>
    <row r="54" spans="1:32" ht="30.75" customHeight="1">
      <c r="A54" s="220" t="s">
        <v>199</v>
      </c>
      <c r="B54" s="221"/>
      <c r="C54" s="221"/>
      <c r="D54" s="222"/>
      <c r="E54" s="230"/>
      <c r="F54" s="255"/>
      <c r="G54" s="256"/>
      <c r="H54" s="257"/>
      <c r="I54" s="257"/>
      <c r="J54" s="258"/>
      <c r="K54" s="226"/>
      <c r="L54" s="226"/>
      <c r="M54" s="226"/>
      <c r="N54" s="226"/>
      <c r="O54" s="226"/>
      <c r="P54" s="226"/>
      <c r="Q54" s="226"/>
      <c r="R54" s="227"/>
      <c r="S54" s="228"/>
      <c r="T54" s="227"/>
      <c r="U54" s="229"/>
      <c r="AC54" s="196"/>
      <c r="AD54" s="196"/>
      <c r="AE54" s="196"/>
      <c r="AF54" s="196"/>
    </row>
    <row r="55" spans="1:32" ht="30.75" customHeight="1">
      <c r="A55" s="220" t="s">
        <v>200</v>
      </c>
      <c r="B55" s="221" t="s">
        <v>201</v>
      </c>
      <c r="C55" s="221"/>
      <c r="D55" s="222"/>
      <c r="E55" s="230"/>
      <c r="F55" s="255"/>
      <c r="G55" s="256">
        <v>10.5</v>
      </c>
      <c r="H55" s="257"/>
      <c r="I55" s="257"/>
      <c r="J55" s="258"/>
      <c r="K55" s="226" t="s">
        <v>262</v>
      </c>
      <c r="L55" s="226"/>
      <c r="M55" s="226"/>
      <c r="N55" s="226"/>
      <c r="O55" s="226"/>
      <c r="P55" s="226"/>
      <c r="Q55" s="226"/>
      <c r="R55" s="233">
        <v>9.5</v>
      </c>
      <c r="S55" s="228"/>
      <c r="T55" s="227"/>
      <c r="U55" s="229"/>
      <c r="AC55" s="196"/>
      <c r="AD55" s="196"/>
      <c r="AE55" s="196"/>
      <c r="AF55" s="196"/>
    </row>
    <row r="56" spans="1:32" ht="30.75" customHeight="1">
      <c r="A56" s="220" t="s">
        <v>202</v>
      </c>
      <c r="B56" s="221" t="s">
        <v>201</v>
      </c>
      <c r="C56" s="221"/>
      <c r="D56" s="222"/>
      <c r="E56" s="230"/>
      <c r="F56" s="255"/>
      <c r="G56" s="256">
        <v>10.5</v>
      </c>
      <c r="H56" s="257"/>
      <c r="I56" s="257"/>
      <c r="J56" s="258"/>
      <c r="K56" s="226"/>
      <c r="L56" s="226"/>
      <c r="M56" s="226"/>
      <c r="N56" s="226"/>
      <c r="O56" s="226"/>
      <c r="P56" s="226"/>
      <c r="Q56" s="226"/>
      <c r="R56" s="227">
        <v>10</v>
      </c>
      <c r="S56" s="228"/>
      <c r="T56" s="227"/>
      <c r="U56" s="229"/>
      <c r="AC56" s="196"/>
      <c r="AD56" s="196"/>
      <c r="AE56" s="196"/>
      <c r="AF56" s="196"/>
    </row>
    <row r="57" spans="1:32" ht="30.75" customHeight="1">
      <c r="A57" s="220"/>
      <c r="B57" s="259"/>
      <c r="C57" s="259"/>
      <c r="D57" s="222"/>
      <c r="E57" s="230"/>
      <c r="F57" s="224"/>
      <c r="G57" s="231"/>
      <c r="H57" s="232"/>
      <c r="I57" s="232"/>
      <c r="J57" s="222"/>
      <c r="K57" s="371"/>
      <c r="L57" s="371"/>
      <c r="M57" s="371"/>
      <c r="N57" s="371"/>
      <c r="O57" s="371"/>
      <c r="P57" s="371"/>
      <c r="Q57" s="371"/>
      <c r="R57" s="227"/>
      <c r="S57" s="228"/>
      <c r="T57" s="227"/>
      <c r="U57" s="229"/>
      <c r="AC57" s="196"/>
      <c r="AD57" s="196"/>
      <c r="AE57" s="196"/>
      <c r="AF57" s="196"/>
    </row>
    <row r="58" spans="1:32" ht="30.75" customHeight="1" thickBot="1">
      <c r="A58" s="260"/>
      <c r="B58" s="261"/>
      <c r="C58" s="261"/>
      <c r="D58" s="262"/>
      <c r="E58" s="263"/>
      <c r="F58" s="262"/>
      <c r="G58" s="264"/>
      <c r="H58" s="262"/>
      <c r="I58" s="265"/>
      <c r="J58" s="262"/>
      <c r="K58" s="390"/>
      <c r="L58" s="390"/>
      <c r="M58" s="390"/>
      <c r="N58" s="390"/>
      <c r="O58" s="390"/>
      <c r="P58" s="390"/>
      <c r="Q58" s="390"/>
      <c r="R58" s="266"/>
      <c r="S58" s="263"/>
      <c r="T58" s="266"/>
      <c r="U58" s="267"/>
      <c r="AC58" s="196"/>
      <c r="AD58" s="196"/>
      <c r="AE58" s="196"/>
      <c r="AF58" s="196"/>
    </row>
    <row r="59" spans="1:32" ht="15" customHeight="1">
      <c r="A59" s="188" t="s">
        <v>203</v>
      </c>
    </row>
    <row r="60" spans="1:32" ht="15" customHeight="1" thickBot="1"/>
    <row r="61" spans="1:32" ht="15" customHeight="1" thickBot="1">
      <c r="A61" s="391" t="s">
        <v>204</v>
      </c>
      <c r="B61" s="392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3"/>
    </row>
    <row r="62" spans="1:32" ht="15" hidden="1" customHeight="1" outlineLevel="1">
      <c r="A62" s="195" t="s">
        <v>205</v>
      </c>
    </row>
    <row r="63" spans="1:32" ht="15" hidden="1" customHeight="1" outlineLevel="1">
      <c r="A63" s="268"/>
    </row>
    <row r="64" spans="1:32" ht="15" hidden="1" customHeight="1" outlineLevel="1">
      <c r="A64" s="268"/>
    </row>
    <row r="65" spans="1:1" s="188" customFormat="1" ht="15" hidden="1" customHeight="1" outlineLevel="1">
      <c r="A65" s="268"/>
    </row>
    <row r="66" spans="1:1" s="188" customFormat="1" ht="15" hidden="1" customHeight="1" outlineLevel="1">
      <c r="A66" s="268"/>
    </row>
    <row r="67" spans="1:1" s="188" customFormat="1" ht="15" hidden="1" customHeight="1" outlineLevel="1">
      <c r="A67" s="195" t="s">
        <v>206</v>
      </c>
    </row>
    <row r="68" spans="1:1" s="188" customFormat="1" ht="15" hidden="1" customHeight="1" outlineLevel="1">
      <c r="A68" s="268"/>
    </row>
    <row r="69" spans="1:1" s="188" customFormat="1" ht="15" hidden="1" customHeight="1" outlineLevel="1"/>
    <row r="70" spans="1:1" s="188" customFormat="1" ht="15" hidden="1" customHeight="1" outlineLevel="1"/>
    <row r="71" spans="1:1" s="188" customFormat="1" ht="15" hidden="1" customHeight="1" outlineLevel="1"/>
    <row r="72" spans="1:1" s="188" customFormat="1" ht="15" hidden="1" customHeight="1" outlineLevel="1" thickBot="1">
      <c r="A72" s="195" t="s">
        <v>207</v>
      </c>
    </row>
    <row r="73" spans="1:1" s="188" customFormat="1" ht="15" hidden="1" customHeight="1" outlineLevel="1" thickBot="1">
      <c r="A73" s="268"/>
    </row>
    <row r="74" spans="1:1" s="188" customFormat="1" ht="15" hidden="1" customHeight="1" outlineLevel="1"/>
    <row r="75" spans="1:1" s="188" customFormat="1" ht="15" hidden="1" customHeight="1" outlineLevel="1"/>
    <row r="76" spans="1:1" s="188" customFormat="1" ht="15" hidden="1" customHeight="1" outlineLevel="1"/>
    <row r="77" spans="1:1" s="188" customFormat="1" ht="15" hidden="1" customHeight="1" outlineLevel="1">
      <c r="A77" s="195" t="s">
        <v>194</v>
      </c>
    </row>
    <row r="78" spans="1:1" s="188" customFormat="1" ht="15" hidden="1" customHeight="1" outlineLevel="1">
      <c r="A78" s="188" t="s">
        <v>208</v>
      </c>
    </row>
    <row r="79" spans="1:1" s="188" customFormat="1" ht="15" hidden="1" customHeight="1" outlineLevel="1">
      <c r="A79" s="188" t="s">
        <v>56</v>
      </c>
    </row>
    <row r="80" spans="1:1" s="188" customFormat="1" ht="15" hidden="1" customHeight="1" outlineLevel="1">
      <c r="A80" s="188" t="s">
        <v>209</v>
      </c>
    </row>
    <row r="81" spans="1:21" s="188" customFormat="1" ht="15" hidden="1" customHeight="1" outlineLevel="1">
      <c r="A81" s="188" t="s">
        <v>210</v>
      </c>
    </row>
    <row r="82" spans="1:21" s="188" customFormat="1" ht="15" hidden="1" customHeight="1" outlineLevel="1"/>
    <row r="83" spans="1:21" s="188" customFormat="1" ht="15" hidden="1" customHeight="1" outlineLevel="1"/>
    <row r="84" spans="1:21" s="188" customFormat="1" ht="15" hidden="1" customHeight="1" outlineLevel="1"/>
    <row r="85" spans="1:21" s="188" customFormat="1" ht="15" hidden="1" customHeight="1" outlineLevel="1"/>
    <row r="86" spans="1:21" s="188" customFormat="1" ht="15" hidden="1" customHeight="1" outlineLevel="1">
      <c r="A86" s="268"/>
      <c r="B86" s="268"/>
      <c r="C86" s="268"/>
    </row>
    <row r="87" spans="1:21" s="188" customFormat="1" ht="15" hidden="1" customHeight="1" outlineLevel="1"/>
    <row r="88" spans="1:21" s="188" customFormat="1" ht="15" hidden="1" customHeight="1" outlineLevel="1" thickBot="1">
      <c r="A88" s="268"/>
    </row>
    <row r="89" spans="1:21" s="188" customFormat="1" ht="19.5" collapsed="1" thickBot="1"/>
    <row r="90" spans="1:21" s="188" customFormat="1" ht="15" customHeight="1" thickBot="1">
      <c r="A90" s="391" t="s">
        <v>211</v>
      </c>
      <c r="B90" s="392"/>
      <c r="C90" s="392"/>
      <c r="D90" s="392"/>
      <c r="E90" s="392"/>
      <c r="F90" s="392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3"/>
    </row>
    <row r="91" spans="1:21" s="188" customFormat="1" ht="15" customHeight="1">
      <c r="A91" s="195"/>
    </row>
    <row r="92" spans="1:21" s="188" customFormat="1" ht="15" customHeight="1">
      <c r="A92" s="195"/>
    </row>
    <row r="93" spans="1:21" s="188" customFormat="1" ht="15" customHeight="1">
      <c r="A93" s="195"/>
    </row>
    <row r="94" spans="1:21" s="188" customFormat="1" ht="15" customHeight="1">
      <c r="A94" s="195"/>
    </row>
    <row r="95" spans="1:21" s="188" customFormat="1" ht="15" customHeight="1">
      <c r="A95" s="195"/>
    </row>
    <row r="96" spans="1:21" s="188" customFormat="1" ht="15" customHeight="1">
      <c r="A96" s="195"/>
    </row>
    <row r="97" spans="1:1" s="188" customFormat="1" ht="15" customHeight="1">
      <c r="A97" s="195"/>
    </row>
    <row r="98" spans="1:1" s="188" customFormat="1" ht="15" customHeight="1">
      <c r="A98" s="195"/>
    </row>
    <row r="99" spans="1:1" s="188" customFormat="1" ht="15" customHeight="1">
      <c r="A99" s="195"/>
    </row>
    <row r="100" spans="1:1" s="188" customFormat="1" ht="15" customHeight="1">
      <c r="A100" s="195"/>
    </row>
    <row r="101" spans="1:1" s="188" customFormat="1" ht="15" customHeight="1">
      <c r="A101" s="195"/>
    </row>
    <row r="102" spans="1:1" s="188" customFormat="1" ht="15" customHeight="1">
      <c r="A102" s="195"/>
    </row>
    <row r="103" spans="1:1" s="188" customFormat="1" ht="15" customHeight="1">
      <c r="A103" s="195"/>
    </row>
    <row r="104" spans="1:1" s="188" customFormat="1" ht="15" customHeight="1">
      <c r="A104" s="195"/>
    </row>
    <row r="105" spans="1:1" s="188" customFormat="1" ht="15" customHeight="1">
      <c r="A105" s="195"/>
    </row>
    <row r="106" spans="1:1" s="188" customFormat="1" ht="15" customHeight="1">
      <c r="A106" s="195"/>
    </row>
    <row r="107" spans="1:1" s="188" customFormat="1" ht="15" customHeight="1">
      <c r="A107" s="195"/>
    </row>
    <row r="108" spans="1:1" s="188" customFormat="1" ht="15" customHeight="1">
      <c r="A108" s="195"/>
    </row>
    <row r="109" spans="1:1" s="188" customFormat="1" ht="15" customHeight="1">
      <c r="A109" s="195"/>
    </row>
    <row r="110" spans="1:1" s="188" customFormat="1" ht="15" customHeight="1">
      <c r="A110" s="195"/>
    </row>
    <row r="111" spans="1:1" s="188" customFormat="1" ht="15" customHeight="1">
      <c r="A111" s="195"/>
    </row>
    <row r="112" spans="1:1" s="188" customFormat="1" ht="15" customHeight="1">
      <c r="A112" s="195"/>
    </row>
    <row r="113" spans="1:21" s="188" customFormat="1" ht="15" customHeight="1">
      <c r="A113" s="195"/>
    </row>
    <row r="114" spans="1:21" s="188" customFormat="1" ht="15" customHeight="1">
      <c r="A114" s="195"/>
    </row>
    <row r="115" spans="1:21" s="188" customFormat="1" ht="15" customHeight="1">
      <c r="A115" s="195"/>
    </row>
    <row r="116" spans="1:21" s="188" customFormat="1" ht="15" customHeight="1">
      <c r="A116" s="195"/>
    </row>
    <row r="117" spans="1:21" s="188" customFormat="1" ht="15" customHeight="1" thickBot="1">
      <c r="A117" s="195"/>
    </row>
    <row r="118" spans="1:21" s="188" customFormat="1" ht="15" customHeight="1" thickBot="1">
      <c r="A118" s="391" t="s">
        <v>212</v>
      </c>
      <c r="B118" s="392"/>
      <c r="C118" s="392"/>
      <c r="D118" s="392"/>
      <c r="E118" s="392"/>
      <c r="F118" s="392"/>
      <c r="G118" s="392"/>
      <c r="H118" s="392"/>
      <c r="I118" s="392"/>
      <c r="J118" s="392"/>
      <c r="K118" s="392"/>
      <c r="L118" s="392"/>
      <c r="M118" s="392"/>
      <c r="N118" s="392"/>
      <c r="O118" s="392"/>
      <c r="P118" s="392"/>
      <c r="Q118" s="392"/>
      <c r="R118" s="392"/>
      <c r="S118" s="392"/>
      <c r="T118" s="392"/>
      <c r="U118" s="393"/>
    </row>
    <row r="119" spans="1:21" s="188" customFormat="1" ht="15" customHeight="1"/>
    <row r="120" spans="1:21" s="188" customFormat="1" ht="15" customHeight="1">
      <c r="A120" s="195" t="s">
        <v>265</v>
      </c>
    </row>
    <row r="121" spans="1:21" s="188" customFormat="1" ht="32.25" customHeight="1">
      <c r="A121" s="253" t="s">
        <v>291</v>
      </c>
    </row>
    <row r="122" spans="1:21" s="188" customFormat="1" ht="15" customHeight="1">
      <c r="A122" s="188" t="s">
        <v>266</v>
      </c>
    </row>
    <row r="123" spans="1:21" s="188" customFormat="1" ht="26.25" customHeight="1">
      <c r="A123" s="253" t="s">
        <v>292</v>
      </c>
    </row>
    <row r="124" spans="1:21" s="188" customFormat="1" ht="15" customHeight="1">
      <c r="A124" s="188" t="s">
        <v>267</v>
      </c>
    </row>
    <row r="125" spans="1:21" s="188" customFormat="1" ht="26.25" customHeight="1">
      <c r="A125" s="253" t="s">
        <v>293</v>
      </c>
    </row>
    <row r="126" spans="1:21" s="188" customFormat="1" ht="15" customHeight="1" thickBot="1"/>
    <row r="127" spans="1:21" s="188" customFormat="1" ht="15" customHeight="1" thickBot="1">
      <c r="A127" s="391" t="s">
        <v>213</v>
      </c>
      <c r="B127" s="392"/>
      <c r="C127" s="392"/>
      <c r="D127" s="392"/>
      <c r="E127" s="392"/>
      <c r="F127" s="392"/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3"/>
    </row>
    <row r="128" spans="1:21" s="188" customFormat="1" ht="15" customHeight="1"/>
    <row r="129" spans="1:21" s="188" customFormat="1" ht="15" customHeight="1">
      <c r="A129" s="195" t="s">
        <v>268</v>
      </c>
    </row>
    <row r="130" spans="1:21" s="188" customFormat="1" ht="28.5" customHeight="1">
      <c r="A130" s="253" t="s">
        <v>294</v>
      </c>
    </row>
    <row r="131" spans="1:21" s="188" customFormat="1" ht="15" customHeight="1">
      <c r="A131" s="188" t="s">
        <v>269</v>
      </c>
    </row>
    <row r="132" spans="1:21" s="188" customFormat="1" ht="33.75" customHeight="1">
      <c r="A132" s="253" t="s">
        <v>295</v>
      </c>
    </row>
    <row r="133" spans="1:21" s="188" customFormat="1" ht="15" customHeight="1" thickBot="1"/>
    <row r="134" spans="1:21" s="188" customFormat="1" ht="15" customHeight="1">
      <c r="A134" s="394"/>
      <c r="B134" s="395"/>
      <c r="C134" s="269"/>
      <c r="D134" s="270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2"/>
    </row>
    <row r="135" spans="1:21" s="188" customFormat="1" ht="15" customHeight="1">
      <c r="A135" s="273"/>
      <c r="D135" s="274"/>
      <c r="U135" s="275"/>
    </row>
    <row r="136" spans="1:21" s="188" customFormat="1" ht="15" customHeight="1">
      <c r="A136" s="273"/>
      <c r="D136" s="274"/>
      <c r="U136" s="275"/>
    </row>
    <row r="137" spans="1:21" s="188" customFormat="1" ht="15" customHeight="1" thickBot="1">
      <c r="A137" s="273"/>
      <c r="B137" s="276"/>
      <c r="C137" s="276"/>
      <c r="D137" s="274"/>
      <c r="U137" s="275"/>
    </row>
    <row r="138" spans="1:21" s="188" customFormat="1" ht="15" customHeight="1" thickBot="1">
      <c r="A138" s="190" t="s">
        <v>214</v>
      </c>
      <c r="B138" s="277"/>
      <c r="C138" s="278"/>
      <c r="D138" s="382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3"/>
      <c r="S138" s="383"/>
      <c r="T138" s="383"/>
      <c r="U138" s="384"/>
    </row>
    <row r="139" spans="1:21" s="188" customFormat="1" ht="15" customHeight="1" thickBot="1">
      <c r="A139" s="385" t="s">
        <v>215</v>
      </c>
      <c r="B139" s="386"/>
      <c r="C139" s="278"/>
      <c r="D139" s="387" t="s">
        <v>256</v>
      </c>
      <c r="E139" s="388"/>
      <c r="F139" s="388"/>
      <c r="G139" s="388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9"/>
    </row>
    <row r="140" spans="1:21" s="188" customFormat="1" ht="15" customHeight="1">
      <c r="A140" s="195" t="s">
        <v>216</v>
      </c>
    </row>
  </sheetData>
  <mergeCells count="34">
    <mergeCell ref="D138:U138"/>
    <mergeCell ref="A139:B139"/>
    <mergeCell ref="D139:U139"/>
    <mergeCell ref="K57:Q57"/>
    <mergeCell ref="K58:Q58"/>
    <mergeCell ref="A61:U61"/>
    <mergeCell ref="A90:U90"/>
    <mergeCell ref="A118:U118"/>
    <mergeCell ref="A127:U127"/>
    <mergeCell ref="A134:B134"/>
    <mergeCell ref="K14:Q14"/>
    <mergeCell ref="K15:Q15"/>
    <mergeCell ref="K16:Q16"/>
    <mergeCell ref="O1:U4"/>
    <mergeCell ref="Q5:R5"/>
    <mergeCell ref="K7:Q9"/>
    <mergeCell ref="K10:Q10"/>
    <mergeCell ref="K11:Q11"/>
    <mergeCell ref="E7:E9"/>
    <mergeCell ref="S7:S9"/>
    <mergeCell ref="K22:Q22"/>
    <mergeCell ref="K47:Q47"/>
    <mergeCell ref="K48:Q48"/>
    <mergeCell ref="K23:Q23"/>
    <mergeCell ref="K44:Q44"/>
    <mergeCell ref="K45:Q45"/>
    <mergeCell ref="K46:Q46"/>
    <mergeCell ref="K17:Q17"/>
    <mergeCell ref="K18:Q18"/>
    <mergeCell ref="K19:Q19"/>
    <mergeCell ref="K20:Q20"/>
    <mergeCell ref="K21:Q21"/>
    <mergeCell ref="K12:Q12"/>
    <mergeCell ref="K13:Q13"/>
  </mergeCells>
  <conditionalFormatting sqref="B3:C5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scale="60" orientation="landscape" verticalDpi="0" r:id="rId1"/>
  <rowBreaks count="1" manualBreakCount="1">
    <brk id="58" max="9" man="1"/>
  </rowBreaks>
  <colBreaks count="2" manualBreakCount="2">
    <brk id="21" max="186" man="1"/>
    <brk id="26" max="18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7</xdr:col>
                    <xdr:colOff>57150</xdr:colOff>
                    <xdr:row>185</xdr:row>
                    <xdr:rowOff>0</xdr:rowOff>
                  </from>
                  <to>
                    <xdr:col>7</xdr:col>
                    <xdr:colOff>381000</xdr:colOff>
                    <xdr:row>186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57150</xdr:colOff>
                    <xdr:row>185</xdr:row>
                    <xdr:rowOff>0</xdr:rowOff>
                  </from>
                  <to>
                    <xdr:col>7</xdr:col>
                    <xdr:colOff>295275</xdr:colOff>
                    <xdr:row>186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7</xdr:col>
                    <xdr:colOff>57150</xdr:colOff>
                    <xdr:row>185</xdr:row>
                    <xdr:rowOff>0</xdr:rowOff>
                  </from>
                  <to>
                    <xdr:col>7</xdr:col>
                    <xdr:colOff>295275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6</xdr:col>
                    <xdr:colOff>95250</xdr:colOff>
                    <xdr:row>125</xdr:row>
                    <xdr:rowOff>0</xdr:rowOff>
                  </from>
                  <to>
                    <xdr:col>6</xdr:col>
                    <xdr:colOff>419100</xdr:colOff>
                    <xdr:row>126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6</xdr:col>
                    <xdr:colOff>95250</xdr:colOff>
                    <xdr:row>125</xdr:row>
                    <xdr:rowOff>0</xdr:rowOff>
                  </from>
                  <to>
                    <xdr:col>6</xdr:col>
                    <xdr:colOff>323850</xdr:colOff>
                    <xdr:row>126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Option Button 6">
              <controlPr defaultSize="0" autoFill="0" autoLine="0" autoPict="0">
                <anchor moveWithCells="1">
                  <from>
                    <xdr:col>6</xdr:col>
                    <xdr:colOff>95250</xdr:colOff>
                    <xdr:row>125</xdr:row>
                    <xdr:rowOff>0</xdr:rowOff>
                  </from>
                  <to>
                    <xdr:col>6</xdr:col>
                    <xdr:colOff>323850</xdr:colOff>
                    <xdr:row>126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Option Button 7">
              <controlPr defaultSize="0" autoFill="0" autoLine="0" autoPict="0">
                <anchor moveWithCells="1">
                  <from>
                    <xdr:col>5</xdr:col>
                    <xdr:colOff>95250</xdr:colOff>
                    <xdr:row>110</xdr:row>
                    <xdr:rowOff>190500</xdr:rowOff>
                  </from>
                  <to>
                    <xdr:col>5</xdr:col>
                    <xdr:colOff>419100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5</xdr:col>
                    <xdr:colOff>95250</xdr:colOff>
                    <xdr:row>112</xdr:row>
                    <xdr:rowOff>28575</xdr:rowOff>
                  </from>
                  <to>
                    <xdr:col>5</xdr:col>
                    <xdr:colOff>323850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5</xdr:col>
                    <xdr:colOff>95250</xdr:colOff>
                    <xdr:row>113</xdr:row>
                    <xdr:rowOff>66675</xdr:rowOff>
                  </from>
                  <to>
                    <xdr:col>5</xdr:col>
                    <xdr:colOff>323850</xdr:colOff>
                    <xdr:row>114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Option Button 10">
              <controlPr defaultSize="0" autoFill="0" autoLine="0" autoPict="0">
                <anchor moveWithCells="1">
                  <from>
                    <xdr:col>4</xdr:col>
                    <xdr:colOff>66675</xdr:colOff>
                    <xdr:row>130</xdr:row>
                    <xdr:rowOff>19050</xdr:rowOff>
                  </from>
                  <to>
                    <xdr:col>4</xdr:col>
                    <xdr:colOff>390525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Option Button 11">
              <controlPr defaultSize="0" autoFill="0" autoLine="0" autoPict="0">
                <anchor moveWithCells="1">
                  <from>
                    <xdr:col>4</xdr:col>
                    <xdr:colOff>66675</xdr:colOff>
                    <xdr:row>131</xdr:row>
                    <xdr:rowOff>57150</xdr:rowOff>
                  </from>
                  <to>
                    <xdr:col>4</xdr:col>
                    <xdr:colOff>295275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Option Button 12">
              <controlPr defaultSize="0" autoFill="0" autoLine="0" autoPict="0">
                <anchor moveWithCells="1">
                  <from>
                    <xdr:col>4</xdr:col>
                    <xdr:colOff>66675</xdr:colOff>
                    <xdr:row>132</xdr:row>
                    <xdr:rowOff>95250</xdr:rowOff>
                  </from>
                  <to>
                    <xdr:col>4</xdr:col>
                    <xdr:colOff>295275</xdr:colOff>
                    <xdr:row>134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Option Button 13">
              <controlPr defaultSize="0" autoFill="0" autoLine="0" autoPict="0">
                <anchor moveWithCells="1">
                  <from>
                    <xdr:col>3</xdr:col>
                    <xdr:colOff>95250</xdr:colOff>
                    <xdr:row>132</xdr:row>
                    <xdr:rowOff>190500</xdr:rowOff>
                  </from>
                  <to>
                    <xdr:col>4</xdr:col>
                    <xdr:colOff>38100</xdr:colOff>
                    <xdr:row>134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Option Button 14">
              <controlPr defaultSize="0" autoFill="0" autoLine="0" autoPict="0">
                <anchor moveWithCells="1">
                  <from>
                    <xdr:col>3</xdr:col>
                    <xdr:colOff>95250</xdr:colOff>
                    <xdr:row>134</xdr:row>
                    <xdr:rowOff>28575</xdr:rowOff>
                  </from>
                  <to>
                    <xdr:col>3</xdr:col>
                    <xdr:colOff>323850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Option Button 15">
              <controlPr defaultSize="0" autoFill="0" autoLine="0" autoPict="0">
                <anchor moveWithCells="1">
                  <from>
                    <xdr:col>3</xdr:col>
                    <xdr:colOff>95250</xdr:colOff>
                    <xdr:row>135</xdr:row>
                    <xdr:rowOff>66675</xdr:rowOff>
                  </from>
                  <to>
                    <xdr:col>3</xdr:col>
                    <xdr:colOff>323850</xdr:colOff>
                    <xdr:row>136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Option Button 16">
              <controlPr defaultSize="0" autoFill="0" autoLine="0" autoPict="0">
                <anchor moveWithCells="1">
                  <from>
                    <xdr:col>3</xdr:col>
                    <xdr:colOff>85725</xdr:colOff>
                    <xdr:row>132</xdr:row>
                    <xdr:rowOff>190500</xdr:rowOff>
                  </from>
                  <to>
                    <xdr:col>4</xdr:col>
                    <xdr:colOff>38100</xdr:colOff>
                    <xdr:row>134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Option Button 17">
              <controlPr defaultSize="0" autoFill="0" autoLine="0" autoPict="0">
                <anchor moveWithCells="1">
                  <from>
                    <xdr:col>3</xdr:col>
                    <xdr:colOff>85725</xdr:colOff>
                    <xdr:row>134</xdr:row>
                    <xdr:rowOff>28575</xdr:rowOff>
                  </from>
                  <to>
                    <xdr:col>3</xdr:col>
                    <xdr:colOff>323850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21" name="Option Button 18">
              <controlPr defaultSize="0" autoFill="0" autoLine="0" autoPict="0">
                <anchor moveWithCells="1">
                  <from>
                    <xdr:col>3</xdr:col>
                    <xdr:colOff>85725</xdr:colOff>
                    <xdr:row>135</xdr:row>
                    <xdr:rowOff>66675</xdr:rowOff>
                  </from>
                  <to>
                    <xdr:col>3</xdr:col>
                    <xdr:colOff>323850</xdr:colOff>
                    <xdr:row>136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145D12-BE45-4043-A8FA-876990CF4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2024-12-23T10:06:32Z</cp:lastPrinted>
  <dcterms:created xsi:type="dcterms:W3CDTF">2016-05-06T01:47:29Z</dcterms:created>
  <dcterms:modified xsi:type="dcterms:W3CDTF">2024-12-26T01:25:16Z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