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"/>
    </mc:Choice>
  </mc:AlternateContent>
  <xr:revisionPtr revIDLastSave="14" documentId="8_{2D7078B7-FEDB-4AAC-8B2C-402D2CA09A8B}" xr6:coauthVersionLast="47" xr6:coauthVersionMax="47" xr10:uidLastSave="{94D71D72-585D-4B4C-A2F7-E9EF275D1834}"/>
  <bookViews>
    <workbookView xWindow="-120" yWindow="-120" windowWidth="20730" windowHeight="11040" tabRatio="858" xr2:uid="{00000000-000D-0000-FFFF-FFFF00000000}"/>
  </bookViews>
  <sheets>
    <sheet name="1. CUTTING DOCKET" sheetId="1" r:id="rId1"/>
    <sheet name="2. TRIM CARD" sheetId="5" r:id="rId2"/>
    <sheet name="BTS" sheetId="41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DOCKET'!$A$1:$Q$124</definedName>
    <definedName name="_xlnm.Print_Area" localSheetId="1">'2. TRIM CARD'!$A$1:$C$22</definedName>
    <definedName name="_xlnm.Print_Area" localSheetId="2">BTS!$A$1:$U$409</definedName>
    <definedName name="_xlnm.Print_Titles" localSheetId="0">'1. CUTTING DOCKET'!$1:$15</definedName>
    <definedName name="_xlnm.Print_Titles" localSheetId="1">'2. TRIM CARD'!$1:$5</definedName>
    <definedName name="_xlnm.Print_Titles" localSheetId="2">BTS!$1:$59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1" i="41" l="1"/>
  <c r="H101" i="41" s="1"/>
  <c r="I101" i="41" s="1"/>
  <c r="E101" i="41"/>
  <c r="G100" i="41"/>
  <c r="H100" i="41" s="1"/>
  <c r="I100" i="41" s="1"/>
  <c r="E100" i="41"/>
  <c r="G84" i="41"/>
  <c r="H84" i="41" s="1"/>
  <c r="I84" i="41" s="1"/>
  <c r="E84" i="41"/>
  <c r="G81" i="41"/>
  <c r="H81" i="41" s="1"/>
  <c r="I81" i="41" s="1"/>
  <c r="E81" i="41"/>
  <c r="G80" i="41"/>
  <c r="H80" i="41" s="1"/>
  <c r="I80" i="41" s="1"/>
  <c r="E80" i="41"/>
  <c r="G79" i="41"/>
  <c r="H79" i="41" s="1"/>
  <c r="I79" i="41" s="1"/>
  <c r="E79" i="41"/>
  <c r="G73" i="41"/>
  <c r="H73" i="41" s="1"/>
  <c r="I73" i="41" s="1"/>
  <c r="E73" i="41"/>
  <c r="G72" i="41"/>
  <c r="H72" i="41" s="1"/>
  <c r="I72" i="41" s="1"/>
  <c r="E72" i="41"/>
  <c r="G71" i="41"/>
  <c r="H71" i="41" s="1"/>
  <c r="I71" i="41" s="1"/>
  <c r="E71" i="41"/>
  <c r="G70" i="41"/>
  <c r="H70" i="41" s="1"/>
  <c r="I70" i="41" s="1"/>
  <c r="E70" i="41"/>
  <c r="G69" i="41"/>
  <c r="H69" i="41" s="1"/>
  <c r="I69" i="41" s="1"/>
  <c r="E69" i="41"/>
  <c r="G68" i="41"/>
  <c r="H68" i="41" s="1"/>
  <c r="I68" i="41" s="1"/>
  <c r="E68" i="41"/>
  <c r="G67" i="41"/>
  <c r="H67" i="41" s="1"/>
  <c r="I67" i="41" s="1"/>
  <c r="E67" i="41"/>
  <c r="G66" i="41"/>
  <c r="H66" i="41" s="1"/>
  <c r="I66" i="41" s="1"/>
  <c r="E66" i="41"/>
  <c r="G65" i="41"/>
  <c r="H65" i="41" s="1"/>
  <c r="I65" i="41" s="1"/>
  <c r="E65" i="41"/>
  <c r="G63" i="41"/>
  <c r="H63" i="41" s="1"/>
  <c r="I63" i="41" s="1"/>
  <c r="E63" i="41"/>
  <c r="H62" i="41"/>
  <c r="I62" i="41" s="1"/>
  <c r="G62" i="41"/>
  <c r="E62" i="41"/>
  <c r="G61" i="41"/>
  <c r="H61" i="41" s="1"/>
  <c r="I61" i="41" s="1"/>
  <c r="E61" i="41"/>
  <c r="B6" i="41"/>
  <c r="B5" i="41"/>
  <c r="B4" i="41"/>
  <c r="B3" i="41"/>
  <c r="J1" i="41"/>
  <c r="I19" i="1"/>
  <c r="J19" i="1"/>
  <c r="K19" i="1"/>
  <c r="G19" i="1"/>
  <c r="C109" i="1"/>
  <c r="A10" i="5" l="1"/>
  <c r="L77" i="1"/>
  <c r="C15" i="5" l="1"/>
  <c r="A15" i="5"/>
  <c r="B15" i="5"/>
  <c r="A78" i="1" l="1"/>
  <c r="G21" i="1" l="1"/>
  <c r="A8" i="5"/>
  <c r="C2" i="5" l="1"/>
  <c r="A21" i="5" l="1"/>
  <c r="A19" i="5"/>
  <c r="B19" i="5"/>
  <c r="A17" i="5"/>
  <c r="B17" i="5"/>
  <c r="C14" i="5"/>
  <c r="C13" i="5"/>
  <c r="A9" i="5"/>
  <c r="B7" i="5"/>
  <c r="C5" i="5"/>
  <c r="C4" i="5"/>
  <c r="C3" i="5"/>
  <c r="B13" i="5"/>
  <c r="A13" i="5"/>
  <c r="A12" i="5"/>
  <c r="C11" i="5"/>
  <c r="B11" i="5"/>
  <c r="A11" i="5"/>
  <c r="B9" i="5"/>
  <c r="B5" i="5"/>
  <c r="B6" i="5" s="1"/>
  <c r="B4" i="5"/>
  <c r="A4" i="5"/>
  <c r="B3" i="5"/>
  <c r="A3" i="5"/>
  <c r="B2" i="5"/>
  <c r="A2" i="5"/>
  <c r="I21" i="1"/>
  <c r="I53" i="1" s="1"/>
  <c r="F124" i="1" s="1"/>
  <c r="I25" i="1"/>
  <c r="I27" i="1" s="1"/>
  <c r="I31" i="1"/>
  <c r="I33" i="1" s="1"/>
  <c r="I37" i="1"/>
  <c r="I39" i="1" s="1"/>
  <c r="I43" i="1"/>
  <c r="I45" i="1" s="1"/>
  <c r="I49" i="1"/>
  <c r="I51" i="1" s="1"/>
  <c r="J21" i="1"/>
  <c r="J53" i="1" s="1"/>
  <c r="G124" i="1" s="1"/>
  <c r="K21" i="1"/>
  <c r="K53" i="1" s="1"/>
  <c r="H124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9" i="1" l="1"/>
  <c r="A80" i="1"/>
  <c r="A81" i="1"/>
  <c r="I124" i="1"/>
  <c r="H21" i="1"/>
  <c r="H53" i="1" s="1"/>
  <c r="E124" i="1" s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C124" i="1"/>
  <c r="G53" i="1" l="1"/>
  <c r="J124" i="1"/>
  <c r="D124" i="1" l="1"/>
  <c r="K124" i="1" s="1"/>
  <c r="C49" i="1"/>
  <c r="D43" i="1"/>
  <c r="D45" i="1" s="1"/>
  <c r="C43" i="1"/>
  <c r="Q42" i="1"/>
  <c r="Q45" i="1" s="1"/>
  <c r="S45" i="1" l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E71" i="1" l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E65" i="1" l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S33" i="1" l="1"/>
  <c r="G64" i="1" l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Q21" i="1" s="1"/>
  <c r="B109" i="1" l="1"/>
  <c r="H78" i="1"/>
  <c r="K78" i="1"/>
  <c r="M78" i="1" s="1"/>
  <c r="O78" i="1" s="1"/>
  <c r="C6" i="5"/>
  <c r="C9" i="5" s="1"/>
  <c r="K80" i="1"/>
  <c r="M80" i="1" s="1"/>
  <c r="O80" i="1" s="1"/>
  <c r="K77" i="1"/>
  <c r="M77" i="1" s="1"/>
  <c r="K79" i="1"/>
  <c r="M79" i="1" s="1"/>
  <c r="O79" i="1" s="1"/>
  <c r="K81" i="1"/>
  <c r="M81" i="1" s="1"/>
  <c r="O81" i="1" s="1"/>
  <c r="Q53" i="1"/>
  <c r="H81" i="1"/>
  <c r="H79" i="1"/>
  <c r="H80" i="1"/>
  <c r="A57" i="1"/>
  <c r="H77" i="1"/>
  <c r="B117" i="1"/>
  <c r="B98" i="1"/>
  <c r="C98" i="1" l="1"/>
  <c r="C117" i="1"/>
  <c r="G58" i="1"/>
  <c r="I58" i="1" s="1"/>
  <c r="O77" i="1"/>
  <c r="J58" i="1" l="1"/>
  <c r="M58" i="1" s="1"/>
  <c r="G59" i="1"/>
  <c r="I59" i="1" s="1"/>
  <c r="J59" i="1" s="1"/>
  <c r="M59" i="1" l="1"/>
</calcChain>
</file>

<file path=xl/sharedStrings.xml><?xml version="1.0" encoding="utf-8"?>
<sst xmlns="http://schemas.openxmlformats.org/spreadsheetml/2006/main" count="960" uniqueCount="370">
  <si>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</si>
  <si>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</si>
  <si>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</si>
  <si>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</si>
  <si>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</si>
  <si>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</si>
  <si>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</si>
  <si>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</si>
  <si>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</si>
  <si>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</si>
  <si>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</si>
  <si>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</si>
  <si>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</si>
  <si>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</si>
  <si>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</si>
  <si>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</si>
  <si>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</si>
  <si>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</si>
  <si>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</si>
  <si>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</si>
  <si>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</si>
  <si>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</si>
  <si>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</si>
  <si>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</si>
  <si>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</si>
  <si>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</si>
  <si>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</si>
  <si>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</si>
  <si>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</si>
  <si>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</si>
  <si>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</si>
  <si>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</si>
  <si>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</si>
  <si>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</si>
  <si>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</si>
  <si>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</si>
  <si>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</si>
  <si>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</si>
  <si>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</si>
  <si>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</si>
  <si>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</si>
  <si>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</si>
  <si>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</si>
  <si>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</si>
  <si>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</si>
  <si>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</si>
  <si>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</si>
  <si>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</si>
  <si>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</si>
  <si>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-CÁCH MAY THEO NHƯ TÀI LIỆU ĐÍNH KÈM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</si>
  <si>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</si>
  <si>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</si>
  <si>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</si>
  <si>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</si>
  <si>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</si>
  <si>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</si>
  <si>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</si>
  <si>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</si>
  <si>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</si>
  <si>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</si>
  <si>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</si>
  <si>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</si>
  <si>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</si>
  <si>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</si>
  <si>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</si>
  <si>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</si>
  <si>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</si>
  <si>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</si>
  <si>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</si>
  <si>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</si>
  <si>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</si>
  <si>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</si>
  <si>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100% COTTON</t>
  </si>
  <si>
    <t>VẢI CHÍNH</t>
  </si>
  <si>
    <t>GRAND TOTAL:</t>
  </si>
  <si>
    <t>SỐ LƯỢNG CẦN CẤP CHO TEST INHOUSE</t>
  </si>
  <si>
    <t>SỐ LƯỢNG CẦN CẤP CHO TEST OUTSOURCE</t>
  </si>
  <si>
    <t>LỖI VẢI (DEFECT)
+ ĐẦU KHÚC</t>
  </si>
  <si>
    <t>XS</t>
  </si>
  <si>
    <t xml:space="preserve">CM20 1X1RIB  100% COTTON 260GSM </t>
  </si>
  <si>
    <t>BO CỔ</t>
  </si>
  <si>
    <t>3XL</t>
  </si>
  <si>
    <t>DUYỆT HÌNH IN THEO</t>
  </si>
  <si>
    <t>2XL</t>
  </si>
  <si>
    <t>WHITE OVO STANDARD</t>
  </si>
  <si>
    <t>SHIPPING SAMPLE REQUIRED</t>
  </si>
  <si>
    <t>WHISPER WHITE</t>
  </si>
  <si>
    <t>FLINT STONE</t>
  </si>
  <si>
    <t>BRONZE GREEN</t>
  </si>
  <si>
    <t>WILD GINGER</t>
  </si>
  <si>
    <t>M-0324-KT-5141</t>
  </si>
  <si>
    <t>2XS</t>
  </si>
  <si>
    <t xml:space="preserve">-OVFW24P0456004T00K LOT 0743/3 ÁNH A CẤP 54M </t>
  </si>
  <si>
    <t>-OVFW24P0456010T00K LOT 1502/4 CẤP 27M</t>
  </si>
  <si>
    <t>-OVFW24P0456012T00K LOT 1501/4 ÁNH A CẤP 27M</t>
  </si>
  <si>
    <t xml:space="preserve">-OVFW24P0456006T00K LOT 0716/4 ÁNH A CẤP 15M TRIỆT TIÊU
OVFW24P0456006T00K LOT 0715/4 ÁNH A CẤP 26M </t>
  </si>
  <si>
    <t>-OVFW24P0456008T00K LOT 0309/4 ÁNH A CẤP 17M TRIỆT TIÊU
-OVFW24P0456007T00K LOT 0310/4 ÁNH A CẤP 24M</t>
  </si>
  <si>
    <t>-OVFW24P0456003T00K LOT 0743/3 ÁNH A CẤP 795M</t>
  </si>
  <si>
    <t>-OVFW24P0456005T00K LOT 0716/4 ÁNH A CẤP 74MM
-OVFW24P0456005T00K LOT 0715/4 ÁNH A CẤP 530MM</t>
  </si>
  <si>
    <t>-OVFW24P0456007T00K LOT 0309/4 ÁNH A CẤP 149M
-OVFW24P0456007T00K LOT 0310/4 ÁNH A CẤP 445M</t>
  </si>
  <si>
    <t>-OVFW24P0456009T00K LOT 1502/4 ÁNH A CẤP 400M</t>
  </si>
  <si>
    <t>-OVFW24P0456011T00K LOT 1501/4 ÁNH A CẤP 399M</t>
  </si>
  <si>
    <t>SS25 - PRODUCTION</t>
  </si>
  <si>
    <t xml:space="preserve">CHỈ 40/2 MAY CHÍNH + VẮT SỔ </t>
  </si>
  <si>
    <r>
      <t>IN :</t>
    </r>
    <r>
      <rPr>
        <b/>
        <sz val="45"/>
        <rFont val="Muli"/>
      </rPr>
      <t xml:space="preserve"> </t>
    </r>
  </si>
  <si>
    <t>THÔNG TIN ĐỊNH VỊ HÌNH IN</t>
  </si>
  <si>
    <r>
      <rPr>
        <b/>
        <sz val="30"/>
        <rFont val="Muli"/>
      </rPr>
      <t>ĐỊNH VỊ HÌNH IN THÂN TRƯỚC :</t>
    </r>
    <r>
      <rPr>
        <sz val="30"/>
        <rFont val="Muli"/>
      </rPr>
      <t xml:space="preserve">
CANH GIỮA THÂN TRƯỚC , TỪ GIỮA CỔ TRƯỚC XUỐNG </t>
    </r>
  </si>
  <si>
    <r>
      <t>WASH:</t>
    </r>
    <r>
      <rPr>
        <sz val="45"/>
        <rFont val="Muli"/>
      </rPr>
      <t xml:space="preserve"> </t>
    </r>
  </si>
  <si>
    <t>DUYỆT GARMENT WASH  THEO</t>
  </si>
  <si>
    <t>CHỈ MAY CHÍNH</t>
  </si>
  <si>
    <t>SS TEE</t>
  </si>
  <si>
    <t>177CM</t>
  </si>
  <si>
    <r>
      <rPr>
        <b/>
        <sz val="30"/>
        <rFont val="Muli"/>
      </rPr>
      <t>ĐỊNH VỊ HÌNH IN TẠI THÂN SAU:</t>
    </r>
    <r>
      <rPr>
        <sz val="30"/>
        <rFont val="Muli"/>
      </rPr>
      <t xml:space="preserve">
CANH GIỮA THÂN SAU , TỪ GIỮA CỔ SAU XUỐNG</t>
    </r>
  </si>
  <si>
    <t>MER CHUYỂN THÔNG TIN 23/07/2024</t>
  </si>
  <si>
    <t>PFD</t>
  </si>
  <si>
    <t>0cm</t>
  </si>
  <si>
    <t>9cm</t>
  </si>
  <si>
    <t>10cm</t>
  </si>
  <si>
    <t>MER - CHI/OANH - EXT : 210</t>
  </si>
  <si>
    <t>TOMORROWLAND</t>
  </si>
  <si>
    <t xml:space="preserve">NHÃN CHÍNH </t>
  </si>
  <si>
    <t>NHÃN SIZE</t>
  </si>
  <si>
    <t xml:space="preserve">KÍCH THƯỚC HÌNH THÊU </t>
  </si>
  <si>
    <t xml:space="preserve">THÊU : </t>
  </si>
  <si>
    <t>Not applicable for now</t>
  </si>
  <si>
    <t>Gender</t>
  </si>
  <si>
    <t>Supplier</t>
  </si>
  <si>
    <t>MEASUREMENT</t>
  </si>
  <si>
    <t>INSTRUCTION</t>
  </si>
  <si>
    <t>BODY</t>
  </si>
  <si>
    <t>BODY LENGTH</t>
  </si>
  <si>
    <t>FRONT, SHOULDER NECK POINT TO BOTTOM HEM</t>
  </si>
  <si>
    <t>A</t>
  </si>
  <si>
    <t>SHOULDER TO SHOULDER</t>
  </si>
  <si>
    <t>SEAM TO SEAM, EXCL BINDING OR CUFF HEM</t>
  </si>
  <si>
    <t>B</t>
  </si>
  <si>
    <t xml:space="preserve">1/2 CHEST WIDTH </t>
  </si>
  <si>
    <t>1 CM BELOW ARMPIT</t>
  </si>
  <si>
    <t>C</t>
  </si>
  <si>
    <t>1/2 CARURE WIDTH</t>
  </si>
  <si>
    <t>1/2 ARMHOLE HEIGHT, SEAM TO SEAM</t>
  </si>
  <si>
    <t>D</t>
  </si>
  <si>
    <t>E</t>
  </si>
  <si>
    <t>F</t>
  </si>
  <si>
    <t>BOTTOM HEM HEIGHT</t>
  </si>
  <si>
    <t>STITCHING OR RIB HEIGHT</t>
  </si>
  <si>
    <t>G</t>
  </si>
  <si>
    <t>1/2 ARMHOLE STRAIGHT</t>
  </si>
  <si>
    <t>H</t>
  </si>
  <si>
    <t>1/2 SLEEVEWIDTH AT ARMPIT</t>
  </si>
  <si>
    <t>UNDERARM POINT, PERPENDULAR TO SLEEVE</t>
  </si>
  <si>
    <t>I</t>
  </si>
  <si>
    <t>1/2 SLEEVE OPENING INSIDE</t>
  </si>
  <si>
    <t>RIB/ CUFF HEM</t>
  </si>
  <si>
    <t>J</t>
  </si>
  <si>
    <t>CUFF HEM HEIGHT</t>
  </si>
  <si>
    <t xml:space="preserve">SLEEVE LENGTH </t>
  </si>
  <si>
    <t>CB NECK TO SHOULDER TO CUFF HEM</t>
  </si>
  <si>
    <t>SLEEVEHEAD HEIGHT</t>
  </si>
  <si>
    <t>SHOULDERDROP</t>
  </si>
  <si>
    <t xml:space="preserve">HEIGHT BETWEEN SNP AT NECK TO SHOULDERSEAM </t>
  </si>
  <si>
    <t>N</t>
  </si>
  <si>
    <t>NECK</t>
  </si>
  <si>
    <t xml:space="preserve">NECK OPENING </t>
  </si>
  <si>
    <t>SEAM TO SEAM, INCL COLLAR</t>
  </si>
  <si>
    <t>O</t>
  </si>
  <si>
    <t>FRONT NECK DROP</t>
  </si>
  <si>
    <t>STRAIGHT FROM SNP TO CF NECKLINE, INCL COLLAR</t>
  </si>
  <si>
    <t>P</t>
  </si>
  <si>
    <t>BACK NECK DROP</t>
  </si>
  <si>
    <t>Q</t>
  </si>
  <si>
    <t>COLLAR HEIGHT</t>
  </si>
  <si>
    <t>R</t>
  </si>
  <si>
    <t>COLLAR WIDTH ON TOP</t>
  </si>
  <si>
    <t>REAL OPENING, EXCL COLLAR</t>
  </si>
  <si>
    <t>MINIMUM HEADPASSING</t>
  </si>
  <si>
    <t>NECKOPENING STRETCHED OPEN TO MAX</t>
  </si>
  <si>
    <t>ARTWORK</t>
  </si>
  <si>
    <t>FRONT ARTWORK SIZE</t>
  </si>
  <si>
    <t>%</t>
  </si>
  <si>
    <t>BACK ARTWORK SIZE</t>
  </si>
  <si>
    <t>ARTWORK POSITION FROM SHOULDER NECK POINT</t>
  </si>
  <si>
    <t>ARTWORK POSITION FROM CF</t>
  </si>
  <si>
    <t>ARTWORK POSITION FROM CF NECKLINE</t>
  </si>
  <si>
    <t>EXCL COLLAR</t>
  </si>
  <si>
    <t>ARTWORK POSITION FROM CB NECKLINE</t>
  </si>
  <si>
    <t>Marked in red is out of tolerance, marked in yellow is adjusted or added</t>
  </si>
  <si>
    <t>Requested in following sizes</t>
  </si>
  <si>
    <t>Extra comments</t>
  </si>
  <si>
    <t>Please contact us if something isn't clear, or if you have any questions</t>
  </si>
  <si>
    <t>K</t>
  </si>
  <si>
    <t>VTK6012-1B FLEECE 100%COTTON 310GSM 
30'S//2 OE CD +
10'S CD AA SIRO DK ; CW: 177CM</t>
  </si>
  <si>
    <t>VTK5824 RIB 2*2 97%COTTON 3%SPAN 390GSM
30'S//2 CM + 70D/OP; CW: 127CM</t>
  </si>
  <si>
    <t xml:space="preserve">DÂY TAPE XƯƠNG CÁ </t>
  </si>
  <si>
    <t>DUYỆT MÀU SẮC VÀ CHẤT LƯỢNG NHƯ TRÊN MOCKUP DỰ KIẾN CHUYỂN 17/09/2024</t>
  </si>
  <si>
    <t>TẠI CỔ</t>
  </si>
  <si>
    <t>1/2 BOTTOM WIDTH AT RIB/ BOTTOM HEM</t>
  </si>
  <si>
    <t xml:space="preserve">RELAXED </t>
  </si>
  <si>
    <t xml:space="preserve">1/2 BOTTOM WIDTH AT 5 CM ABOVE RIB </t>
  </si>
  <si>
    <t>1/2 SLEEVE WIDTH AT 5 CM ABOVE RIB/ CUFF HEM</t>
  </si>
  <si>
    <t>ARMPIT POSITION FROM SHOULDER NECK POINT</t>
  </si>
  <si>
    <t>FOR RAGLAN, MEASURE STRAIGHT TILL UNDERARM POINT</t>
  </si>
  <si>
    <t>HOOD</t>
  </si>
  <si>
    <t xml:space="preserve">1/2 HOOD OPENING </t>
  </si>
  <si>
    <t xml:space="preserve">FRONT OPENING </t>
  </si>
  <si>
    <t>HOOD EDGE CIRCUMFERENCE</t>
  </si>
  <si>
    <t>NECKLINE TO FRONT OPENING</t>
  </si>
  <si>
    <t>1/2 HOOD WIDTH</t>
  </si>
  <si>
    <t xml:space="preserve">15 CM FROM TOP HOOD </t>
  </si>
  <si>
    <t>1/2 HOOD HEIGHT</t>
  </si>
  <si>
    <t>SHOULDER NECK POINT TO TOP HOOD</t>
  </si>
  <si>
    <t>LENGTH CORD ENDS</t>
  </si>
  <si>
    <t>WHEN HOOD IS RELAXED, VISIBLE LENGTH</t>
  </si>
  <si>
    <t>POCKET</t>
  </si>
  <si>
    <t>POCKET HEIGHT</t>
  </si>
  <si>
    <t>CENTER</t>
  </si>
  <si>
    <t>W</t>
  </si>
  <si>
    <t xml:space="preserve">POCKET WIDTH AT TOP </t>
  </si>
  <si>
    <t>X</t>
  </si>
  <si>
    <t>POCKET WIDTH AT BOTTOM</t>
  </si>
  <si>
    <t>Y</t>
  </si>
  <si>
    <t>POCKET OPENING</t>
  </si>
  <si>
    <t>Z</t>
  </si>
  <si>
    <t>DUYỆT CHẤT LƯỢNG, MÀU SẮC HÌNH THÊU NHƯ STRIKE OFF ĐÃ CHUYỂN 05/09/2024</t>
  </si>
  <si>
    <t>THÊU GIỮA THÂN TRƯỚC</t>
  </si>
  <si>
    <t>THÊU GIỮA THÂN SAU</t>
  </si>
  <si>
    <t>8CM RỘNG X 0.64CM  CAO</t>
  </si>
  <si>
    <t xml:space="preserve">ĐỊNH VỊ HÌNH THÊU THÂN TRƯỚC :
CANH GIỮA THÂN TRƯỚC, TỪ ĐƯỜNG MAY GIỮA CỔ TRƯỚC XUỐNG </t>
  </si>
  <si>
    <t>9.5CM</t>
  </si>
  <si>
    <t xml:space="preserve"> 30CM CAO X 30CM RỘNG </t>
  </si>
  <si>
    <t xml:space="preserve">ĐỊNH VỊ HÌNH THÊU THÂN SAU :
CANH GIỮA THÂN SAU, TỪ ĐƯỜNG MAY GIỮA CỔ SAU XUỐNG </t>
  </si>
  <si>
    <t>T25  SU25  S2792</t>
  </si>
  <si>
    <t>SAMPLE</t>
  </si>
  <si>
    <t>BO LAI + BO TAY + BO CỔ</t>
  </si>
  <si>
    <t>NHÃN THÀNH PHẦN</t>
  </si>
  <si>
    <t xml:space="preserve">KHÔNG IN </t>
  </si>
  <si>
    <t>KHÔNG THÊU</t>
  </si>
  <si>
    <t>KHÔNG WASH</t>
  </si>
  <si>
    <t xml:space="preserve">GẬP ĐÔI, MAY KẸP TẠI GIỮA CỔ SAU </t>
  </si>
  <si>
    <t xml:space="preserve">GẬP ĐÔI, MAY SÁT BÊN CẠNH TRÁI CỦA NHÃN CHÍNH ( HƯỚNG NGƯỜI MẶC)  </t>
  </si>
  <si>
    <t>GẬP ĐÔI, MAY KẸP BÊN SƯỜN TRÁI NGƯỜI MẶT, CÁCH TRA LAI 11CM</t>
  </si>
  <si>
    <t xml:space="preserve">Date spec send </t>
  </si>
  <si>
    <t>Date comments send</t>
  </si>
  <si>
    <t xml:space="preserve">Based on </t>
  </si>
  <si>
    <t>Category</t>
  </si>
  <si>
    <t xml:space="preserve">SKETCH/ HOW TO MEASURE (no reference for proportions or details) </t>
  </si>
  <si>
    <t>T-SHIRT</t>
  </si>
  <si>
    <t xml:space="preserve"> </t>
  </si>
  <si>
    <t>COMMENTS</t>
  </si>
  <si>
    <t>MSM TO MAKE PROTO</t>
  </si>
  <si>
    <t>SAMPLE MEASUREMENTS</t>
  </si>
  <si>
    <t>SUPPLIER</t>
  </si>
  <si>
    <t>TML</t>
  </si>
  <si>
    <t xml:space="preserve">1/2 WAIST WIDTH </t>
  </si>
  <si>
    <t xml:space="preserve">K </t>
  </si>
  <si>
    <t xml:space="preserve">M </t>
  </si>
  <si>
    <t>ARTWORK SIZE</t>
  </si>
  <si>
    <t>SWEATER / PULLOVER</t>
  </si>
  <si>
    <t>T</t>
  </si>
  <si>
    <t>U</t>
  </si>
  <si>
    <t>V</t>
  </si>
  <si>
    <t>SHIRT</t>
  </si>
  <si>
    <t>JACKET</t>
  </si>
  <si>
    <t>1/2 WAIST WIDTH</t>
  </si>
  <si>
    <t xml:space="preserve">L </t>
  </si>
  <si>
    <t xml:space="preserve">TOTAL, MEASURED AT CB </t>
  </si>
  <si>
    <t xml:space="preserve">COLLAR STAND </t>
  </si>
  <si>
    <t>CB</t>
  </si>
  <si>
    <t>COLLAR OVERTURN</t>
  </si>
  <si>
    <t xml:space="preserve">COLLAR POINTS </t>
  </si>
  <si>
    <t>POCKET WIDTH</t>
  </si>
  <si>
    <t>POCKET POSITION FROM SHOULDER NECK POINT</t>
  </si>
  <si>
    <t>Z1</t>
  </si>
  <si>
    <t>POCKET POSITION FROM BOTTOM HEM</t>
  </si>
  <si>
    <t>Z2</t>
  </si>
  <si>
    <t>SKIRT</t>
  </si>
  <si>
    <t>1/2 WAIST RELAXED</t>
  </si>
  <si>
    <t>1/2 WAIST STRETCHED</t>
  </si>
  <si>
    <t>HIP POSITION FROM CF AND SIDESEAM</t>
  </si>
  <si>
    <t>POSITION WHERE TO MEASURE HIP</t>
  </si>
  <si>
    <t>1/2 HIP</t>
  </si>
  <si>
    <t>MEASURE V-SHAPE</t>
  </si>
  <si>
    <t xml:space="preserve">1/2 BOTTOM WIDTH </t>
  </si>
  <si>
    <t xml:space="preserve">BOTTOM HEM HEIGHT </t>
  </si>
  <si>
    <t>STITCHING</t>
  </si>
  <si>
    <t>TOTAL LENGTH AT CB</t>
  </si>
  <si>
    <t>TOTAL LENGTH AT CF</t>
  </si>
  <si>
    <t>TOTAL LENGTH UNDERSKIRT</t>
  </si>
  <si>
    <t>2 CM SHORTER THAN OUTER SKIRT</t>
  </si>
  <si>
    <t>TOTAL LENGTH SIDESEAM</t>
  </si>
  <si>
    <t>WAISTBAND HEIGHT</t>
  </si>
  <si>
    <t>MEASURE AT CB</t>
  </si>
  <si>
    <t>DETAILS</t>
  </si>
  <si>
    <t xml:space="preserve">FLY LENGTH </t>
  </si>
  <si>
    <t>BELOW WB TILL TOPSTITCHING</t>
  </si>
  <si>
    <t>FLY WIDTH</t>
  </si>
  <si>
    <t>BACK YOKE HEIGHT AT CB</t>
  </si>
  <si>
    <t>BACK YOKE HEIGHT AT SIDESEAM</t>
  </si>
  <si>
    <t>LOOP LENGTH</t>
  </si>
  <si>
    <t>LOOP WIDTH</t>
  </si>
  <si>
    <t>WHEN WAIST IS RELAXED, VISIBLE LENGTH</t>
  </si>
  <si>
    <t xml:space="preserve">FRONT POCKET OPENING AT WAIST </t>
  </si>
  <si>
    <t>FRONT POCKET OPENING AT SIDESEAM</t>
  </si>
  <si>
    <t xml:space="preserve">BACK POCKET HEIGHT </t>
  </si>
  <si>
    <t>BACK POCKET WIDTH AT TOP</t>
  </si>
  <si>
    <t xml:space="preserve">BACK POCKET WIDTH AT BOTTOM </t>
  </si>
  <si>
    <t>BACK POCKET POSITION FROM WAISTSEAM</t>
  </si>
  <si>
    <t>WB INCL</t>
  </si>
  <si>
    <t>WB EXCL</t>
  </si>
  <si>
    <t>BACK POCKET POSITION FROM CB</t>
  </si>
  <si>
    <t>TROUSERS</t>
  </si>
  <si>
    <t xml:space="preserve">1/2 THIGH </t>
  </si>
  <si>
    <t>AT CROTCH</t>
  </si>
  <si>
    <t>KNEE WIDTH</t>
  </si>
  <si>
    <t>FM 50 CM WAISTSEAM</t>
  </si>
  <si>
    <t>1/2 BOTTOM LEG WIDTH RELAXED</t>
  </si>
  <si>
    <t>AT RIB OR BOTTOM HEM</t>
  </si>
  <si>
    <t>1/2 BOTTOM LEG WIDTH AT 5 CM ABOVE RIB</t>
  </si>
  <si>
    <t>FRONT RISE</t>
  </si>
  <si>
    <t xml:space="preserve">I </t>
  </si>
  <si>
    <t>BACK RISE</t>
  </si>
  <si>
    <t>INSEAM</t>
  </si>
  <si>
    <t>CROTCH TO BOTTOM HEM</t>
  </si>
  <si>
    <t xml:space="preserve">X </t>
  </si>
  <si>
    <t>DRESS</t>
  </si>
  <si>
    <t>CUT AND SEW OR WAIST POSITION FROM SNP FRONT</t>
  </si>
  <si>
    <t>SHOULDER NECK POINT, EXCL WB</t>
  </si>
  <si>
    <t>1/2 WAIST WIDTH RELAXED</t>
  </si>
  <si>
    <t>AT WAIST OR CUT AND SEW</t>
  </si>
  <si>
    <t>1/2 WAIST WIDTH STRETCHED</t>
  </si>
  <si>
    <t>HIP POSITION FROM SHOULDER NECK POINT</t>
  </si>
  <si>
    <t>1/2 HIP WIDTH</t>
  </si>
  <si>
    <t>1/2 BOTTOM WIDTH</t>
  </si>
  <si>
    <t xml:space="preserve">  </t>
  </si>
  <si>
    <t>PLACKET WIDTH</t>
  </si>
  <si>
    <t>SLEEVE VENT LENGTH</t>
  </si>
  <si>
    <t>EXCL CUFF</t>
  </si>
  <si>
    <t>QUANTITY OF BUTTONS ON CF</t>
  </si>
  <si>
    <t>POSITION … BUTTON FROM SHOULDER NECK POINT</t>
  </si>
  <si>
    <t>CHESTDART POSITION FROM SHOULDER NECK POINT</t>
  </si>
  <si>
    <t xml:space="preserve">CHESTDART LENGTH </t>
  </si>
  <si>
    <t xml:space="preserve">1/2 CHESTDART DEPTH </t>
  </si>
  <si>
    <t xml:space="preserve">TOTAL BELT LENGTH </t>
  </si>
  <si>
    <t>BELT WIDTH</t>
  </si>
  <si>
    <t>OTHER</t>
  </si>
  <si>
    <t>ATTENTION POINTS TO MAKE PROTO</t>
  </si>
  <si>
    <t>COMMENTS ON PROTO SAMPLE</t>
  </si>
  <si>
    <t>C0057-CRW008</t>
  </si>
  <si>
    <t>NOS ICON FLORAL WOMEN SWEATSHIRT  25</t>
  </si>
  <si>
    <t xml:space="preserve">For this fit/ block I based myself on below UA reference sample with needed alterations, please follow above measurrements for proto </t>
  </si>
  <si>
    <t xml:space="preserve">* Please add same top stitchings at seams </t>
  </si>
  <si>
    <t>* Please add neck binding in CB</t>
  </si>
  <si>
    <t>VỊ TRÍ ĐO</t>
  </si>
  <si>
    <t>DÀI ÁO TRƯỚC TỪ ĐỈNH VAI</t>
  </si>
  <si>
    <t>NGANG VAI</t>
  </si>
  <si>
    <t>1/2 NGANG TRƯỚC DƯỚI NÁCH 1CM</t>
  </si>
  <si>
    <t>1/2 NGANG LAI ĐO ÊM</t>
  </si>
  <si>
    <t>TO BẢN LAI</t>
  </si>
  <si>
    <t>1/2 NÁCH ĐO THẲNG</t>
  </si>
  <si>
    <t>1/2 NGANG TAY TẠI NÁCH ĐO VUÔNG GỐC</t>
  </si>
  <si>
    <t>1/2 NGANG LAI ĐO TỪ TRA RIB LÊN 5CM</t>
  </si>
  <si>
    <t>1/2 NGANG TAY ĐO TỪ TRA RIB LÊN 5CM</t>
  </si>
  <si>
    <t>1/2 CỬA TAY</t>
  </si>
  <si>
    <t>TO BẢN CỬA TAY</t>
  </si>
  <si>
    <t>DÀI TAY</t>
  </si>
  <si>
    <t>RỘNG CỔ</t>
  </si>
  <si>
    <t>HẠ CỔ TRƯỚC</t>
  </si>
  <si>
    <t>HẠ CỔ SAU</t>
  </si>
  <si>
    <t>RỘNG CỔ KÉO CĂNG</t>
  </si>
  <si>
    <t>THAM KHẢO CÁCH MAY: ÁO MẪU HU-CW01 MÀU GREY CHUYỂN CÙNG TÁC NGHIỆP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</si>
</sst>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sz val="16"/>
      <name val="Muli"/>
    </font>
    <font>
      <b/>
      <sz val="30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3"/>
      <name val="Muli"/>
    </font>
    <font>
      <b/>
      <sz val="35"/>
      <name val="Muli"/>
    </font>
    <font>
      <b/>
      <sz val="50"/>
      <color theme="1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sz val="14"/>
      <color theme="1"/>
      <name val="Calibri"/>
      <family val="2"/>
      <scheme val="minor"/>
    </font>
    <font>
      <sz val="10"/>
      <name val="Calibri"/>
      <family val="2"/>
    </font>
    <font>
      <b/>
      <sz val="20"/>
      <name val="Calibri"/>
      <family val="2"/>
    </font>
    <font>
      <b/>
      <sz val="10"/>
      <name val="Calibri"/>
      <family val="2"/>
    </font>
    <font>
      <sz val="10"/>
      <color theme="0"/>
      <name val="Calibri"/>
      <family val="2"/>
    </font>
    <font>
      <b/>
      <sz val="10"/>
      <color theme="1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u/>
      <sz val="10"/>
      <name val="Calibri"/>
      <family val="2"/>
    </font>
    <font>
      <b/>
      <sz val="45"/>
      <color indexed="48"/>
      <name val="Muli"/>
    </font>
    <font>
      <b/>
      <i/>
      <sz val="26"/>
      <name val="Muli"/>
    </font>
    <font>
      <b/>
      <sz val="26"/>
      <color rgb="FF0060A8"/>
      <name val="Muli"/>
    </font>
    <font>
      <b/>
      <sz val="36"/>
      <color rgb="FF0060A8"/>
      <name val="Muli"/>
    </font>
    <font>
      <b/>
      <sz val="45"/>
      <color rgb="FF0060A8"/>
      <name val="Muli"/>
    </font>
    <font>
      <b/>
      <sz val="10"/>
      <color rgb="FFFF0000"/>
      <name val="Calibri"/>
      <family val="2"/>
    </font>
    <font>
      <b/>
      <sz val="30"/>
      <color rgb="FFFF0000"/>
      <name val="Muli"/>
    </font>
    <font>
      <sz val="8"/>
      <color theme="1"/>
      <name val="Calibri"/>
      <family val="2"/>
    </font>
    <font>
      <b/>
      <sz val="8"/>
      <color indexed="8"/>
      <name val="Calibri"/>
      <family val="2"/>
    </font>
    <font>
      <sz val="10"/>
      <color rgb="FF00B050"/>
      <name val="Calibri"/>
      <family val="2"/>
    </font>
    <font>
      <sz val="10"/>
      <color rgb="FF000000"/>
      <name val="Calibri"/>
      <family val="2"/>
    </font>
    <font>
      <b/>
      <sz val="12"/>
      <name val="Calibri"/>
      <family val="2"/>
    </font>
    <font>
      <b/>
      <sz val="10"/>
      <color rgb="FF00B050"/>
      <name val="Calibri"/>
      <family val="2"/>
    </font>
    <font>
      <sz val="12"/>
      <name val="Euclid Circular A"/>
      <family val="2"/>
    </font>
    <font>
      <i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3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8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5" applyNumberFormat="0" applyProtection="0">
      <alignment horizontal="right" vertical="center"/>
    </xf>
    <xf numFmtId="0" fontId="2" fillId="8" borderId="15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6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39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4" applyNumberFormat="0" applyProtection="0">
      <alignment horizontal="left" vertical="center" indent="1"/>
    </xf>
    <xf numFmtId="4" fontId="13" fillId="7" borderId="34" applyNumberFormat="0" applyProtection="0">
      <alignment horizontal="right" vertical="center"/>
    </xf>
    <xf numFmtId="10" fontId="6" fillId="6" borderId="32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/>
    <xf numFmtId="0" fontId="43" fillId="0" borderId="35" applyNumberFormat="0" applyFill="0" applyAlignment="0" applyProtection="0"/>
    <xf numFmtId="0" fontId="44" fillId="0" borderId="36" applyNumberFormat="0" applyFill="0" applyAlignment="0" applyProtection="0"/>
    <xf numFmtId="0" fontId="45" fillId="0" borderId="37" applyNumberFormat="0" applyFill="0" applyAlignment="0" applyProtection="0"/>
    <xf numFmtId="0" fontId="45" fillId="0" borderId="0" applyNumberFormat="0" applyFill="0" applyBorder="0" applyAlignment="0" applyProtection="0"/>
    <xf numFmtId="0" fontId="46" fillId="16" borderId="0" applyNumberFormat="0" applyBorder="0" applyAlignment="0" applyProtection="0"/>
    <xf numFmtId="0" fontId="47" fillId="17" borderId="0" applyNumberFormat="0" applyBorder="0" applyAlignment="0" applyProtection="0"/>
    <xf numFmtId="0" fontId="48" fillId="18" borderId="0" applyNumberFormat="0" applyBorder="0" applyAlignment="0" applyProtection="0"/>
    <xf numFmtId="0" fontId="49" fillId="19" borderId="38" applyNumberFormat="0" applyAlignment="0" applyProtection="0"/>
    <xf numFmtId="0" fontId="50" fillId="20" borderId="39" applyNumberFormat="0" applyAlignment="0" applyProtection="0"/>
    <xf numFmtId="0" fontId="51" fillId="20" borderId="38" applyNumberFormat="0" applyAlignment="0" applyProtection="0"/>
    <xf numFmtId="0" fontId="52" fillId="0" borderId="40" applyNumberFormat="0" applyFill="0" applyAlignment="0" applyProtection="0"/>
    <xf numFmtId="0" fontId="53" fillId="21" borderId="41" applyNumberFormat="0" applyAlignment="0" applyProtection="0"/>
    <xf numFmtId="0" fontId="54" fillId="0" borderId="0" applyNumberFormat="0" applyFill="0" applyBorder="0" applyAlignment="0" applyProtection="0"/>
    <xf numFmtId="0" fontId="1" fillId="22" borderId="42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43" applyNumberFormat="0" applyFill="0" applyAlignment="0" applyProtection="0"/>
    <xf numFmtId="0" fontId="5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5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57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39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62" fillId="0" borderId="0"/>
    <xf numFmtId="9" fontId="1" fillId="0" borderId="0" applyFont="0" applyFill="0" applyBorder="0" applyAlignment="0" applyProtection="0"/>
    <xf numFmtId="0" fontId="2" fillId="0" borderId="0"/>
    <xf numFmtId="0" fontId="65" fillId="0" borderId="0"/>
    <xf numFmtId="0" fontId="67" fillId="0" borderId="0"/>
    <xf numFmtId="0" fontId="67" fillId="0" borderId="0"/>
    <xf numFmtId="0" fontId="1" fillId="0" borderId="0"/>
  </cellStyleXfs>
  <cellXfs count="448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0" fillId="2" borderId="0" xfId="0" applyFont="1" applyFill="1" applyAlignment="1">
      <alignment vertical="center" wrapText="1"/>
    </xf>
    <xf numFmtId="0" fontId="30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8" xfId="0" quotePrefix="1" applyFont="1" applyFill="1" applyBorder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20" fillId="2" borderId="27" xfId="0" applyFont="1" applyFill="1" applyBorder="1" applyAlignment="1">
      <alignment vertical="center"/>
    </xf>
    <xf numFmtId="0" fontId="21" fillId="2" borderId="27" xfId="0" applyFont="1" applyFill="1" applyBorder="1" applyAlignment="1">
      <alignment vertical="center" wrapText="1"/>
    </xf>
    <xf numFmtId="0" fontId="20" fillId="2" borderId="28" xfId="0" applyFont="1" applyFill="1" applyBorder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0" fontId="29" fillId="3" borderId="0" xfId="0" applyFont="1" applyFill="1" applyAlignment="1">
      <alignment vertical="center"/>
    </xf>
    <xf numFmtId="0" fontId="29" fillId="15" borderId="0" xfId="0" applyFont="1" applyFill="1" applyAlignment="1">
      <alignment horizontal="left" vertical="center"/>
    </xf>
    <xf numFmtId="0" fontId="29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4" fillId="2" borderId="32" xfId="0" applyFont="1" applyFill="1" applyBorder="1" applyAlignment="1">
      <alignment horizontal="center" vertical="center"/>
    </xf>
    <xf numFmtId="165" fontId="34" fillId="0" borderId="32" xfId="0" applyNumberFormat="1" applyFont="1" applyBorder="1" applyAlignment="1">
      <alignment horizontal="center" vertical="center"/>
    </xf>
    <xf numFmtId="0" fontId="26" fillId="2" borderId="23" xfId="0" quotePrefix="1" applyFont="1" applyFill="1" applyBorder="1" applyAlignment="1">
      <alignment horizontal="center" vertical="center" wrapText="1"/>
    </xf>
    <xf numFmtId="0" fontId="26" fillId="2" borderId="24" xfId="0" quotePrefix="1" applyFont="1" applyFill="1" applyBorder="1" applyAlignment="1">
      <alignment horizontal="center" vertical="center" wrapText="1"/>
    </xf>
    <xf numFmtId="1" fontId="26" fillId="2" borderId="32" xfId="0" applyNumberFormat="1" applyFont="1" applyFill="1" applyBorder="1" applyAlignment="1">
      <alignment horizontal="center" vertical="center"/>
    </xf>
    <xf numFmtId="4" fontId="34" fillId="2" borderId="32" xfId="0" applyNumberFormat="1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/>
    </xf>
    <xf numFmtId="0" fontId="26" fillId="2" borderId="32" xfId="0" applyFont="1" applyFill="1" applyBorder="1" applyAlignment="1">
      <alignment horizontal="center" vertical="center"/>
    </xf>
    <xf numFmtId="165" fontId="26" fillId="2" borderId="32" xfId="0" applyNumberFormat="1" applyFont="1" applyFill="1" applyBorder="1" applyAlignment="1">
      <alignment horizontal="center" vertical="center"/>
    </xf>
    <xf numFmtId="2" fontId="26" fillId="2" borderId="32" xfId="0" applyNumberFormat="1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 wrapText="1"/>
    </xf>
    <xf numFmtId="1" fontId="34" fillId="2" borderId="32" xfId="0" applyNumberFormat="1" applyFont="1" applyFill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/>
    </xf>
    <xf numFmtId="1" fontId="26" fillId="2" borderId="33" xfId="0" applyNumberFormat="1" applyFont="1" applyFill="1" applyBorder="1" applyAlignment="1">
      <alignment vertical="center" wrapText="1"/>
    </xf>
    <xf numFmtId="0" fontId="26" fillId="2" borderId="30" xfId="0" quotePrefix="1" applyFont="1" applyFill="1" applyBorder="1" applyAlignment="1">
      <alignment vertical="center" wrapText="1"/>
    </xf>
    <xf numFmtId="0" fontId="26" fillId="2" borderId="23" xfId="0" quotePrefix="1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37" fillId="4" borderId="2" xfId="0" quotePrefix="1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60" fillId="2" borderId="2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vertical="center"/>
    </xf>
    <xf numFmtId="0" fontId="37" fillId="2" borderId="3" xfId="0" applyFont="1" applyFill="1" applyBorder="1" applyAlignment="1">
      <alignment horizontal="center" vertical="center"/>
    </xf>
    <xf numFmtId="3" fontId="37" fillId="2" borderId="3" xfId="0" applyNumberFormat="1" applyFont="1" applyFill="1" applyBorder="1" applyAlignment="1">
      <alignment horizontal="center" vertical="center"/>
    </xf>
    <xf numFmtId="0" fontId="37" fillId="2" borderId="3" xfId="62" applyNumberFormat="1" applyFont="1" applyFill="1" applyBorder="1" applyAlignment="1">
      <alignment horizontal="center" vertical="center"/>
    </xf>
    <xf numFmtId="0" fontId="37" fillId="13" borderId="3" xfId="0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vertical="center"/>
    </xf>
    <xf numFmtId="1" fontId="37" fillId="13" borderId="3" xfId="0" applyNumberFormat="1" applyFont="1" applyFill="1" applyBorder="1" applyAlignment="1">
      <alignment vertical="center"/>
    </xf>
    <xf numFmtId="0" fontId="37" fillId="2" borderId="0" xfId="0" applyFont="1" applyFill="1" applyAlignment="1">
      <alignment vertical="center"/>
    </xf>
    <xf numFmtId="0" fontId="37" fillId="14" borderId="0" xfId="0" applyFont="1" applyFill="1" applyAlignment="1">
      <alignment horizontal="left" vertical="center"/>
    </xf>
    <xf numFmtId="0" fontId="37" fillId="14" borderId="0" xfId="0" applyFont="1" applyFill="1" applyAlignment="1">
      <alignment horizontal="center" vertical="center"/>
    </xf>
    <xf numFmtId="1" fontId="37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0" fillId="14" borderId="0" xfId="0" applyNumberFormat="1" applyFont="1" applyFill="1" applyAlignment="1">
      <alignment horizontal="center" vertical="center"/>
    </xf>
    <xf numFmtId="1" fontId="27" fillId="0" borderId="32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8" fillId="2" borderId="0" xfId="131" applyFont="1" applyFill="1" applyAlignment="1">
      <alignment vertical="center"/>
    </xf>
    <xf numFmtId="9" fontId="36" fillId="2" borderId="0" xfId="131" applyFont="1" applyFill="1" applyAlignment="1">
      <alignment vertical="center"/>
    </xf>
    <xf numFmtId="9" fontId="37" fillId="2" borderId="0" xfId="131" applyFont="1" applyFill="1" applyAlignment="1">
      <alignment vertical="center"/>
    </xf>
    <xf numFmtId="9" fontId="29" fillId="3" borderId="0" xfId="131" applyFont="1" applyFill="1" applyAlignment="1">
      <alignment vertical="center"/>
    </xf>
    <xf numFmtId="9" fontId="26" fillId="2" borderId="0" xfId="131" applyFont="1" applyFill="1" applyAlignment="1">
      <alignment horizontal="center" vertical="center"/>
    </xf>
    <xf numFmtId="9" fontId="34" fillId="2" borderId="0" xfId="131" applyFont="1" applyFill="1" applyAlignment="1">
      <alignment vertical="center"/>
    </xf>
    <xf numFmtId="9" fontId="27" fillId="2" borderId="0" xfId="131" applyFont="1" applyFill="1" applyAlignment="1">
      <alignment vertical="center"/>
    </xf>
    <xf numFmtId="9" fontId="38" fillId="0" borderId="0" xfId="131" applyFont="1" applyAlignment="1">
      <alignment vertical="center"/>
    </xf>
    <xf numFmtId="9" fontId="32" fillId="0" borderId="0" xfId="131" applyFont="1" applyAlignment="1">
      <alignment vertical="center"/>
    </xf>
    <xf numFmtId="175" fontId="37" fillId="2" borderId="0" xfId="131" applyNumberFormat="1" applyFont="1" applyFill="1" applyAlignment="1">
      <alignment vertical="center"/>
    </xf>
    <xf numFmtId="176" fontId="34" fillId="0" borderId="32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0" fontId="33" fillId="0" borderId="6" xfId="0" quotePrefix="1" applyFont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1" fontId="33" fillId="2" borderId="8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 wrapText="1"/>
    </xf>
    <xf numFmtId="0" fontId="66" fillId="2" borderId="2" xfId="0" applyFont="1" applyFill="1" applyBorder="1" applyAlignment="1">
      <alignment horizontal="left" vertical="center"/>
    </xf>
    <xf numFmtId="0" fontId="40" fillId="47" borderId="2" xfId="0" applyFont="1" applyFill="1" applyBorder="1" applyAlignment="1">
      <alignment horizontal="left" vertical="center"/>
    </xf>
    <xf numFmtId="0" fontId="40" fillId="47" borderId="4" xfId="0" applyFont="1" applyFill="1" applyBorder="1" applyAlignment="1">
      <alignment horizontal="center" vertical="center"/>
    </xf>
    <xf numFmtId="0" fontId="40" fillId="47" borderId="0" xfId="0" applyFont="1" applyFill="1" applyAlignment="1">
      <alignment horizontal="center" vertical="center"/>
    </xf>
    <xf numFmtId="0" fontId="40" fillId="47" borderId="4" xfId="0" applyFont="1" applyFill="1" applyBorder="1" applyAlignment="1">
      <alignment horizontal="center" vertical="center" wrapText="1"/>
    </xf>
    <xf numFmtId="0" fontId="40" fillId="47" borderId="2" xfId="0" applyFont="1" applyFill="1" applyBorder="1" applyAlignment="1">
      <alignment horizontal="center" vertical="center"/>
    </xf>
    <xf numFmtId="1" fontId="37" fillId="2" borderId="3" xfId="0" applyNumberFormat="1" applyFont="1" applyFill="1" applyBorder="1" applyAlignment="1">
      <alignment horizontal="center" vertical="center"/>
    </xf>
    <xf numFmtId="1" fontId="37" fillId="5" borderId="2" xfId="0" quotePrefix="1" applyNumberFormat="1" applyFont="1" applyFill="1" applyBorder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0" fontId="68" fillId="2" borderId="2" xfId="0" applyFont="1" applyFill="1" applyBorder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70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69" fillId="2" borderId="0" xfId="0" applyFont="1" applyFill="1" applyAlignment="1">
      <alignment vertical="center" wrapText="1"/>
    </xf>
    <xf numFmtId="0" fontId="71" fillId="2" borderId="0" xfId="0" applyFont="1" applyFill="1" applyAlignment="1">
      <alignment vertical="center" wrapText="1"/>
    </xf>
    <xf numFmtId="9" fontId="69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0" fontId="71" fillId="2" borderId="0" xfId="0" applyFont="1" applyFill="1" applyAlignment="1">
      <alignment horizontal="left" vertical="center"/>
    </xf>
    <xf numFmtId="0" fontId="75" fillId="0" borderId="0" xfId="2" applyFont="1" applyAlignment="1">
      <alignment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33" fillId="0" borderId="0" xfId="2" applyFont="1" applyAlignment="1">
      <alignment horizontal="left" vertical="center"/>
    </xf>
    <xf numFmtId="0" fontId="33" fillId="0" borderId="0" xfId="2" applyFont="1" applyAlignment="1">
      <alignment horizontal="left" vertical="top"/>
    </xf>
    <xf numFmtId="0" fontId="33" fillId="0" borderId="0" xfId="2" applyFont="1" applyAlignment="1">
      <alignment horizontal="center" vertical="center"/>
    </xf>
    <xf numFmtId="0" fontId="37" fillId="12" borderId="32" xfId="2" applyFont="1" applyFill="1" applyBorder="1" applyAlignment="1">
      <alignment horizontal="center" vertical="center" wrapText="1"/>
    </xf>
    <xf numFmtId="0" fontId="35" fillId="5" borderId="32" xfId="2" applyFont="1" applyFill="1" applyBorder="1" applyAlignment="1">
      <alignment horizontal="center" vertical="center" wrapText="1"/>
    </xf>
    <xf numFmtId="0" fontId="35" fillId="5" borderId="33" xfId="2" applyFont="1" applyFill="1" applyBorder="1" applyAlignment="1">
      <alignment horizontal="center" vertical="center" wrapText="1"/>
    </xf>
    <xf numFmtId="0" fontId="76" fillId="0" borderId="0" xfId="2" applyFont="1" applyAlignment="1">
      <alignment vertical="center"/>
    </xf>
    <xf numFmtId="0" fontId="35" fillId="5" borderId="32" xfId="2" applyFont="1" applyFill="1" applyBorder="1" applyAlignment="1">
      <alignment horizontal="center" vertical="center"/>
    </xf>
    <xf numFmtId="0" fontId="76" fillId="0" borderId="32" xfId="2" applyFont="1" applyBorder="1" applyAlignment="1">
      <alignment horizontal="center" vertical="center" wrapText="1"/>
    </xf>
    <xf numFmtId="0" fontId="36" fillId="0" borderId="32" xfId="2" applyFont="1" applyBorder="1" applyAlignment="1">
      <alignment vertical="center" wrapText="1"/>
    </xf>
    <xf numFmtId="0" fontId="35" fillId="0" borderId="0" xfId="2" applyFont="1" applyAlignment="1">
      <alignment vertical="center"/>
    </xf>
    <xf numFmtId="1" fontId="35" fillId="5" borderId="32" xfId="2" applyNumberFormat="1" applyFont="1" applyFill="1" applyBorder="1" applyAlignment="1">
      <alignment horizontal="center" vertical="center" wrapText="1"/>
    </xf>
    <xf numFmtId="1" fontId="36" fillId="0" borderId="32" xfId="2" applyNumberFormat="1" applyFont="1" applyBorder="1" applyAlignment="1">
      <alignment horizontal="center" vertical="center" wrapText="1"/>
    </xf>
    <xf numFmtId="0" fontId="76" fillId="0" borderId="32" xfId="2" quotePrefix="1" applyFont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7" fillId="0" borderId="32" xfId="2" applyFont="1" applyBorder="1" applyAlignment="1">
      <alignment horizontal="center" vertical="center" wrapText="1"/>
    </xf>
    <xf numFmtId="12" fontId="72" fillId="0" borderId="32" xfId="0" quotePrefix="1" applyNumberFormat="1" applyFont="1" applyBorder="1" applyAlignment="1">
      <alignment horizontal="center" vertical="center" wrapText="1"/>
    </xf>
    <xf numFmtId="0" fontId="73" fillId="2" borderId="0" xfId="0" applyFont="1" applyFill="1" applyAlignment="1">
      <alignment horizontal="left" vertical="center"/>
    </xf>
    <xf numFmtId="0" fontId="73" fillId="2" borderId="0" xfId="0" applyFont="1" applyFill="1" applyAlignment="1">
      <alignment vertical="center" wrapText="1"/>
    </xf>
    <xf numFmtId="0" fontId="73" fillId="2" borderId="0" xfId="0" applyFont="1" applyFill="1" applyAlignment="1">
      <alignment vertical="center"/>
    </xf>
    <xf numFmtId="9" fontId="73" fillId="2" borderId="0" xfId="131" applyFont="1" applyFill="1" applyAlignment="1">
      <alignment vertical="center"/>
    </xf>
    <xf numFmtId="0" fontId="78" fillId="0" borderId="32" xfId="0" applyFont="1" applyBorder="1" applyAlignment="1">
      <alignment vertical="center"/>
    </xf>
    <xf numFmtId="0" fontId="79" fillId="0" borderId="48" xfId="0" applyFont="1" applyBorder="1" applyAlignment="1">
      <alignment horizontal="left" vertical="center"/>
    </xf>
    <xf numFmtId="177" fontId="79" fillId="0" borderId="0" xfId="0" applyNumberFormat="1" applyFont="1" applyAlignment="1">
      <alignment vertical="center"/>
    </xf>
    <xf numFmtId="0" fontId="79" fillId="0" borderId="0" xfId="0" applyFont="1" applyAlignment="1">
      <alignment vertical="center"/>
    </xf>
    <xf numFmtId="0" fontId="79" fillId="0" borderId="0" xfId="0" applyFont="1"/>
    <xf numFmtId="0" fontId="0" fillId="0" borderId="0" xfId="0" applyAlignment="1">
      <alignment vertical="center"/>
    </xf>
    <xf numFmtId="0" fontId="79" fillId="0" borderId="44" xfId="0" applyFont="1" applyBorder="1" applyAlignment="1">
      <alignment vertical="center"/>
    </xf>
    <xf numFmtId="0" fontId="82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79" fillId="0" borderId="49" xfId="0" applyFont="1" applyBorder="1" applyAlignment="1">
      <alignment vertical="center"/>
    </xf>
    <xf numFmtId="0" fontId="81" fillId="0" borderId="49" xfId="0" applyFont="1" applyBorder="1" applyAlignment="1">
      <alignment vertical="center"/>
    </xf>
    <xf numFmtId="0" fontId="81" fillId="0" borderId="49" xfId="0" applyFont="1" applyBorder="1" applyAlignment="1">
      <alignment horizontal="center" vertical="center"/>
    </xf>
    <xf numFmtId="0" fontId="81" fillId="5" borderId="49" xfId="0" applyFont="1" applyFill="1" applyBorder="1" applyAlignment="1">
      <alignment horizontal="center" vertical="center"/>
    </xf>
    <xf numFmtId="0" fontId="84" fillId="0" borderId="0" xfId="0" applyFont="1"/>
    <xf numFmtId="0" fontId="85" fillId="0" borderId="0" xfId="0" applyFont="1"/>
    <xf numFmtId="0" fontId="81" fillId="0" borderId="50" xfId="0" applyFont="1" applyBorder="1" applyAlignment="1">
      <alignment vertical="center"/>
    </xf>
    <xf numFmtId="0" fontId="81" fillId="0" borderId="50" xfId="0" applyFont="1" applyBorder="1" applyAlignment="1">
      <alignment horizontal="center" vertical="center"/>
    </xf>
    <xf numFmtId="0" fontId="81" fillId="5" borderId="50" xfId="0" applyFont="1" applyFill="1" applyBorder="1" applyAlignment="1">
      <alignment horizontal="center" vertical="center"/>
    </xf>
    <xf numFmtId="0" fontId="79" fillId="0" borderId="51" xfId="0" applyFont="1" applyBorder="1" applyAlignment="1">
      <alignment vertical="center"/>
    </xf>
    <xf numFmtId="0" fontId="81" fillId="0" borderId="51" xfId="0" applyFont="1" applyBorder="1" applyAlignment="1">
      <alignment horizontal="center" vertical="center"/>
    </xf>
    <xf numFmtId="0" fontId="81" fillId="5" borderId="51" xfId="0" applyFont="1" applyFill="1" applyBorder="1" applyAlignment="1">
      <alignment horizontal="center" vertical="center"/>
    </xf>
    <xf numFmtId="0" fontId="81" fillId="0" borderId="52" xfId="0" applyFont="1" applyBorder="1" applyAlignment="1">
      <alignment vertical="center"/>
    </xf>
    <xf numFmtId="0" fontId="79" fillId="0" borderId="14" xfId="0" applyFont="1" applyBorder="1" applyAlignment="1">
      <alignment vertical="center"/>
    </xf>
    <xf numFmtId="0" fontId="79" fillId="0" borderId="14" xfId="0" applyFont="1" applyBorder="1" applyAlignment="1">
      <alignment horizontal="center" vertical="center"/>
    </xf>
    <xf numFmtId="0" fontId="79" fillId="5" borderId="14" xfId="0" applyFont="1" applyFill="1" applyBorder="1" applyAlignment="1">
      <alignment horizontal="center" vertical="center"/>
    </xf>
    <xf numFmtId="0" fontId="79" fillId="0" borderId="12" xfId="0" applyFont="1" applyBorder="1" applyAlignment="1">
      <alignment horizontal="center" vertical="center"/>
    </xf>
    <xf numFmtId="0" fontId="85" fillId="0" borderId="0" xfId="0" applyFont="1" applyAlignment="1">
      <alignment vertical="center"/>
    </xf>
    <xf numFmtId="0" fontId="85" fillId="0" borderId="0" xfId="0" applyFont="1" applyAlignment="1">
      <alignment horizontal="center" vertical="center"/>
    </xf>
    <xf numFmtId="0" fontId="86" fillId="0" borderId="54" xfId="136" applyFont="1" applyBorder="1" applyAlignment="1">
      <alignment vertical="center"/>
    </xf>
    <xf numFmtId="0" fontId="86" fillId="0" borderId="32" xfId="0" applyFont="1" applyBorder="1" applyAlignment="1">
      <alignment vertical="center"/>
    </xf>
    <xf numFmtId="0" fontId="79" fillId="0" borderId="32" xfId="0" applyFont="1" applyBorder="1" applyAlignment="1">
      <alignment horizontal="center" vertical="center"/>
    </xf>
    <xf numFmtId="0" fontId="86" fillId="0" borderId="32" xfId="0" applyFont="1" applyBorder="1" applyAlignment="1">
      <alignment horizontal="center" vertical="center"/>
    </xf>
    <xf numFmtId="0" fontId="86" fillId="5" borderId="32" xfId="0" applyFont="1" applyFill="1" applyBorder="1" applyAlignment="1">
      <alignment horizontal="center" vertical="center"/>
    </xf>
    <xf numFmtId="0" fontId="86" fillId="0" borderId="30" xfId="0" applyFont="1" applyBorder="1" applyAlignment="1">
      <alignment horizontal="left" vertical="center"/>
    </xf>
    <xf numFmtId="0" fontId="79" fillId="5" borderId="32" xfId="0" applyFont="1" applyFill="1" applyBorder="1" applyAlignment="1">
      <alignment horizontal="center" vertical="center"/>
    </xf>
    <xf numFmtId="0" fontId="86" fillId="0" borderId="33" xfId="0" applyFont="1" applyBorder="1" applyAlignment="1">
      <alignment horizontal="center" vertical="center"/>
    </xf>
    <xf numFmtId="0" fontId="83" fillId="0" borderId="54" xfId="136" applyFont="1" applyBorder="1" applyAlignment="1">
      <alignment vertical="center"/>
    </xf>
    <xf numFmtId="0" fontId="79" fillId="0" borderId="57" xfId="0" applyFont="1" applyBorder="1" applyAlignment="1">
      <alignment horizontal="center" vertical="center"/>
    </xf>
    <xf numFmtId="0" fontId="79" fillId="5" borderId="57" xfId="0" applyFont="1" applyFill="1" applyBorder="1" applyAlignment="1">
      <alignment horizontal="center" vertical="center"/>
    </xf>
    <xf numFmtId="0" fontId="79" fillId="0" borderId="59" xfId="0" applyFont="1" applyBorder="1" applyAlignment="1">
      <alignment horizontal="center" vertical="center"/>
    </xf>
    <xf numFmtId="0" fontId="79" fillId="0" borderId="17" xfId="0" applyFont="1" applyBorder="1" applyAlignment="1">
      <alignment vertical="center"/>
    </xf>
    <xf numFmtId="0" fontId="79" fillId="0" borderId="18" xfId="0" applyFont="1" applyBorder="1" applyAlignment="1">
      <alignment vertical="center"/>
    </xf>
    <xf numFmtId="0" fontId="79" fillId="0" borderId="19" xfId="0" applyFont="1" applyBorder="1" applyAlignment="1">
      <alignment vertical="center"/>
    </xf>
    <xf numFmtId="0" fontId="85" fillId="0" borderId="20" xfId="0" applyFont="1" applyBorder="1" applyAlignment="1">
      <alignment vertical="center" wrapText="1"/>
    </xf>
    <xf numFmtId="0" fontId="79" fillId="0" borderId="20" xfId="0" applyFont="1" applyBorder="1" applyAlignment="1">
      <alignment vertical="center"/>
    </xf>
    <xf numFmtId="0" fontId="79" fillId="0" borderId="21" xfId="0" applyFont="1" applyBorder="1" applyAlignment="1">
      <alignment vertical="center"/>
    </xf>
    <xf numFmtId="0" fontId="85" fillId="0" borderId="0" xfId="0" applyFont="1" applyAlignment="1">
      <alignment vertical="center" wrapText="1"/>
    </xf>
    <xf numFmtId="0" fontId="81" fillId="0" borderId="19" xfId="0" applyFont="1" applyBorder="1" applyAlignment="1">
      <alignment horizontal="center" vertical="center"/>
    </xf>
    <xf numFmtId="0" fontId="81" fillId="0" borderId="26" xfId="0" applyFont="1" applyBorder="1" applyAlignment="1">
      <alignment horizontal="center" vertical="center"/>
    </xf>
    <xf numFmtId="0" fontId="79" fillId="0" borderId="58" xfId="0" applyFont="1" applyBorder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89" fillId="2" borderId="0" xfId="0" applyFont="1" applyFill="1" applyAlignment="1">
      <alignment vertical="center"/>
    </xf>
    <xf numFmtId="9" fontId="69" fillId="2" borderId="0" xfId="131" applyFont="1" applyFill="1" applyAlignment="1">
      <alignment vertical="center"/>
    </xf>
    <xf numFmtId="0" fontId="27" fillId="5" borderId="32" xfId="0" applyFont="1" applyFill="1" applyBorder="1" applyAlignment="1">
      <alignment horizontal="center" vertical="center"/>
    </xf>
    <xf numFmtId="0" fontId="27" fillId="5" borderId="32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21" fillId="2" borderId="1" xfId="0" applyFont="1" applyFill="1" applyBorder="1" applyAlignment="1" applyProtection="1">
      <alignment vertical="center"/>
      <protection hidden="1"/>
    </xf>
    <xf numFmtId="0" fontId="90" fillId="2" borderId="29" xfId="0" applyFont="1" applyFill="1" applyBorder="1" applyAlignment="1">
      <alignment horizontal="left" vertical="center"/>
    </xf>
    <xf numFmtId="0" fontId="90" fillId="2" borderId="1" xfId="0" applyFont="1" applyFill="1" applyBorder="1" applyAlignment="1">
      <alignment horizontal="left" vertical="center"/>
    </xf>
    <xf numFmtId="0" fontId="90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 wrapText="1"/>
    </xf>
    <xf numFmtId="15" fontId="21" fillId="2" borderId="1" xfId="0" applyNumberFormat="1" applyFont="1" applyFill="1" applyBorder="1" applyAlignment="1">
      <alignment horizontal="left" vertical="center"/>
    </xf>
    <xf numFmtId="164" fontId="21" fillId="2" borderId="1" xfId="0" quotePrefix="1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 wrapText="1"/>
    </xf>
    <xf numFmtId="0" fontId="21" fillId="2" borderId="0" xfId="0" applyFont="1" applyFill="1" applyAlignment="1">
      <alignment horizontal="left" vertical="center" wrapText="1"/>
    </xf>
    <xf numFmtId="0" fontId="21" fillId="3" borderId="0" xfId="0" applyFont="1" applyFill="1" applyAlignment="1">
      <alignment horizontal="left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 wrapText="1"/>
    </xf>
    <xf numFmtId="0" fontId="91" fillId="3" borderId="0" xfId="0" applyFont="1" applyFill="1" applyAlignment="1">
      <alignment vertical="center"/>
    </xf>
    <xf numFmtId="0" fontId="92" fillId="3" borderId="0" xfId="0" applyFont="1" applyFill="1" applyAlignment="1">
      <alignment vertical="center"/>
    </xf>
    <xf numFmtId="0" fontId="92" fillId="2" borderId="2" xfId="0" applyFont="1" applyFill="1" applyBorder="1" applyAlignment="1">
      <alignment horizontal="left" vertical="center"/>
    </xf>
    <xf numFmtId="0" fontId="92" fillId="2" borderId="2" xfId="0" applyFont="1" applyFill="1" applyBorder="1" applyAlignment="1">
      <alignment horizontal="center" vertical="center"/>
    </xf>
    <xf numFmtId="0" fontId="93" fillId="2" borderId="0" xfId="0" applyFont="1" applyFill="1" applyAlignment="1">
      <alignment vertical="center"/>
    </xf>
    <xf numFmtId="0" fontId="79" fillId="0" borderId="44" xfId="0" applyFont="1" applyBorder="1" applyAlignment="1">
      <alignment vertical="center" wrapText="1"/>
    </xf>
    <xf numFmtId="12" fontId="95" fillId="0" borderId="32" xfId="0" quotePrefix="1" applyNumberFormat="1" applyFont="1" applyBorder="1" applyAlignment="1">
      <alignment horizontal="center" vertical="center" wrapText="1"/>
    </xf>
    <xf numFmtId="0" fontId="79" fillId="0" borderId="48" xfId="0" applyFont="1" applyBorder="1" applyAlignment="1">
      <alignment vertical="center" wrapText="1"/>
    </xf>
    <xf numFmtId="0" fontId="79" fillId="0" borderId="17" xfId="0" applyFont="1" applyBorder="1" applyAlignment="1">
      <alignment vertical="center" wrapText="1"/>
    </xf>
    <xf numFmtId="0" fontId="79" fillId="0" borderId="44" xfId="0" applyFont="1" applyBorder="1" applyAlignment="1">
      <alignment horizontal="left" vertical="center"/>
    </xf>
    <xf numFmtId="177" fontId="79" fillId="0" borderId="44" xfId="0" applyNumberFormat="1" applyFont="1" applyBorder="1" applyAlignment="1">
      <alignment vertical="center"/>
    </xf>
    <xf numFmtId="0" fontId="87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79" fillId="0" borderId="0" xfId="0" applyFont="1" applyAlignment="1">
      <alignment vertical="top" wrapText="1"/>
    </xf>
    <xf numFmtId="0" fontId="96" fillId="0" borderId="0" xfId="0" applyFont="1" applyAlignment="1">
      <alignment vertical="center"/>
    </xf>
    <xf numFmtId="0" fontId="85" fillId="0" borderId="18" xfId="0" applyFont="1" applyBorder="1" applyAlignment="1">
      <alignment horizontal="left" vertical="center" wrapText="1"/>
    </xf>
    <xf numFmtId="0" fontId="81" fillId="0" borderId="18" xfId="0" applyFont="1" applyBorder="1" applyAlignment="1">
      <alignment vertical="center"/>
    </xf>
    <xf numFmtId="0" fontId="86" fillId="0" borderId="18" xfId="0" applyFont="1" applyBorder="1" applyAlignment="1">
      <alignment vertical="center"/>
    </xf>
    <xf numFmtId="0" fontId="82" fillId="0" borderId="18" xfId="0" applyFont="1" applyBorder="1" applyAlignment="1">
      <alignment vertical="center"/>
    </xf>
    <xf numFmtId="0" fontId="82" fillId="0" borderId="19" xfId="0" applyFont="1" applyBorder="1" applyAlignment="1">
      <alignment vertical="center"/>
    </xf>
    <xf numFmtId="0" fontId="97" fillId="0" borderId="25" xfId="0" applyFont="1" applyBorder="1" applyAlignment="1">
      <alignment vertical="center"/>
    </xf>
    <xf numFmtId="0" fontId="97" fillId="0" borderId="22" xfId="0" applyFont="1" applyBorder="1" applyAlignment="1">
      <alignment vertical="center"/>
    </xf>
    <xf numFmtId="0" fontId="85" fillId="0" borderId="22" xfId="0" applyFont="1" applyBorder="1" applyAlignment="1">
      <alignment vertical="center"/>
    </xf>
    <xf numFmtId="0" fontId="96" fillId="0" borderId="22" xfId="0" applyFont="1" applyBorder="1" applyAlignment="1">
      <alignment vertical="center"/>
    </xf>
    <xf numFmtId="0" fontId="79" fillId="0" borderId="22" xfId="0" applyFont="1" applyBorder="1" applyAlignment="1">
      <alignment vertical="center"/>
    </xf>
    <xf numFmtId="0" fontId="79" fillId="0" borderId="26" xfId="0" applyFont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2" fillId="0" borderId="0" xfId="0" applyFont="1"/>
    <xf numFmtId="0" fontId="81" fillId="0" borderId="18" xfId="0" applyFont="1" applyBorder="1" applyAlignment="1">
      <alignment horizontal="center" vertical="center"/>
    </xf>
    <xf numFmtId="0" fontId="81" fillId="0" borderId="20" xfId="0" applyFont="1" applyBorder="1" applyAlignment="1">
      <alignment horizontal="center" vertical="center"/>
    </xf>
    <xf numFmtId="0" fontId="81" fillId="0" borderId="22" xfId="0" applyFont="1" applyBorder="1" applyAlignment="1">
      <alignment horizontal="center" vertical="center"/>
    </xf>
    <xf numFmtId="0" fontId="81" fillId="5" borderId="48" xfId="0" applyFont="1" applyFill="1" applyBorder="1" applyAlignment="1">
      <alignment horizontal="center" vertical="center"/>
    </xf>
    <xf numFmtId="0" fontId="81" fillId="5" borderId="44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79" fillId="5" borderId="53" xfId="0" applyFont="1" applyFill="1" applyBorder="1" applyAlignment="1">
      <alignment horizontal="center" vertical="center"/>
    </xf>
    <xf numFmtId="0" fontId="86" fillId="0" borderId="33" xfId="0" applyFont="1" applyBorder="1" applyAlignment="1">
      <alignment horizontal="left" vertical="center"/>
    </xf>
    <xf numFmtId="0" fontId="86" fillId="0" borderId="31" xfId="0" applyFont="1" applyBorder="1" applyAlignment="1">
      <alignment horizontal="left" vertical="center"/>
    </xf>
    <xf numFmtId="0" fontId="79" fillId="5" borderId="55" xfId="0" applyFont="1" applyFill="1" applyBorder="1" applyAlignment="1">
      <alignment horizontal="center" vertical="center"/>
    </xf>
    <xf numFmtId="0" fontId="98" fillId="0" borderId="32" xfId="0" applyFont="1" applyBorder="1" applyAlignment="1">
      <alignment vertical="center"/>
    </xf>
    <xf numFmtId="0" fontId="79" fillId="0" borderId="56" xfId="0" applyFont="1" applyBorder="1" applyAlignment="1">
      <alignment vertical="center"/>
    </xf>
    <xf numFmtId="0" fontId="79" fillId="0" borderId="57" xfId="0" applyFont="1" applyBorder="1" applyAlignment="1">
      <alignment vertical="center"/>
    </xf>
    <xf numFmtId="0" fontId="79" fillId="5" borderId="61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79" fillId="5" borderId="64" xfId="0" applyFont="1" applyFill="1" applyBorder="1" applyAlignment="1">
      <alignment horizontal="center" vertical="center"/>
    </xf>
    <xf numFmtId="0" fontId="79" fillId="0" borderId="33" xfId="0" applyFont="1" applyBorder="1" applyAlignment="1">
      <alignment horizontal="center" vertical="center"/>
    </xf>
    <xf numFmtId="0" fontId="86" fillId="5" borderId="65" xfId="0" applyFont="1" applyFill="1" applyBorder="1" applyAlignment="1">
      <alignment horizontal="center" vertical="center"/>
    </xf>
    <xf numFmtId="0" fontId="86" fillId="0" borderId="66" xfId="136" applyFont="1" applyBorder="1" applyAlignment="1">
      <alignment vertical="center"/>
    </xf>
    <xf numFmtId="0" fontId="86" fillId="0" borderId="6" xfId="0" applyFont="1" applyBorder="1" applyAlignment="1">
      <alignment vertical="center"/>
    </xf>
    <xf numFmtId="0" fontId="79" fillId="0" borderId="6" xfId="0" applyFont="1" applyBorder="1" applyAlignment="1">
      <alignment horizontal="center" vertical="center"/>
    </xf>
    <xf numFmtId="0" fontId="86" fillId="0" borderId="67" xfId="0" applyFont="1" applyBorder="1" applyAlignment="1">
      <alignment horizontal="center" vertical="center"/>
    </xf>
    <xf numFmtId="0" fontId="79" fillId="0" borderId="67" xfId="0" applyFont="1" applyBorder="1" applyAlignment="1">
      <alignment horizontal="center" vertical="center"/>
    </xf>
    <xf numFmtId="0" fontId="86" fillId="0" borderId="67" xfId="0" applyFont="1" applyBorder="1" applyAlignment="1">
      <alignment horizontal="left" vertical="center"/>
    </xf>
    <xf numFmtId="0" fontId="86" fillId="0" borderId="23" xfId="0" applyFont="1" applyBorder="1" applyAlignment="1">
      <alignment horizontal="left" vertical="center"/>
    </xf>
    <xf numFmtId="0" fontId="86" fillId="0" borderId="24" xfId="0" applyFont="1" applyBorder="1" applyAlignment="1">
      <alignment horizontal="left" vertical="center"/>
    </xf>
    <xf numFmtId="0" fontId="79" fillId="5" borderId="6" xfId="0" applyFont="1" applyFill="1" applyBorder="1" applyAlignment="1">
      <alignment horizontal="center" vertical="center"/>
    </xf>
    <xf numFmtId="0" fontId="86" fillId="0" borderId="57" xfId="0" applyFont="1" applyBorder="1" applyAlignment="1">
      <alignment vertical="center"/>
    </xf>
    <xf numFmtId="0" fontId="79" fillId="5" borderId="69" xfId="0" applyFont="1" applyFill="1" applyBorder="1" applyAlignment="1">
      <alignment horizontal="center" vertical="center"/>
    </xf>
    <xf numFmtId="0" fontId="79" fillId="0" borderId="52" xfId="0" applyFont="1" applyBorder="1" applyAlignment="1">
      <alignment vertical="center"/>
    </xf>
    <xf numFmtId="0" fontId="81" fillId="0" borderId="21" xfId="0" applyFont="1" applyBorder="1" applyAlignment="1">
      <alignment horizontal="center" vertical="center"/>
    </xf>
    <xf numFmtId="0" fontId="79" fillId="0" borderId="31" xfId="0" applyFont="1" applyBorder="1" applyAlignment="1">
      <alignment horizontal="center" vertical="center"/>
    </xf>
    <xf numFmtId="0" fontId="83" fillId="0" borderId="70" xfId="0" applyFont="1" applyBorder="1" applyAlignment="1">
      <alignment vertical="center"/>
    </xf>
    <xf numFmtId="0" fontId="86" fillId="0" borderId="5" xfId="0" applyFont="1" applyBorder="1" applyAlignment="1">
      <alignment vertical="center"/>
    </xf>
    <xf numFmtId="0" fontId="79" fillId="0" borderId="5" xfId="0" applyFont="1" applyBorder="1" applyAlignment="1">
      <alignment horizontal="center" vertical="center"/>
    </xf>
    <xf numFmtId="0" fontId="79" fillId="0" borderId="71" xfId="0" applyFont="1" applyBorder="1" applyAlignment="1">
      <alignment horizontal="center" vertical="center"/>
    </xf>
    <xf numFmtId="0" fontId="86" fillId="0" borderId="71" xfId="0" applyFont="1" applyBorder="1" applyAlignment="1">
      <alignment horizontal="left" vertical="center"/>
    </xf>
    <xf numFmtId="0" fontId="86" fillId="0" borderId="46" xfId="0" applyFont="1" applyBorder="1" applyAlignment="1">
      <alignment horizontal="left" vertical="center"/>
    </xf>
    <xf numFmtId="0" fontId="86" fillId="0" borderId="47" xfId="0" applyFont="1" applyBorder="1" applyAlignment="1">
      <alignment horizontal="left" vertical="center"/>
    </xf>
    <xf numFmtId="0" fontId="79" fillId="5" borderId="46" xfId="0" applyFont="1" applyFill="1" applyBorder="1" applyAlignment="1">
      <alignment horizontal="center" vertical="center"/>
    </xf>
    <xf numFmtId="0" fontId="79" fillId="5" borderId="72" xfId="0" applyFont="1" applyFill="1" applyBorder="1" applyAlignment="1">
      <alignment horizontal="center" vertical="center"/>
    </xf>
    <xf numFmtId="16" fontId="86" fillId="0" borderId="70" xfId="0" applyNumberFormat="1" applyFont="1" applyBorder="1" applyAlignment="1">
      <alignment vertical="center"/>
    </xf>
    <xf numFmtId="0" fontId="86" fillId="0" borderId="70" xfId="0" applyFont="1" applyBorder="1" applyAlignment="1">
      <alignment vertical="center"/>
    </xf>
    <xf numFmtId="0" fontId="99" fillId="0" borderId="54" xfId="0" applyFont="1" applyBorder="1"/>
    <xf numFmtId="0" fontId="99" fillId="0" borderId="32" xfId="0" applyFont="1" applyBorder="1"/>
    <xf numFmtId="0" fontId="79" fillId="5" borderId="30" xfId="0" applyFont="1" applyFill="1" applyBorder="1" applyAlignment="1">
      <alignment horizontal="center" vertical="center"/>
    </xf>
    <xf numFmtId="0" fontId="79" fillId="5" borderId="60" xfId="0" applyFont="1" applyFill="1" applyBorder="1" applyAlignment="1">
      <alignment horizontal="center" vertical="center"/>
    </xf>
    <xf numFmtId="0" fontId="79" fillId="5" borderId="5" xfId="0" applyFont="1" applyFill="1" applyBorder="1" applyAlignment="1">
      <alignment horizontal="center" vertical="center"/>
    </xf>
    <xf numFmtId="0" fontId="88" fillId="0" borderId="56" xfId="0" applyFont="1" applyBorder="1" applyAlignment="1">
      <alignment vertical="center"/>
    </xf>
    <xf numFmtId="0" fontId="86" fillId="0" borderId="73" xfId="136" applyFont="1" applyBorder="1" applyAlignment="1">
      <alignment vertical="center"/>
    </xf>
    <xf numFmtId="0" fontId="79" fillId="0" borderId="73" xfId="0" applyFont="1" applyBorder="1" applyAlignment="1">
      <alignment vertical="center"/>
    </xf>
    <xf numFmtId="0" fontId="79" fillId="0" borderId="74" xfId="0" applyFont="1" applyBorder="1" applyAlignment="1">
      <alignment vertical="center"/>
    </xf>
    <xf numFmtId="0" fontId="96" fillId="0" borderId="0" xfId="0" applyFont="1"/>
    <xf numFmtId="0" fontId="81" fillId="5" borderId="48" xfId="0" applyFont="1" applyFill="1" applyBorder="1" applyAlignment="1">
      <alignment vertical="center"/>
    </xf>
    <xf numFmtId="0" fontId="100" fillId="5" borderId="45" xfId="0" applyFont="1" applyFill="1" applyBorder="1" applyAlignment="1">
      <alignment vertical="center"/>
    </xf>
    <xf numFmtId="0" fontId="100" fillId="5" borderId="62" xfId="0" applyFont="1" applyFill="1" applyBorder="1" applyAlignment="1">
      <alignment vertical="center"/>
    </xf>
    <xf numFmtId="0" fontId="101" fillId="0" borderId="0" xfId="0" applyFont="1" applyAlignment="1">
      <alignment vertical="center"/>
    </xf>
    <xf numFmtId="0" fontId="81" fillId="0" borderId="19" xfId="0" applyFont="1" applyBorder="1" applyAlignment="1">
      <alignment vertical="center"/>
    </xf>
    <xf numFmtId="0" fontId="81" fillId="0" borderId="21" xfId="0" applyFont="1" applyBorder="1" applyAlignment="1">
      <alignment vertical="center"/>
    </xf>
    <xf numFmtId="0" fontId="98" fillId="0" borderId="31" xfId="0" applyFont="1" applyBorder="1" applyAlignment="1">
      <alignment vertical="center"/>
    </xf>
    <xf numFmtId="0" fontId="79" fillId="0" borderId="59" xfId="0" applyFont="1" applyBorder="1" applyAlignment="1">
      <alignment vertical="center"/>
    </xf>
    <xf numFmtId="0" fontId="102" fillId="0" borderId="32" xfId="0" applyFont="1" applyBorder="1" applyAlignment="1">
      <alignment horizontal="center" vertical="center" wrapText="1" indent="2"/>
    </xf>
    <xf numFmtId="0" fontId="81" fillId="0" borderId="0" xfId="0" applyFont="1" applyAlignment="1">
      <alignment horizontal="center" vertical="center"/>
    </xf>
    <xf numFmtId="0" fontId="103" fillId="0" borderId="33" xfId="0" applyFont="1" applyBorder="1" applyAlignment="1">
      <alignment horizontal="center" vertical="center"/>
    </xf>
    <xf numFmtId="0" fontId="103" fillId="5" borderId="32" xfId="0" applyFont="1" applyFill="1" applyBorder="1" applyAlignment="1">
      <alignment horizontal="center" vertical="center"/>
    </xf>
    <xf numFmtId="0" fontId="101" fillId="0" borderId="33" xfId="0" applyFont="1" applyBorder="1" applyAlignment="1">
      <alignment horizontal="left" vertical="center"/>
    </xf>
    <xf numFmtId="0" fontId="86" fillId="5" borderId="6" xfId="0" applyFont="1" applyFill="1" applyBorder="1" applyAlignment="1">
      <alignment horizontal="center" vertical="center"/>
    </xf>
    <xf numFmtId="0" fontId="86" fillId="5" borderId="68" xfId="0" applyFont="1" applyFill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81" fillId="0" borderId="0" xfId="0" quotePrefix="1" applyFont="1" applyAlignment="1">
      <alignment vertical="center"/>
    </xf>
    <xf numFmtId="0" fontId="83" fillId="0" borderId="0" xfId="0" applyFont="1" applyAlignment="1">
      <alignment vertical="center"/>
    </xf>
    <xf numFmtId="0" fontId="74" fillId="0" borderId="0" xfId="0" applyFont="1" applyAlignment="1">
      <alignment horizontal="left" vertical="center" wrapText="1"/>
    </xf>
    <xf numFmtId="0" fontId="64" fillId="9" borderId="33" xfId="0" applyFont="1" applyFill="1" applyBorder="1" applyAlignment="1">
      <alignment horizontal="center" vertical="center" wrapText="1"/>
    </xf>
    <xf numFmtId="0" fontId="64" fillId="9" borderId="31" xfId="0" applyFont="1" applyFill="1" applyBorder="1" applyAlignment="1">
      <alignment horizontal="center" vertical="center" wrapText="1"/>
    </xf>
    <xf numFmtId="0" fontId="29" fillId="2" borderId="33" xfId="0" quotePrefix="1" applyFont="1" applyFill="1" applyBorder="1" applyAlignment="1">
      <alignment horizontal="center" vertical="center" wrapText="1"/>
    </xf>
    <xf numFmtId="0" fontId="29" fillId="2" borderId="30" xfId="0" quotePrefix="1" applyFont="1" applyFill="1" applyBorder="1" applyAlignment="1">
      <alignment horizontal="center" vertical="center" wrapText="1"/>
    </xf>
    <xf numFmtId="0" fontId="29" fillId="2" borderId="31" xfId="0" quotePrefix="1" applyFont="1" applyFill="1" applyBorder="1" applyAlignment="1">
      <alignment horizontal="center" vertical="center" wrapText="1"/>
    </xf>
    <xf numFmtId="0" fontId="71" fillId="2" borderId="0" xfId="0" applyFont="1" applyFill="1" applyAlignment="1">
      <alignment horizontal="left" vertical="center" wrapText="1"/>
    </xf>
    <xf numFmtId="0" fontId="27" fillId="3" borderId="33" xfId="0" applyFont="1" applyFill="1" applyBorder="1" applyAlignment="1">
      <alignment horizontal="center" vertical="center" wrapText="1"/>
    </xf>
    <xf numFmtId="0" fontId="27" fillId="3" borderId="46" xfId="0" applyFont="1" applyFill="1" applyBorder="1" applyAlignment="1">
      <alignment horizontal="center" vertical="center" wrapText="1"/>
    </xf>
    <xf numFmtId="0" fontId="27" fillId="3" borderId="47" xfId="0" applyFont="1" applyFill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73" fillId="2" borderId="33" xfId="0" quotePrefix="1" applyFont="1" applyFill="1" applyBorder="1" applyAlignment="1">
      <alignment horizontal="center" vertical="center" wrapText="1"/>
    </xf>
    <xf numFmtId="0" fontId="73" fillId="2" borderId="30" xfId="0" quotePrefix="1" applyFont="1" applyFill="1" applyBorder="1" applyAlignment="1">
      <alignment horizontal="center" vertical="center" wrapText="1"/>
    </xf>
    <xf numFmtId="0" fontId="73" fillId="2" borderId="31" xfId="0" quotePrefix="1" applyFont="1" applyFill="1" applyBorder="1" applyAlignment="1">
      <alignment horizontal="center" vertical="center" wrapText="1"/>
    </xf>
    <xf numFmtId="0" fontId="26" fillId="2" borderId="33" xfId="0" applyFont="1" applyFill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 wrapText="1"/>
    </xf>
    <xf numFmtId="0" fontId="40" fillId="0" borderId="33" xfId="0" quotePrefix="1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1" fontId="76" fillId="2" borderId="32" xfId="0" applyNumberFormat="1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4" fillId="9" borderId="8" xfId="0" applyFont="1" applyFill="1" applyBorder="1" applyAlignment="1">
      <alignment horizontal="left" vertical="center" wrapText="1"/>
    </xf>
    <xf numFmtId="0" fontId="21" fillId="0" borderId="33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7" fillId="3" borderId="30" xfId="0" applyFont="1" applyFill="1" applyBorder="1" applyAlignment="1">
      <alignment horizontal="center" vertical="center" wrapText="1"/>
    </xf>
    <xf numFmtId="0" fontId="27" fillId="3" borderId="31" xfId="0" applyFont="1" applyFill="1" applyBorder="1" applyAlignment="1">
      <alignment horizontal="center" vertical="center" wrapText="1"/>
    </xf>
    <xf numFmtId="1" fontId="26" fillId="2" borderId="33" xfId="0" applyNumberFormat="1" applyFont="1" applyFill="1" applyBorder="1" applyAlignment="1">
      <alignment horizontal="center" vertical="center" wrapText="1"/>
    </xf>
    <xf numFmtId="1" fontId="26" fillId="2" borderId="31" xfId="0" applyNumberFormat="1" applyFont="1" applyFill="1" applyBorder="1" applyAlignment="1">
      <alignment horizontal="center" vertical="center" wrapText="1"/>
    </xf>
    <xf numFmtId="1" fontId="63" fillId="2" borderId="32" xfId="0" quotePrefix="1" applyNumberFormat="1" applyFont="1" applyFill="1" applyBorder="1" applyAlignment="1">
      <alignment horizontal="center" vertical="center"/>
    </xf>
    <xf numFmtId="1" fontId="63" fillId="2" borderId="32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" fontId="24" fillId="2" borderId="32" xfId="0" applyNumberFormat="1" applyFont="1" applyFill="1" applyBorder="1" applyAlignment="1">
      <alignment horizontal="left" vertical="center" wrapText="1"/>
    </xf>
    <xf numFmtId="0" fontId="27" fillId="3" borderId="23" xfId="0" applyFont="1" applyFill="1" applyBorder="1" applyAlignment="1">
      <alignment horizontal="center" vertical="center" wrapText="1"/>
    </xf>
    <xf numFmtId="0" fontId="27" fillId="3" borderId="24" xfId="0" applyFont="1" applyFill="1" applyBorder="1" applyAlignment="1">
      <alignment horizontal="center" vertical="center" wrapText="1"/>
    </xf>
    <xf numFmtId="0" fontId="35" fillId="10" borderId="32" xfId="0" applyFont="1" applyFill="1" applyBorder="1" applyAlignment="1">
      <alignment horizontal="center" vertical="center"/>
    </xf>
    <xf numFmtId="0" fontId="27" fillId="5" borderId="32" xfId="0" applyFont="1" applyFill="1" applyBorder="1" applyAlignment="1">
      <alignment horizontal="center" vertical="center" wrapText="1"/>
    </xf>
    <xf numFmtId="1" fontId="77" fillId="0" borderId="32" xfId="0" quotePrefix="1" applyNumberFormat="1" applyFont="1" applyBorder="1" applyAlignment="1">
      <alignment horizontal="left" vertical="center" wrapText="1"/>
    </xf>
    <xf numFmtId="1" fontId="77" fillId="0" borderId="32" xfId="0" applyNumberFormat="1" applyFont="1" applyBorder="1" applyAlignment="1">
      <alignment horizontal="left" vertical="center" wrapText="1"/>
    </xf>
    <xf numFmtId="0" fontId="27" fillId="5" borderId="32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left" vertical="center" wrapText="1"/>
    </xf>
    <xf numFmtId="0" fontId="34" fillId="0" borderId="32" xfId="0" applyFont="1" applyBorder="1" applyAlignment="1">
      <alignment horizontal="left" vertical="center" wrapText="1"/>
    </xf>
    <xf numFmtId="1" fontId="41" fillId="0" borderId="32" xfId="0" quotePrefix="1" applyNumberFormat="1" applyFont="1" applyBorder="1" applyAlignment="1">
      <alignment horizontal="center" vertical="center" wrapText="1"/>
    </xf>
    <xf numFmtId="1" fontId="41" fillId="0" borderId="32" xfId="0" applyNumberFormat="1" applyFont="1" applyBorder="1" applyAlignment="1">
      <alignment horizontal="center" vertical="center" wrapText="1"/>
    </xf>
    <xf numFmtId="1" fontId="41" fillId="0" borderId="32" xfId="0" quotePrefix="1" applyNumberFormat="1" applyFont="1" applyBorder="1" applyAlignment="1">
      <alignment horizontal="left" vertical="center" wrapText="1"/>
    </xf>
    <xf numFmtId="1" fontId="41" fillId="0" borderId="32" xfId="0" applyNumberFormat="1" applyFont="1" applyBorder="1" applyAlignment="1">
      <alignment horizontal="left" vertical="center" wrapText="1"/>
    </xf>
    <xf numFmtId="0" fontId="22" fillId="11" borderId="8" xfId="0" applyFont="1" applyFill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8" xfId="0" quotePrefix="1" applyFont="1" applyBorder="1" applyAlignment="1">
      <alignment horizontal="center" vertical="center"/>
    </xf>
    <xf numFmtId="16" fontId="23" fillId="0" borderId="8" xfId="0" quotePrefix="1" applyNumberFormat="1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25" xfId="0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15" borderId="0" xfId="0" applyFont="1" applyFill="1" applyAlignment="1">
      <alignment horizontal="left"/>
    </xf>
    <xf numFmtId="15" fontId="21" fillId="2" borderId="1" xfId="0" quotePrefix="1" applyNumberFormat="1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21" xfId="0" applyBorder="1" applyAlignment="1">
      <alignment vertical="center" wrapText="1"/>
    </xf>
    <xf numFmtId="0" fontId="26" fillId="2" borderId="32" xfId="0" applyFont="1" applyFill="1" applyBorder="1" applyAlignment="1">
      <alignment horizontal="left" vertical="center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 wrapText="1"/>
    </xf>
    <xf numFmtId="0" fontId="73" fillId="2" borderId="33" xfId="0" applyFont="1" applyFill="1" applyBorder="1" applyAlignment="1">
      <alignment horizontal="center" vertical="center" wrapText="1"/>
    </xf>
    <xf numFmtId="0" fontId="73" fillId="2" borderId="31" xfId="0" applyFont="1" applyFill="1" applyBorder="1" applyAlignment="1">
      <alignment horizontal="center" vertical="center" wrapText="1"/>
    </xf>
    <xf numFmtId="0" fontId="40" fillId="0" borderId="33" xfId="0" quotePrefix="1" applyFont="1" applyBorder="1" applyAlignment="1">
      <alignment horizontal="center" vertical="center"/>
    </xf>
    <xf numFmtId="0" fontId="40" fillId="0" borderId="30" xfId="0" quotePrefix="1" applyFont="1" applyBorder="1" applyAlignment="1">
      <alignment horizontal="center" vertical="center"/>
    </xf>
    <xf numFmtId="0" fontId="40" fillId="0" borderId="31" xfId="0" quotePrefix="1" applyFont="1" applyBorder="1" applyAlignment="1">
      <alignment horizontal="center" vertical="center"/>
    </xf>
    <xf numFmtId="0" fontId="21" fillId="3" borderId="33" xfId="0" applyFont="1" applyFill="1" applyBorder="1" applyAlignment="1">
      <alignment horizontal="center" vertical="center" wrapText="1"/>
    </xf>
    <xf numFmtId="0" fontId="21" fillId="3" borderId="30" xfId="0" applyFont="1" applyFill="1" applyBorder="1" applyAlignment="1">
      <alignment horizontal="center" vertical="center" wrapText="1"/>
    </xf>
    <xf numFmtId="0" fontId="21" fillId="3" borderId="31" xfId="0" applyFont="1" applyFill="1" applyBorder="1" applyAlignment="1">
      <alignment horizontal="center" vertical="center" wrapText="1"/>
    </xf>
    <xf numFmtId="0" fontId="26" fillId="2" borderId="32" xfId="0" applyFont="1" applyFill="1" applyBorder="1" applyAlignment="1">
      <alignment horizontal="left" vertical="center" wrapText="1"/>
    </xf>
    <xf numFmtId="0" fontId="35" fillId="5" borderId="33" xfId="2" applyFont="1" applyFill="1" applyBorder="1" applyAlignment="1">
      <alignment horizontal="center" vertical="center" wrapText="1"/>
    </xf>
    <xf numFmtId="0" fontId="35" fillId="5" borderId="30" xfId="2" applyFont="1" applyFill="1" applyBorder="1" applyAlignment="1">
      <alignment horizontal="center" vertical="center" wrapText="1"/>
    </xf>
    <xf numFmtId="1" fontId="35" fillId="5" borderId="33" xfId="2" applyNumberFormat="1" applyFont="1" applyFill="1" applyBorder="1" applyAlignment="1">
      <alignment horizontal="center" vertical="center" wrapText="1"/>
    </xf>
    <xf numFmtId="1" fontId="35" fillId="5" borderId="30" xfId="2" applyNumberFormat="1" applyFont="1" applyFill="1" applyBorder="1" applyAlignment="1">
      <alignment horizontal="center" vertical="center" wrapText="1"/>
    </xf>
    <xf numFmtId="0" fontId="35" fillId="0" borderId="33" xfId="2" applyFont="1" applyBorder="1" applyAlignment="1">
      <alignment horizontal="center"/>
    </xf>
    <xf numFmtId="0" fontId="35" fillId="0" borderId="30" xfId="2" applyFont="1" applyBorder="1" applyAlignment="1">
      <alignment horizontal="center"/>
    </xf>
    <xf numFmtId="0" fontId="86" fillId="0" borderId="58" xfId="0" applyFont="1" applyBorder="1" applyAlignment="1">
      <alignment horizontal="left" vertical="center"/>
    </xf>
    <xf numFmtId="0" fontId="86" fillId="0" borderId="60" xfId="0" applyFont="1" applyBorder="1" applyAlignment="1">
      <alignment horizontal="left" vertical="center"/>
    </xf>
    <xf numFmtId="0" fontId="86" fillId="0" borderId="59" xfId="0" applyFont="1" applyBorder="1" applyAlignment="1">
      <alignment horizontal="left" vertical="center"/>
    </xf>
    <xf numFmtId="0" fontId="79" fillId="0" borderId="0" xfId="0" applyFont="1" applyAlignment="1">
      <alignment horizontal="center" vertical="center"/>
    </xf>
    <xf numFmtId="0" fontId="83" fillId="0" borderId="48" xfId="0" applyFont="1" applyBorder="1" applyAlignment="1">
      <alignment horizontal="left" vertical="center" wrapText="1"/>
    </xf>
    <xf numFmtId="0" fontId="83" fillId="0" borderId="45" xfId="0" applyFont="1" applyBorder="1" applyAlignment="1">
      <alignment horizontal="left" vertical="center" wrapText="1"/>
    </xf>
    <xf numFmtId="0" fontId="83" fillId="0" borderId="62" xfId="0" applyFont="1" applyBorder="1" applyAlignment="1">
      <alignment horizontal="left" vertical="center" wrapText="1"/>
    </xf>
    <xf numFmtId="0" fontId="81" fillId="0" borderId="48" xfId="0" applyFont="1" applyBorder="1" applyAlignment="1">
      <alignment horizontal="left" vertical="center" wrapText="1"/>
    </xf>
    <xf numFmtId="0" fontId="81" fillId="0" borderId="45" xfId="0" applyFont="1" applyBorder="1" applyAlignment="1">
      <alignment horizontal="left" vertical="center" wrapText="1"/>
    </xf>
    <xf numFmtId="0" fontId="81" fillId="0" borderId="62" xfId="0" applyFont="1" applyBorder="1" applyAlignment="1">
      <alignment horizontal="left" vertical="center" wrapText="1"/>
    </xf>
    <xf numFmtId="0" fontId="81" fillId="0" borderId="48" xfId="0" applyFont="1" applyBorder="1" applyAlignment="1">
      <alignment horizontal="left" vertical="center"/>
    </xf>
    <xf numFmtId="0" fontId="81" fillId="0" borderId="45" xfId="0" applyFont="1" applyBorder="1" applyAlignment="1">
      <alignment horizontal="left" vertical="center"/>
    </xf>
    <xf numFmtId="0" fontId="81" fillId="0" borderId="62" xfId="0" applyFont="1" applyBorder="1" applyAlignment="1">
      <alignment horizontal="left" vertical="center"/>
    </xf>
    <xf numFmtId="0" fontId="94" fillId="0" borderId="48" xfId="0" applyFont="1" applyBorder="1" applyAlignment="1">
      <alignment horizontal="left" vertical="center"/>
    </xf>
    <xf numFmtId="0" fontId="94" fillId="0" borderId="45" xfId="0" applyFont="1" applyBorder="1" applyAlignment="1">
      <alignment horizontal="left" vertical="center"/>
    </xf>
    <xf numFmtId="0" fontId="94" fillId="0" borderId="62" xfId="0" applyFont="1" applyBorder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86" fillId="0" borderId="30" xfId="0" applyFont="1" applyBorder="1" applyAlignment="1">
      <alignment horizontal="left" vertical="center"/>
    </xf>
    <xf numFmtId="0" fontId="86" fillId="0" borderId="31" xfId="0" applyFont="1" applyBorder="1" applyAlignment="1">
      <alignment horizontal="left" vertical="center"/>
    </xf>
    <xf numFmtId="0" fontId="83" fillId="0" borderId="17" xfId="0" applyFont="1" applyBorder="1" applyAlignment="1">
      <alignment horizontal="left" vertical="center"/>
    </xf>
    <xf numFmtId="0" fontId="83" fillId="0" borderId="18" xfId="0" applyFont="1" applyBorder="1" applyAlignment="1">
      <alignment horizontal="left" vertical="center"/>
    </xf>
    <xf numFmtId="0" fontId="83" fillId="0" borderId="25" xfId="0" applyFont="1" applyBorder="1" applyAlignment="1">
      <alignment horizontal="left" vertical="center"/>
    </xf>
    <xf numFmtId="0" fontId="83" fillId="0" borderId="22" xfId="0" applyFont="1" applyBorder="1" applyAlignment="1">
      <alignment horizontal="left" vertical="center"/>
    </xf>
    <xf numFmtId="0" fontId="86" fillId="0" borderId="25" xfId="0" applyFont="1" applyBorder="1" applyAlignment="1">
      <alignment horizontal="left" vertical="center"/>
    </xf>
    <xf numFmtId="0" fontId="86" fillId="0" borderId="22" xfId="0" applyFont="1" applyBorder="1" applyAlignment="1">
      <alignment horizontal="left" vertical="center"/>
    </xf>
    <xf numFmtId="0" fontId="81" fillId="0" borderId="49" xfId="0" applyFont="1" applyBorder="1" applyAlignment="1">
      <alignment horizontal="center" vertical="center" wrapText="1" shrinkToFit="1"/>
    </xf>
    <xf numFmtId="0" fontId="81" fillId="0" borderId="63" xfId="0" applyFont="1" applyBorder="1" applyAlignment="1">
      <alignment horizontal="center" vertical="center" wrapText="1" shrinkToFit="1"/>
    </xf>
    <xf numFmtId="0" fontId="79" fillId="0" borderId="51" xfId="0" applyFont="1" applyBorder="1" applyAlignment="1">
      <alignment horizontal="center" vertical="center" wrapText="1" shrinkToFit="1"/>
    </xf>
    <xf numFmtId="0" fontId="81" fillId="5" borderId="17" xfId="0" applyFont="1" applyFill="1" applyBorder="1" applyAlignment="1">
      <alignment horizontal="center" vertical="center" wrapText="1"/>
    </xf>
    <xf numFmtId="0" fontId="81" fillId="5" borderId="19" xfId="0" applyFont="1" applyFill="1" applyBorder="1" applyAlignment="1">
      <alignment horizontal="center" vertical="center" wrapText="1"/>
    </xf>
    <xf numFmtId="0" fontId="81" fillId="5" borderId="25" xfId="0" applyFont="1" applyFill="1" applyBorder="1" applyAlignment="1">
      <alignment horizontal="center" vertical="center" wrapText="1"/>
    </xf>
    <xf numFmtId="0" fontId="81" fillId="5" borderId="26" xfId="0" applyFont="1" applyFill="1" applyBorder="1" applyAlignment="1">
      <alignment horizontal="center" vertical="center" wrapText="1"/>
    </xf>
    <xf numFmtId="0" fontId="86" fillId="0" borderId="12" xfId="0" applyFont="1" applyBorder="1" applyAlignment="1">
      <alignment horizontal="left" vertical="center"/>
    </xf>
    <xf numFmtId="0" fontId="86" fillId="0" borderId="13" xfId="0" applyFont="1" applyBorder="1" applyAlignment="1">
      <alignment horizontal="left" vertical="center"/>
    </xf>
    <xf numFmtId="0" fontId="86" fillId="0" borderId="11" xfId="0" applyFont="1" applyBorder="1" applyAlignment="1">
      <alignment horizontal="left" vertical="center"/>
    </xf>
    <xf numFmtId="0" fontId="80" fillId="0" borderId="0" xfId="0" applyFont="1" applyAlignment="1">
      <alignment horizontal="right" vertical="top"/>
    </xf>
  </cellXfs>
  <cellStyles count="13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2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</xdr:colOff>
      <xdr:row>3</xdr:row>
      <xdr:rowOff>428625</xdr:rowOff>
    </xdr:from>
    <xdr:to>
      <xdr:col>16</xdr:col>
      <xdr:colOff>1976437</xdr:colOff>
      <xdr:row>7</xdr:row>
      <xdr:rowOff>270432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16875" y="1428750"/>
          <a:ext cx="4452937" cy="2175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17</xdr:row>
      <xdr:rowOff>76200</xdr:rowOff>
    </xdr:from>
    <xdr:to>
      <xdr:col>2</xdr:col>
      <xdr:colOff>4695643</xdr:colOff>
      <xdr:row>17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19</xdr:row>
      <xdr:rowOff>762000</xdr:rowOff>
    </xdr:from>
    <xdr:to>
      <xdr:col>2</xdr:col>
      <xdr:colOff>6919918</xdr:colOff>
      <xdr:row>19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7167563</xdr:colOff>
      <xdr:row>0</xdr:row>
      <xdr:rowOff>381001</xdr:rowOff>
    </xdr:from>
    <xdr:to>
      <xdr:col>3</xdr:col>
      <xdr:colOff>23812</xdr:colOff>
      <xdr:row>3</xdr:row>
      <xdr:rowOff>366399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96751" y="381001"/>
          <a:ext cx="5429249" cy="26523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387350</xdr:colOff>
      <xdr:row>402</xdr:row>
      <xdr:rowOff>34194</xdr:rowOff>
    </xdr:from>
    <xdr:to>
      <xdr:col>7</xdr:col>
      <xdr:colOff>173520</xdr:colOff>
      <xdr:row>403</xdr:row>
      <xdr:rowOff>36193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3111500" y="28990194"/>
          <a:ext cx="4034320" cy="192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revised proto</a:t>
          </a:r>
        </a:p>
      </xdr:txBody>
    </xdr:sp>
    <xdr:clientData/>
  </xdr:twoCellAnchor>
  <xdr:twoCellAnchor>
    <xdr:from>
      <xdr:col>1</xdr:col>
      <xdr:colOff>383117</xdr:colOff>
      <xdr:row>404</xdr:row>
      <xdr:rowOff>126153</xdr:rowOff>
    </xdr:from>
    <xdr:to>
      <xdr:col>7</xdr:col>
      <xdr:colOff>169813</xdr:colOff>
      <xdr:row>405</xdr:row>
      <xdr:rowOff>181171</xdr:rowOff>
    </xdr:to>
    <xdr:sp macro="" textlink="">
      <xdr:nvSpPr>
        <xdr:cNvPr id="3" name="Text Box 7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3107267" y="29463153"/>
          <a:ext cx="4034846" cy="24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size set</a:t>
          </a:r>
        </a:p>
      </xdr:txBody>
    </xdr:sp>
    <xdr:clientData/>
  </xdr:twoCellAnchor>
  <xdr:twoCellAnchor>
    <xdr:from>
      <xdr:col>1</xdr:col>
      <xdr:colOff>387350</xdr:colOff>
      <xdr:row>403</xdr:row>
      <xdr:rowOff>84878</xdr:rowOff>
    </xdr:from>
    <xdr:to>
      <xdr:col>7</xdr:col>
      <xdr:colOff>172490</xdr:colOff>
      <xdr:row>404</xdr:row>
      <xdr:rowOff>86877</xdr:rowOff>
    </xdr:to>
    <xdr:sp macro="" textlink="">
      <xdr:nvSpPr>
        <xdr:cNvPr id="4" name="Text Box 7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3111500" y="29231378"/>
          <a:ext cx="4033290" cy="192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pre-production sample</a:t>
          </a:r>
        </a:p>
        <a:p>
          <a:pPr algn="l" rtl="0">
            <a:defRPr sz="1000"/>
          </a:pPr>
          <a:endParaRPr lang="nl-BE" sz="1000" b="0" i="0" u="none" strike="noStrike" baseline="0">
            <a:solidFill>
              <a:srgbClr val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</xdr:col>
      <xdr:colOff>441083</xdr:colOff>
      <xdr:row>375</xdr:row>
      <xdr:rowOff>78154</xdr:rowOff>
    </xdr:from>
    <xdr:to>
      <xdr:col>7</xdr:col>
      <xdr:colOff>206131</xdr:colOff>
      <xdr:row>376</xdr:row>
      <xdr:rowOff>146538</xdr:rowOff>
    </xdr:to>
    <xdr:sp macro="" textlink="">
      <xdr:nvSpPr>
        <xdr:cNvPr id="5" name="Text Box 7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3165233" y="23890654"/>
          <a:ext cx="4013198" cy="258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proto required, start making a pre-production sample</a:t>
          </a:r>
        </a:p>
        <a:p>
          <a:pPr algn="l" rtl="0">
            <a:defRPr sz="1000"/>
          </a:pPr>
          <a:endParaRPr lang="nl-B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441080</xdr:colOff>
      <xdr:row>376</xdr:row>
      <xdr:rowOff>127000</xdr:rowOff>
    </xdr:from>
    <xdr:to>
      <xdr:col>7</xdr:col>
      <xdr:colOff>207624</xdr:colOff>
      <xdr:row>378</xdr:row>
      <xdr:rowOff>68385</xdr:rowOff>
    </xdr:to>
    <xdr:sp macro="" textlink="">
      <xdr:nvSpPr>
        <xdr:cNvPr id="6" name="Text Box 7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3165230" y="24130000"/>
          <a:ext cx="4014694" cy="322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proto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375</xdr:row>
          <xdr:rowOff>76200</xdr:rowOff>
        </xdr:from>
        <xdr:to>
          <xdr:col>1</xdr:col>
          <xdr:colOff>352425</xdr:colOff>
          <xdr:row>376</xdr:row>
          <xdr:rowOff>76200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376</xdr:row>
          <xdr:rowOff>114300</xdr:rowOff>
        </xdr:from>
        <xdr:to>
          <xdr:col>1</xdr:col>
          <xdr:colOff>352425</xdr:colOff>
          <xdr:row>377</xdr:row>
          <xdr:rowOff>114300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2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402</xdr:row>
          <xdr:rowOff>38100</xdr:rowOff>
        </xdr:from>
        <xdr:to>
          <xdr:col>1</xdr:col>
          <xdr:colOff>314325</xdr:colOff>
          <xdr:row>403</xdr:row>
          <xdr:rowOff>85725</xdr:rowOff>
        </xdr:to>
        <xdr:sp macro="" textlink="">
          <xdr:nvSpPr>
            <xdr:cNvPr id="11267" name="Option Button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403</xdr:row>
          <xdr:rowOff>76200</xdr:rowOff>
        </xdr:from>
        <xdr:to>
          <xdr:col>1</xdr:col>
          <xdr:colOff>314325</xdr:colOff>
          <xdr:row>404</xdr:row>
          <xdr:rowOff>104775</xdr:rowOff>
        </xdr:to>
        <xdr:sp macro="" textlink="">
          <xdr:nvSpPr>
            <xdr:cNvPr id="11268" name="Option Button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2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404</xdr:row>
          <xdr:rowOff>85725</xdr:rowOff>
        </xdr:from>
        <xdr:to>
          <xdr:col>1</xdr:col>
          <xdr:colOff>314325</xdr:colOff>
          <xdr:row>405</xdr:row>
          <xdr:rowOff>123825</xdr:rowOff>
        </xdr:to>
        <xdr:sp macro="" textlink="">
          <xdr:nvSpPr>
            <xdr:cNvPr id="11269" name="Option Button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2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1581150</xdr:colOff>
      <xdr:row>8</xdr:row>
      <xdr:rowOff>0</xdr:rowOff>
    </xdr:from>
    <xdr:to>
      <xdr:col>17</xdr:col>
      <xdr:colOff>180975</xdr:colOff>
      <xdr:row>17</xdr:row>
      <xdr:rowOff>34179</xdr:rowOff>
    </xdr:to>
    <xdr:pic>
      <xdr:nvPicPr>
        <xdr:cNvPr id="7" name="Picture 3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179" y="1729629"/>
          <a:ext cx="9379884" cy="382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348</xdr:row>
      <xdr:rowOff>123825</xdr:rowOff>
    </xdr:from>
    <xdr:to>
      <xdr:col>2</xdr:col>
      <xdr:colOff>1200150</xdr:colOff>
      <xdr:row>372</xdr:row>
      <xdr:rowOff>180975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762000" y="19554825"/>
          <a:ext cx="4629150" cy="310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TOMORROWLAND/2-SU25/1-SAMPLE/2-STYLE-FILE/6.SPEC/RECEIVED%20FROM%20CUSTOMER/BASIC%20SWEATSHIRT%20WOMEN.xls" TargetMode="External"/><Relationship Id="rId1" Type="http://schemas.openxmlformats.org/officeDocument/2006/relationships/externalLinkPath" Target="/sites/DEVELOPMENT-DevelopmentReporting/Shared%20Documents/DEVELOPMENT%20CUSTOMERS/TOMORROWLAND/2-SU25/1-SAMPLE/2-STYLE-FILE/6.SPEC/RECEIVED%20FROM%20CUSTOMER/BASIC%20SWEATSHIRT%20WOM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  <row r="46">
          <cell r="F46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 INFO"/>
      <sheetName val="PROTO"/>
      <sheetName val="PRE-PRODUCTION SAMPLE"/>
    </sheetNames>
    <definedNames>
      <definedName name="_Toc134929903" refersTo="='GENERAL INFO'!$C$8" sheetId="0"/>
    </definedNames>
    <sheetDataSet>
      <sheetData sheetId="0">
        <row r="5">
          <cell r="C5" t="str">
            <v>TOMORROWLAND STORE</v>
          </cell>
        </row>
        <row r="6">
          <cell r="C6" t="str">
            <v>WOMEN</v>
          </cell>
        </row>
        <row r="9">
          <cell r="C9" t="str">
            <v>SWEATSHIRT WOMEN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40"/>
  <sheetViews>
    <sheetView tabSelected="1" view="pageBreakPreview" topLeftCell="A4" zoomScale="40" zoomScaleNormal="10" zoomScaleSheetLayoutView="40" zoomScalePageLayoutView="25" workbookViewId="0">
      <selection activeCell="I11" sqref="I11"/>
    </sheetView>
  </sheetViews>
  <sheetFormatPr defaultColWidth="9.140625" defaultRowHeight="16.5"/>
  <cols>
    <col min="1" max="1" width="8.42578125" style="28" customWidth="1"/>
    <col min="2" max="2" width="41.42578125" style="28" customWidth="1"/>
    <col min="3" max="3" width="24" style="28" customWidth="1"/>
    <col min="4" max="4" width="29.5703125" style="28" customWidth="1"/>
    <col min="5" max="6" width="23.140625" style="28" customWidth="1"/>
    <col min="7" max="7" width="20" style="29" customWidth="1"/>
    <col min="8" max="8" width="21.85546875" style="28" customWidth="1"/>
    <col min="9" max="9" width="24.140625" style="28" customWidth="1"/>
    <col min="10" max="10" width="20.42578125" style="28" customWidth="1"/>
    <col min="11" max="11" width="25.42578125" style="28" customWidth="1"/>
    <col min="12" max="12" width="28" style="28" customWidth="1"/>
    <col min="13" max="13" width="20.42578125" style="28" customWidth="1"/>
    <col min="14" max="14" width="13.42578125" style="28" customWidth="1"/>
    <col min="15" max="15" width="14.140625" style="28" customWidth="1"/>
    <col min="16" max="16" width="9.85546875" style="28" customWidth="1"/>
    <col min="17" max="17" width="31.85546875" style="28" customWidth="1"/>
    <col min="18" max="18" width="11" style="28" bestFit="1" customWidth="1"/>
    <col min="19" max="19" width="30.5703125" style="92" bestFit="1" customWidth="1"/>
    <col min="20" max="20" width="9.140625" style="28"/>
    <col min="21" max="21" width="11.85546875" style="28" bestFit="1" customWidth="1"/>
    <col min="22" max="16384" width="9.140625" style="28"/>
  </cols>
  <sheetData>
    <row r="1" spans="1:19" s="1" customFormat="1" ht="27" customHeight="1">
      <c r="A1" s="30"/>
      <c r="B1" s="30"/>
      <c r="C1" s="30"/>
      <c r="D1" s="31"/>
      <c r="E1" s="30"/>
      <c r="F1" s="30"/>
      <c r="G1" s="30"/>
      <c r="H1" s="30"/>
      <c r="I1" s="30"/>
      <c r="J1" s="30"/>
      <c r="K1" s="30"/>
      <c r="L1" s="32"/>
      <c r="M1" s="32"/>
      <c r="N1" s="369" t="s">
        <v>65</v>
      </c>
      <c r="O1" s="369" t="s">
        <v>65</v>
      </c>
      <c r="P1" s="370" t="s">
        <v>66</v>
      </c>
      <c r="Q1" s="370"/>
      <c r="S1" s="80"/>
    </row>
    <row r="2" spans="1:19" s="1" customFormat="1" ht="27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2"/>
      <c r="M2" s="32"/>
      <c r="N2" s="369" t="s">
        <v>67</v>
      </c>
      <c r="O2" s="369" t="s">
        <v>67</v>
      </c>
      <c r="P2" s="371" t="s">
        <v>68</v>
      </c>
      <c r="Q2" s="371"/>
      <c r="S2" s="80"/>
    </row>
    <row r="3" spans="1:19" s="1" customFormat="1" ht="27" customHeight="1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2"/>
      <c r="M3" s="32"/>
      <c r="N3" s="369" t="s">
        <v>69</v>
      </c>
      <c r="O3" s="369" t="s">
        <v>69</v>
      </c>
      <c r="P3" s="372" t="s">
        <v>71</v>
      </c>
      <c r="Q3" s="370"/>
      <c r="S3" s="80"/>
    </row>
    <row r="4" spans="1:19" s="2" customFormat="1" ht="41.1" customHeight="1" thickBot="1">
      <c r="B4" s="3" t="s">
        <v>118</v>
      </c>
      <c r="G4" s="4"/>
      <c r="S4" s="81"/>
    </row>
    <row r="5" spans="1:19" s="2" customFormat="1" ht="41.1" customHeight="1">
      <c r="B5" s="5" t="s">
        <v>0</v>
      </c>
      <c r="C5" s="5"/>
      <c r="D5" s="3"/>
      <c r="F5" s="6"/>
      <c r="G5" s="373" t="s">
        <v>369</v>
      </c>
      <c r="H5" s="374"/>
      <c r="I5" s="374"/>
      <c r="J5" s="374"/>
      <c r="K5" s="374"/>
      <c r="L5" s="374"/>
      <c r="M5" s="375"/>
      <c r="N5" s="307"/>
      <c r="O5" s="144"/>
      <c r="S5" s="81"/>
    </row>
    <row r="6" spans="1:19" s="7" customFormat="1" ht="50.45" customHeight="1">
      <c r="B6" s="8" t="s">
        <v>40</v>
      </c>
      <c r="C6" s="8"/>
      <c r="D6" s="41" t="s">
        <v>231</v>
      </c>
      <c r="E6" s="77"/>
      <c r="F6" s="8"/>
      <c r="G6" s="376"/>
      <c r="H6" s="377"/>
      <c r="I6" s="377"/>
      <c r="J6" s="377"/>
      <c r="K6" s="377"/>
      <c r="L6" s="377"/>
      <c r="M6" s="378"/>
      <c r="N6" s="144"/>
      <c r="O6" s="10"/>
      <c r="P6" s="10"/>
      <c r="Q6" s="10"/>
      <c r="S6" s="82"/>
    </row>
    <row r="7" spans="1:19" s="7" customFormat="1" ht="50.45" customHeight="1">
      <c r="B7" s="8" t="s">
        <v>41</v>
      </c>
      <c r="C7" s="8"/>
      <c r="D7" s="41" t="s">
        <v>347</v>
      </c>
      <c r="E7" s="41"/>
      <c r="F7" s="8"/>
      <c r="G7" s="376"/>
      <c r="H7" s="377"/>
      <c r="I7" s="377"/>
      <c r="J7" s="377"/>
      <c r="K7" s="377"/>
      <c r="L7" s="377"/>
      <c r="M7" s="378"/>
      <c r="N7" s="10"/>
      <c r="O7" s="10"/>
      <c r="P7" s="10"/>
      <c r="Q7" s="10"/>
      <c r="S7" s="82"/>
    </row>
    <row r="8" spans="1:19" s="7" customFormat="1" ht="82.5" customHeight="1" thickBot="1">
      <c r="B8" s="8" t="s">
        <v>42</v>
      </c>
      <c r="C8" s="8"/>
      <c r="D8" s="387" t="s">
        <v>348</v>
      </c>
      <c r="E8" s="388"/>
      <c r="F8" s="389"/>
      <c r="G8" s="379"/>
      <c r="H8" s="380"/>
      <c r="I8" s="380"/>
      <c r="J8" s="380"/>
      <c r="K8" s="380"/>
      <c r="L8" s="380"/>
      <c r="M8" s="381"/>
      <c r="N8" s="10"/>
      <c r="O8" s="10"/>
      <c r="P8" s="10"/>
      <c r="Q8" s="10"/>
      <c r="S8" s="82"/>
    </row>
    <row r="9" spans="1:19" s="2" customFormat="1" ht="46.5" customHeight="1">
      <c r="B9" s="116" t="s">
        <v>1</v>
      </c>
      <c r="C9" s="116"/>
      <c r="D9" s="218" t="s">
        <v>102</v>
      </c>
      <c r="E9" s="41"/>
      <c r="F9" s="3"/>
      <c r="G9" s="6"/>
      <c r="H9" s="3"/>
      <c r="I9" s="3"/>
      <c r="J9" s="3"/>
      <c r="K9" s="3"/>
      <c r="L9" s="3"/>
      <c r="M9" s="3"/>
      <c r="N9" s="3"/>
      <c r="O9" s="3"/>
      <c r="P9" s="3"/>
      <c r="Q9" s="3"/>
      <c r="S9" s="81"/>
    </row>
    <row r="10" spans="1:19" s="2" customFormat="1" ht="48.6" customHeight="1">
      <c r="B10" s="200" t="s">
        <v>2</v>
      </c>
      <c r="C10" s="201"/>
      <c r="D10" s="202" t="s">
        <v>110</v>
      </c>
      <c r="E10" s="203"/>
      <c r="F10" s="203"/>
      <c r="G10" s="204"/>
      <c r="H10" s="203"/>
      <c r="I10" s="205"/>
      <c r="J10" s="205" t="s">
        <v>43</v>
      </c>
      <c r="K10" s="205"/>
      <c r="L10" s="205" t="s">
        <v>232</v>
      </c>
      <c r="M10" s="205"/>
      <c r="N10" s="206"/>
      <c r="O10" s="206"/>
      <c r="P10" s="206"/>
      <c r="Q10" s="206"/>
      <c r="S10" s="81"/>
    </row>
    <row r="11" spans="1:19" s="2" customFormat="1" ht="122.45" customHeight="1">
      <c r="B11" s="205" t="s">
        <v>3</v>
      </c>
      <c r="C11" s="205"/>
      <c r="D11" s="383">
        <v>45625</v>
      </c>
      <c r="E11" s="384"/>
      <c r="F11" s="384"/>
      <c r="G11" s="207"/>
      <c r="H11" s="208"/>
      <c r="I11" s="205"/>
      <c r="J11" s="205" t="s">
        <v>4</v>
      </c>
      <c r="K11" s="205"/>
      <c r="L11" s="386" t="s">
        <v>191</v>
      </c>
      <c r="M11" s="386"/>
      <c r="N11" s="386"/>
      <c r="O11" s="386"/>
      <c r="P11" s="386"/>
      <c r="Q11" s="386"/>
      <c r="S11" s="81"/>
    </row>
    <row r="12" spans="1:19" s="2" customFormat="1" ht="44.45" customHeight="1">
      <c r="B12" s="205" t="s">
        <v>5</v>
      </c>
      <c r="C12" s="205"/>
      <c r="D12" s="209"/>
      <c r="E12" s="205"/>
      <c r="F12" s="205"/>
      <c r="G12" s="210"/>
      <c r="H12" s="211"/>
      <c r="I12" s="205"/>
      <c r="J12" s="205" t="s">
        <v>38</v>
      </c>
      <c r="L12" s="205" t="s">
        <v>72</v>
      </c>
      <c r="M12" s="205"/>
      <c r="N12" s="205"/>
      <c r="O12" s="211"/>
      <c r="P12" s="211"/>
      <c r="Q12" s="206"/>
      <c r="S12" s="81"/>
    </row>
    <row r="13" spans="1:19" s="2" customFormat="1" ht="44.45" customHeight="1">
      <c r="B13" s="385"/>
      <c r="C13" s="385"/>
      <c r="D13" s="385"/>
      <c r="E13" s="385"/>
      <c r="F13" s="385"/>
      <c r="G13" s="210"/>
      <c r="H13" s="211"/>
      <c r="I13" s="205"/>
      <c r="J13" s="205" t="s">
        <v>6</v>
      </c>
      <c r="K13" s="205"/>
      <c r="L13" s="205" t="s">
        <v>111</v>
      </c>
      <c r="M13" s="205"/>
      <c r="N13" s="211"/>
      <c r="O13" s="206"/>
      <c r="P13" s="206"/>
      <c r="Q13" s="211"/>
      <c r="S13" s="81"/>
    </row>
    <row r="14" spans="1:19" s="2" customFormat="1" ht="44.45" customHeight="1">
      <c r="B14" s="205" t="s">
        <v>47</v>
      </c>
      <c r="C14" s="205"/>
      <c r="D14" s="205" t="s">
        <v>7</v>
      </c>
      <c r="E14" s="205"/>
      <c r="F14" s="205"/>
      <c r="G14" s="212"/>
      <c r="H14" s="205"/>
      <c r="I14" s="205"/>
      <c r="J14" s="205" t="s">
        <v>8</v>
      </c>
      <c r="K14" s="205"/>
      <c r="L14" s="206" t="s">
        <v>119</v>
      </c>
      <c r="M14" s="206"/>
      <c r="N14" s="206"/>
      <c r="O14" s="206"/>
      <c r="P14" s="206"/>
      <c r="Q14" s="206"/>
      <c r="S14" s="81"/>
    </row>
    <row r="15" spans="1:19" s="2" customFormat="1" ht="44.45" customHeight="1">
      <c r="B15" s="214" t="s">
        <v>58</v>
      </c>
      <c r="C15" s="9"/>
      <c r="D15" s="9"/>
      <c r="E15" s="116"/>
      <c r="F15" s="116"/>
      <c r="G15" s="213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S15" s="81"/>
    </row>
    <row r="16" spans="1:19" s="15" customFormat="1" ht="18.75" customHeight="1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S16" s="84"/>
    </row>
    <row r="17" spans="2:19" s="63" customFormat="1" ht="52.5">
      <c r="B17" s="59"/>
      <c r="C17" s="219" t="s">
        <v>64</v>
      </c>
      <c r="D17" s="219" t="s">
        <v>9</v>
      </c>
      <c r="E17" s="61" t="s">
        <v>50</v>
      </c>
      <c r="F17" s="61"/>
      <c r="G17" s="61" t="s">
        <v>78</v>
      </c>
      <c r="H17" s="61" t="s">
        <v>54</v>
      </c>
      <c r="I17" s="61" t="s">
        <v>10</v>
      </c>
      <c r="J17" s="61" t="s">
        <v>51</v>
      </c>
      <c r="K17" s="61" t="s">
        <v>52</v>
      </c>
      <c r="L17" s="61"/>
      <c r="M17" s="61"/>
      <c r="N17" s="61"/>
      <c r="O17" s="61"/>
      <c r="P17" s="61"/>
      <c r="Q17" s="221" t="s">
        <v>11</v>
      </c>
      <c r="S17" s="85"/>
    </row>
    <row r="18" spans="2:19" s="63" customFormat="1" ht="71.45" customHeight="1">
      <c r="B18" s="220" t="s">
        <v>12</v>
      </c>
      <c r="C18" s="109"/>
      <c r="D18" s="65" t="s">
        <v>37</v>
      </c>
      <c r="E18" s="66"/>
      <c r="F18" s="106"/>
      <c r="G18" s="106">
        <v>0</v>
      </c>
      <c r="H18" s="106">
        <v>1</v>
      </c>
      <c r="I18" s="106">
        <v>0</v>
      </c>
      <c r="J18" s="106">
        <v>0</v>
      </c>
      <c r="K18" s="106">
        <v>0</v>
      </c>
      <c r="L18" s="106"/>
      <c r="M18" s="106"/>
      <c r="N18" s="67"/>
      <c r="O18" s="67"/>
      <c r="P18" s="67"/>
      <c r="Q18" s="68">
        <f>SUM(E18:P18)</f>
        <v>1</v>
      </c>
      <c r="S18" s="85"/>
    </row>
    <row r="19" spans="2:19" s="63" customFormat="1" ht="71.45" customHeight="1">
      <c r="B19" s="220" t="s">
        <v>57</v>
      </c>
      <c r="C19" s="109"/>
      <c r="D19" s="66" t="str">
        <f>+D18</f>
        <v>BLACK</v>
      </c>
      <c r="E19" s="66"/>
      <c r="F19" s="69"/>
      <c r="G19" s="69">
        <f>+ROUND(G18*2%,0)</f>
        <v>0</v>
      </c>
      <c r="H19" s="69">
        <v>1</v>
      </c>
      <c r="I19" s="69">
        <f t="shared" ref="I19:K19" si="0">+ROUND(I18*2%,0)</f>
        <v>0</v>
      </c>
      <c r="J19" s="69">
        <f t="shared" si="0"/>
        <v>0</v>
      </c>
      <c r="K19" s="69">
        <f t="shared" si="0"/>
        <v>0</v>
      </c>
      <c r="L19" s="69"/>
      <c r="M19" s="69"/>
      <c r="N19" s="69"/>
      <c r="O19" s="69"/>
      <c r="P19" s="69"/>
      <c r="Q19" s="68">
        <f>SUM(E19:P19)</f>
        <v>1</v>
      </c>
      <c r="S19" s="85"/>
    </row>
    <row r="20" spans="2:19" s="73" customFormat="1" ht="71.45" customHeight="1">
      <c r="B20" s="101" t="s">
        <v>85</v>
      </c>
      <c r="C20" s="102"/>
      <c r="D20" s="102"/>
      <c r="E20" s="103"/>
      <c r="F20" s="103"/>
      <c r="G20" s="103">
        <v>0</v>
      </c>
      <c r="H20" s="103">
        <v>0</v>
      </c>
      <c r="I20" s="103">
        <v>0</v>
      </c>
      <c r="J20" s="103">
        <v>0</v>
      </c>
      <c r="K20" s="103">
        <v>0</v>
      </c>
      <c r="L20" s="103"/>
      <c r="M20" s="103"/>
      <c r="N20" s="104"/>
      <c r="O20" s="104"/>
      <c r="P20" s="104"/>
      <c r="Q20" s="105">
        <f>SUM(F20:P20)</f>
        <v>0</v>
      </c>
    </row>
    <row r="21" spans="2:19" s="73" customFormat="1" ht="71.45" customHeight="1">
      <c r="B21" s="70" t="s">
        <v>13</v>
      </c>
      <c r="C21" s="70"/>
      <c r="D21" s="71" t="str">
        <f>+D19</f>
        <v>BLACK</v>
      </c>
      <c r="E21" s="72"/>
      <c r="F21" s="107"/>
      <c r="G21" s="107">
        <f>SUM(G18:G20)</f>
        <v>0</v>
      </c>
      <c r="H21" s="107">
        <f t="shared" ref="H21:K21" si="1">SUM(H18:H20)</f>
        <v>2</v>
      </c>
      <c r="I21" s="107">
        <f t="shared" si="1"/>
        <v>0</v>
      </c>
      <c r="J21" s="107">
        <f t="shared" si="1"/>
        <v>0</v>
      </c>
      <c r="K21" s="107">
        <f t="shared" si="1"/>
        <v>0</v>
      </c>
      <c r="L21" s="107"/>
      <c r="M21" s="107"/>
      <c r="N21" s="107"/>
      <c r="O21" s="107"/>
      <c r="P21" s="107"/>
      <c r="Q21" s="107">
        <f>SUM(Q18:Q20)</f>
        <v>2</v>
      </c>
      <c r="S21" s="93"/>
    </row>
    <row r="22" spans="2:19" s="63" customFormat="1" ht="52.5" hidden="1"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S22" s="85"/>
    </row>
    <row r="23" spans="2:19" s="63" customFormat="1" ht="52.5" hidden="1">
      <c r="B23" s="59"/>
      <c r="C23" s="60" t="s">
        <v>64</v>
      </c>
      <c r="D23" s="60" t="s">
        <v>9</v>
      </c>
      <c r="E23" s="61" t="s">
        <v>50</v>
      </c>
      <c r="F23" s="61" t="s">
        <v>91</v>
      </c>
      <c r="G23" s="61" t="s">
        <v>78</v>
      </c>
      <c r="H23" s="61" t="s">
        <v>54</v>
      </c>
      <c r="I23" s="61" t="s">
        <v>10</v>
      </c>
      <c r="J23" s="61" t="s">
        <v>51</v>
      </c>
      <c r="K23" s="61" t="s">
        <v>52</v>
      </c>
      <c r="L23" s="61" t="s">
        <v>83</v>
      </c>
      <c r="M23" s="61" t="s">
        <v>81</v>
      </c>
      <c r="N23" s="61"/>
      <c r="O23" s="61"/>
      <c r="P23" s="61"/>
      <c r="Q23" s="62" t="s">
        <v>11</v>
      </c>
      <c r="S23" s="85"/>
    </row>
    <row r="24" spans="2:19" s="63" customFormat="1" ht="52.5" hidden="1">
      <c r="B24" s="64" t="s">
        <v>12</v>
      </c>
      <c r="C24" s="100" t="s">
        <v>90</v>
      </c>
      <c r="D24" s="65" t="s">
        <v>36</v>
      </c>
      <c r="E24" s="66"/>
      <c r="F24" s="106">
        <v>24</v>
      </c>
      <c r="G24" s="106">
        <v>48</v>
      </c>
      <c r="H24" s="106">
        <v>124</v>
      </c>
      <c r="I24" s="106">
        <v>232</v>
      </c>
      <c r="J24" s="106">
        <v>204</v>
      </c>
      <c r="K24" s="106">
        <v>100</v>
      </c>
      <c r="L24" s="106">
        <v>44</v>
      </c>
      <c r="M24" s="106">
        <v>24</v>
      </c>
      <c r="N24" s="67"/>
      <c r="O24" s="67"/>
      <c r="P24" s="67"/>
      <c r="Q24" s="68">
        <f>SUM(E24:P24)</f>
        <v>800</v>
      </c>
      <c r="S24" s="85"/>
    </row>
    <row r="25" spans="2:19" s="63" customFormat="1" ht="52.5" hidden="1">
      <c r="B25" s="64" t="s">
        <v>57</v>
      </c>
      <c r="C25" s="100" t="str">
        <f>C24</f>
        <v>M-0324-KT-5141</v>
      </c>
      <c r="D25" s="66" t="str">
        <f>+D24</f>
        <v>WHITE</v>
      </c>
      <c r="E25" s="66"/>
      <c r="F25" s="69">
        <f>+ROUND(F24*0.05,0)</f>
        <v>1</v>
      </c>
      <c r="G25" s="69">
        <f t="shared" ref="G25:M25" si="2">+ROUND(G24*0.05,0)</f>
        <v>2</v>
      </c>
      <c r="H25" s="69">
        <f t="shared" si="2"/>
        <v>6</v>
      </c>
      <c r="I25" s="69">
        <f t="shared" si="2"/>
        <v>12</v>
      </c>
      <c r="J25" s="69">
        <f t="shared" si="2"/>
        <v>10</v>
      </c>
      <c r="K25" s="69">
        <f t="shared" si="2"/>
        <v>5</v>
      </c>
      <c r="L25" s="69">
        <f t="shared" si="2"/>
        <v>2</v>
      </c>
      <c r="M25" s="69">
        <f t="shared" si="2"/>
        <v>1</v>
      </c>
      <c r="N25" s="69"/>
      <c r="O25" s="69"/>
      <c r="P25" s="69"/>
      <c r="Q25" s="68">
        <f>SUM(E25:P25)</f>
        <v>39</v>
      </c>
      <c r="S25" s="85"/>
    </row>
    <row r="26" spans="2:19" s="73" customFormat="1" ht="59.25" hidden="1">
      <c r="B26" s="101" t="s">
        <v>85</v>
      </c>
      <c r="C26" s="102"/>
      <c r="D26" s="102"/>
      <c r="E26" s="103"/>
      <c r="F26" s="103">
        <v>0</v>
      </c>
      <c r="G26" s="103">
        <v>1</v>
      </c>
      <c r="H26" s="103">
        <v>1</v>
      </c>
      <c r="I26" s="103">
        <v>3</v>
      </c>
      <c r="J26" s="103">
        <v>1</v>
      </c>
      <c r="K26" s="103">
        <v>1</v>
      </c>
      <c r="L26" s="103">
        <v>0</v>
      </c>
      <c r="M26" s="103">
        <v>0</v>
      </c>
      <c r="N26" s="104"/>
      <c r="O26" s="104"/>
      <c r="P26" s="104"/>
      <c r="Q26" s="105">
        <f>SUM(F26:P26)</f>
        <v>7</v>
      </c>
    </row>
    <row r="27" spans="2:19" s="73" customFormat="1" ht="52.5" hidden="1">
      <c r="B27" s="70" t="s">
        <v>13</v>
      </c>
      <c r="C27" s="70"/>
      <c r="D27" s="71" t="str">
        <f>+D25</f>
        <v>WHITE</v>
      </c>
      <c r="E27" s="72"/>
      <c r="F27" s="107">
        <f>SUM(F24:F26)</f>
        <v>25</v>
      </c>
      <c r="G27" s="107">
        <f t="shared" ref="G27" si="3">SUM(G24:G26)</f>
        <v>51</v>
      </c>
      <c r="H27" s="107">
        <f t="shared" ref="H27" si="4">SUM(H24:H26)</f>
        <v>131</v>
      </c>
      <c r="I27" s="107">
        <f t="shared" ref="I27" si="5">SUM(I24:I26)</f>
        <v>247</v>
      </c>
      <c r="J27" s="107">
        <f t="shared" ref="J27" si="6">SUM(J24:J26)</f>
        <v>215</v>
      </c>
      <c r="K27" s="107">
        <f t="shared" ref="K27" si="7">SUM(K24:K26)</f>
        <v>106</v>
      </c>
      <c r="L27" s="107">
        <f t="shared" ref="L27" si="8">SUM(L24:L26)</f>
        <v>46</v>
      </c>
      <c r="M27" s="107">
        <f t="shared" ref="M27" si="9">SUM(M24:M26)</f>
        <v>25</v>
      </c>
      <c r="N27" s="107">
        <f t="shared" ref="N27" si="10">SUM(N24:N26)</f>
        <v>0</v>
      </c>
      <c r="O27" s="107">
        <f t="shared" ref="O27" si="11">SUM(O24:O26)</f>
        <v>0</v>
      </c>
      <c r="P27" s="107">
        <f t="shared" ref="P27" si="12">SUM(P24:P26)</f>
        <v>0</v>
      </c>
      <c r="Q27" s="107">
        <f>SUM(Q24:Q26)</f>
        <v>846</v>
      </c>
      <c r="S27" s="93">
        <f>Q25/Q24</f>
        <v>4.8750000000000002E-2</v>
      </c>
    </row>
    <row r="28" spans="2:19" s="63" customFormat="1" ht="52.5" hidden="1"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S28" s="85"/>
    </row>
    <row r="29" spans="2:19" s="63" customFormat="1" ht="52.5" hidden="1">
      <c r="B29" s="59"/>
      <c r="C29" s="60" t="s">
        <v>64</v>
      </c>
      <c r="D29" s="60" t="s">
        <v>9</v>
      </c>
      <c r="E29" s="61" t="s">
        <v>50</v>
      </c>
      <c r="F29" s="61" t="s">
        <v>91</v>
      </c>
      <c r="G29" s="61" t="s">
        <v>78</v>
      </c>
      <c r="H29" s="61" t="s">
        <v>54</v>
      </c>
      <c r="I29" s="61" t="s">
        <v>10</v>
      </c>
      <c r="J29" s="61" t="s">
        <v>51</v>
      </c>
      <c r="K29" s="61" t="s">
        <v>52</v>
      </c>
      <c r="L29" s="61" t="s">
        <v>83</v>
      </c>
      <c r="M29" s="61" t="s">
        <v>81</v>
      </c>
      <c r="N29" s="61"/>
      <c r="O29" s="61"/>
      <c r="P29" s="61"/>
      <c r="Q29" s="62" t="s">
        <v>11</v>
      </c>
      <c r="S29" s="85"/>
    </row>
    <row r="30" spans="2:19" s="63" customFormat="1" ht="52.5" hidden="1">
      <c r="B30" s="64" t="s">
        <v>12</v>
      </c>
      <c r="C30" s="100" t="s">
        <v>90</v>
      </c>
      <c r="D30" s="65" t="s">
        <v>86</v>
      </c>
      <c r="E30" s="66"/>
      <c r="F30" s="106">
        <v>18</v>
      </c>
      <c r="G30" s="106">
        <v>36</v>
      </c>
      <c r="H30" s="106">
        <v>93</v>
      </c>
      <c r="I30" s="106">
        <v>174</v>
      </c>
      <c r="J30" s="106">
        <v>153</v>
      </c>
      <c r="K30" s="106">
        <v>75</v>
      </c>
      <c r="L30" s="106">
        <v>33</v>
      </c>
      <c r="M30" s="106">
        <v>18</v>
      </c>
      <c r="N30" s="67"/>
      <c r="O30" s="67"/>
      <c r="P30" s="67"/>
      <c r="Q30" s="68">
        <f>SUM(E30:P30)</f>
        <v>600</v>
      </c>
      <c r="S30" s="85"/>
    </row>
    <row r="31" spans="2:19" s="63" customFormat="1" ht="52.5" hidden="1">
      <c r="B31" s="64" t="s">
        <v>57</v>
      </c>
      <c r="C31" s="100" t="str">
        <f>C30</f>
        <v>M-0324-KT-5141</v>
      </c>
      <c r="D31" s="66" t="str">
        <f>+D30</f>
        <v>WHISPER WHITE</v>
      </c>
      <c r="E31" s="66"/>
      <c r="F31" s="69">
        <f>+ROUND(F30*0.05,0)</f>
        <v>1</v>
      </c>
      <c r="G31" s="69">
        <f t="shared" ref="G31:M31" si="13">+ROUND(G30*0.05,0)</f>
        <v>2</v>
      </c>
      <c r="H31" s="69">
        <f t="shared" si="13"/>
        <v>5</v>
      </c>
      <c r="I31" s="69">
        <f t="shared" si="13"/>
        <v>9</v>
      </c>
      <c r="J31" s="69">
        <f t="shared" si="13"/>
        <v>8</v>
      </c>
      <c r="K31" s="69">
        <f t="shared" si="13"/>
        <v>4</v>
      </c>
      <c r="L31" s="69">
        <f t="shared" si="13"/>
        <v>2</v>
      </c>
      <c r="M31" s="69">
        <f t="shared" si="13"/>
        <v>1</v>
      </c>
      <c r="N31" s="69"/>
      <c r="O31" s="69"/>
      <c r="P31" s="69"/>
      <c r="Q31" s="68">
        <f>SUM(E31:P31)</f>
        <v>32</v>
      </c>
      <c r="S31" s="85"/>
    </row>
    <row r="32" spans="2:19" s="73" customFormat="1" ht="59.25" hidden="1">
      <c r="B32" s="101" t="s">
        <v>85</v>
      </c>
      <c r="C32" s="102"/>
      <c r="D32" s="102"/>
      <c r="E32" s="103"/>
      <c r="F32" s="103">
        <v>0</v>
      </c>
      <c r="G32" s="103">
        <v>1</v>
      </c>
      <c r="H32" s="103">
        <v>1</v>
      </c>
      <c r="I32" s="103">
        <v>3</v>
      </c>
      <c r="J32" s="103">
        <v>1</v>
      </c>
      <c r="K32" s="103">
        <v>1</v>
      </c>
      <c r="L32" s="103">
        <v>0</v>
      </c>
      <c r="M32" s="103">
        <v>0</v>
      </c>
      <c r="N32" s="104"/>
      <c r="O32" s="104"/>
      <c r="P32" s="104"/>
      <c r="Q32" s="105">
        <f>SUM(F32:P32)</f>
        <v>7</v>
      </c>
    </row>
    <row r="33" spans="2:19" s="73" customFormat="1" ht="52.5" hidden="1">
      <c r="B33" s="70" t="s">
        <v>13</v>
      </c>
      <c r="C33" s="70"/>
      <c r="D33" s="71" t="str">
        <f>+D31</f>
        <v>WHISPER WHITE</v>
      </c>
      <c r="E33" s="72"/>
      <c r="F33" s="107">
        <f>SUM(F30:F32)</f>
        <v>19</v>
      </c>
      <c r="G33" s="107">
        <f t="shared" ref="G33" si="14">SUM(G30:G32)</f>
        <v>39</v>
      </c>
      <c r="H33" s="107">
        <f t="shared" ref="H33" si="15">SUM(H30:H32)</f>
        <v>99</v>
      </c>
      <c r="I33" s="107">
        <f t="shared" ref="I33" si="16">SUM(I30:I32)</f>
        <v>186</v>
      </c>
      <c r="J33" s="107">
        <f t="shared" ref="J33" si="17">SUM(J30:J32)</f>
        <v>162</v>
      </c>
      <c r="K33" s="107">
        <f t="shared" ref="K33" si="18">SUM(K30:K32)</f>
        <v>80</v>
      </c>
      <c r="L33" s="107">
        <f t="shared" ref="L33" si="19">SUM(L30:L32)</f>
        <v>35</v>
      </c>
      <c r="M33" s="107">
        <f t="shared" ref="M33" si="20">SUM(M30:M32)</f>
        <v>19</v>
      </c>
      <c r="N33" s="107">
        <f t="shared" ref="N33" si="21">SUM(N30:N32)</f>
        <v>0</v>
      </c>
      <c r="O33" s="107">
        <f t="shared" ref="O33" si="22">SUM(O30:O32)</f>
        <v>0</v>
      </c>
      <c r="P33" s="107">
        <f t="shared" ref="P33" si="23">SUM(P30:P32)</f>
        <v>0</v>
      </c>
      <c r="Q33" s="107">
        <f>SUM(Q30:Q32)</f>
        <v>639</v>
      </c>
      <c r="S33" s="93">
        <f>Q31/Q30</f>
        <v>5.3333333333333337E-2</v>
      </c>
    </row>
    <row r="34" spans="2:19" s="63" customFormat="1" ht="52.5" hidden="1"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S34" s="85"/>
    </row>
    <row r="35" spans="2:19" s="63" customFormat="1" ht="52.5" hidden="1">
      <c r="B35" s="59"/>
      <c r="C35" s="60" t="s">
        <v>64</v>
      </c>
      <c r="D35" s="60" t="s">
        <v>9</v>
      </c>
      <c r="E35" s="61" t="s">
        <v>50</v>
      </c>
      <c r="F35" s="61" t="s">
        <v>91</v>
      </c>
      <c r="G35" s="61" t="s">
        <v>78</v>
      </c>
      <c r="H35" s="61" t="s">
        <v>54</v>
      </c>
      <c r="I35" s="61" t="s">
        <v>10</v>
      </c>
      <c r="J35" s="61" t="s">
        <v>51</v>
      </c>
      <c r="K35" s="61" t="s">
        <v>52</v>
      </c>
      <c r="L35" s="61" t="s">
        <v>83</v>
      </c>
      <c r="M35" s="61" t="s">
        <v>81</v>
      </c>
      <c r="N35" s="61"/>
      <c r="O35" s="61"/>
      <c r="P35" s="61"/>
      <c r="Q35" s="62" t="s">
        <v>11</v>
      </c>
      <c r="S35" s="85"/>
    </row>
    <row r="36" spans="2:19" s="63" customFormat="1" ht="52.5" hidden="1">
      <c r="B36" s="64" t="s">
        <v>12</v>
      </c>
      <c r="C36" s="100" t="s">
        <v>90</v>
      </c>
      <c r="D36" s="65" t="s">
        <v>87</v>
      </c>
      <c r="E36" s="66"/>
      <c r="F36" s="106">
        <v>18</v>
      </c>
      <c r="G36" s="106">
        <v>36</v>
      </c>
      <c r="H36" s="106">
        <v>93</v>
      </c>
      <c r="I36" s="106">
        <v>174</v>
      </c>
      <c r="J36" s="106">
        <v>153</v>
      </c>
      <c r="K36" s="106">
        <v>75</v>
      </c>
      <c r="L36" s="106">
        <v>33</v>
      </c>
      <c r="M36" s="106">
        <v>18</v>
      </c>
      <c r="N36" s="67"/>
      <c r="O36" s="67"/>
      <c r="P36" s="67"/>
      <c r="Q36" s="68">
        <f>SUM(E36:P36)</f>
        <v>600</v>
      </c>
      <c r="S36" s="85"/>
    </row>
    <row r="37" spans="2:19" s="63" customFormat="1" ht="52.5" hidden="1">
      <c r="B37" s="64" t="s">
        <v>57</v>
      </c>
      <c r="C37" s="100" t="str">
        <f>C36</f>
        <v>M-0324-KT-5141</v>
      </c>
      <c r="D37" s="66" t="str">
        <f>+D36</f>
        <v>FLINT STONE</v>
      </c>
      <c r="E37" s="66"/>
      <c r="F37" s="69">
        <f>+ROUND(F36*0.05,0)</f>
        <v>1</v>
      </c>
      <c r="G37" s="69">
        <f t="shared" ref="G37:M37" si="24">+ROUND(G36*0.05,0)</f>
        <v>2</v>
      </c>
      <c r="H37" s="69">
        <f t="shared" si="24"/>
        <v>5</v>
      </c>
      <c r="I37" s="69">
        <f t="shared" si="24"/>
        <v>9</v>
      </c>
      <c r="J37" s="69">
        <f t="shared" si="24"/>
        <v>8</v>
      </c>
      <c r="K37" s="69">
        <f t="shared" si="24"/>
        <v>4</v>
      </c>
      <c r="L37" s="69">
        <f t="shared" si="24"/>
        <v>2</v>
      </c>
      <c r="M37" s="69">
        <f t="shared" si="24"/>
        <v>1</v>
      </c>
      <c r="N37" s="69"/>
      <c r="O37" s="69"/>
      <c r="P37" s="69"/>
      <c r="Q37" s="68">
        <f>SUM(E37:P37)</f>
        <v>32</v>
      </c>
      <c r="S37" s="85"/>
    </row>
    <row r="38" spans="2:19" s="73" customFormat="1" ht="59.25" hidden="1">
      <c r="B38" s="101" t="s">
        <v>85</v>
      </c>
      <c r="C38" s="102"/>
      <c r="D38" s="102"/>
      <c r="E38" s="103"/>
      <c r="F38" s="103">
        <v>0</v>
      </c>
      <c r="G38" s="103">
        <v>1</v>
      </c>
      <c r="H38" s="103">
        <v>1</v>
      </c>
      <c r="I38" s="103">
        <v>3</v>
      </c>
      <c r="J38" s="103">
        <v>1</v>
      </c>
      <c r="K38" s="103">
        <v>1</v>
      </c>
      <c r="L38" s="103">
        <v>0</v>
      </c>
      <c r="M38" s="103">
        <v>0</v>
      </c>
      <c r="N38" s="104"/>
      <c r="O38" s="104"/>
      <c r="P38" s="104"/>
      <c r="Q38" s="105">
        <f>SUM(F38:P38)</f>
        <v>7</v>
      </c>
    </row>
    <row r="39" spans="2:19" s="73" customFormat="1" ht="52.5" hidden="1">
      <c r="B39" s="70" t="s">
        <v>13</v>
      </c>
      <c r="C39" s="70"/>
      <c r="D39" s="71" t="str">
        <f>+D37</f>
        <v>FLINT STONE</v>
      </c>
      <c r="E39" s="72"/>
      <c r="F39" s="107">
        <f>SUM(F36:F38)</f>
        <v>19</v>
      </c>
      <c r="G39" s="107">
        <f t="shared" ref="G39" si="25">SUM(G36:G38)</f>
        <v>39</v>
      </c>
      <c r="H39" s="107">
        <f t="shared" ref="H39" si="26">SUM(H36:H38)</f>
        <v>99</v>
      </c>
      <c r="I39" s="107">
        <f t="shared" ref="I39" si="27">SUM(I36:I38)</f>
        <v>186</v>
      </c>
      <c r="J39" s="107">
        <f t="shared" ref="J39" si="28">SUM(J36:J38)</f>
        <v>162</v>
      </c>
      <c r="K39" s="107">
        <f t="shared" ref="K39" si="29">SUM(K36:K38)</f>
        <v>80</v>
      </c>
      <c r="L39" s="107">
        <f t="shared" ref="L39" si="30">SUM(L36:L38)</f>
        <v>35</v>
      </c>
      <c r="M39" s="107">
        <f t="shared" ref="M39" si="31">SUM(M36:M38)</f>
        <v>19</v>
      </c>
      <c r="N39" s="107">
        <f t="shared" ref="N39" si="32">SUM(N36:N38)</f>
        <v>0</v>
      </c>
      <c r="O39" s="107">
        <f t="shared" ref="O39" si="33">SUM(O36:O38)</f>
        <v>0</v>
      </c>
      <c r="P39" s="107">
        <f t="shared" ref="P39" si="34">SUM(P36:P38)</f>
        <v>0</v>
      </c>
      <c r="Q39" s="107">
        <f>SUM(Q36:Q38)</f>
        <v>639</v>
      </c>
      <c r="S39" s="93">
        <f>Q37/Q36</f>
        <v>5.3333333333333337E-2</v>
      </c>
    </row>
    <row r="40" spans="2:19" s="63" customFormat="1" ht="52.5" hidden="1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S40" s="85"/>
    </row>
    <row r="41" spans="2:19" s="63" customFormat="1" ht="52.5" hidden="1">
      <c r="B41" s="59"/>
      <c r="C41" s="60" t="s">
        <v>64</v>
      </c>
      <c r="D41" s="60" t="s">
        <v>9</v>
      </c>
      <c r="E41" s="61" t="s">
        <v>50</v>
      </c>
      <c r="F41" s="61" t="s">
        <v>91</v>
      </c>
      <c r="G41" s="61" t="s">
        <v>78</v>
      </c>
      <c r="H41" s="61" t="s">
        <v>54</v>
      </c>
      <c r="I41" s="61" t="s">
        <v>10</v>
      </c>
      <c r="J41" s="61" t="s">
        <v>51</v>
      </c>
      <c r="K41" s="61" t="s">
        <v>52</v>
      </c>
      <c r="L41" s="61" t="s">
        <v>83</v>
      </c>
      <c r="M41" s="61" t="s">
        <v>81</v>
      </c>
      <c r="N41" s="61"/>
      <c r="O41" s="61"/>
      <c r="P41" s="61"/>
      <c r="Q41" s="62" t="s">
        <v>11</v>
      </c>
      <c r="S41" s="85"/>
    </row>
    <row r="42" spans="2:19" s="63" customFormat="1" ht="52.5" hidden="1">
      <c r="B42" s="64" t="s">
        <v>12</v>
      </c>
      <c r="C42" s="100" t="s">
        <v>90</v>
      </c>
      <c r="D42" s="65" t="s">
        <v>88</v>
      </c>
      <c r="E42" s="66"/>
      <c r="F42" s="106">
        <v>12</v>
      </c>
      <c r="G42" s="106">
        <v>24</v>
      </c>
      <c r="H42" s="106">
        <v>62</v>
      </c>
      <c r="I42" s="106">
        <v>116</v>
      </c>
      <c r="J42" s="106">
        <v>102</v>
      </c>
      <c r="K42" s="106">
        <v>50</v>
      </c>
      <c r="L42" s="106">
        <v>22</v>
      </c>
      <c r="M42" s="106">
        <v>12</v>
      </c>
      <c r="N42" s="67"/>
      <c r="O42" s="67"/>
      <c r="P42" s="67"/>
      <c r="Q42" s="68">
        <f>SUM(E42:P42)</f>
        <v>400</v>
      </c>
      <c r="S42" s="85"/>
    </row>
    <row r="43" spans="2:19" s="63" customFormat="1" ht="52.5" hidden="1">
      <c r="B43" s="64" t="s">
        <v>57</v>
      </c>
      <c r="C43" s="100" t="str">
        <f>C42</f>
        <v>M-0324-KT-5141</v>
      </c>
      <c r="D43" s="66" t="str">
        <f>+D42</f>
        <v>BRONZE GREEN</v>
      </c>
      <c r="E43" s="66"/>
      <c r="F43" s="69">
        <f>+ROUND(F42*0.05,0)</f>
        <v>1</v>
      </c>
      <c r="G43" s="69">
        <f t="shared" ref="G43:M43" si="35">+ROUND(G42*0.05,0)</f>
        <v>1</v>
      </c>
      <c r="H43" s="69">
        <f t="shared" si="35"/>
        <v>3</v>
      </c>
      <c r="I43" s="69">
        <f t="shared" si="35"/>
        <v>6</v>
      </c>
      <c r="J43" s="69">
        <f t="shared" si="35"/>
        <v>5</v>
      </c>
      <c r="K43" s="69">
        <f t="shared" si="35"/>
        <v>3</v>
      </c>
      <c r="L43" s="69">
        <f t="shared" si="35"/>
        <v>1</v>
      </c>
      <c r="M43" s="69">
        <f t="shared" si="35"/>
        <v>1</v>
      </c>
      <c r="N43" s="69"/>
      <c r="O43" s="69"/>
      <c r="P43" s="69"/>
      <c r="Q43" s="68">
        <f>SUM(E43:P43)</f>
        <v>21</v>
      </c>
      <c r="S43" s="85"/>
    </row>
    <row r="44" spans="2:19" s="73" customFormat="1" ht="59.25" hidden="1">
      <c r="B44" s="101" t="s">
        <v>85</v>
      </c>
      <c r="C44" s="102"/>
      <c r="D44" s="102"/>
      <c r="E44" s="103"/>
      <c r="F44" s="103">
        <v>0</v>
      </c>
      <c r="G44" s="103">
        <v>1</v>
      </c>
      <c r="H44" s="103">
        <v>1</v>
      </c>
      <c r="I44" s="103">
        <v>3</v>
      </c>
      <c r="J44" s="103">
        <v>1</v>
      </c>
      <c r="K44" s="103">
        <v>1</v>
      </c>
      <c r="L44" s="103">
        <v>0</v>
      </c>
      <c r="M44" s="103">
        <v>0</v>
      </c>
      <c r="N44" s="104"/>
      <c r="O44" s="104"/>
      <c r="P44" s="104"/>
      <c r="Q44" s="105">
        <f>SUM(F44:P44)</f>
        <v>7</v>
      </c>
    </row>
    <row r="45" spans="2:19" s="73" customFormat="1" ht="52.5" hidden="1">
      <c r="B45" s="70" t="s">
        <v>13</v>
      </c>
      <c r="C45" s="70"/>
      <c r="D45" s="71" t="str">
        <f>+D43</f>
        <v>BRONZE GREEN</v>
      </c>
      <c r="E45" s="72"/>
      <c r="F45" s="107">
        <f>SUM(F42:F44)</f>
        <v>13</v>
      </c>
      <c r="G45" s="107">
        <f t="shared" ref="G45" si="36">SUM(G42:G44)</f>
        <v>26</v>
      </c>
      <c r="H45" s="107">
        <f t="shared" ref="H45" si="37">SUM(H42:H44)</f>
        <v>66</v>
      </c>
      <c r="I45" s="107">
        <f t="shared" ref="I45" si="38">SUM(I42:I44)</f>
        <v>125</v>
      </c>
      <c r="J45" s="107">
        <f t="shared" ref="J45" si="39">SUM(J42:J44)</f>
        <v>108</v>
      </c>
      <c r="K45" s="107">
        <f t="shared" ref="K45" si="40">SUM(K42:K44)</f>
        <v>54</v>
      </c>
      <c r="L45" s="107">
        <f t="shared" ref="L45" si="41">SUM(L42:L44)</f>
        <v>23</v>
      </c>
      <c r="M45" s="107">
        <f t="shared" ref="M45" si="42">SUM(M42:M44)</f>
        <v>13</v>
      </c>
      <c r="N45" s="107">
        <f t="shared" ref="N45" si="43">SUM(N42:N44)</f>
        <v>0</v>
      </c>
      <c r="O45" s="107">
        <f t="shared" ref="O45" si="44">SUM(O42:O44)</f>
        <v>0</v>
      </c>
      <c r="P45" s="107">
        <f t="shared" ref="P45" si="45">SUM(P42:P44)</f>
        <v>0</v>
      </c>
      <c r="Q45" s="107">
        <f>SUM(Q42:Q44)</f>
        <v>428</v>
      </c>
      <c r="S45" s="93">
        <f>Q43/Q42</f>
        <v>5.2499999999999998E-2</v>
      </c>
    </row>
    <row r="46" spans="2:19" s="63" customFormat="1" ht="52.5" hidden="1"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S46" s="85"/>
    </row>
    <row r="47" spans="2:19" s="63" customFormat="1" ht="52.5" hidden="1">
      <c r="B47" s="59"/>
      <c r="C47" s="60" t="s">
        <v>64</v>
      </c>
      <c r="D47" s="60" t="s">
        <v>9</v>
      </c>
      <c r="E47" s="61" t="s">
        <v>50</v>
      </c>
      <c r="F47" s="61" t="s">
        <v>91</v>
      </c>
      <c r="G47" s="61" t="s">
        <v>78</v>
      </c>
      <c r="H47" s="61" t="s">
        <v>54</v>
      </c>
      <c r="I47" s="61" t="s">
        <v>10</v>
      </c>
      <c r="J47" s="61" t="s">
        <v>51</v>
      </c>
      <c r="K47" s="61" t="s">
        <v>52</v>
      </c>
      <c r="L47" s="61" t="s">
        <v>83</v>
      </c>
      <c r="M47" s="61" t="s">
        <v>81</v>
      </c>
      <c r="N47" s="61"/>
      <c r="O47" s="61"/>
      <c r="P47" s="61"/>
      <c r="Q47" s="62" t="s">
        <v>11</v>
      </c>
      <c r="S47" s="85"/>
    </row>
    <row r="48" spans="2:19" s="63" customFormat="1" ht="52.5" hidden="1">
      <c r="B48" s="64" t="s">
        <v>12</v>
      </c>
      <c r="C48" s="100" t="s">
        <v>90</v>
      </c>
      <c r="D48" s="65" t="s">
        <v>89</v>
      </c>
      <c r="E48" s="66"/>
      <c r="F48" s="106">
        <v>12</v>
      </c>
      <c r="G48" s="106">
        <v>24</v>
      </c>
      <c r="H48" s="106">
        <v>62</v>
      </c>
      <c r="I48" s="106">
        <v>116</v>
      </c>
      <c r="J48" s="106">
        <v>102</v>
      </c>
      <c r="K48" s="106">
        <v>50</v>
      </c>
      <c r="L48" s="106">
        <v>22</v>
      </c>
      <c r="M48" s="106">
        <v>12</v>
      </c>
      <c r="N48" s="67"/>
      <c r="O48" s="67"/>
      <c r="P48" s="67"/>
      <c r="Q48" s="68">
        <f>SUM(E48:P48)</f>
        <v>400</v>
      </c>
      <c r="S48" s="85"/>
    </row>
    <row r="49" spans="1:19" s="63" customFormat="1" ht="52.5" hidden="1">
      <c r="B49" s="64" t="s">
        <v>57</v>
      </c>
      <c r="C49" s="100" t="str">
        <f>+C48</f>
        <v>M-0324-KT-5141</v>
      </c>
      <c r="D49" s="66" t="str">
        <f>+D48</f>
        <v>WILD GINGER</v>
      </c>
      <c r="E49" s="66"/>
      <c r="F49" s="69">
        <f>+ROUND(F48*0.05,0)</f>
        <v>1</v>
      </c>
      <c r="G49" s="69">
        <f t="shared" ref="G49:M49" si="46">+ROUND(G48*0.05,0)</f>
        <v>1</v>
      </c>
      <c r="H49" s="69">
        <f t="shared" si="46"/>
        <v>3</v>
      </c>
      <c r="I49" s="69">
        <f t="shared" si="46"/>
        <v>6</v>
      </c>
      <c r="J49" s="69">
        <f t="shared" si="46"/>
        <v>5</v>
      </c>
      <c r="K49" s="69">
        <f t="shared" si="46"/>
        <v>3</v>
      </c>
      <c r="L49" s="69">
        <f t="shared" si="46"/>
        <v>1</v>
      </c>
      <c r="M49" s="69">
        <f t="shared" si="46"/>
        <v>1</v>
      </c>
      <c r="N49" s="69"/>
      <c r="O49" s="69"/>
      <c r="P49" s="69"/>
      <c r="Q49" s="68">
        <f>SUM(E49:P49)</f>
        <v>21</v>
      </c>
      <c r="S49" s="85"/>
    </row>
    <row r="50" spans="1:19" s="73" customFormat="1" ht="59.25" hidden="1">
      <c r="B50" s="101" t="s">
        <v>85</v>
      </c>
      <c r="C50" s="102"/>
      <c r="D50" s="102"/>
      <c r="E50" s="103"/>
      <c r="F50" s="103">
        <v>0</v>
      </c>
      <c r="G50" s="103">
        <v>1</v>
      </c>
      <c r="H50" s="103">
        <v>1</v>
      </c>
      <c r="I50" s="103">
        <v>3</v>
      </c>
      <c r="J50" s="103">
        <v>1</v>
      </c>
      <c r="K50" s="103">
        <v>1</v>
      </c>
      <c r="L50" s="103">
        <v>0</v>
      </c>
      <c r="M50" s="103">
        <v>0</v>
      </c>
      <c r="N50" s="104"/>
      <c r="O50" s="104"/>
      <c r="P50" s="104"/>
      <c r="Q50" s="105">
        <f>SUM(F50:P50)</f>
        <v>7</v>
      </c>
    </row>
    <row r="51" spans="1:19" s="73" customFormat="1" ht="52.5" hidden="1">
      <c r="B51" s="70" t="s">
        <v>13</v>
      </c>
      <c r="C51" s="70"/>
      <c r="D51" s="71" t="str">
        <f>+D49</f>
        <v>WILD GINGER</v>
      </c>
      <c r="E51" s="72"/>
      <c r="F51" s="107">
        <f>SUM(F48:F50)</f>
        <v>13</v>
      </c>
      <c r="G51" s="107">
        <f t="shared" ref="G51" si="47">SUM(G48:G50)</f>
        <v>26</v>
      </c>
      <c r="H51" s="107">
        <f t="shared" ref="H51" si="48">SUM(H48:H50)</f>
        <v>66</v>
      </c>
      <c r="I51" s="107">
        <f t="shared" ref="I51" si="49">SUM(I48:I50)</f>
        <v>125</v>
      </c>
      <c r="J51" s="107">
        <f t="shared" ref="J51" si="50">SUM(J48:J50)</f>
        <v>108</v>
      </c>
      <c r="K51" s="107">
        <f t="shared" ref="K51" si="51">SUM(K48:K50)</f>
        <v>54</v>
      </c>
      <c r="L51" s="107">
        <f t="shared" ref="L51" si="52">SUM(L48:L50)</f>
        <v>23</v>
      </c>
      <c r="M51" s="107">
        <f t="shared" ref="M51" si="53">SUM(M48:M50)</f>
        <v>13</v>
      </c>
      <c r="N51" s="107">
        <f t="shared" ref="N51" si="54">SUM(N48:N50)</f>
        <v>0</v>
      </c>
      <c r="O51" s="107">
        <f t="shared" ref="O51" si="55">SUM(O48:O50)</f>
        <v>0</v>
      </c>
      <c r="P51" s="107">
        <f t="shared" ref="P51" si="56">SUM(P48:P50)</f>
        <v>0</v>
      </c>
      <c r="Q51" s="107">
        <f>SUM(Q48:Q50)</f>
        <v>428</v>
      </c>
      <c r="S51" s="93">
        <f>Q49/Q48</f>
        <v>5.2499999999999998E-2</v>
      </c>
    </row>
    <row r="52" spans="1:19" s="63" customFormat="1" ht="52.5"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S52" s="85"/>
    </row>
    <row r="53" spans="1:19" s="73" customFormat="1" ht="78" customHeight="1">
      <c r="B53" s="74" t="s">
        <v>74</v>
      </c>
      <c r="C53" s="75"/>
      <c r="D53" s="74"/>
      <c r="E53" s="76"/>
      <c r="F53" s="78"/>
      <c r="G53" s="78">
        <f>G21</f>
        <v>0</v>
      </c>
      <c r="H53" s="78">
        <f t="shared" ref="H53:Q53" si="57">H21</f>
        <v>2</v>
      </c>
      <c r="I53" s="78">
        <f t="shared" si="57"/>
        <v>0</v>
      </c>
      <c r="J53" s="78">
        <f t="shared" si="57"/>
        <v>0</v>
      </c>
      <c r="K53" s="78">
        <f t="shared" si="57"/>
        <v>0</v>
      </c>
      <c r="L53" s="78"/>
      <c r="M53" s="78"/>
      <c r="N53" s="78"/>
      <c r="O53" s="78"/>
      <c r="P53" s="78"/>
      <c r="Q53" s="78">
        <f t="shared" si="57"/>
        <v>2</v>
      </c>
      <c r="S53" s="86"/>
    </row>
    <row r="54" spans="1:19" s="38" customFormat="1" ht="23.1" customHeight="1">
      <c r="B54" s="39"/>
      <c r="C54" s="40"/>
      <c r="D54" s="382"/>
      <c r="E54" s="382"/>
      <c r="F54" s="382"/>
      <c r="G54" s="382"/>
      <c r="H54" s="382"/>
      <c r="I54" s="382"/>
      <c r="J54" s="382"/>
      <c r="K54" s="382"/>
      <c r="L54" s="382"/>
      <c r="M54" s="382"/>
      <c r="N54" s="382"/>
      <c r="O54" s="382"/>
      <c r="P54" s="382"/>
      <c r="Q54" s="382"/>
      <c r="S54" s="87"/>
    </row>
    <row r="55" spans="1:19" s="195" customFormat="1" ht="58.5" customHeight="1">
      <c r="B55" s="222" t="s">
        <v>14</v>
      </c>
      <c r="C55" s="196"/>
      <c r="D55" s="382"/>
      <c r="E55" s="382"/>
      <c r="F55" s="382"/>
      <c r="G55" s="382"/>
      <c r="H55" s="382"/>
      <c r="I55" s="382"/>
      <c r="J55" s="382"/>
      <c r="K55" s="382"/>
      <c r="L55" s="382"/>
      <c r="M55" s="382"/>
      <c r="N55" s="382"/>
      <c r="O55" s="382"/>
      <c r="P55" s="382"/>
      <c r="Q55" s="382"/>
      <c r="S55" s="197"/>
    </row>
    <row r="56" spans="1:19" s="23" customFormat="1" ht="282" customHeight="1">
      <c r="A56" s="362" t="s">
        <v>15</v>
      </c>
      <c r="B56" s="362"/>
      <c r="C56" s="362"/>
      <c r="D56" s="198" t="s">
        <v>16</v>
      </c>
      <c r="E56" s="198" t="s">
        <v>17</v>
      </c>
      <c r="F56" s="198" t="s">
        <v>18</v>
      </c>
      <c r="G56" s="199" t="s">
        <v>19</v>
      </c>
      <c r="H56" s="199" t="s">
        <v>20</v>
      </c>
      <c r="I56" s="199" t="s">
        <v>34</v>
      </c>
      <c r="J56" s="199" t="s">
        <v>77</v>
      </c>
      <c r="K56" s="199" t="s">
        <v>75</v>
      </c>
      <c r="L56" s="199" t="s">
        <v>76</v>
      </c>
      <c r="M56" s="199" t="s">
        <v>35</v>
      </c>
      <c r="N56" s="359" t="s">
        <v>48</v>
      </c>
      <c r="O56" s="359"/>
      <c r="P56" s="359"/>
      <c r="Q56" s="359"/>
      <c r="S56" s="88"/>
    </row>
    <row r="57" spans="1:19" s="23" customFormat="1" ht="72.75" customHeight="1">
      <c r="A57" s="358" t="str">
        <f>$D$21</f>
        <v>BLACK</v>
      </c>
      <c r="B57" s="358"/>
      <c r="C57" s="358"/>
      <c r="D57" s="358"/>
      <c r="E57" s="358"/>
      <c r="F57" s="358"/>
      <c r="G57" s="358"/>
      <c r="H57" s="358"/>
      <c r="I57" s="358"/>
      <c r="J57" s="358"/>
      <c r="K57" s="358"/>
      <c r="L57" s="358"/>
      <c r="M57" s="358"/>
      <c r="N57" s="358"/>
      <c r="O57" s="358"/>
      <c r="P57" s="358"/>
      <c r="Q57" s="358"/>
      <c r="S57" s="88"/>
    </row>
    <row r="58" spans="1:19" s="42" customFormat="1" ht="262.5" customHeight="1">
      <c r="A58" s="43">
        <v>1</v>
      </c>
      <c r="B58" s="363" t="str">
        <f>$L$11</f>
        <v>VTK6012-1B FLEECE 100%COTTON 310GSM 
30'S//2 OE CD +
10'S CD AA SIRO DK ; CW: 177CM</v>
      </c>
      <c r="C58" s="363"/>
      <c r="D58" s="53" t="s">
        <v>32</v>
      </c>
      <c r="E58" s="53" t="s">
        <v>37</v>
      </c>
      <c r="F58" s="43" t="s">
        <v>10</v>
      </c>
      <c r="G58" s="54">
        <f>$Q$21</f>
        <v>2</v>
      </c>
      <c r="H58" s="55">
        <v>1.2</v>
      </c>
      <c r="I58" s="44">
        <f>H58*G58</f>
        <v>2.4</v>
      </c>
      <c r="J58" s="48">
        <f>I58*10%+(I58/30)*0.5</f>
        <v>0.27999999999999997</v>
      </c>
      <c r="K58" s="48">
        <v>0</v>
      </c>
      <c r="L58" s="48">
        <v>3</v>
      </c>
      <c r="M58" s="94">
        <f>ROUNDUP(SUM(I58:L58),0)</f>
        <v>6</v>
      </c>
      <c r="N58" s="360"/>
      <c r="O58" s="361"/>
      <c r="P58" s="361"/>
      <c r="Q58" s="361"/>
      <c r="S58" s="89"/>
    </row>
    <row r="59" spans="1:19" s="42" customFormat="1" ht="231.6" customHeight="1">
      <c r="A59" s="43">
        <v>2</v>
      </c>
      <c r="B59" s="364" t="s">
        <v>192</v>
      </c>
      <c r="C59" s="364"/>
      <c r="D59" s="53" t="s">
        <v>233</v>
      </c>
      <c r="E59" s="53" t="s">
        <v>37</v>
      </c>
      <c r="F59" s="43" t="s">
        <v>10</v>
      </c>
      <c r="G59" s="54">
        <f>G58</f>
        <v>2</v>
      </c>
      <c r="H59" s="55">
        <v>0.21</v>
      </c>
      <c r="I59" s="44">
        <f>H59*G59</f>
        <v>0.42</v>
      </c>
      <c r="J59" s="48">
        <f>I59*8%+(I59/30)*0.5</f>
        <v>4.0599999999999997E-2</v>
      </c>
      <c r="K59" s="48">
        <v>0</v>
      </c>
      <c r="L59" s="48">
        <v>0</v>
      </c>
      <c r="M59" s="94">
        <f>ROUNDUP(SUM(I59:L59),0)</f>
        <v>1</v>
      </c>
      <c r="N59" s="360"/>
      <c r="O59" s="361"/>
      <c r="P59" s="361"/>
      <c r="Q59" s="361"/>
      <c r="S59" s="89"/>
    </row>
    <row r="60" spans="1:19" s="23" customFormat="1" ht="47.25" hidden="1" customHeight="1">
      <c r="A60" s="358" t="s">
        <v>36</v>
      </c>
      <c r="B60" s="358"/>
      <c r="C60" s="358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S60" s="88"/>
    </row>
    <row r="61" spans="1:19" s="42" customFormat="1" ht="114" hidden="1" customHeight="1">
      <c r="A61" s="43">
        <v>3</v>
      </c>
      <c r="B61" s="363" t="str">
        <f>$L$11</f>
        <v>VTK6012-1B FLEECE 100%COTTON 310GSM 
30'S//2 OE CD +
10'S CD AA SIRO DK ; CW: 177CM</v>
      </c>
      <c r="C61" s="363"/>
      <c r="D61" s="53" t="s">
        <v>73</v>
      </c>
      <c r="E61" s="53" t="s">
        <v>84</v>
      </c>
      <c r="F61" s="43" t="s">
        <v>10</v>
      </c>
      <c r="G61" s="54">
        <f>$Q$27</f>
        <v>846</v>
      </c>
      <c r="H61" s="55">
        <v>0</v>
      </c>
      <c r="I61" s="44">
        <f>H61*G61</f>
        <v>0</v>
      </c>
      <c r="J61" s="48">
        <f>I61*1.8%+(I61/50)*0.5</f>
        <v>0</v>
      </c>
      <c r="K61" s="48">
        <v>3</v>
      </c>
      <c r="L61" s="48">
        <v>0</v>
      </c>
      <c r="M61" s="94">
        <f>ROUNDUP(SUM(I61:L61),0)</f>
        <v>3</v>
      </c>
      <c r="N61" s="367" t="s">
        <v>97</v>
      </c>
      <c r="O61" s="368"/>
      <c r="P61" s="368"/>
      <c r="Q61" s="368"/>
      <c r="S61" s="89"/>
    </row>
    <row r="62" spans="1:19" s="42" customFormat="1" ht="107.45" hidden="1" customHeight="1" thickBot="1">
      <c r="A62" s="43">
        <v>4</v>
      </c>
      <c r="B62" s="364" t="s">
        <v>79</v>
      </c>
      <c r="C62" s="364"/>
      <c r="D62" s="53" t="s">
        <v>80</v>
      </c>
      <c r="E62" s="53" t="str">
        <f>E61</f>
        <v>WHITE OVO STANDARD</v>
      </c>
      <c r="F62" s="43" t="s">
        <v>10</v>
      </c>
      <c r="G62" s="54">
        <f>G61</f>
        <v>846</v>
      </c>
      <c r="H62" s="55">
        <v>0</v>
      </c>
      <c r="I62" s="44">
        <f>H62*G62</f>
        <v>0</v>
      </c>
      <c r="J62" s="48">
        <f>I62*5%</f>
        <v>0</v>
      </c>
      <c r="K62" s="48">
        <v>0</v>
      </c>
      <c r="L62" s="48">
        <v>0</v>
      </c>
      <c r="M62" s="94">
        <f>ROUNDUP(SUM(I62:L62),0)</f>
        <v>0</v>
      </c>
      <c r="N62" s="367" t="s">
        <v>92</v>
      </c>
      <c r="O62" s="368"/>
      <c r="P62" s="368"/>
      <c r="Q62" s="368"/>
      <c r="S62" s="89"/>
    </row>
    <row r="63" spans="1:19" s="23" customFormat="1" ht="40.5" hidden="1">
      <c r="A63" s="358" t="str">
        <f>$D$33</f>
        <v>WHISPER WHITE</v>
      </c>
      <c r="B63" s="358"/>
      <c r="C63" s="358"/>
      <c r="D63" s="358"/>
      <c r="E63" s="358"/>
      <c r="F63" s="358"/>
      <c r="G63" s="358"/>
      <c r="H63" s="358"/>
      <c r="I63" s="358"/>
      <c r="J63" s="358"/>
      <c r="K63" s="358"/>
      <c r="L63" s="358"/>
      <c r="M63" s="358"/>
      <c r="N63" s="358"/>
      <c r="O63" s="358"/>
      <c r="P63" s="358"/>
      <c r="Q63" s="358"/>
      <c r="S63" s="88"/>
    </row>
    <row r="64" spans="1:19" s="42" customFormat="1" ht="234.6" hidden="1" customHeight="1" thickBot="1">
      <c r="A64" s="43">
        <v>5</v>
      </c>
      <c r="B64" s="363" t="str">
        <f>$L$11</f>
        <v>VTK6012-1B FLEECE 100%COTTON 310GSM 
30'S//2 OE CD +
10'S CD AA SIRO DK ; CW: 177CM</v>
      </c>
      <c r="C64" s="363"/>
      <c r="D64" s="53" t="s">
        <v>73</v>
      </c>
      <c r="E64" s="53" t="str">
        <f>$D$33</f>
        <v>WHISPER WHITE</v>
      </c>
      <c r="F64" s="43" t="s">
        <v>10</v>
      </c>
      <c r="G64" s="54">
        <f>$Q$33</f>
        <v>639</v>
      </c>
      <c r="H64" s="55">
        <v>0</v>
      </c>
      <c r="I64" s="44">
        <f>H64*G64</f>
        <v>0</v>
      </c>
      <c r="J64" s="48">
        <f>I64*2%+(I64/40)*0.5</f>
        <v>0</v>
      </c>
      <c r="K64" s="48">
        <v>3</v>
      </c>
      <c r="L64" s="48">
        <v>0</v>
      </c>
      <c r="M64" s="94">
        <f>ROUNDUP(SUM(I64:L64),0)</f>
        <v>3</v>
      </c>
      <c r="N64" s="365" t="s">
        <v>98</v>
      </c>
      <c r="O64" s="366"/>
      <c r="P64" s="366"/>
      <c r="Q64" s="366"/>
      <c r="S64" s="89"/>
    </row>
    <row r="65" spans="1:19" s="42" customFormat="1" ht="250.5" hidden="1" customHeight="1" thickBot="1">
      <c r="A65" s="43">
        <v>6</v>
      </c>
      <c r="B65" s="364" t="s">
        <v>79</v>
      </c>
      <c r="C65" s="364"/>
      <c r="D65" s="53" t="s">
        <v>80</v>
      </c>
      <c r="E65" s="53" t="str">
        <f>E64</f>
        <v>WHISPER WHITE</v>
      </c>
      <c r="F65" s="43" t="s">
        <v>10</v>
      </c>
      <c r="G65" s="54">
        <f>G64</f>
        <v>639</v>
      </c>
      <c r="H65" s="55">
        <v>0</v>
      </c>
      <c r="I65" s="44">
        <f>H65*G65</f>
        <v>0</v>
      </c>
      <c r="J65" s="48">
        <f>I65*5%</f>
        <v>0</v>
      </c>
      <c r="K65" s="48">
        <v>0</v>
      </c>
      <c r="L65" s="48">
        <v>0</v>
      </c>
      <c r="M65" s="94">
        <f>ROUNDUP(SUM(I65:L65),0)</f>
        <v>0</v>
      </c>
      <c r="N65" s="365" t="s">
        <v>95</v>
      </c>
      <c r="O65" s="366"/>
      <c r="P65" s="366"/>
      <c r="Q65" s="366"/>
      <c r="S65" s="89"/>
    </row>
    <row r="66" spans="1:19" s="23" customFormat="1" ht="40.5" hidden="1">
      <c r="A66" s="358" t="str">
        <f>$D$39</f>
        <v>FLINT STONE</v>
      </c>
      <c r="B66" s="358"/>
      <c r="C66" s="358"/>
      <c r="D66" s="358"/>
      <c r="E66" s="358"/>
      <c r="F66" s="358"/>
      <c r="G66" s="358"/>
      <c r="H66" s="358"/>
      <c r="I66" s="358"/>
      <c r="J66" s="358"/>
      <c r="K66" s="358"/>
      <c r="L66" s="358"/>
      <c r="M66" s="358"/>
      <c r="N66" s="358"/>
      <c r="O66" s="358"/>
      <c r="P66" s="358"/>
      <c r="Q66" s="358"/>
      <c r="S66" s="88"/>
    </row>
    <row r="67" spans="1:19" s="42" customFormat="1" ht="231.6" hidden="1" customHeight="1" thickBot="1">
      <c r="A67" s="43">
        <v>7</v>
      </c>
      <c r="B67" s="363" t="str">
        <f>$L$11</f>
        <v>VTK6012-1B FLEECE 100%COTTON 310GSM 
30'S//2 OE CD +
10'S CD AA SIRO DK ; CW: 177CM</v>
      </c>
      <c r="C67" s="363"/>
      <c r="D67" s="53" t="s">
        <v>73</v>
      </c>
      <c r="E67" s="53" t="str">
        <f>$D$39</f>
        <v>FLINT STONE</v>
      </c>
      <c r="F67" s="43" t="s">
        <v>10</v>
      </c>
      <c r="G67" s="54">
        <f>$Q$39</f>
        <v>639</v>
      </c>
      <c r="H67" s="55">
        <v>0</v>
      </c>
      <c r="I67" s="44">
        <f>H67*G67</f>
        <v>0</v>
      </c>
      <c r="J67" s="48">
        <f>I67*0.5%+(I67/50)*0.5</f>
        <v>0</v>
      </c>
      <c r="K67" s="48">
        <v>3</v>
      </c>
      <c r="L67" s="48">
        <v>0</v>
      </c>
      <c r="M67" s="94">
        <f>ROUNDUP(SUM(I67:L67),0)</f>
        <v>3</v>
      </c>
      <c r="N67" s="365" t="s">
        <v>99</v>
      </c>
      <c r="O67" s="366"/>
      <c r="P67" s="366"/>
      <c r="Q67" s="366"/>
      <c r="S67" s="89"/>
    </row>
    <row r="68" spans="1:19" s="42" customFormat="1" ht="269.10000000000002" hidden="1" customHeight="1" thickBot="1">
      <c r="A68" s="43">
        <v>8</v>
      </c>
      <c r="B68" s="364" t="s">
        <v>79</v>
      </c>
      <c r="C68" s="364"/>
      <c r="D68" s="53" t="s">
        <v>80</v>
      </c>
      <c r="E68" s="53" t="str">
        <f>E67</f>
        <v>FLINT STONE</v>
      </c>
      <c r="F68" s="43" t="s">
        <v>10</v>
      </c>
      <c r="G68" s="54">
        <f>G67</f>
        <v>639</v>
      </c>
      <c r="H68" s="55">
        <v>0</v>
      </c>
      <c r="I68" s="44">
        <f>H68*G68</f>
        <v>0</v>
      </c>
      <c r="J68" s="48">
        <f>I68*5%</f>
        <v>0</v>
      </c>
      <c r="K68" s="48">
        <v>0</v>
      </c>
      <c r="L68" s="48">
        <v>0</v>
      </c>
      <c r="M68" s="94">
        <f>ROUNDUP(SUM(I68:L68),0)</f>
        <v>0</v>
      </c>
      <c r="N68" s="365" t="s">
        <v>96</v>
      </c>
      <c r="O68" s="366"/>
      <c r="P68" s="366"/>
      <c r="Q68" s="366"/>
      <c r="S68" s="89"/>
    </row>
    <row r="69" spans="1:19" s="23" customFormat="1" ht="40.5" hidden="1">
      <c r="A69" s="358" t="str">
        <f>+D42</f>
        <v>BRONZE GREEN</v>
      </c>
      <c r="B69" s="358"/>
      <c r="C69" s="358"/>
      <c r="D69" s="358"/>
      <c r="E69" s="358"/>
      <c r="F69" s="358"/>
      <c r="G69" s="358"/>
      <c r="H69" s="358"/>
      <c r="I69" s="358"/>
      <c r="J69" s="358"/>
      <c r="K69" s="358"/>
      <c r="L69" s="358"/>
      <c r="M69" s="358"/>
      <c r="N69" s="358"/>
      <c r="O69" s="358"/>
      <c r="P69" s="358"/>
      <c r="Q69" s="358"/>
      <c r="S69" s="88"/>
    </row>
    <row r="70" spans="1:19" s="42" customFormat="1" ht="116.45" hidden="1" customHeight="1" thickBot="1">
      <c r="A70" s="43">
        <v>7</v>
      </c>
      <c r="B70" s="363" t="str">
        <f>$L$11</f>
        <v>VTK6012-1B FLEECE 100%COTTON 310GSM 
30'S//2 OE CD +
10'S CD AA SIRO DK ; CW: 177CM</v>
      </c>
      <c r="C70" s="363"/>
      <c r="D70" s="53" t="s">
        <v>73</v>
      </c>
      <c r="E70" s="53" t="str">
        <f>+A69</f>
        <v>BRONZE GREEN</v>
      </c>
      <c r="F70" s="43" t="s">
        <v>10</v>
      </c>
      <c r="G70" s="54">
        <f>+Q45</f>
        <v>428</v>
      </c>
      <c r="H70" s="55">
        <v>0</v>
      </c>
      <c r="I70" s="44">
        <f>H70*G70</f>
        <v>0</v>
      </c>
      <c r="J70" s="48">
        <f>I70*0.7%+(I70/50)*0.5</f>
        <v>0</v>
      </c>
      <c r="K70" s="48">
        <v>3</v>
      </c>
      <c r="L70" s="48">
        <v>0</v>
      </c>
      <c r="M70" s="94">
        <f>ROUNDUP(SUM(I70:L70),0)</f>
        <v>3</v>
      </c>
      <c r="N70" s="365" t="s">
        <v>100</v>
      </c>
      <c r="O70" s="366"/>
      <c r="P70" s="366"/>
      <c r="Q70" s="366"/>
      <c r="S70" s="89"/>
    </row>
    <row r="71" spans="1:19" s="42" customFormat="1" ht="69.95" hidden="1" customHeight="1" thickBot="1">
      <c r="A71" s="43">
        <v>8</v>
      </c>
      <c r="B71" s="364" t="s">
        <v>79</v>
      </c>
      <c r="C71" s="364"/>
      <c r="D71" s="53" t="s">
        <v>80</v>
      </c>
      <c r="E71" s="53" t="str">
        <f>E70</f>
        <v>BRONZE GREEN</v>
      </c>
      <c r="F71" s="43" t="s">
        <v>10</v>
      </c>
      <c r="G71" s="54">
        <f>G70</f>
        <v>428</v>
      </c>
      <c r="H71" s="55">
        <v>0</v>
      </c>
      <c r="I71" s="44">
        <f>H71*G71</f>
        <v>0</v>
      </c>
      <c r="J71" s="48">
        <f>I71*5%</f>
        <v>0</v>
      </c>
      <c r="K71" s="48">
        <v>0</v>
      </c>
      <c r="L71" s="48">
        <v>0</v>
      </c>
      <c r="M71" s="94">
        <f>ROUNDUP(SUM(I71:L71),0)</f>
        <v>0</v>
      </c>
      <c r="N71" s="365" t="s">
        <v>93</v>
      </c>
      <c r="O71" s="366"/>
      <c r="P71" s="366"/>
      <c r="Q71" s="366"/>
      <c r="S71" s="89"/>
    </row>
    <row r="72" spans="1:19" s="23" customFormat="1" ht="40.5" hidden="1">
      <c r="A72" s="358" t="str">
        <f>+D48</f>
        <v>WILD GINGER</v>
      </c>
      <c r="B72" s="358"/>
      <c r="C72" s="358"/>
      <c r="D72" s="358"/>
      <c r="E72" s="358"/>
      <c r="F72" s="358"/>
      <c r="G72" s="358"/>
      <c r="H72" s="358"/>
      <c r="I72" s="358"/>
      <c r="J72" s="358"/>
      <c r="K72" s="358"/>
      <c r="L72" s="358"/>
      <c r="M72" s="358"/>
      <c r="N72" s="358"/>
      <c r="O72" s="358"/>
      <c r="P72" s="358"/>
      <c r="Q72" s="358"/>
      <c r="S72" s="88"/>
    </row>
    <row r="73" spans="1:19" s="42" customFormat="1" ht="125.45" hidden="1" customHeight="1" thickBot="1">
      <c r="A73" s="43">
        <v>9</v>
      </c>
      <c r="B73" s="363" t="str">
        <f>$L$11</f>
        <v>VTK6012-1B FLEECE 100%COTTON 310GSM 
30'S//2 OE CD +
10'S CD AA SIRO DK ; CW: 177CM</v>
      </c>
      <c r="C73" s="363"/>
      <c r="D73" s="53" t="s">
        <v>73</v>
      </c>
      <c r="E73" s="53" t="str">
        <f>$D$51</f>
        <v>WILD GINGER</v>
      </c>
      <c r="F73" s="43" t="s">
        <v>10</v>
      </c>
      <c r="G73" s="54">
        <f>$Q$51</f>
        <v>428</v>
      </c>
      <c r="H73" s="55">
        <v>0</v>
      </c>
      <c r="I73" s="44">
        <f>H73*G73</f>
        <v>0</v>
      </c>
      <c r="J73" s="48">
        <f>I73*0.6%+(I73/50)*0.5</f>
        <v>0</v>
      </c>
      <c r="K73" s="48">
        <v>3</v>
      </c>
      <c r="L73" s="48">
        <v>0</v>
      </c>
      <c r="M73" s="94">
        <f>ROUNDUP(SUM(I73:L73),0)</f>
        <v>3</v>
      </c>
      <c r="N73" s="365" t="s">
        <v>101</v>
      </c>
      <c r="O73" s="366"/>
      <c r="P73" s="366"/>
      <c r="Q73" s="366"/>
      <c r="S73" s="89"/>
    </row>
    <row r="74" spans="1:19" s="42" customFormat="1" ht="69.95" hidden="1" customHeight="1">
      <c r="A74" s="43">
        <v>10</v>
      </c>
      <c r="B74" s="364" t="s">
        <v>79</v>
      </c>
      <c r="C74" s="364"/>
      <c r="D74" s="53" t="s">
        <v>80</v>
      </c>
      <c r="E74" s="53" t="str">
        <f>E73</f>
        <v>WILD GINGER</v>
      </c>
      <c r="F74" s="43" t="s">
        <v>10</v>
      </c>
      <c r="G74" s="54">
        <f>G73</f>
        <v>428</v>
      </c>
      <c r="H74" s="55">
        <v>0</v>
      </c>
      <c r="I74" s="44">
        <f>H74*G74</f>
        <v>0</v>
      </c>
      <c r="J74" s="48">
        <f>I74*5%</f>
        <v>0</v>
      </c>
      <c r="K74" s="48">
        <v>0</v>
      </c>
      <c r="L74" s="48">
        <v>0</v>
      </c>
      <c r="M74" s="94">
        <f>ROUNDUP(SUM(I74:L74),0)</f>
        <v>0</v>
      </c>
      <c r="N74" s="365" t="s">
        <v>94</v>
      </c>
      <c r="O74" s="366"/>
      <c r="P74" s="366"/>
      <c r="Q74" s="366"/>
      <c r="S74" s="89"/>
    </row>
    <row r="75" spans="1:19" s="195" customFormat="1" ht="86.45" customHeight="1" thickBot="1">
      <c r="B75" s="222" t="s">
        <v>21</v>
      </c>
      <c r="C75" s="196"/>
      <c r="D75" s="18"/>
      <c r="E75" s="18"/>
      <c r="F75" s="17"/>
      <c r="G75" s="19"/>
      <c r="H75" s="17"/>
      <c r="I75" s="17"/>
      <c r="J75" s="17"/>
      <c r="K75" s="17"/>
      <c r="L75" s="17"/>
      <c r="M75" s="17"/>
      <c r="N75" s="17"/>
      <c r="O75" s="17"/>
      <c r="P75" s="17"/>
      <c r="Q75" s="20"/>
      <c r="S75" s="197"/>
    </row>
    <row r="76" spans="1:19" s="23" customFormat="1" ht="159.94999999999999" customHeight="1">
      <c r="A76" s="393" t="s">
        <v>22</v>
      </c>
      <c r="B76" s="394"/>
      <c r="C76" s="394"/>
      <c r="D76" s="394"/>
      <c r="E76" s="395"/>
      <c r="F76" s="215" t="s">
        <v>44</v>
      </c>
      <c r="G76" s="215" t="s">
        <v>23</v>
      </c>
      <c r="H76" s="391" t="s">
        <v>39</v>
      </c>
      <c r="I76" s="396"/>
      <c r="J76" s="216" t="s">
        <v>18</v>
      </c>
      <c r="K76" s="215" t="s">
        <v>45</v>
      </c>
      <c r="L76" s="215" t="s">
        <v>24</v>
      </c>
      <c r="M76" s="217" t="s">
        <v>25</v>
      </c>
      <c r="N76" s="217" t="s">
        <v>26</v>
      </c>
      <c r="O76" s="217" t="s">
        <v>27</v>
      </c>
      <c r="P76" s="391" t="s">
        <v>28</v>
      </c>
      <c r="Q76" s="392"/>
      <c r="S76" s="88"/>
    </row>
    <row r="77" spans="1:19" s="11" customFormat="1" ht="48">
      <c r="A77" s="50">
        <f>ROW()-ROW($A$76)</f>
        <v>1</v>
      </c>
      <c r="B77" s="390" t="s">
        <v>103</v>
      </c>
      <c r="C77" s="390"/>
      <c r="D77" s="390"/>
      <c r="E77" s="390"/>
      <c r="F77" s="79" t="s">
        <v>37</v>
      </c>
      <c r="G77" s="79" t="s">
        <v>37</v>
      </c>
      <c r="H77" s="349" t="str">
        <f>$D$21</f>
        <v>BLACK</v>
      </c>
      <c r="I77" s="350"/>
      <c r="J77" s="47" t="s">
        <v>29</v>
      </c>
      <c r="K77" s="47">
        <f>+$Q$21</f>
        <v>2</v>
      </c>
      <c r="L77" s="52">
        <f>220/4500</f>
        <v>4.8888888888888891E-2</v>
      </c>
      <c r="M77" s="51">
        <f>K77*L77</f>
        <v>9.7777777777777783E-2</v>
      </c>
      <c r="N77" s="51"/>
      <c r="O77" s="49">
        <f t="shared" ref="O77" si="58">ROUNDUP(N77+M77,0)</f>
        <v>1</v>
      </c>
      <c r="P77" s="351"/>
      <c r="Q77" s="352"/>
      <c r="S77" s="83"/>
    </row>
    <row r="78" spans="1:19" s="11" customFormat="1" ht="48">
      <c r="A78" s="50">
        <f>ROW()-ROW($A$76)</f>
        <v>2</v>
      </c>
      <c r="B78" s="390" t="s">
        <v>193</v>
      </c>
      <c r="C78" s="390"/>
      <c r="D78" s="390"/>
      <c r="E78" s="390"/>
      <c r="F78" s="79" t="s">
        <v>37</v>
      </c>
      <c r="G78" s="79" t="s">
        <v>37</v>
      </c>
      <c r="H78" s="349" t="str">
        <f>$D$21</f>
        <v>BLACK</v>
      </c>
      <c r="I78" s="350"/>
      <c r="J78" s="47" t="s">
        <v>29</v>
      </c>
      <c r="K78" s="47">
        <f>+$Q$21</f>
        <v>2</v>
      </c>
      <c r="L78" s="52">
        <v>0.6</v>
      </c>
      <c r="M78" s="51">
        <f>K78*L78</f>
        <v>1.2</v>
      </c>
      <c r="N78" s="51"/>
      <c r="O78" s="49">
        <f t="shared" ref="O78" si="59">ROUNDUP(N78+M78,0)</f>
        <v>2</v>
      </c>
      <c r="P78" s="351"/>
      <c r="Q78" s="352"/>
      <c r="S78" s="83"/>
    </row>
    <row r="79" spans="1:19" s="11" customFormat="1" ht="48">
      <c r="A79" s="50">
        <f t="shared" ref="A79:A81" si="60">ROW()-ROW($A$76)</f>
        <v>3</v>
      </c>
      <c r="B79" s="390" t="s">
        <v>120</v>
      </c>
      <c r="C79" s="390"/>
      <c r="D79" s="390"/>
      <c r="E79" s="390"/>
      <c r="F79" s="79" t="s">
        <v>37</v>
      </c>
      <c r="G79" s="79" t="s">
        <v>37</v>
      </c>
      <c r="H79" s="349" t="str">
        <f t="shared" ref="H79:H81" si="61">$D$21</f>
        <v>BLACK</v>
      </c>
      <c r="I79" s="350"/>
      <c r="J79" s="47" t="s">
        <v>30</v>
      </c>
      <c r="K79" s="47">
        <f t="shared" ref="K79:K81" si="62">+$Q$21</f>
        <v>2</v>
      </c>
      <c r="L79" s="52">
        <v>1</v>
      </c>
      <c r="M79" s="51">
        <f t="shared" ref="M79:M81" si="63">K79*L79</f>
        <v>2</v>
      </c>
      <c r="N79" s="51"/>
      <c r="O79" s="49">
        <f t="shared" ref="O79" si="64">ROUNDUP(N79+M79,0)</f>
        <v>2</v>
      </c>
      <c r="P79" s="351"/>
      <c r="Q79" s="352"/>
      <c r="S79" s="83"/>
    </row>
    <row r="80" spans="1:19" s="11" customFormat="1" ht="48">
      <c r="A80" s="50">
        <f t="shared" si="60"/>
        <v>4</v>
      </c>
      <c r="B80" s="390" t="s">
        <v>121</v>
      </c>
      <c r="C80" s="390"/>
      <c r="D80" s="390"/>
      <c r="E80" s="390"/>
      <c r="F80" s="79" t="s">
        <v>37</v>
      </c>
      <c r="G80" s="79" t="s">
        <v>37</v>
      </c>
      <c r="H80" s="349" t="str">
        <f t="shared" si="61"/>
        <v>BLACK</v>
      </c>
      <c r="I80" s="350"/>
      <c r="J80" s="47" t="s">
        <v>30</v>
      </c>
      <c r="K80" s="47">
        <f t="shared" si="62"/>
        <v>2</v>
      </c>
      <c r="L80" s="52">
        <v>1</v>
      </c>
      <c r="M80" s="51">
        <f t="shared" si="63"/>
        <v>2</v>
      </c>
      <c r="N80" s="51"/>
      <c r="O80" s="49">
        <f t="shared" ref="O80:O81" si="65">ROUNDUP(N80+M80,0)</f>
        <v>2</v>
      </c>
      <c r="P80" s="351"/>
      <c r="Q80" s="352"/>
      <c r="S80" s="83"/>
    </row>
    <row r="81" spans="1:19" s="11" customFormat="1" ht="103.5" customHeight="1">
      <c r="A81" s="50">
        <f t="shared" si="60"/>
        <v>5</v>
      </c>
      <c r="B81" s="405" t="s">
        <v>234</v>
      </c>
      <c r="C81" s="405"/>
      <c r="D81" s="405"/>
      <c r="E81" s="405"/>
      <c r="F81" s="79" t="s">
        <v>37</v>
      </c>
      <c r="G81" s="79" t="s">
        <v>37</v>
      </c>
      <c r="H81" s="349" t="str">
        <f t="shared" si="61"/>
        <v>BLACK</v>
      </c>
      <c r="I81" s="350"/>
      <c r="J81" s="47" t="s">
        <v>30</v>
      </c>
      <c r="K81" s="47">
        <f t="shared" si="62"/>
        <v>2</v>
      </c>
      <c r="L81" s="52">
        <v>1</v>
      </c>
      <c r="M81" s="51">
        <f t="shared" si="63"/>
        <v>2</v>
      </c>
      <c r="N81" s="51"/>
      <c r="O81" s="49">
        <f t="shared" si="65"/>
        <v>2</v>
      </c>
      <c r="P81" s="351"/>
      <c r="Q81" s="352"/>
      <c r="S81" s="83"/>
    </row>
    <row r="82" spans="1:19" s="11" customFormat="1" ht="33">
      <c r="A82" s="33"/>
      <c r="B82" s="3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S82" s="83"/>
    </row>
    <row r="83" spans="1:19" s="195" customFormat="1" ht="70.5" customHeight="1">
      <c r="B83" s="222" t="s">
        <v>59</v>
      </c>
      <c r="C83" s="196"/>
      <c r="D83" s="18"/>
      <c r="E83" s="18"/>
      <c r="F83" s="17"/>
      <c r="G83" s="19"/>
      <c r="H83" s="21"/>
      <c r="I83" s="21"/>
      <c r="J83" s="222" t="s">
        <v>31</v>
      </c>
      <c r="K83" s="21"/>
      <c r="L83" s="21"/>
      <c r="M83" s="21"/>
      <c r="N83" s="21"/>
      <c r="O83" s="21"/>
      <c r="P83" s="17"/>
      <c r="Q83" s="20"/>
      <c r="S83" s="197"/>
    </row>
    <row r="84" spans="1:19" s="110" customFormat="1" ht="78.95" customHeight="1">
      <c r="A84" s="110">
        <v>1</v>
      </c>
      <c r="B84" s="111" t="s">
        <v>104</v>
      </c>
      <c r="C84" s="323" t="s">
        <v>235</v>
      </c>
      <c r="D84" s="323"/>
      <c r="E84" s="323"/>
      <c r="F84" s="323"/>
      <c r="G84" s="323"/>
      <c r="H84" s="323"/>
      <c r="I84" s="323"/>
      <c r="J84" s="113"/>
      <c r="K84" s="114"/>
      <c r="L84" s="114"/>
      <c r="M84" s="99"/>
      <c r="N84" s="113"/>
      <c r="O84" s="113"/>
      <c r="P84" s="113"/>
      <c r="Q84" s="113"/>
      <c r="S84" s="115"/>
    </row>
    <row r="85" spans="1:19" s="11" customFormat="1" ht="49.5" hidden="1" customHeight="1">
      <c r="A85" s="33"/>
      <c r="B85" s="324" t="s">
        <v>46</v>
      </c>
      <c r="C85" s="325"/>
      <c r="D85" s="325"/>
      <c r="E85" s="325"/>
      <c r="F85" s="325"/>
      <c r="G85" s="325"/>
      <c r="H85" s="325"/>
      <c r="I85" s="326"/>
      <c r="J85" s="24"/>
      <c r="K85" s="14"/>
      <c r="L85" s="14"/>
      <c r="M85" s="24"/>
      <c r="N85" s="24"/>
      <c r="O85" s="24"/>
      <c r="P85" s="24"/>
      <c r="Q85" s="24"/>
      <c r="S85" s="83"/>
    </row>
    <row r="86" spans="1:19" s="11" customFormat="1" ht="49.5" hidden="1" customHeight="1">
      <c r="A86" s="33"/>
      <c r="B86" s="353" t="s">
        <v>39</v>
      </c>
      <c r="C86" s="354"/>
      <c r="D86" s="327" t="s">
        <v>82</v>
      </c>
      <c r="E86" s="328"/>
      <c r="F86" s="328"/>
      <c r="G86" s="328"/>
      <c r="H86" s="328"/>
      <c r="I86" s="329"/>
      <c r="J86" s="24"/>
      <c r="K86" s="24"/>
      <c r="L86" s="24"/>
      <c r="M86" s="24"/>
      <c r="N86" s="24"/>
      <c r="O86" s="24"/>
      <c r="P86" s="24"/>
      <c r="Q86" s="24"/>
      <c r="S86" s="83"/>
    </row>
    <row r="87" spans="1:19" s="2" customFormat="1" ht="168.75" hidden="1" customHeight="1">
      <c r="A87" s="95"/>
      <c r="B87" s="355" t="s">
        <v>114</v>
      </c>
      <c r="C87" s="355"/>
      <c r="D87" s="330" t="s">
        <v>113</v>
      </c>
      <c r="E87" s="331"/>
      <c r="F87" s="331"/>
      <c r="G87" s="331"/>
      <c r="H87" s="331"/>
      <c r="I87" s="332"/>
      <c r="J87" s="4"/>
      <c r="K87" s="4"/>
      <c r="L87" s="4"/>
      <c r="M87" s="4"/>
      <c r="N87" s="4"/>
      <c r="O87" s="4"/>
      <c r="S87" s="81"/>
    </row>
    <row r="88" spans="1:19" s="3" customFormat="1" ht="82.5" hidden="1" customHeight="1">
      <c r="A88" s="116"/>
      <c r="B88" s="324" t="s">
        <v>105</v>
      </c>
      <c r="C88" s="347"/>
      <c r="D88" s="356"/>
      <c r="E88" s="356"/>
      <c r="F88" s="356"/>
      <c r="G88" s="356"/>
      <c r="H88" s="356"/>
      <c r="I88" s="357"/>
      <c r="J88" s="6"/>
      <c r="K88" s="6"/>
      <c r="L88" s="6"/>
      <c r="M88" s="4"/>
      <c r="N88" s="6"/>
      <c r="O88" s="6"/>
      <c r="S88" s="117"/>
    </row>
    <row r="89" spans="1:19" s="2" customFormat="1" ht="91.5" hidden="1" customHeight="1">
      <c r="A89" s="95"/>
      <c r="B89" s="333"/>
      <c r="C89" s="334"/>
      <c r="D89" s="34" t="s">
        <v>78</v>
      </c>
      <c r="E89" s="34" t="s">
        <v>54</v>
      </c>
      <c r="F89" s="34" t="s">
        <v>10</v>
      </c>
      <c r="G89" s="34" t="s">
        <v>51</v>
      </c>
      <c r="H89" s="34" t="s">
        <v>52</v>
      </c>
      <c r="I89" s="34" t="s">
        <v>53</v>
      </c>
      <c r="J89" s="4"/>
      <c r="K89" s="4"/>
      <c r="L89" s="4"/>
      <c r="M89" s="4"/>
      <c r="N89" s="4"/>
      <c r="O89" s="4"/>
      <c r="S89" s="81"/>
    </row>
    <row r="90" spans="1:19" s="2" customFormat="1" ht="197.25" hidden="1" customHeight="1">
      <c r="A90" s="95"/>
      <c r="B90" s="318" t="s">
        <v>106</v>
      </c>
      <c r="C90" s="319"/>
      <c r="D90" s="139" t="s">
        <v>115</v>
      </c>
      <c r="E90" s="139" t="s">
        <v>116</v>
      </c>
      <c r="F90" s="139" t="s">
        <v>116</v>
      </c>
      <c r="G90" s="139" t="s">
        <v>116</v>
      </c>
      <c r="H90" s="139" t="s">
        <v>116</v>
      </c>
      <c r="I90" s="139" t="s">
        <v>116</v>
      </c>
      <c r="J90" s="4"/>
      <c r="K90" s="4"/>
      <c r="L90" s="4"/>
      <c r="M90" s="4"/>
      <c r="N90" s="4"/>
      <c r="O90" s="4"/>
      <c r="S90" s="81"/>
    </row>
    <row r="91" spans="1:19" s="2" customFormat="1" ht="258.75" hidden="1" customHeight="1">
      <c r="A91" s="95"/>
      <c r="B91" s="318" t="s">
        <v>112</v>
      </c>
      <c r="C91" s="319"/>
      <c r="D91" s="139" t="s">
        <v>115</v>
      </c>
      <c r="E91" s="139" t="s">
        <v>117</v>
      </c>
      <c r="F91" s="139" t="s">
        <v>117</v>
      </c>
      <c r="G91" s="139" t="s">
        <v>117</v>
      </c>
      <c r="H91" s="139" t="s">
        <v>117</v>
      </c>
      <c r="I91" s="139" t="s">
        <v>117</v>
      </c>
      <c r="J91" s="4"/>
      <c r="K91" s="4"/>
      <c r="L91" s="4"/>
      <c r="M91" s="4"/>
      <c r="N91" s="4"/>
      <c r="O91" s="4"/>
      <c r="S91" s="81"/>
    </row>
    <row r="92" spans="1:19" s="11" customFormat="1" ht="33" hidden="1">
      <c r="S92" s="83"/>
    </row>
    <row r="93" spans="1:19" s="11" customFormat="1" ht="12.75" customHeight="1">
      <c r="A93" s="33"/>
      <c r="B93" s="33"/>
      <c r="C93" s="33"/>
      <c r="D93" s="33"/>
      <c r="E93" s="33"/>
      <c r="F93" s="33"/>
      <c r="G93" s="33"/>
      <c r="H93" s="33"/>
      <c r="I93" s="33"/>
      <c r="J93" s="24"/>
      <c r="K93" s="24"/>
      <c r="L93" s="24"/>
      <c r="M93" s="24"/>
      <c r="N93" s="24"/>
      <c r="O93" s="24"/>
      <c r="P93" s="24"/>
      <c r="Q93" s="24"/>
      <c r="S93" s="83"/>
    </row>
    <row r="94" spans="1:19" s="110" customFormat="1" ht="81" customHeight="1">
      <c r="A94" s="118">
        <v>2</v>
      </c>
      <c r="B94" s="118" t="s">
        <v>123</v>
      </c>
      <c r="C94" s="118" t="s">
        <v>236</v>
      </c>
      <c r="D94" s="118"/>
      <c r="E94" s="118"/>
      <c r="F94" s="118"/>
      <c r="G94" s="113"/>
      <c r="H94" s="113"/>
      <c r="I94" s="113"/>
      <c r="J94" s="113"/>
      <c r="K94" s="114"/>
      <c r="L94" s="114"/>
      <c r="M94" s="99"/>
      <c r="N94" s="113"/>
      <c r="O94" s="113"/>
      <c r="P94" s="113"/>
      <c r="Q94" s="113"/>
      <c r="S94" s="115"/>
    </row>
    <row r="95" spans="1:19" s="110" customFormat="1" ht="81" hidden="1" customHeight="1">
      <c r="A95" s="118"/>
      <c r="B95" s="118" t="s">
        <v>224</v>
      </c>
      <c r="C95" s="118"/>
      <c r="D95" s="118"/>
      <c r="E95" s="118"/>
      <c r="F95" s="118"/>
      <c r="G95" s="113"/>
      <c r="H95" s="113"/>
      <c r="I95" s="113"/>
      <c r="J95" s="113"/>
      <c r="K95" s="114"/>
      <c r="L95" s="114"/>
      <c r="M95" s="99"/>
      <c r="N95" s="113"/>
      <c r="O95" s="113"/>
      <c r="P95" s="113"/>
      <c r="Q95" s="113"/>
      <c r="S95" s="115"/>
    </row>
    <row r="96" spans="1:19" s="2" customFormat="1" ht="65.25" hidden="1" customHeight="1">
      <c r="A96" s="95"/>
      <c r="B96" s="402" t="s">
        <v>46</v>
      </c>
      <c r="C96" s="403"/>
      <c r="D96" s="403"/>
      <c r="E96" s="403"/>
      <c r="F96" s="403"/>
      <c r="G96" s="403"/>
      <c r="H96" s="403"/>
      <c r="I96" s="404"/>
      <c r="J96" s="4"/>
      <c r="K96" s="6"/>
      <c r="L96" s="6"/>
      <c r="M96" s="4"/>
      <c r="N96" s="4"/>
      <c r="O96" s="4"/>
      <c r="P96" s="4"/>
      <c r="Q96" s="4"/>
      <c r="S96" s="81"/>
    </row>
    <row r="97" spans="1:19" s="2" customFormat="1" ht="63" hidden="1" customHeight="1">
      <c r="A97" s="95"/>
      <c r="B97" s="345" t="s">
        <v>39</v>
      </c>
      <c r="C97" s="346"/>
      <c r="D97" s="341" t="s">
        <v>62</v>
      </c>
      <c r="E97" s="342"/>
      <c r="F97" s="342"/>
      <c r="G97" s="342"/>
      <c r="H97" s="342"/>
      <c r="I97" s="343"/>
      <c r="J97" s="4"/>
      <c r="K97" s="4"/>
      <c r="L97" s="4"/>
      <c r="M97" s="4"/>
      <c r="N97" s="4"/>
      <c r="O97" s="4"/>
      <c r="P97" s="4"/>
      <c r="Q97" s="4"/>
      <c r="S97" s="81"/>
    </row>
    <row r="98" spans="1:19" s="11" customFormat="1" ht="175.5" hidden="1" customHeight="1">
      <c r="A98" s="33"/>
      <c r="B98" s="338" t="str">
        <f>$D$21</f>
        <v>BLACK</v>
      </c>
      <c r="C98" s="338" t="str">
        <f t="shared" ref="C98" si="66">$E$58</f>
        <v>BLACK</v>
      </c>
      <c r="D98" s="330" t="s">
        <v>223</v>
      </c>
      <c r="E98" s="331"/>
      <c r="F98" s="331"/>
      <c r="G98" s="331"/>
      <c r="H98" s="331"/>
      <c r="I98" s="332"/>
      <c r="J98" s="24"/>
      <c r="K98" s="24"/>
      <c r="L98" s="24"/>
      <c r="M98" s="24"/>
      <c r="N98" s="24"/>
      <c r="O98" s="24"/>
      <c r="S98" s="83"/>
    </row>
    <row r="99" spans="1:19" s="11" customFormat="1" ht="54" hidden="1" customHeight="1">
      <c r="A99" s="33"/>
      <c r="B99" s="56"/>
      <c r="C99" s="57"/>
      <c r="D99" s="58"/>
      <c r="E99" s="45"/>
      <c r="F99" s="45"/>
      <c r="G99" s="45"/>
      <c r="H99" s="45"/>
      <c r="I99" s="46"/>
      <c r="J99" s="24"/>
      <c r="K99" s="24"/>
      <c r="L99" s="24"/>
      <c r="M99" s="24"/>
      <c r="N99" s="24"/>
      <c r="O99" s="24"/>
      <c r="S99" s="83"/>
    </row>
    <row r="100" spans="1:19" s="11" customFormat="1" ht="59.25" hidden="1" customHeight="1">
      <c r="A100" s="33"/>
      <c r="B100" s="324" t="s">
        <v>63</v>
      </c>
      <c r="C100" s="347"/>
      <c r="D100" s="347"/>
      <c r="E100" s="347"/>
      <c r="F100" s="347"/>
      <c r="G100" s="347"/>
      <c r="H100" s="347"/>
      <c r="I100" s="348"/>
      <c r="J100" s="24"/>
      <c r="K100" s="24"/>
      <c r="L100" s="24"/>
      <c r="S100" s="83"/>
    </row>
    <row r="101" spans="1:19" s="11" customFormat="1" ht="56.25" hidden="1" customHeight="1">
      <c r="A101" s="33"/>
      <c r="B101" s="339"/>
      <c r="C101" s="340"/>
      <c r="D101" s="34" t="s">
        <v>78</v>
      </c>
      <c r="E101" s="34" t="s">
        <v>54</v>
      </c>
      <c r="F101" s="34" t="s">
        <v>10</v>
      </c>
      <c r="G101" s="34" t="s">
        <v>51</v>
      </c>
      <c r="H101" s="34" t="s">
        <v>52</v>
      </c>
      <c r="I101" s="34" t="s">
        <v>53</v>
      </c>
      <c r="J101" s="24"/>
      <c r="S101" s="83"/>
    </row>
    <row r="102" spans="1:19" s="142" customFormat="1" ht="126" hidden="1" customHeight="1">
      <c r="A102" s="140"/>
      <c r="B102" s="397" t="s">
        <v>122</v>
      </c>
      <c r="C102" s="398"/>
      <c r="D102" s="399" t="s">
        <v>226</v>
      </c>
      <c r="E102" s="400"/>
      <c r="F102" s="400"/>
      <c r="G102" s="400"/>
      <c r="H102" s="400"/>
      <c r="I102" s="401"/>
      <c r="J102" s="141"/>
      <c r="S102" s="143"/>
    </row>
    <row r="103" spans="1:19" s="11" customFormat="1" ht="227.25" hidden="1" customHeight="1">
      <c r="A103" s="33"/>
      <c r="B103" s="344" t="s">
        <v>227</v>
      </c>
      <c r="C103" s="344"/>
      <c r="D103" s="224" t="s">
        <v>228</v>
      </c>
      <c r="E103" s="224" t="s">
        <v>228</v>
      </c>
      <c r="F103" s="224" t="s">
        <v>228</v>
      </c>
      <c r="G103" s="224" t="s">
        <v>228</v>
      </c>
      <c r="H103" s="224" t="s">
        <v>228</v>
      </c>
      <c r="I103" s="224" t="s">
        <v>228</v>
      </c>
      <c r="J103" s="24"/>
      <c r="S103" s="83"/>
    </row>
    <row r="104" spans="1:19" s="11" customFormat="1" ht="33" hidden="1">
      <c r="A104" s="33"/>
      <c r="B104" s="33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S104" s="83"/>
    </row>
    <row r="105" spans="1:19" s="195" customFormat="1" ht="70.5" hidden="1" customHeight="1">
      <c r="B105" s="222" t="s">
        <v>59</v>
      </c>
      <c r="C105" s="196"/>
      <c r="D105" s="18"/>
      <c r="E105" s="18"/>
      <c r="F105" s="17"/>
      <c r="G105" s="19"/>
      <c r="H105" s="21"/>
      <c r="I105" s="21"/>
      <c r="J105" s="222" t="s">
        <v>31</v>
      </c>
      <c r="K105" s="21"/>
      <c r="L105" s="21"/>
      <c r="M105" s="21"/>
      <c r="N105" s="21"/>
      <c r="O105" s="21"/>
      <c r="P105" s="17"/>
      <c r="Q105" s="20"/>
      <c r="S105" s="197"/>
    </row>
    <row r="106" spans="1:19" s="110" customFormat="1" ht="89.1" hidden="1" customHeight="1">
      <c r="A106" s="118"/>
      <c r="B106" s="118" t="s">
        <v>225</v>
      </c>
      <c r="C106" s="118"/>
      <c r="D106" s="118"/>
      <c r="E106" s="118"/>
      <c r="F106" s="118"/>
      <c r="G106" s="113"/>
      <c r="H106" s="113"/>
      <c r="I106" s="113"/>
      <c r="J106" s="113"/>
      <c r="K106" s="114"/>
      <c r="L106" s="114"/>
      <c r="M106" s="99"/>
      <c r="N106" s="113"/>
      <c r="O106" s="113"/>
      <c r="P106" s="113"/>
      <c r="Q106" s="113"/>
      <c r="S106" s="115"/>
    </row>
    <row r="107" spans="1:19" s="2" customFormat="1" ht="65.25" hidden="1" customHeight="1">
      <c r="A107" s="95"/>
      <c r="B107" s="402" t="s">
        <v>46</v>
      </c>
      <c r="C107" s="403"/>
      <c r="D107" s="403"/>
      <c r="E107" s="403"/>
      <c r="F107" s="403"/>
      <c r="G107" s="403"/>
      <c r="H107" s="403"/>
      <c r="I107" s="404"/>
      <c r="J107" s="4"/>
      <c r="K107" s="6"/>
      <c r="L107" s="6"/>
      <c r="M107" s="4"/>
      <c r="N107" s="4"/>
      <c r="O107" s="4"/>
      <c r="P107" s="4"/>
      <c r="Q107" s="4"/>
      <c r="S107" s="81"/>
    </row>
    <row r="108" spans="1:19" s="2" customFormat="1" ht="63" hidden="1" customHeight="1">
      <c r="A108" s="95"/>
      <c r="B108" s="345" t="s">
        <v>39</v>
      </c>
      <c r="C108" s="346"/>
      <c r="D108" s="341" t="s">
        <v>62</v>
      </c>
      <c r="E108" s="342"/>
      <c r="F108" s="342"/>
      <c r="G108" s="342"/>
      <c r="H108" s="342"/>
      <c r="I108" s="343"/>
      <c r="J108" s="4"/>
      <c r="K108" s="4"/>
      <c r="L108" s="4"/>
      <c r="M108" s="4"/>
      <c r="N108" s="4"/>
      <c r="O108" s="4"/>
      <c r="P108" s="4"/>
      <c r="Q108" s="4"/>
      <c r="S108" s="81"/>
    </row>
    <row r="109" spans="1:19" s="11" customFormat="1" ht="175.5" hidden="1" customHeight="1">
      <c r="A109" s="33"/>
      <c r="B109" s="338" t="str">
        <f>$D$21</f>
        <v>BLACK</v>
      </c>
      <c r="C109" s="338" t="str">
        <f t="shared" ref="C109" si="67">$E$58</f>
        <v>BLACK</v>
      </c>
      <c r="D109" s="330" t="s">
        <v>223</v>
      </c>
      <c r="E109" s="331"/>
      <c r="F109" s="331"/>
      <c r="G109" s="331"/>
      <c r="H109" s="331"/>
      <c r="I109" s="332"/>
      <c r="J109" s="24"/>
      <c r="K109" s="24"/>
      <c r="L109" s="24"/>
      <c r="M109" s="24"/>
      <c r="N109" s="24"/>
      <c r="O109" s="24"/>
      <c r="S109" s="83"/>
    </row>
    <row r="110" spans="1:19" s="11" customFormat="1" ht="54" hidden="1" customHeight="1">
      <c r="A110" s="33"/>
      <c r="B110" s="56"/>
      <c r="C110" s="57"/>
      <c r="D110" s="58"/>
      <c r="E110" s="45"/>
      <c r="F110" s="45"/>
      <c r="G110" s="45"/>
      <c r="H110" s="45"/>
      <c r="I110" s="46"/>
      <c r="J110" s="24"/>
      <c r="K110" s="24"/>
      <c r="L110" s="24"/>
      <c r="M110" s="24"/>
      <c r="N110" s="24"/>
      <c r="O110" s="24"/>
      <c r="S110" s="83"/>
    </row>
    <row r="111" spans="1:19" s="11" customFormat="1" ht="59.25" hidden="1" customHeight="1">
      <c r="A111" s="33"/>
      <c r="B111" s="324" t="s">
        <v>63</v>
      </c>
      <c r="C111" s="347"/>
      <c r="D111" s="347"/>
      <c r="E111" s="347"/>
      <c r="F111" s="347"/>
      <c r="G111" s="347"/>
      <c r="H111" s="347"/>
      <c r="I111" s="348"/>
      <c r="J111" s="24"/>
      <c r="K111" s="24"/>
      <c r="L111" s="24"/>
      <c r="S111" s="83"/>
    </row>
    <row r="112" spans="1:19" s="11" customFormat="1" ht="56.25" hidden="1" customHeight="1">
      <c r="A112" s="33"/>
      <c r="B112" s="339"/>
      <c r="C112" s="340"/>
      <c r="D112" s="34" t="s">
        <v>78</v>
      </c>
      <c r="E112" s="34" t="s">
        <v>54</v>
      </c>
      <c r="F112" s="34" t="s">
        <v>10</v>
      </c>
      <c r="G112" s="34" t="s">
        <v>51</v>
      </c>
      <c r="H112" s="34" t="s">
        <v>52</v>
      </c>
      <c r="I112" s="34" t="s">
        <v>53</v>
      </c>
      <c r="J112" s="24"/>
      <c r="S112" s="83"/>
    </row>
    <row r="113" spans="1:19" s="142" customFormat="1" ht="123.95" hidden="1" customHeight="1">
      <c r="A113" s="140"/>
      <c r="B113" s="397" t="s">
        <v>122</v>
      </c>
      <c r="C113" s="398"/>
      <c r="D113" s="335" t="s">
        <v>229</v>
      </c>
      <c r="E113" s="336"/>
      <c r="F113" s="336"/>
      <c r="G113" s="336"/>
      <c r="H113" s="336"/>
      <c r="I113" s="337"/>
      <c r="J113" s="141"/>
      <c r="S113" s="143"/>
    </row>
    <row r="114" spans="1:19" s="11" customFormat="1" ht="237.75" hidden="1" customHeight="1">
      <c r="A114" s="33"/>
      <c r="B114" s="344" t="s">
        <v>230</v>
      </c>
      <c r="C114" s="344"/>
      <c r="D114" s="224" t="s">
        <v>228</v>
      </c>
      <c r="E114" s="224" t="s">
        <v>228</v>
      </c>
      <c r="F114" s="224" t="s">
        <v>228</v>
      </c>
      <c r="G114" s="224" t="s">
        <v>228</v>
      </c>
      <c r="H114" s="224" t="s">
        <v>228</v>
      </c>
      <c r="I114" s="224" t="s">
        <v>228</v>
      </c>
      <c r="J114" s="24"/>
      <c r="S114" s="83"/>
    </row>
    <row r="115" spans="1:19" s="110" customFormat="1" ht="90" customHeight="1">
      <c r="A115" s="118">
        <v>3</v>
      </c>
      <c r="B115" s="111" t="s">
        <v>107</v>
      </c>
      <c r="C115" s="112" t="s">
        <v>237</v>
      </c>
      <c r="D115" s="112"/>
      <c r="E115" s="112"/>
      <c r="F115" s="112"/>
      <c r="G115" s="113"/>
      <c r="H115" s="113"/>
      <c r="I115" s="113"/>
      <c r="J115" s="113"/>
      <c r="K115" s="114"/>
      <c r="L115" s="114"/>
      <c r="M115" s="99"/>
      <c r="N115" s="113"/>
      <c r="O115" s="113"/>
      <c r="P115" s="113"/>
      <c r="Q115" s="113"/>
      <c r="S115" s="115"/>
    </row>
    <row r="116" spans="1:19" s="2" customFormat="1" ht="101.25" hidden="1" customHeight="1">
      <c r="A116" s="95"/>
      <c r="B116" s="345" t="s">
        <v>39</v>
      </c>
      <c r="C116" s="346"/>
      <c r="D116" s="341" t="s">
        <v>108</v>
      </c>
      <c r="E116" s="342"/>
      <c r="F116" s="342"/>
      <c r="G116" s="342"/>
      <c r="H116" s="342"/>
      <c r="I116" s="343"/>
      <c r="J116" s="4"/>
      <c r="K116" s="4"/>
      <c r="L116" s="4"/>
      <c r="M116" s="4"/>
      <c r="N116" s="4"/>
      <c r="O116" s="4"/>
      <c r="P116" s="4"/>
      <c r="Q116" s="4"/>
      <c r="S116" s="81"/>
    </row>
    <row r="117" spans="1:19" s="11" customFormat="1" ht="111.75" hidden="1" customHeight="1">
      <c r="A117" s="33"/>
      <c r="B117" s="338" t="str">
        <f>$D$21</f>
        <v>BLACK</v>
      </c>
      <c r="C117" s="338" t="str">
        <f t="shared" ref="C117" si="68">$E$58</f>
        <v>BLACK</v>
      </c>
      <c r="D117" s="320" t="s">
        <v>194</v>
      </c>
      <c r="E117" s="321"/>
      <c r="F117" s="321"/>
      <c r="G117" s="321"/>
      <c r="H117" s="321"/>
      <c r="I117" s="322"/>
      <c r="J117" s="24"/>
      <c r="K117" s="24"/>
      <c r="L117" s="24"/>
      <c r="M117" s="24"/>
      <c r="N117" s="24"/>
      <c r="O117" s="24"/>
      <c r="S117" s="83"/>
    </row>
    <row r="118" spans="1:19" s="11" customFormat="1" ht="33">
      <c r="A118" s="33"/>
      <c r="B118" s="33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S118" s="83"/>
    </row>
    <row r="119" spans="1:19" s="195" customFormat="1" ht="86.45" customHeight="1">
      <c r="B119" s="222" t="s">
        <v>70</v>
      </c>
      <c r="C119" s="196"/>
      <c r="D119" s="18"/>
      <c r="E119" s="18"/>
      <c r="F119" s="17"/>
      <c r="G119" s="19"/>
      <c r="H119" s="21"/>
      <c r="I119" s="21"/>
      <c r="J119" s="21"/>
      <c r="K119" s="21"/>
      <c r="L119" s="21"/>
      <c r="M119" s="21"/>
      <c r="N119" s="21"/>
      <c r="O119" s="21"/>
      <c r="P119" s="17"/>
      <c r="Q119" s="20"/>
      <c r="S119" s="197"/>
    </row>
    <row r="120" spans="1:19" s="11" customFormat="1" ht="47.1" customHeight="1">
      <c r="A120" s="33">
        <v>1</v>
      </c>
      <c r="B120" s="35" t="s">
        <v>49</v>
      </c>
      <c r="C120" s="33"/>
      <c r="D120" s="33"/>
      <c r="G120" s="24"/>
      <c r="N120" s="23"/>
      <c r="O120" s="22"/>
      <c r="P120" s="22"/>
      <c r="Q120" s="23"/>
      <c r="S120" s="83"/>
    </row>
    <row r="121" spans="1:19" s="11" customFormat="1" ht="47.1" customHeight="1">
      <c r="A121" s="33">
        <v>2</v>
      </c>
      <c r="B121" s="35" t="s">
        <v>60</v>
      </c>
      <c r="C121" s="33"/>
      <c r="D121" s="33"/>
      <c r="G121" s="24"/>
      <c r="N121" s="23"/>
      <c r="O121" s="22"/>
      <c r="P121" s="22"/>
      <c r="Q121" s="23"/>
      <c r="S121" s="83"/>
    </row>
    <row r="122" spans="1:19" s="11" customFormat="1" ht="47.1" customHeight="1">
      <c r="A122" s="33">
        <v>3</v>
      </c>
      <c r="B122" s="35" t="s">
        <v>61</v>
      </c>
      <c r="C122" s="33"/>
      <c r="D122" s="33"/>
      <c r="G122" s="24"/>
      <c r="N122" s="23"/>
      <c r="O122" s="22"/>
      <c r="P122" s="22"/>
      <c r="Q122" s="23"/>
      <c r="S122" s="83"/>
    </row>
    <row r="123" spans="1:19" s="13" customFormat="1" ht="57.6" customHeight="1">
      <c r="A123" s="12"/>
      <c r="B123" s="25" t="s">
        <v>55</v>
      </c>
      <c r="C123" s="96" t="s">
        <v>91</v>
      </c>
      <c r="D123" s="96" t="s">
        <v>78</v>
      </c>
      <c r="E123" s="96" t="s">
        <v>54</v>
      </c>
      <c r="F123" s="96" t="s">
        <v>10</v>
      </c>
      <c r="G123" s="96" t="s">
        <v>51</v>
      </c>
      <c r="H123" s="96" t="s">
        <v>52</v>
      </c>
      <c r="I123" s="97" t="s">
        <v>83</v>
      </c>
      <c r="J123" s="97" t="s">
        <v>81</v>
      </c>
      <c r="K123" s="108" t="s">
        <v>11</v>
      </c>
      <c r="M123" s="26"/>
      <c r="N123" s="27"/>
      <c r="O123" s="27"/>
      <c r="P123" s="26"/>
      <c r="S123" s="90"/>
    </row>
    <row r="124" spans="1:19" s="13" customFormat="1" ht="57.6" customHeight="1">
      <c r="A124" s="12"/>
      <c r="B124" s="25" t="s">
        <v>56</v>
      </c>
      <c r="C124" s="98">
        <f>+F53</f>
        <v>0</v>
      </c>
      <c r="D124" s="98">
        <f t="shared" ref="D124:J124" si="69">+G53</f>
        <v>0</v>
      </c>
      <c r="E124" s="98">
        <f t="shared" si="69"/>
        <v>2</v>
      </c>
      <c r="F124" s="98">
        <f t="shared" si="69"/>
        <v>0</v>
      </c>
      <c r="G124" s="98">
        <f t="shared" si="69"/>
        <v>0</v>
      </c>
      <c r="H124" s="98">
        <f t="shared" si="69"/>
        <v>0</v>
      </c>
      <c r="I124" s="98">
        <f t="shared" si="69"/>
        <v>0</v>
      </c>
      <c r="J124" s="98">
        <f t="shared" si="69"/>
        <v>0</v>
      </c>
      <c r="K124" s="108">
        <f>SUBTOTAL(9,C124:J124)</f>
        <v>2</v>
      </c>
      <c r="M124" s="26"/>
      <c r="N124" s="27"/>
      <c r="O124" s="27"/>
      <c r="P124" s="26"/>
      <c r="S124" s="90"/>
    </row>
    <row r="125" spans="1:19" s="36" customFormat="1" ht="149.44999999999999" customHeight="1">
      <c r="B125" s="317"/>
      <c r="C125" s="317"/>
      <c r="D125" s="317"/>
      <c r="E125" s="317"/>
      <c r="F125" s="317"/>
      <c r="G125" s="317"/>
      <c r="H125" s="317"/>
      <c r="I125" s="317"/>
      <c r="J125" s="317"/>
      <c r="K125" s="317"/>
      <c r="L125" s="317"/>
      <c r="M125" s="317"/>
      <c r="N125" s="317"/>
      <c r="O125" s="317"/>
      <c r="P125" s="317"/>
      <c r="Q125" s="317"/>
      <c r="S125" s="91"/>
    </row>
    <row r="126" spans="1:19" s="36" customFormat="1" ht="33">
      <c r="G126" s="37"/>
      <c r="S126" s="91"/>
    </row>
    <row r="127" spans="1:19" s="36" customFormat="1" ht="33">
      <c r="G127" s="37"/>
      <c r="S127" s="91"/>
    </row>
    <row r="128" spans="1:19" s="36" customFormat="1" ht="33">
      <c r="G128" s="37"/>
      <c r="S128" s="91"/>
    </row>
    <row r="129" spans="7:19" s="36" customFormat="1" ht="33">
      <c r="G129" s="37"/>
      <c r="S129" s="91"/>
    </row>
    <row r="130" spans="7:19" s="36" customFormat="1" ht="33">
      <c r="G130" s="37"/>
      <c r="S130" s="91"/>
    </row>
    <row r="131" spans="7:19" s="36" customFormat="1" ht="33">
      <c r="G131" s="37"/>
      <c r="S131" s="91"/>
    </row>
    <row r="132" spans="7:19" s="36" customFormat="1" ht="33">
      <c r="G132" s="37"/>
      <c r="S132" s="91"/>
    </row>
    <row r="133" spans="7:19" s="36" customFormat="1" ht="33">
      <c r="G133" s="37"/>
      <c r="S133" s="91"/>
    </row>
    <row r="134" spans="7:19" s="36" customFormat="1" ht="33">
      <c r="G134" s="37"/>
      <c r="S134" s="91"/>
    </row>
    <row r="135" spans="7:19" s="36" customFormat="1" ht="33">
      <c r="G135" s="37"/>
      <c r="S135" s="91"/>
    </row>
    <row r="136" spans="7:19" s="36" customFormat="1" ht="33">
      <c r="G136" s="37"/>
      <c r="S136" s="91"/>
    </row>
    <row r="137" spans="7:19" s="36" customFormat="1" ht="33">
      <c r="G137" s="37"/>
      <c r="S137" s="91"/>
    </row>
    <row r="138" spans="7:19" s="36" customFormat="1" ht="33">
      <c r="G138" s="37"/>
      <c r="S138" s="91"/>
    </row>
    <row r="139" spans="7:19" s="36" customFormat="1" ht="33">
      <c r="G139" s="37"/>
      <c r="H139" s="28"/>
      <c r="I139" s="28"/>
      <c r="S139" s="91"/>
    </row>
    <row r="140" spans="7:19" s="36" customFormat="1" ht="33">
      <c r="G140" s="37"/>
      <c r="H140" s="28"/>
      <c r="I140" s="28"/>
      <c r="S140" s="91"/>
    </row>
  </sheetData>
  <mergeCells count="97">
    <mergeCell ref="B80:E80"/>
    <mergeCell ref="H80:I80"/>
    <mergeCell ref="P80:Q80"/>
    <mergeCell ref="B81:E81"/>
    <mergeCell ref="B96:I96"/>
    <mergeCell ref="B102:C102"/>
    <mergeCell ref="D102:I102"/>
    <mergeCell ref="B113:C113"/>
    <mergeCell ref="B114:C114"/>
    <mergeCell ref="B107:I107"/>
    <mergeCell ref="B108:C108"/>
    <mergeCell ref="D108:I108"/>
    <mergeCell ref="B109:C109"/>
    <mergeCell ref="D109:I109"/>
    <mergeCell ref="B111:I111"/>
    <mergeCell ref="B112:C112"/>
    <mergeCell ref="A72:Q72"/>
    <mergeCell ref="B73:C73"/>
    <mergeCell ref="N73:Q73"/>
    <mergeCell ref="P76:Q76"/>
    <mergeCell ref="P77:Q77"/>
    <mergeCell ref="A76:E76"/>
    <mergeCell ref="B77:E77"/>
    <mergeCell ref="H76:I76"/>
    <mergeCell ref="H77:I77"/>
    <mergeCell ref="B79:E79"/>
    <mergeCell ref="H79:I79"/>
    <mergeCell ref="P79:Q79"/>
    <mergeCell ref="N74:Q74"/>
    <mergeCell ref="B74:C74"/>
    <mergeCell ref="B78:E78"/>
    <mergeCell ref="H78:I78"/>
    <mergeCell ref="P78:Q78"/>
    <mergeCell ref="B70:C70"/>
    <mergeCell ref="N70:Q70"/>
    <mergeCell ref="B71:C71"/>
    <mergeCell ref="N71:Q71"/>
    <mergeCell ref="A66:Q66"/>
    <mergeCell ref="A69:Q69"/>
    <mergeCell ref="B67:C67"/>
    <mergeCell ref="N67:Q67"/>
    <mergeCell ref="B68:C68"/>
    <mergeCell ref="N68:Q68"/>
    <mergeCell ref="G5:M8"/>
    <mergeCell ref="D54:Q55"/>
    <mergeCell ref="D11:F11"/>
    <mergeCell ref="B13:F13"/>
    <mergeCell ref="L11:Q11"/>
    <mergeCell ref="D8:F8"/>
    <mergeCell ref="N1:O1"/>
    <mergeCell ref="P1:Q1"/>
    <mergeCell ref="N2:O2"/>
    <mergeCell ref="P2:Q2"/>
    <mergeCell ref="N3:O3"/>
    <mergeCell ref="P3:Q3"/>
    <mergeCell ref="B65:C65"/>
    <mergeCell ref="N65:Q65"/>
    <mergeCell ref="A63:Q63"/>
    <mergeCell ref="N61:Q61"/>
    <mergeCell ref="B64:C64"/>
    <mergeCell ref="N64:Q64"/>
    <mergeCell ref="B61:C61"/>
    <mergeCell ref="B62:C62"/>
    <mergeCell ref="N62:Q62"/>
    <mergeCell ref="A60:Q60"/>
    <mergeCell ref="N56:Q56"/>
    <mergeCell ref="N58:Q58"/>
    <mergeCell ref="A56:C56"/>
    <mergeCell ref="B58:C58"/>
    <mergeCell ref="B59:C59"/>
    <mergeCell ref="N59:Q59"/>
    <mergeCell ref="A57:Q57"/>
    <mergeCell ref="D97:I97"/>
    <mergeCell ref="D98:I98"/>
    <mergeCell ref="B100:I100"/>
    <mergeCell ref="H81:I81"/>
    <mergeCell ref="P81:Q81"/>
    <mergeCell ref="B90:C90"/>
    <mergeCell ref="B86:C86"/>
    <mergeCell ref="B87:C87"/>
    <mergeCell ref="B88:I88"/>
    <mergeCell ref="B125:Q125"/>
    <mergeCell ref="B91:C91"/>
    <mergeCell ref="D117:I117"/>
    <mergeCell ref="C84:I84"/>
    <mergeCell ref="B85:I85"/>
    <mergeCell ref="D86:I86"/>
    <mergeCell ref="D87:I87"/>
    <mergeCell ref="B89:C89"/>
    <mergeCell ref="D113:I113"/>
    <mergeCell ref="B117:C117"/>
    <mergeCell ref="B101:C101"/>
    <mergeCell ref="D116:I116"/>
    <mergeCell ref="B103:C103"/>
    <mergeCell ref="B116:C116"/>
    <mergeCell ref="B98:C98"/>
    <mergeCell ref="B97:C97"/>
  </mergeCells>
  <phoneticPr fontId="61" type="noConversion"/>
  <conditionalFormatting sqref="F77:F81">
    <cfRule type="duplicateValues" dxfId="1" priority="10"/>
  </conditionalFormatting>
  <printOptions horizontalCentered="1"/>
  <pageMargins left="0.25" right="0" top="0.61388888888888904" bottom="0.75" header="0" footer="0"/>
  <pageSetup paperSize="9" scale="2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81" max="16" man="1"/>
    <brk id="128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22"/>
  <sheetViews>
    <sheetView view="pageBreakPreview" zoomScale="40" zoomScaleNormal="40" zoomScaleSheetLayoutView="40" zoomScalePageLayoutView="25" workbookViewId="0">
      <pane ySplit="5" topLeftCell="A21" activePane="bottomLeft" state="frozen"/>
      <selection activeCell="D65" sqref="D65"/>
      <selection pane="bottomLeft" activeCell="I6" sqref="I6"/>
    </sheetView>
  </sheetViews>
  <sheetFormatPr defaultColWidth="9.140625" defaultRowHeight="24"/>
  <cols>
    <col min="1" max="1" width="73.85546875" style="136" customWidth="1"/>
    <col min="2" max="2" width="97.5703125" style="137" hidden="1" customWidth="1"/>
    <col min="3" max="3" width="188.42578125" style="137" customWidth="1"/>
    <col min="4" max="16384" width="9.140625" style="137"/>
  </cols>
  <sheetData>
    <row r="1" spans="1:8" s="121" customFormat="1" ht="134.25" customHeight="1">
      <c r="A1" s="119"/>
      <c r="B1" s="120"/>
      <c r="C1" s="120"/>
    </row>
    <row r="2" spans="1:8" s="121" customFormat="1" ht="37.5" customHeight="1">
      <c r="A2" s="120" t="str">
        <f>'[2]1. CUTTING '!B6</f>
        <v xml:space="preserve">JOB NUMBER:  </v>
      </c>
      <c r="B2" s="120" t="str">
        <f>'[3]1. CUTTING'!D6</f>
        <v>C21  SS24  G2693</v>
      </c>
      <c r="C2" s="120" t="str">
        <f>'1. CUTTING DOCKET'!$D$6</f>
        <v>T25  SU25  S2792</v>
      </c>
    </row>
    <row r="3" spans="1:8" s="121" customFormat="1" ht="37.5" customHeight="1">
      <c r="A3" s="122" t="str">
        <f>'[2]1. CUTTING '!B7</f>
        <v xml:space="preserve">STYLE NUMBER: </v>
      </c>
      <c r="B3" s="123" t="str">
        <f>'[3]1. CUTTING'!D7</f>
        <v>CRTZ-1206</v>
      </c>
      <c r="C3" s="120" t="str">
        <f>'1. CUTTING DOCKET'!D7</f>
        <v>C0057-CRW008</v>
      </c>
    </row>
    <row r="4" spans="1:8" s="121" customFormat="1" ht="37.5" customHeight="1">
      <c r="A4" s="122" t="str">
        <f>'[2]1. CUTTING '!B8</f>
        <v xml:space="preserve">STYLE NAME : </v>
      </c>
      <c r="B4" s="120" t="str">
        <f>'[3]1. CUTTING'!D8</f>
        <v>ALCATRAZ HOODIE 2024 OFF WHITE</v>
      </c>
      <c r="C4" s="120" t="str">
        <f>'1. CUTTING DOCKET'!D8</f>
        <v>NOS ICON FLORAL WOMEN SWEATSHIRT  25</v>
      </c>
    </row>
    <row r="5" spans="1:8" s="121" customFormat="1" ht="75.95" customHeight="1">
      <c r="A5" s="124"/>
      <c r="B5" s="125" t="str">
        <f>'[3]1. CUTTING'!A33</f>
        <v>CREAM</v>
      </c>
      <c r="C5" s="125" t="str">
        <f>'1. CUTTING DOCKET'!$D$18</f>
        <v>BLACK</v>
      </c>
    </row>
    <row r="6" spans="1:8" s="128" customFormat="1" ht="89.25" customHeight="1">
      <c r="A6" s="126" t="s">
        <v>32</v>
      </c>
      <c r="B6" s="127" t="str">
        <f t="shared" ref="B6" si="0">B5</f>
        <v>CREAM</v>
      </c>
      <c r="C6" s="127" t="str">
        <f>'1. CUTTING DOCKET'!E58</f>
        <v>BLACK</v>
      </c>
    </row>
    <row r="7" spans="1:8" s="128" customFormat="1" ht="143.25" customHeight="1">
      <c r="A7" s="129" t="s">
        <v>33</v>
      </c>
      <c r="B7" s="406" t="str">
        <f>'1. CUTTING DOCKET'!$L$11</f>
        <v>VTK6012-1B FLEECE 100%COTTON 310GSM 
30'S//2 OE CD +
10'S CD AA SIRO DK ; CW: 177CM</v>
      </c>
      <c r="C7" s="407"/>
    </row>
    <row r="8" spans="1:8" s="128" customFormat="1" ht="321" customHeight="1">
      <c r="A8" s="130" t="str">
        <f>'1. CUTTING DOCKET'!D58</f>
        <v xml:space="preserve">VẢI CHÍNH </v>
      </c>
      <c r="B8" s="131"/>
      <c r="C8" s="138"/>
      <c r="H8" s="132"/>
    </row>
    <row r="9" spans="1:8" s="128" customFormat="1" ht="229.5" customHeight="1">
      <c r="A9" s="126" t="str">
        <f>'1. CUTTING DOCKET'!$B$59</f>
        <v>VTK5824 RIB 2*2 97%COTTON 3%SPAN 390GSM
30'S//2 CM + 70D/OP; CW: 127CM</v>
      </c>
      <c r="B9" s="126" t="str">
        <f>'[3]1. CUTTING'!E35</f>
        <v>CREAM</v>
      </c>
      <c r="C9" s="126" t="str">
        <f>C6</f>
        <v>BLACK</v>
      </c>
    </row>
    <row r="10" spans="1:8" s="128" customFormat="1" ht="241.35" customHeight="1">
      <c r="A10" s="130" t="str">
        <f>'1. CUTTING DOCKET'!$D$59</f>
        <v>BO LAI + BO TAY + BO CỔ</v>
      </c>
      <c r="B10" s="131"/>
      <c r="C10" s="138"/>
    </row>
    <row r="11" spans="1:8" s="128" customFormat="1" ht="40.5" hidden="1">
      <c r="A11" s="126" t="e">
        <f>'[3]1. CUTTING'!#REF!</f>
        <v>#REF!</v>
      </c>
      <c r="B11" s="126" t="str">
        <f>'[3]1. CUTTING'!E37</f>
        <v>BABY BLUE</v>
      </c>
      <c r="C11" s="126" t="e">
        <f>'[3]1. CUTTING'!#REF!</f>
        <v>#REF!</v>
      </c>
    </row>
    <row r="12" spans="1:8" s="128" customFormat="1" ht="241.35" hidden="1" customHeight="1">
      <c r="A12" s="130" t="e">
        <f>'[3]1. CUTTING'!#REF!</f>
        <v>#REF!</v>
      </c>
      <c r="B12" s="131"/>
      <c r="C12" s="131"/>
    </row>
    <row r="13" spans="1:8" s="128" customFormat="1" ht="72.75" customHeight="1">
      <c r="A13" s="126" t="str">
        <f>'[3]1. CUTTING'!B42</f>
        <v>CHỈ 40/2</v>
      </c>
      <c r="B13" s="133" t="str">
        <f>'[3]1. CUTTING'!F42</f>
        <v>WHITE</v>
      </c>
      <c r="C13" s="133" t="str">
        <f>'1. CUTTING DOCKET'!$F$77</f>
        <v>BLACK</v>
      </c>
    </row>
    <row r="14" spans="1:8" s="128" customFormat="1" ht="100.5" customHeight="1">
      <c r="A14" s="130" t="s">
        <v>109</v>
      </c>
      <c r="B14" s="134"/>
      <c r="C14" s="134" t="str">
        <f>'1. CUTTING DOCKET'!$G$77</f>
        <v>BLACK</v>
      </c>
    </row>
    <row r="15" spans="1:8" s="128" customFormat="1" ht="72.75" customHeight="1">
      <c r="A15" s="126" t="str">
        <f>'1. CUTTING DOCKET'!$B$78</f>
        <v xml:space="preserve">DÂY TAPE XƯƠNG CÁ </v>
      </c>
      <c r="B15" s="133" t="str">
        <f>'[3]1. CUTTING'!F46</f>
        <v>WHITE</v>
      </c>
      <c r="C15" s="133" t="str">
        <f>'1. CUTTING DOCKET'!$F$78</f>
        <v>BLACK</v>
      </c>
    </row>
    <row r="16" spans="1:8" s="128" customFormat="1" ht="211.5" customHeight="1">
      <c r="A16" s="130" t="s">
        <v>195</v>
      </c>
      <c r="B16" s="134"/>
      <c r="C16" s="134"/>
    </row>
    <row r="17" spans="1:3" s="128" customFormat="1" ht="85.5" customHeight="1">
      <c r="A17" s="126" t="str">
        <f>'1. CUTTING DOCKET'!$B$79</f>
        <v xml:space="preserve">NHÃN CHÍNH </v>
      </c>
      <c r="B17" s="408" t="str">
        <f>'1. CUTTING DOCKET'!$F$79</f>
        <v>BLACK</v>
      </c>
      <c r="C17" s="409"/>
    </row>
    <row r="18" spans="1:3" s="128" customFormat="1" ht="291.60000000000002" customHeight="1">
      <c r="A18" s="135" t="s">
        <v>238</v>
      </c>
      <c r="B18" s="410"/>
      <c r="C18" s="411"/>
    </row>
    <row r="19" spans="1:3" s="128" customFormat="1" ht="85.5" customHeight="1">
      <c r="A19" s="126" t="str">
        <f>'1. CUTTING DOCKET'!$B$80</f>
        <v>NHÃN SIZE</v>
      </c>
      <c r="B19" s="408" t="str">
        <f>'1. CUTTING DOCKET'!$F$79</f>
        <v>BLACK</v>
      </c>
      <c r="C19" s="409"/>
    </row>
    <row r="20" spans="1:3" s="128" customFormat="1" ht="291.60000000000002" customHeight="1">
      <c r="A20" s="135" t="s">
        <v>239</v>
      </c>
      <c r="B20" s="410"/>
      <c r="C20" s="411"/>
    </row>
    <row r="21" spans="1:3" s="128" customFormat="1" ht="210.75" customHeight="1">
      <c r="A21" s="126" t="str">
        <f>'1. CUTTING DOCKET'!$B$81</f>
        <v>NHÃN THÀNH PHẦN</v>
      </c>
      <c r="B21" s="408" t="s">
        <v>36</v>
      </c>
      <c r="C21" s="409"/>
    </row>
    <row r="22" spans="1:3" s="128" customFormat="1" ht="300.75" customHeight="1">
      <c r="A22" s="135" t="s">
        <v>240</v>
      </c>
      <c r="B22" s="410"/>
      <c r="C22" s="411"/>
    </row>
  </sheetData>
  <mergeCells count="7">
    <mergeCell ref="B7:C7"/>
    <mergeCell ref="B17:C17"/>
    <mergeCell ref="B18:C18"/>
    <mergeCell ref="B21:C21"/>
    <mergeCell ref="B22:C22"/>
    <mergeCell ref="B19:C19"/>
    <mergeCell ref="B20:C20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A0EFD-3563-47E9-8C78-9D4EDE481511}">
  <dimension ref="A1:AA409"/>
  <sheetViews>
    <sheetView view="pageBreakPreview" topLeftCell="A15" zoomScale="60" zoomScaleNormal="85" workbookViewId="0">
      <selection activeCell="A61" sqref="A61:XFD104"/>
    </sheetView>
  </sheetViews>
  <sheetFormatPr defaultRowHeight="15" outlineLevelRow="1"/>
  <cols>
    <col min="1" max="3" width="40.85546875" style="147" customWidth="1"/>
    <col min="4" max="10" width="5.7109375" style="147" customWidth="1"/>
    <col min="11" max="17" width="5.7109375" style="230" customWidth="1"/>
    <col min="18" max="18" width="9.140625" style="147"/>
    <col min="19" max="20" width="11.42578125" style="147" customWidth="1"/>
    <col min="21" max="21" width="11.42578125" style="147" hidden="1" customWidth="1"/>
    <col min="22" max="257" width="11.42578125" style="149" customWidth="1"/>
    <col min="258" max="259" width="40.85546875" style="149" customWidth="1"/>
    <col min="260" max="273" width="5.7109375" style="149" customWidth="1"/>
    <col min="274" max="274" width="9.140625" style="149"/>
    <col min="275" max="513" width="11.42578125" style="149" customWidth="1"/>
    <col min="514" max="515" width="40.85546875" style="149" customWidth="1"/>
    <col min="516" max="529" width="5.7109375" style="149" customWidth="1"/>
    <col min="530" max="530" width="9.140625" style="149"/>
    <col min="531" max="769" width="11.42578125" style="149" customWidth="1"/>
    <col min="770" max="771" width="40.85546875" style="149" customWidth="1"/>
    <col min="772" max="785" width="5.7109375" style="149" customWidth="1"/>
    <col min="786" max="786" width="9.140625" style="149"/>
    <col min="787" max="1025" width="11.42578125" style="149" customWidth="1"/>
    <col min="1026" max="1027" width="40.85546875" style="149" customWidth="1"/>
    <col min="1028" max="1041" width="5.7109375" style="149" customWidth="1"/>
    <col min="1042" max="1042" width="9.140625" style="149"/>
    <col min="1043" max="1281" width="11.42578125" style="149" customWidth="1"/>
    <col min="1282" max="1283" width="40.85546875" style="149" customWidth="1"/>
    <col min="1284" max="1297" width="5.7109375" style="149" customWidth="1"/>
    <col min="1298" max="1298" width="9.140625" style="149"/>
    <col min="1299" max="1537" width="11.42578125" style="149" customWidth="1"/>
    <col min="1538" max="1539" width="40.85546875" style="149" customWidth="1"/>
    <col min="1540" max="1553" width="5.7109375" style="149" customWidth="1"/>
    <col min="1554" max="1554" width="9.140625" style="149"/>
    <col min="1555" max="1793" width="11.42578125" style="149" customWidth="1"/>
    <col min="1794" max="1795" width="40.85546875" style="149" customWidth="1"/>
    <col min="1796" max="1809" width="5.7109375" style="149" customWidth="1"/>
    <col min="1810" max="1810" width="9.140625" style="149"/>
    <col min="1811" max="2049" width="11.42578125" style="149" customWidth="1"/>
    <col min="2050" max="2051" width="40.85546875" style="149" customWidth="1"/>
    <col min="2052" max="2065" width="5.7109375" style="149" customWidth="1"/>
    <col min="2066" max="2066" width="9.140625" style="149"/>
    <col min="2067" max="2305" width="11.42578125" style="149" customWidth="1"/>
    <col min="2306" max="2307" width="40.85546875" style="149" customWidth="1"/>
    <col min="2308" max="2321" width="5.7109375" style="149" customWidth="1"/>
    <col min="2322" max="2322" width="9.140625" style="149"/>
    <col min="2323" max="2561" width="11.42578125" style="149" customWidth="1"/>
    <col min="2562" max="2563" width="40.85546875" style="149" customWidth="1"/>
    <col min="2564" max="2577" width="5.7109375" style="149" customWidth="1"/>
    <col min="2578" max="2578" width="9.140625" style="149"/>
    <col min="2579" max="2817" width="11.42578125" style="149" customWidth="1"/>
    <col min="2818" max="2819" width="40.85546875" style="149" customWidth="1"/>
    <col min="2820" max="2833" width="5.7109375" style="149" customWidth="1"/>
    <col min="2834" max="2834" width="9.140625" style="149"/>
    <col min="2835" max="3073" width="11.42578125" style="149" customWidth="1"/>
    <col min="3074" max="3075" width="40.85546875" style="149" customWidth="1"/>
    <col min="3076" max="3089" width="5.7109375" style="149" customWidth="1"/>
    <col min="3090" max="3090" width="9.140625" style="149"/>
    <col min="3091" max="3329" width="11.42578125" style="149" customWidth="1"/>
    <col min="3330" max="3331" width="40.85546875" style="149" customWidth="1"/>
    <col min="3332" max="3345" width="5.7109375" style="149" customWidth="1"/>
    <col min="3346" max="3346" width="9.140625" style="149"/>
    <col min="3347" max="3585" width="11.42578125" style="149" customWidth="1"/>
    <col min="3586" max="3587" width="40.85546875" style="149" customWidth="1"/>
    <col min="3588" max="3601" width="5.7109375" style="149" customWidth="1"/>
    <col min="3602" max="3602" width="9.140625" style="149"/>
    <col min="3603" max="3841" width="11.42578125" style="149" customWidth="1"/>
    <col min="3842" max="3843" width="40.85546875" style="149" customWidth="1"/>
    <col min="3844" max="3857" width="5.7109375" style="149" customWidth="1"/>
    <col min="3858" max="3858" width="9.140625" style="149"/>
    <col min="3859" max="4097" width="11.42578125" style="149" customWidth="1"/>
    <col min="4098" max="4099" width="40.85546875" style="149" customWidth="1"/>
    <col min="4100" max="4113" width="5.7109375" style="149" customWidth="1"/>
    <col min="4114" max="4114" width="9.140625" style="149"/>
    <col min="4115" max="4353" width="11.42578125" style="149" customWidth="1"/>
    <col min="4354" max="4355" width="40.85546875" style="149" customWidth="1"/>
    <col min="4356" max="4369" width="5.7109375" style="149" customWidth="1"/>
    <col min="4370" max="4370" width="9.140625" style="149"/>
    <col min="4371" max="4609" width="11.42578125" style="149" customWidth="1"/>
    <col min="4610" max="4611" width="40.85546875" style="149" customWidth="1"/>
    <col min="4612" max="4625" width="5.7109375" style="149" customWidth="1"/>
    <col min="4626" max="4626" width="9.140625" style="149"/>
    <col min="4627" max="4865" width="11.42578125" style="149" customWidth="1"/>
    <col min="4866" max="4867" width="40.85546875" style="149" customWidth="1"/>
    <col min="4868" max="4881" width="5.7109375" style="149" customWidth="1"/>
    <col min="4882" max="4882" width="9.140625" style="149"/>
    <col min="4883" max="5121" width="11.42578125" style="149" customWidth="1"/>
    <col min="5122" max="5123" width="40.85546875" style="149" customWidth="1"/>
    <col min="5124" max="5137" width="5.7109375" style="149" customWidth="1"/>
    <col min="5138" max="5138" width="9.140625" style="149"/>
    <col min="5139" max="5377" width="11.42578125" style="149" customWidth="1"/>
    <col min="5378" max="5379" width="40.85546875" style="149" customWidth="1"/>
    <col min="5380" max="5393" width="5.7109375" style="149" customWidth="1"/>
    <col min="5394" max="5394" width="9.140625" style="149"/>
    <col min="5395" max="5633" width="11.42578125" style="149" customWidth="1"/>
    <col min="5634" max="5635" width="40.85546875" style="149" customWidth="1"/>
    <col min="5636" max="5649" width="5.7109375" style="149" customWidth="1"/>
    <col min="5650" max="5650" width="9.140625" style="149"/>
    <col min="5651" max="5889" width="11.42578125" style="149" customWidth="1"/>
    <col min="5890" max="5891" width="40.85546875" style="149" customWidth="1"/>
    <col min="5892" max="5905" width="5.7109375" style="149" customWidth="1"/>
    <col min="5906" max="5906" width="9.140625" style="149"/>
    <col min="5907" max="6145" width="11.42578125" style="149" customWidth="1"/>
    <col min="6146" max="6147" width="40.85546875" style="149" customWidth="1"/>
    <col min="6148" max="6161" width="5.7109375" style="149" customWidth="1"/>
    <col min="6162" max="6162" width="9.140625" style="149"/>
    <col min="6163" max="6401" width="11.42578125" style="149" customWidth="1"/>
    <col min="6402" max="6403" width="40.85546875" style="149" customWidth="1"/>
    <col min="6404" max="6417" width="5.7109375" style="149" customWidth="1"/>
    <col min="6418" max="6418" width="9.140625" style="149"/>
    <col min="6419" max="6657" width="11.42578125" style="149" customWidth="1"/>
    <col min="6658" max="6659" width="40.85546875" style="149" customWidth="1"/>
    <col min="6660" max="6673" width="5.7109375" style="149" customWidth="1"/>
    <col min="6674" max="6674" width="9.140625" style="149"/>
    <col min="6675" max="6913" width="11.42578125" style="149" customWidth="1"/>
    <col min="6914" max="6915" width="40.85546875" style="149" customWidth="1"/>
    <col min="6916" max="6929" width="5.7109375" style="149" customWidth="1"/>
    <col min="6930" max="6930" width="9.140625" style="149"/>
    <col min="6931" max="7169" width="11.42578125" style="149" customWidth="1"/>
    <col min="7170" max="7171" width="40.85546875" style="149" customWidth="1"/>
    <col min="7172" max="7185" width="5.7109375" style="149" customWidth="1"/>
    <col min="7186" max="7186" width="9.140625" style="149"/>
    <col min="7187" max="7425" width="11.42578125" style="149" customWidth="1"/>
    <col min="7426" max="7427" width="40.85546875" style="149" customWidth="1"/>
    <col min="7428" max="7441" width="5.7109375" style="149" customWidth="1"/>
    <col min="7442" max="7442" width="9.140625" style="149"/>
    <col min="7443" max="7681" width="11.42578125" style="149" customWidth="1"/>
    <col min="7682" max="7683" width="40.85546875" style="149" customWidth="1"/>
    <col min="7684" max="7697" width="5.7109375" style="149" customWidth="1"/>
    <col min="7698" max="7698" width="9.140625" style="149"/>
    <col min="7699" max="7937" width="11.42578125" style="149" customWidth="1"/>
    <col min="7938" max="7939" width="40.85546875" style="149" customWidth="1"/>
    <col min="7940" max="7953" width="5.7109375" style="149" customWidth="1"/>
    <col min="7954" max="7954" width="9.140625" style="149"/>
    <col min="7955" max="8193" width="11.42578125" style="149" customWidth="1"/>
    <col min="8194" max="8195" width="40.85546875" style="149" customWidth="1"/>
    <col min="8196" max="8209" width="5.7109375" style="149" customWidth="1"/>
    <col min="8210" max="8210" width="9.140625" style="149"/>
    <col min="8211" max="8449" width="11.42578125" style="149" customWidth="1"/>
    <col min="8450" max="8451" width="40.85546875" style="149" customWidth="1"/>
    <col min="8452" max="8465" width="5.7109375" style="149" customWidth="1"/>
    <col min="8466" max="8466" width="9.140625" style="149"/>
    <col min="8467" max="8705" width="11.42578125" style="149" customWidth="1"/>
    <col min="8706" max="8707" width="40.85546875" style="149" customWidth="1"/>
    <col min="8708" max="8721" width="5.7109375" style="149" customWidth="1"/>
    <col min="8722" max="8722" width="9.140625" style="149"/>
    <col min="8723" max="8961" width="11.42578125" style="149" customWidth="1"/>
    <col min="8962" max="8963" width="40.85546875" style="149" customWidth="1"/>
    <col min="8964" max="8977" width="5.7109375" style="149" customWidth="1"/>
    <col min="8978" max="8978" width="9.140625" style="149"/>
    <col min="8979" max="9217" width="11.42578125" style="149" customWidth="1"/>
    <col min="9218" max="9219" width="40.85546875" style="149" customWidth="1"/>
    <col min="9220" max="9233" width="5.7109375" style="149" customWidth="1"/>
    <col min="9234" max="9234" width="9.140625" style="149"/>
    <col min="9235" max="9473" width="11.42578125" style="149" customWidth="1"/>
    <col min="9474" max="9475" width="40.85546875" style="149" customWidth="1"/>
    <col min="9476" max="9489" width="5.7109375" style="149" customWidth="1"/>
    <col min="9490" max="9490" width="9.140625" style="149"/>
    <col min="9491" max="9729" width="11.42578125" style="149" customWidth="1"/>
    <col min="9730" max="9731" width="40.85546875" style="149" customWidth="1"/>
    <col min="9732" max="9745" width="5.7109375" style="149" customWidth="1"/>
    <col min="9746" max="9746" width="9.140625" style="149"/>
    <col min="9747" max="9985" width="11.42578125" style="149" customWidth="1"/>
    <col min="9986" max="9987" width="40.85546875" style="149" customWidth="1"/>
    <col min="9988" max="10001" width="5.7109375" style="149" customWidth="1"/>
    <col min="10002" max="10002" width="9.140625" style="149"/>
    <col min="10003" max="10241" width="11.42578125" style="149" customWidth="1"/>
    <col min="10242" max="10243" width="40.85546875" style="149" customWidth="1"/>
    <col min="10244" max="10257" width="5.7109375" style="149" customWidth="1"/>
    <col min="10258" max="10258" width="9.140625" style="149"/>
    <col min="10259" max="10497" width="11.42578125" style="149" customWidth="1"/>
    <col min="10498" max="10499" width="40.85546875" style="149" customWidth="1"/>
    <col min="10500" max="10513" width="5.7109375" style="149" customWidth="1"/>
    <col min="10514" max="10514" width="9.140625" style="149"/>
    <col min="10515" max="10753" width="11.42578125" style="149" customWidth="1"/>
    <col min="10754" max="10755" width="40.85546875" style="149" customWidth="1"/>
    <col min="10756" max="10769" width="5.7109375" style="149" customWidth="1"/>
    <col min="10770" max="10770" width="9.140625" style="149"/>
    <col min="10771" max="11009" width="11.42578125" style="149" customWidth="1"/>
    <col min="11010" max="11011" width="40.85546875" style="149" customWidth="1"/>
    <col min="11012" max="11025" width="5.7109375" style="149" customWidth="1"/>
    <col min="11026" max="11026" width="9.140625" style="149"/>
    <col min="11027" max="11265" width="11.42578125" style="149" customWidth="1"/>
    <col min="11266" max="11267" width="40.85546875" style="149" customWidth="1"/>
    <col min="11268" max="11281" width="5.7109375" style="149" customWidth="1"/>
    <col min="11282" max="11282" width="9.140625" style="149"/>
    <col min="11283" max="11521" width="11.42578125" style="149" customWidth="1"/>
    <col min="11522" max="11523" width="40.85546875" style="149" customWidth="1"/>
    <col min="11524" max="11537" width="5.7109375" style="149" customWidth="1"/>
    <col min="11538" max="11538" width="9.140625" style="149"/>
    <col min="11539" max="11777" width="11.42578125" style="149" customWidth="1"/>
    <col min="11778" max="11779" width="40.85546875" style="149" customWidth="1"/>
    <col min="11780" max="11793" width="5.7109375" style="149" customWidth="1"/>
    <col min="11794" max="11794" width="9.140625" style="149"/>
    <col min="11795" max="12033" width="11.42578125" style="149" customWidth="1"/>
    <col min="12034" max="12035" width="40.85546875" style="149" customWidth="1"/>
    <col min="12036" max="12049" width="5.7109375" style="149" customWidth="1"/>
    <col min="12050" max="12050" width="9.140625" style="149"/>
    <col min="12051" max="12289" width="11.42578125" style="149" customWidth="1"/>
    <col min="12290" max="12291" width="40.85546875" style="149" customWidth="1"/>
    <col min="12292" max="12305" width="5.7109375" style="149" customWidth="1"/>
    <col min="12306" max="12306" width="9.140625" style="149"/>
    <col min="12307" max="12545" width="11.42578125" style="149" customWidth="1"/>
    <col min="12546" max="12547" width="40.85546875" style="149" customWidth="1"/>
    <col min="12548" max="12561" width="5.7109375" style="149" customWidth="1"/>
    <col min="12562" max="12562" width="9.140625" style="149"/>
    <col min="12563" max="12801" width="11.42578125" style="149" customWidth="1"/>
    <col min="12802" max="12803" width="40.85546875" style="149" customWidth="1"/>
    <col min="12804" max="12817" width="5.7109375" style="149" customWidth="1"/>
    <col min="12818" max="12818" width="9.140625" style="149"/>
    <col min="12819" max="13057" width="11.42578125" style="149" customWidth="1"/>
    <col min="13058" max="13059" width="40.85546875" style="149" customWidth="1"/>
    <col min="13060" max="13073" width="5.7109375" style="149" customWidth="1"/>
    <col min="13074" max="13074" width="9.140625" style="149"/>
    <col min="13075" max="13313" width="11.42578125" style="149" customWidth="1"/>
    <col min="13314" max="13315" width="40.85546875" style="149" customWidth="1"/>
    <col min="13316" max="13329" width="5.7109375" style="149" customWidth="1"/>
    <col min="13330" max="13330" width="9.140625" style="149"/>
    <col min="13331" max="13569" width="11.42578125" style="149" customWidth="1"/>
    <col min="13570" max="13571" width="40.85546875" style="149" customWidth="1"/>
    <col min="13572" max="13585" width="5.7109375" style="149" customWidth="1"/>
    <col min="13586" max="13586" width="9.140625" style="149"/>
    <col min="13587" max="13825" width="11.42578125" style="149" customWidth="1"/>
    <col min="13826" max="13827" width="40.85546875" style="149" customWidth="1"/>
    <col min="13828" max="13841" width="5.7109375" style="149" customWidth="1"/>
    <col min="13842" max="13842" width="9.140625" style="149"/>
    <col min="13843" max="14081" width="11.42578125" style="149" customWidth="1"/>
    <col min="14082" max="14083" width="40.85546875" style="149" customWidth="1"/>
    <col min="14084" max="14097" width="5.7109375" style="149" customWidth="1"/>
    <col min="14098" max="14098" width="9.140625" style="149"/>
    <col min="14099" max="14337" width="11.42578125" style="149" customWidth="1"/>
    <col min="14338" max="14339" width="40.85546875" style="149" customWidth="1"/>
    <col min="14340" max="14353" width="5.7109375" style="149" customWidth="1"/>
    <col min="14354" max="14354" width="9.140625" style="149"/>
    <col min="14355" max="14593" width="11.42578125" style="149" customWidth="1"/>
    <col min="14594" max="14595" width="40.85546875" style="149" customWidth="1"/>
    <col min="14596" max="14609" width="5.7109375" style="149" customWidth="1"/>
    <col min="14610" max="14610" width="9.140625" style="149"/>
    <col min="14611" max="14849" width="11.42578125" style="149" customWidth="1"/>
    <col min="14850" max="14851" width="40.85546875" style="149" customWidth="1"/>
    <col min="14852" max="14865" width="5.7109375" style="149" customWidth="1"/>
    <col min="14866" max="14866" width="9.140625" style="149"/>
    <col min="14867" max="15105" width="11.42578125" style="149" customWidth="1"/>
    <col min="15106" max="15107" width="40.85546875" style="149" customWidth="1"/>
    <col min="15108" max="15121" width="5.7109375" style="149" customWidth="1"/>
    <col min="15122" max="15122" width="9.140625" style="149"/>
    <col min="15123" max="15361" width="11.42578125" style="149" customWidth="1"/>
    <col min="15362" max="15363" width="40.85546875" style="149" customWidth="1"/>
    <col min="15364" max="15377" width="5.7109375" style="149" customWidth="1"/>
    <col min="15378" max="15378" width="9.140625" style="149"/>
    <col min="15379" max="15617" width="11.42578125" style="149" customWidth="1"/>
    <col min="15618" max="15619" width="40.85546875" style="149" customWidth="1"/>
    <col min="15620" max="15633" width="5.7109375" style="149" customWidth="1"/>
    <col min="15634" max="15634" width="9.140625" style="149"/>
    <col min="15635" max="15873" width="11.42578125" style="149" customWidth="1"/>
    <col min="15874" max="15875" width="40.85546875" style="149" customWidth="1"/>
    <col min="15876" max="15889" width="5.7109375" style="149" customWidth="1"/>
    <col min="15890" max="15890" width="9.140625" style="149"/>
    <col min="15891" max="16129" width="11.42578125" style="149" customWidth="1"/>
    <col min="16130" max="16131" width="40.85546875" style="149" customWidth="1"/>
    <col min="16132" max="16145" width="5.7109375" style="149" customWidth="1"/>
    <col min="16146" max="16146" width="9.140625" style="149"/>
    <col min="16147" max="16384" width="11.42578125" style="149" customWidth="1"/>
  </cols>
  <sheetData>
    <row r="1" spans="1:21" ht="15" customHeight="1" thickBot="1">
      <c r="A1" s="227" t="s">
        <v>241</v>
      </c>
      <c r="B1" s="228" t="s">
        <v>124</v>
      </c>
      <c r="C1" s="146"/>
      <c r="D1" s="146"/>
      <c r="E1" s="146"/>
      <c r="F1" s="146"/>
      <c r="J1" s="447">
        <f>'[4]GENERAL INFO'!_Toc134929903</f>
        <v>0</v>
      </c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229"/>
    </row>
    <row r="2" spans="1:21" ht="15" customHeight="1" thickBot="1">
      <c r="A2" s="145" t="s">
        <v>242</v>
      </c>
      <c r="B2" s="228" t="s">
        <v>124</v>
      </c>
      <c r="C2" s="146"/>
      <c r="D2" s="146"/>
      <c r="E2" s="146"/>
      <c r="F2" s="146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229"/>
    </row>
    <row r="3" spans="1:21" ht="15" customHeight="1" thickBot="1">
      <c r="A3" s="150" t="s">
        <v>243</v>
      </c>
      <c r="B3" s="150" t="str">
        <f>'[4]GENERAL INFO'!C5</f>
        <v>TOMORROWLAND STORE</v>
      </c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229"/>
    </row>
    <row r="4" spans="1:21" ht="15" customHeight="1" thickBot="1">
      <c r="A4" s="150" t="s">
        <v>125</v>
      </c>
      <c r="B4" s="150" t="str">
        <f>'[4]GENERAL INFO'!C6</f>
        <v>WOMEN</v>
      </c>
      <c r="J4" s="447"/>
      <c r="K4" s="447"/>
      <c r="L4" s="447"/>
      <c r="M4" s="447"/>
      <c r="N4" s="447"/>
      <c r="O4" s="447"/>
      <c r="P4" s="447"/>
      <c r="Q4" s="447"/>
      <c r="R4" s="447"/>
      <c r="S4" s="447"/>
      <c r="T4" s="447"/>
      <c r="U4" s="229"/>
    </row>
    <row r="5" spans="1:21" ht="15" customHeight="1" thickBot="1">
      <c r="A5" s="150" t="s">
        <v>244</v>
      </c>
      <c r="B5" s="150" t="str">
        <f>'[4]GENERAL INFO'!C9</f>
        <v>SWEATSHIRT WOMEN</v>
      </c>
      <c r="O5" s="231"/>
      <c r="P5" s="231"/>
      <c r="Q5" s="231"/>
      <c r="R5" s="231"/>
      <c r="U5" s="229"/>
    </row>
    <row r="6" spans="1:21" ht="15" customHeight="1" thickBot="1">
      <c r="A6" s="150" t="s">
        <v>126</v>
      </c>
      <c r="B6" s="150">
        <f>'[4]GENERAL INFO'!C11</f>
        <v>0</v>
      </c>
      <c r="L6" s="232"/>
      <c r="O6" s="231"/>
      <c r="P6" s="231"/>
      <c r="Q6" s="231"/>
      <c r="R6" s="231"/>
      <c r="S6" s="151"/>
      <c r="T6" s="151"/>
      <c r="U6" s="229"/>
    </row>
    <row r="7" spans="1:21" ht="15" customHeight="1" thickBot="1">
      <c r="L7" s="232"/>
      <c r="O7" s="231"/>
      <c r="P7" s="231"/>
      <c r="Q7" s="231"/>
      <c r="R7" s="231"/>
      <c r="S7" s="151"/>
      <c r="T7" s="151"/>
      <c r="U7" s="229"/>
    </row>
    <row r="8" spans="1:21" ht="15" customHeight="1">
      <c r="A8" s="185" t="s">
        <v>245</v>
      </c>
      <c r="B8" s="233"/>
      <c r="C8" s="233"/>
      <c r="D8" s="186"/>
      <c r="E8" s="186"/>
      <c r="F8" s="186"/>
      <c r="G8" s="234"/>
      <c r="H8" s="186"/>
      <c r="I8" s="186"/>
      <c r="J8" s="186"/>
      <c r="K8" s="234"/>
      <c r="L8" s="235"/>
      <c r="M8" s="235"/>
      <c r="N8" s="235"/>
      <c r="O8" s="235"/>
      <c r="P8" s="235"/>
      <c r="Q8" s="235"/>
      <c r="R8" s="186"/>
      <c r="S8" s="236"/>
      <c r="T8" s="237"/>
      <c r="U8" s="229"/>
    </row>
    <row r="9" spans="1:21" ht="15" customHeight="1">
      <c r="A9" s="189"/>
      <c r="T9" s="190"/>
    </row>
    <row r="10" spans="1:21" ht="15" customHeight="1">
      <c r="A10" s="189"/>
      <c r="T10" s="190"/>
    </row>
    <row r="11" spans="1:21" ht="15" customHeight="1">
      <c r="A11" s="189"/>
      <c r="T11" s="190"/>
    </row>
    <row r="12" spans="1:21" ht="15" customHeight="1">
      <c r="A12" s="189"/>
      <c r="T12" s="190"/>
    </row>
    <row r="13" spans="1:21" ht="15" customHeight="1">
      <c r="A13" s="189"/>
      <c r="T13" s="190"/>
    </row>
    <row r="14" spans="1:21" ht="15" customHeight="1">
      <c r="A14" s="189"/>
      <c r="T14" s="190"/>
    </row>
    <row r="15" spans="1:21" ht="15" customHeight="1">
      <c r="A15" s="189"/>
      <c r="T15" s="190"/>
    </row>
    <row r="16" spans="1:21" ht="15" customHeight="1">
      <c r="A16" s="189"/>
      <c r="T16" s="190"/>
    </row>
    <row r="17" spans="1:27" ht="15" customHeight="1">
      <c r="A17" s="189"/>
      <c r="T17" s="190"/>
    </row>
    <row r="18" spans="1:27" ht="15" customHeight="1" thickBot="1">
      <c r="A18" s="238"/>
      <c r="B18" s="239"/>
      <c r="C18" s="239"/>
      <c r="D18" s="240"/>
      <c r="E18" s="240"/>
      <c r="F18" s="240"/>
      <c r="G18" s="240"/>
      <c r="H18" s="240"/>
      <c r="I18" s="240"/>
      <c r="J18" s="240"/>
      <c r="K18" s="241"/>
      <c r="L18" s="241"/>
      <c r="M18" s="241"/>
      <c r="N18" s="241"/>
      <c r="O18" s="241"/>
      <c r="P18" s="241"/>
      <c r="Q18" s="241"/>
      <c r="R18" s="242"/>
      <c r="S18" s="242"/>
      <c r="T18" s="243"/>
    </row>
    <row r="19" spans="1:27" s="245" customFormat="1" ht="15" customHeight="1">
      <c r="A19" s="152"/>
      <c r="B19" s="171"/>
      <c r="C19" s="171"/>
      <c r="D19" s="172"/>
      <c r="E19" s="172"/>
      <c r="F19" s="172"/>
      <c r="G19" s="172"/>
      <c r="H19" s="172"/>
      <c r="I19" s="172"/>
      <c r="J19" s="172"/>
      <c r="K19" s="244"/>
      <c r="L19" s="244"/>
      <c r="M19" s="244"/>
      <c r="N19" s="244"/>
      <c r="O19" s="244"/>
      <c r="P19" s="244"/>
      <c r="Q19" s="244"/>
      <c r="R19" s="147"/>
      <c r="S19" s="172"/>
      <c r="T19" s="172"/>
      <c r="U19" s="148"/>
      <c r="AA19" s="245" t="s">
        <v>247</v>
      </c>
    </row>
    <row r="20" spans="1:27" customFormat="1" ht="15" customHeight="1" collapsed="1">
      <c r="A20" s="152" t="s">
        <v>246</v>
      </c>
      <c r="B20" s="147"/>
      <c r="C20" s="147"/>
      <c r="D20" s="153"/>
      <c r="E20" s="158"/>
      <c r="F20" s="172"/>
      <c r="G20" s="172"/>
      <c r="H20" s="172"/>
      <c r="I20" s="172"/>
      <c r="J20" s="172"/>
      <c r="K20" s="244" t="s">
        <v>247</v>
      </c>
      <c r="L20" s="244"/>
      <c r="M20" s="244"/>
      <c r="N20" s="244"/>
      <c r="O20" s="244"/>
      <c r="P20" s="244"/>
      <c r="Q20" s="244"/>
      <c r="R20" s="172"/>
      <c r="S20" s="172"/>
      <c r="T20" s="172"/>
      <c r="U20" s="148"/>
    </row>
    <row r="21" spans="1:27" customFormat="1" ht="15" hidden="1" customHeight="1" outlineLevel="1">
      <c r="A21" s="154"/>
      <c r="B21" s="155"/>
      <c r="C21" s="155"/>
      <c r="D21" s="156"/>
      <c r="E21" s="156"/>
      <c r="F21" s="156"/>
      <c r="G21" s="156"/>
      <c r="H21" s="156"/>
      <c r="I21" s="156"/>
      <c r="J21" s="246"/>
      <c r="K21" s="431" t="s">
        <v>248</v>
      </c>
      <c r="L21" s="432"/>
      <c r="M21" s="432"/>
      <c r="N21" s="432"/>
      <c r="O21" s="432"/>
      <c r="P21" s="432"/>
      <c r="Q21" s="432"/>
      <c r="R21" s="437" t="s">
        <v>249</v>
      </c>
      <c r="S21" s="440" t="s">
        <v>250</v>
      </c>
      <c r="T21" s="441"/>
      <c r="U21" s="191"/>
    </row>
    <row r="22" spans="1:27" customFormat="1" ht="15" hidden="1" customHeight="1" outlineLevel="1">
      <c r="A22" s="160" t="s">
        <v>127</v>
      </c>
      <c r="B22" s="160" t="s">
        <v>128</v>
      </c>
      <c r="C22" s="160"/>
      <c r="D22" s="161"/>
      <c r="E22" s="161" t="s">
        <v>78</v>
      </c>
      <c r="F22" s="161" t="s">
        <v>54</v>
      </c>
      <c r="G22" s="161" t="s">
        <v>10</v>
      </c>
      <c r="H22" s="161" t="s">
        <v>51</v>
      </c>
      <c r="I22" s="161" t="s">
        <v>52</v>
      </c>
      <c r="J22" s="247"/>
      <c r="K22" s="433"/>
      <c r="L22" s="434"/>
      <c r="M22" s="434"/>
      <c r="N22" s="434"/>
      <c r="O22" s="434"/>
      <c r="P22" s="434"/>
      <c r="Q22" s="434"/>
      <c r="R22" s="438"/>
      <c r="S22" s="442"/>
      <c r="T22" s="443"/>
      <c r="U22" s="191"/>
    </row>
    <row r="23" spans="1:27" customFormat="1" ht="15" hidden="1" customHeight="1" outlineLevel="1">
      <c r="A23" s="163"/>
      <c r="B23" s="163"/>
      <c r="C23" s="163"/>
      <c r="D23" s="164"/>
      <c r="E23" s="164"/>
      <c r="F23" s="164"/>
      <c r="G23" s="164"/>
      <c r="H23" s="164"/>
      <c r="I23" s="164"/>
      <c r="J23" s="248"/>
      <c r="K23" s="435"/>
      <c r="L23" s="436"/>
      <c r="M23" s="436"/>
      <c r="N23" s="436"/>
      <c r="O23" s="436"/>
      <c r="P23" s="436"/>
      <c r="Q23" s="436"/>
      <c r="R23" s="439"/>
      <c r="S23" s="249" t="s">
        <v>251</v>
      </c>
      <c r="T23" s="250" t="s">
        <v>252</v>
      </c>
      <c r="U23" s="251"/>
    </row>
    <row r="24" spans="1:27" customFormat="1" ht="15" hidden="1" customHeight="1" outlineLevel="1">
      <c r="A24" s="166" t="s">
        <v>129</v>
      </c>
      <c r="B24" s="167"/>
      <c r="C24" s="167"/>
      <c r="D24" s="168"/>
      <c r="E24" s="168"/>
      <c r="F24" s="168"/>
      <c r="G24" s="168"/>
      <c r="H24" s="168"/>
      <c r="I24" s="168"/>
      <c r="J24" s="168"/>
      <c r="K24" s="444"/>
      <c r="L24" s="445"/>
      <c r="M24" s="445"/>
      <c r="N24" s="445"/>
      <c r="O24" s="445"/>
      <c r="P24" s="445"/>
      <c r="Q24" s="446"/>
      <c r="R24" s="168"/>
      <c r="S24" s="169"/>
      <c r="T24" s="252"/>
      <c r="U24" s="172"/>
    </row>
    <row r="25" spans="1:27" customFormat="1" ht="15" hidden="1" customHeight="1" outlineLevel="1">
      <c r="A25" s="173" t="s">
        <v>130</v>
      </c>
      <c r="B25" s="174" t="s">
        <v>131</v>
      </c>
      <c r="C25" s="174"/>
      <c r="D25" s="175" t="s">
        <v>132</v>
      </c>
      <c r="E25" s="180"/>
      <c r="F25" s="176"/>
      <c r="G25" s="180"/>
      <c r="H25" s="180"/>
      <c r="I25" s="180"/>
      <c r="J25" s="175"/>
      <c r="K25" s="428"/>
      <c r="L25" s="429"/>
      <c r="M25" s="429"/>
      <c r="N25" s="429"/>
      <c r="O25" s="429"/>
      <c r="P25" s="429"/>
      <c r="Q25" s="430"/>
      <c r="R25" s="175"/>
      <c r="S25" s="179"/>
      <c r="T25" s="255"/>
      <c r="U25" s="172"/>
    </row>
    <row r="26" spans="1:27" customFormat="1" ht="15" hidden="1" customHeight="1" outlineLevel="1">
      <c r="A26" s="173" t="s">
        <v>133</v>
      </c>
      <c r="B26" s="174" t="s">
        <v>134</v>
      </c>
      <c r="C26" s="174"/>
      <c r="D26" s="175" t="s">
        <v>135</v>
      </c>
      <c r="E26" s="176"/>
      <c r="F26" s="176"/>
      <c r="G26" s="176"/>
      <c r="H26" s="176"/>
      <c r="I26" s="176"/>
      <c r="J26" s="175"/>
      <c r="K26" s="428"/>
      <c r="L26" s="429"/>
      <c r="M26" s="429"/>
      <c r="N26" s="429"/>
      <c r="O26" s="429"/>
      <c r="P26" s="429"/>
      <c r="Q26" s="430"/>
      <c r="R26" s="175"/>
      <c r="S26" s="179"/>
      <c r="T26" s="255"/>
      <c r="U26" s="172"/>
    </row>
    <row r="27" spans="1:27" customFormat="1" ht="15" hidden="1" customHeight="1" outlineLevel="1">
      <c r="A27" s="173" t="s">
        <v>136</v>
      </c>
      <c r="B27" s="174" t="s">
        <v>137</v>
      </c>
      <c r="C27" s="174"/>
      <c r="D27" s="175" t="s">
        <v>138</v>
      </c>
      <c r="E27" s="180"/>
      <c r="F27" s="176"/>
      <c r="G27" s="180"/>
      <c r="H27" s="180"/>
      <c r="I27" s="180"/>
      <c r="J27" s="175"/>
      <c r="K27" s="428"/>
      <c r="L27" s="429"/>
      <c r="M27" s="429"/>
      <c r="N27" s="429"/>
      <c r="O27" s="429"/>
      <c r="P27" s="429"/>
      <c r="Q27" s="430"/>
      <c r="R27" s="175"/>
      <c r="S27" s="179"/>
      <c r="T27" s="255"/>
      <c r="U27" s="172"/>
    </row>
    <row r="28" spans="1:27" customFormat="1" ht="15" hidden="1" customHeight="1" outlineLevel="1">
      <c r="A28" s="173" t="s">
        <v>139</v>
      </c>
      <c r="B28" s="174" t="s">
        <v>140</v>
      </c>
      <c r="C28" s="174"/>
      <c r="D28" s="175" t="s">
        <v>141</v>
      </c>
      <c r="E28" s="180"/>
      <c r="F28" s="176"/>
      <c r="G28" s="180"/>
      <c r="H28" s="180"/>
      <c r="I28" s="180"/>
      <c r="J28" s="175"/>
      <c r="K28" s="428"/>
      <c r="L28" s="429"/>
      <c r="M28" s="429"/>
      <c r="N28" s="429"/>
      <c r="O28" s="429"/>
      <c r="P28" s="429"/>
      <c r="Q28" s="430"/>
      <c r="R28" s="175"/>
      <c r="S28" s="179"/>
      <c r="T28" s="255"/>
      <c r="U28" s="172"/>
    </row>
    <row r="29" spans="1:27" customFormat="1" ht="15" hidden="1" customHeight="1" outlineLevel="1">
      <c r="A29" s="173" t="s">
        <v>253</v>
      </c>
      <c r="B29" s="174"/>
      <c r="C29" s="174"/>
      <c r="D29" s="175" t="s">
        <v>142</v>
      </c>
      <c r="E29" s="180"/>
      <c r="F29" s="176"/>
      <c r="G29" s="180"/>
      <c r="H29" s="180"/>
      <c r="I29" s="180"/>
      <c r="J29" s="175"/>
      <c r="K29" s="253"/>
      <c r="L29" s="178"/>
      <c r="M29" s="178"/>
      <c r="N29" s="178"/>
      <c r="O29" s="178"/>
      <c r="P29" s="178"/>
      <c r="Q29" s="254"/>
      <c r="R29" s="175"/>
      <c r="S29" s="179"/>
      <c r="T29" s="255"/>
      <c r="U29" s="172"/>
    </row>
    <row r="30" spans="1:27" customFormat="1" ht="15" hidden="1" customHeight="1" outlineLevel="1">
      <c r="A30" s="173" t="s">
        <v>196</v>
      </c>
      <c r="B30" s="174" t="s">
        <v>197</v>
      </c>
      <c r="C30" s="174"/>
      <c r="D30" s="175" t="s">
        <v>143</v>
      </c>
      <c r="E30" s="180"/>
      <c r="F30" s="176"/>
      <c r="G30" s="180"/>
      <c r="H30" s="180"/>
      <c r="I30" s="180"/>
      <c r="J30" s="175"/>
      <c r="K30" s="428"/>
      <c r="L30" s="429"/>
      <c r="M30" s="429"/>
      <c r="N30" s="429"/>
      <c r="O30" s="429"/>
      <c r="P30" s="429"/>
      <c r="Q30" s="430"/>
      <c r="R30" s="175"/>
      <c r="S30" s="179"/>
      <c r="T30" s="255"/>
      <c r="U30" s="172"/>
    </row>
    <row r="31" spans="1:27" customFormat="1" ht="15" hidden="1" customHeight="1" outlineLevel="1">
      <c r="A31" s="173" t="s">
        <v>144</v>
      </c>
      <c r="B31" s="174" t="s">
        <v>145</v>
      </c>
      <c r="C31" s="174"/>
      <c r="D31" s="175" t="s">
        <v>146</v>
      </c>
      <c r="E31" s="180"/>
      <c r="F31" s="176"/>
      <c r="G31" s="180"/>
      <c r="H31" s="180"/>
      <c r="I31" s="180"/>
      <c r="J31" s="175"/>
      <c r="K31" s="428"/>
      <c r="L31" s="429"/>
      <c r="M31" s="429"/>
      <c r="N31" s="429"/>
      <c r="O31" s="429"/>
      <c r="P31" s="429"/>
      <c r="Q31" s="430"/>
      <c r="R31" s="175"/>
      <c r="S31" s="179"/>
      <c r="T31" s="255"/>
      <c r="U31" s="172"/>
    </row>
    <row r="32" spans="1:27" customFormat="1" ht="15" hidden="1" customHeight="1" outlineLevel="1">
      <c r="A32" s="173" t="s">
        <v>147</v>
      </c>
      <c r="B32" s="174" t="s">
        <v>134</v>
      </c>
      <c r="C32" s="174"/>
      <c r="D32" s="175" t="s">
        <v>148</v>
      </c>
      <c r="E32" s="180"/>
      <c r="F32" s="176"/>
      <c r="G32" s="180"/>
      <c r="H32" s="180"/>
      <c r="I32" s="180"/>
      <c r="J32" s="175"/>
      <c r="K32" s="428"/>
      <c r="L32" s="429"/>
      <c r="M32" s="429"/>
      <c r="N32" s="429"/>
      <c r="O32" s="429"/>
      <c r="P32" s="429"/>
      <c r="Q32" s="430"/>
      <c r="R32" s="175"/>
      <c r="S32" s="179"/>
      <c r="T32" s="255"/>
      <c r="U32" s="172"/>
    </row>
    <row r="33" spans="1:21" customFormat="1" ht="15" hidden="1" customHeight="1" outlineLevel="1">
      <c r="A33" s="173" t="s">
        <v>149</v>
      </c>
      <c r="B33" s="174" t="s">
        <v>150</v>
      </c>
      <c r="C33" s="174"/>
      <c r="D33" s="175" t="s">
        <v>151</v>
      </c>
      <c r="E33" s="180"/>
      <c r="F33" s="176"/>
      <c r="G33" s="180"/>
      <c r="H33" s="180"/>
      <c r="I33" s="180"/>
      <c r="J33" s="175"/>
      <c r="K33" s="428"/>
      <c r="L33" s="429"/>
      <c r="M33" s="429"/>
      <c r="N33" s="429"/>
      <c r="O33" s="429"/>
      <c r="P33" s="429"/>
      <c r="Q33" s="430"/>
      <c r="R33" s="175"/>
      <c r="S33" s="179"/>
      <c r="T33" s="255"/>
      <c r="U33" s="172"/>
    </row>
    <row r="34" spans="1:21" customFormat="1" ht="15" hidden="1" customHeight="1" outlineLevel="1">
      <c r="A34" s="173" t="s">
        <v>152</v>
      </c>
      <c r="B34" s="174" t="s">
        <v>153</v>
      </c>
      <c r="C34" s="174"/>
      <c r="D34" s="175" t="s">
        <v>154</v>
      </c>
      <c r="E34" s="180"/>
      <c r="F34" s="176"/>
      <c r="G34" s="180"/>
      <c r="H34" s="180"/>
      <c r="I34" s="180"/>
      <c r="J34" s="175"/>
      <c r="K34" s="428"/>
      <c r="L34" s="429"/>
      <c r="M34" s="429"/>
      <c r="N34" s="429"/>
      <c r="O34" s="429"/>
      <c r="P34" s="429"/>
      <c r="Q34" s="430"/>
      <c r="R34" s="175"/>
      <c r="S34" s="179"/>
      <c r="T34" s="255"/>
      <c r="U34" s="172"/>
    </row>
    <row r="35" spans="1:21" customFormat="1" ht="15" hidden="1" customHeight="1" outlineLevel="1">
      <c r="A35" s="173" t="s">
        <v>155</v>
      </c>
      <c r="B35" s="174" t="s">
        <v>145</v>
      </c>
      <c r="C35" s="174"/>
      <c r="D35" s="175" t="s">
        <v>254</v>
      </c>
      <c r="E35" s="180"/>
      <c r="F35" s="176"/>
      <c r="G35" s="180"/>
      <c r="H35" s="180"/>
      <c r="I35" s="180"/>
      <c r="J35" s="175"/>
      <c r="K35" s="428"/>
      <c r="L35" s="429"/>
      <c r="M35" s="429"/>
      <c r="N35" s="429"/>
      <c r="O35" s="429"/>
      <c r="P35" s="429"/>
      <c r="Q35" s="430"/>
      <c r="R35" s="175"/>
      <c r="S35" s="179"/>
      <c r="T35" s="255"/>
      <c r="U35" s="172"/>
    </row>
    <row r="36" spans="1:21" customFormat="1" ht="15" hidden="1" customHeight="1" outlineLevel="1">
      <c r="A36" s="173" t="s">
        <v>156</v>
      </c>
      <c r="B36" s="174" t="s">
        <v>157</v>
      </c>
      <c r="C36" s="174"/>
      <c r="D36" s="175" t="s">
        <v>51</v>
      </c>
      <c r="E36" s="180"/>
      <c r="F36" s="176"/>
      <c r="G36" s="180"/>
      <c r="H36" s="180"/>
      <c r="I36" s="180"/>
      <c r="J36" s="175"/>
      <c r="K36" s="428"/>
      <c r="L36" s="429"/>
      <c r="M36" s="429"/>
      <c r="N36" s="429"/>
      <c r="O36" s="429"/>
      <c r="P36" s="429"/>
      <c r="Q36" s="430"/>
      <c r="R36" s="175"/>
      <c r="S36" s="179"/>
      <c r="T36" s="255"/>
      <c r="U36" s="172"/>
    </row>
    <row r="37" spans="1:21" customFormat="1" ht="15" hidden="1" customHeight="1" outlineLevel="1">
      <c r="A37" s="173" t="s">
        <v>158</v>
      </c>
      <c r="B37" s="174"/>
      <c r="C37" s="174"/>
      <c r="D37" s="175" t="s">
        <v>255</v>
      </c>
      <c r="E37" s="180"/>
      <c r="F37" s="176"/>
      <c r="G37" s="180"/>
      <c r="H37" s="180"/>
      <c r="I37" s="180"/>
      <c r="J37" s="175"/>
      <c r="K37" s="428"/>
      <c r="L37" s="429"/>
      <c r="M37" s="429"/>
      <c r="N37" s="429"/>
      <c r="O37" s="429"/>
      <c r="P37" s="429"/>
      <c r="Q37" s="430"/>
      <c r="R37" s="175"/>
      <c r="S37" s="179"/>
      <c r="T37" s="255"/>
      <c r="U37" s="172"/>
    </row>
    <row r="38" spans="1:21" customFormat="1" ht="15" hidden="1" customHeight="1" outlineLevel="1">
      <c r="A38" s="173" t="s">
        <v>159</v>
      </c>
      <c r="B38" s="174" t="s">
        <v>160</v>
      </c>
      <c r="C38" s="174"/>
      <c r="D38" s="175" t="s">
        <v>161</v>
      </c>
      <c r="E38" s="180"/>
      <c r="F38" s="176"/>
      <c r="G38" s="180"/>
      <c r="H38" s="180"/>
      <c r="I38" s="180"/>
      <c r="J38" s="175"/>
      <c r="K38" s="428"/>
      <c r="L38" s="429"/>
      <c r="M38" s="429"/>
      <c r="N38" s="429"/>
      <c r="O38" s="429"/>
      <c r="P38" s="429"/>
      <c r="Q38" s="430"/>
      <c r="R38" s="175"/>
      <c r="S38" s="179"/>
      <c r="T38" s="255"/>
      <c r="U38" s="172"/>
    </row>
    <row r="39" spans="1:21" customFormat="1" ht="15" hidden="1" customHeight="1" outlineLevel="1">
      <c r="A39" s="173"/>
      <c r="B39" s="174"/>
      <c r="C39" s="174"/>
      <c r="D39" s="175"/>
      <c r="E39" s="180"/>
      <c r="F39" s="176"/>
      <c r="G39" s="180"/>
      <c r="H39" s="180"/>
      <c r="I39" s="180"/>
      <c r="J39" s="175"/>
      <c r="K39" s="428"/>
      <c r="L39" s="429"/>
      <c r="M39" s="429"/>
      <c r="N39" s="429"/>
      <c r="O39" s="429"/>
      <c r="P39" s="429"/>
      <c r="Q39" s="430"/>
      <c r="R39" s="175"/>
      <c r="S39" s="179"/>
      <c r="T39" s="255"/>
      <c r="U39" s="172"/>
    </row>
    <row r="40" spans="1:21" customFormat="1" ht="15" hidden="1" customHeight="1" outlineLevel="1">
      <c r="A40" s="181" t="s">
        <v>162</v>
      </c>
      <c r="B40" s="174"/>
      <c r="C40" s="174"/>
      <c r="D40" s="175"/>
      <c r="E40" s="180"/>
      <c r="F40" s="176"/>
      <c r="G40" s="180"/>
      <c r="H40" s="180"/>
      <c r="I40" s="180"/>
      <c r="J40" s="175"/>
      <c r="K40" s="428"/>
      <c r="L40" s="429"/>
      <c r="M40" s="429"/>
      <c r="N40" s="429"/>
      <c r="O40" s="429"/>
      <c r="P40" s="429"/>
      <c r="Q40" s="430"/>
      <c r="R40" s="175"/>
      <c r="S40" s="179"/>
      <c r="T40" s="255"/>
      <c r="U40" s="172"/>
    </row>
    <row r="41" spans="1:21" customFormat="1" ht="15" hidden="1" customHeight="1" outlineLevel="1">
      <c r="A41" s="173" t="s">
        <v>163</v>
      </c>
      <c r="B41" s="174" t="s">
        <v>164</v>
      </c>
      <c r="C41" s="174"/>
      <c r="D41" s="175" t="s">
        <v>165</v>
      </c>
      <c r="E41" s="180"/>
      <c r="F41" s="176"/>
      <c r="G41" s="180"/>
      <c r="H41" s="180"/>
      <c r="I41" s="180"/>
      <c r="J41" s="175"/>
      <c r="K41" s="428"/>
      <c r="L41" s="429"/>
      <c r="M41" s="429"/>
      <c r="N41" s="429"/>
      <c r="O41" s="429"/>
      <c r="P41" s="429"/>
      <c r="Q41" s="430"/>
      <c r="R41" s="175"/>
      <c r="S41" s="179"/>
      <c r="T41" s="255"/>
      <c r="U41" s="172"/>
    </row>
    <row r="42" spans="1:21" customFormat="1" ht="15" hidden="1" customHeight="1" outlineLevel="1">
      <c r="A42" s="173" t="s">
        <v>166</v>
      </c>
      <c r="B42" s="174" t="s">
        <v>167</v>
      </c>
      <c r="C42" s="174"/>
      <c r="D42" s="175" t="s">
        <v>168</v>
      </c>
      <c r="E42" s="180"/>
      <c r="F42" s="176"/>
      <c r="G42" s="180"/>
      <c r="H42" s="180"/>
      <c r="I42" s="180"/>
      <c r="J42" s="175"/>
      <c r="K42" s="428"/>
      <c r="L42" s="429"/>
      <c r="M42" s="429"/>
      <c r="N42" s="429"/>
      <c r="O42" s="429"/>
      <c r="P42" s="429"/>
      <c r="Q42" s="430"/>
      <c r="R42" s="175"/>
      <c r="S42" s="179"/>
      <c r="T42" s="255"/>
      <c r="U42" s="172"/>
    </row>
    <row r="43" spans="1:21" customFormat="1" ht="15" hidden="1" customHeight="1" outlineLevel="1">
      <c r="A43" s="173" t="s">
        <v>169</v>
      </c>
      <c r="B43" s="174" t="s">
        <v>167</v>
      </c>
      <c r="C43" s="174"/>
      <c r="D43" s="175" t="s">
        <v>170</v>
      </c>
      <c r="E43" s="180"/>
      <c r="F43" s="176"/>
      <c r="G43" s="180"/>
      <c r="H43" s="180"/>
      <c r="I43" s="180"/>
      <c r="J43" s="175"/>
      <c r="K43" s="428"/>
      <c r="L43" s="429"/>
      <c r="M43" s="429"/>
      <c r="N43" s="429"/>
      <c r="O43" s="429"/>
      <c r="P43" s="429"/>
      <c r="Q43" s="430"/>
      <c r="R43" s="175"/>
      <c r="S43" s="179"/>
      <c r="T43" s="255"/>
      <c r="U43" s="172"/>
    </row>
    <row r="44" spans="1:21" customFormat="1" ht="15" hidden="1" customHeight="1" outlineLevel="1">
      <c r="A44" s="173" t="s">
        <v>171</v>
      </c>
      <c r="B44" s="174"/>
      <c r="C44" s="174"/>
      <c r="D44" s="175" t="s">
        <v>172</v>
      </c>
      <c r="E44" s="180"/>
      <c r="F44" s="176"/>
      <c r="G44" s="180"/>
      <c r="H44" s="180"/>
      <c r="I44" s="180"/>
      <c r="J44" s="175"/>
      <c r="K44" s="428"/>
      <c r="L44" s="429"/>
      <c r="M44" s="429"/>
      <c r="N44" s="429"/>
      <c r="O44" s="429"/>
      <c r="P44" s="429"/>
      <c r="Q44" s="430"/>
      <c r="R44" s="175"/>
      <c r="S44" s="179"/>
      <c r="T44" s="255"/>
      <c r="U44" s="172"/>
    </row>
    <row r="45" spans="1:21" customFormat="1" ht="15" hidden="1" customHeight="1" outlineLevel="1">
      <c r="A45" s="173" t="s">
        <v>173</v>
      </c>
      <c r="B45" s="174" t="s">
        <v>174</v>
      </c>
      <c r="C45" s="174"/>
      <c r="D45" s="175" t="s">
        <v>54</v>
      </c>
      <c r="E45" s="180"/>
      <c r="F45" s="176"/>
      <c r="G45" s="180"/>
      <c r="H45" s="180"/>
      <c r="I45" s="180"/>
      <c r="J45" s="175"/>
      <c r="K45" s="428"/>
      <c r="L45" s="429"/>
      <c r="M45" s="429"/>
      <c r="N45" s="429"/>
      <c r="O45" s="429"/>
      <c r="P45" s="429"/>
      <c r="Q45" s="430"/>
      <c r="R45" s="175"/>
      <c r="S45" s="179"/>
      <c r="T45" s="255"/>
      <c r="U45" s="172"/>
    </row>
    <row r="46" spans="1:21" customFormat="1" ht="15" hidden="1" customHeight="1" outlineLevel="1">
      <c r="A46" s="173" t="s">
        <v>175</v>
      </c>
      <c r="B46" s="174" t="s">
        <v>176</v>
      </c>
      <c r="C46" s="174"/>
      <c r="D46" s="175"/>
      <c r="E46" s="180"/>
      <c r="F46" s="176"/>
      <c r="G46" s="180"/>
      <c r="H46" s="180"/>
      <c r="I46" s="180"/>
      <c r="J46" s="175"/>
      <c r="K46" s="428"/>
      <c r="L46" s="429"/>
      <c r="M46" s="429"/>
      <c r="N46" s="429"/>
      <c r="O46" s="429"/>
      <c r="P46" s="429"/>
      <c r="Q46" s="430"/>
      <c r="R46" s="175"/>
      <c r="S46" s="179"/>
      <c r="T46" s="255"/>
      <c r="U46" s="172"/>
    </row>
    <row r="47" spans="1:21" customFormat="1" ht="15" hidden="1" customHeight="1" outlineLevel="1">
      <c r="A47" s="173"/>
      <c r="B47" s="174"/>
      <c r="C47" s="174"/>
      <c r="D47" s="175"/>
      <c r="E47" s="180"/>
      <c r="F47" s="176"/>
      <c r="G47" s="180"/>
      <c r="H47" s="180"/>
      <c r="I47" s="180"/>
      <c r="J47" s="175"/>
      <c r="K47" s="253"/>
      <c r="L47" s="178"/>
      <c r="M47" s="178"/>
      <c r="N47" s="178"/>
      <c r="O47" s="178"/>
      <c r="P47" s="178"/>
      <c r="Q47" s="254"/>
      <c r="R47" s="175"/>
      <c r="S47" s="179"/>
      <c r="T47" s="255"/>
      <c r="U47" s="172"/>
    </row>
    <row r="48" spans="1:21" customFormat="1" ht="15" hidden="1" customHeight="1" outlineLevel="1">
      <c r="A48" s="181" t="s">
        <v>177</v>
      </c>
      <c r="B48" s="174"/>
      <c r="C48" s="174"/>
      <c r="D48" s="175"/>
      <c r="E48" s="180"/>
      <c r="F48" s="176"/>
      <c r="G48" s="180"/>
      <c r="H48" s="180"/>
      <c r="I48" s="180"/>
      <c r="J48" s="175"/>
      <c r="K48" s="253"/>
      <c r="L48" s="178"/>
      <c r="M48" s="178"/>
      <c r="N48" s="178"/>
      <c r="O48" s="178"/>
      <c r="P48" s="178"/>
      <c r="Q48" s="254"/>
      <c r="R48" s="175"/>
      <c r="S48" s="179"/>
      <c r="T48" s="255"/>
      <c r="U48" s="172"/>
    </row>
    <row r="49" spans="1:21" customFormat="1" ht="15" hidden="1" customHeight="1" outlineLevel="1">
      <c r="A49" s="173" t="s">
        <v>256</v>
      </c>
      <c r="B49" s="174" t="s">
        <v>179</v>
      </c>
      <c r="C49" s="174"/>
      <c r="D49" s="175"/>
      <c r="E49" s="180"/>
      <c r="F49" s="176"/>
      <c r="G49" s="180"/>
      <c r="H49" s="180"/>
      <c r="I49" s="180"/>
      <c r="J49" s="175"/>
      <c r="K49" s="253"/>
      <c r="L49" s="178"/>
      <c r="M49" s="178"/>
      <c r="N49" s="178"/>
      <c r="O49" s="178"/>
      <c r="P49" s="178"/>
      <c r="Q49" s="254"/>
      <c r="R49" s="175"/>
      <c r="S49" s="179"/>
      <c r="T49" s="255"/>
      <c r="U49" s="172"/>
    </row>
    <row r="50" spans="1:21" customFormat="1" ht="15" hidden="1" customHeight="1" outlineLevel="1">
      <c r="A50" s="173" t="s">
        <v>181</v>
      </c>
      <c r="B50" s="174"/>
      <c r="C50" s="174"/>
      <c r="D50" s="175"/>
      <c r="E50" s="180" t="s">
        <v>247</v>
      </c>
      <c r="F50" s="176"/>
      <c r="G50" s="180"/>
      <c r="H50" s="180"/>
      <c r="I50" s="180"/>
      <c r="J50" s="175"/>
      <c r="K50" s="253"/>
      <c r="L50" s="178"/>
      <c r="M50" s="178"/>
      <c r="N50" s="178"/>
      <c r="O50" s="178"/>
      <c r="P50" s="178"/>
      <c r="Q50" s="254"/>
      <c r="R50" s="175"/>
      <c r="S50" s="179"/>
      <c r="T50" s="255"/>
      <c r="U50" s="172"/>
    </row>
    <row r="51" spans="1:21" customFormat="1" ht="15" hidden="1" customHeight="1" outlineLevel="1">
      <c r="A51" s="173" t="s">
        <v>182</v>
      </c>
      <c r="B51" s="174"/>
      <c r="C51" s="174"/>
      <c r="D51" s="175"/>
      <c r="E51" s="180"/>
      <c r="F51" s="176"/>
      <c r="G51" s="180"/>
      <c r="H51" s="180"/>
      <c r="I51" s="180"/>
      <c r="J51" s="175"/>
      <c r="K51" s="253"/>
      <c r="L51" s="178"/>
      <c r="M51" s="178"/>
      <c r="N51" s="178"/>
      <c r="O51" s="178"/>
      <c r="P51" s="178"/>
      <c r="Q51" s="254"/>
      <c r="R51" s="175"/>
      <c r="S51" s="179"/>
      <c r="T51" s="255"/>
      <c r="U51" s="172"/>
    </row>
    <row r="52" spans="1:21" customFormat="1" ht="15" hidden="1" customHeight="1" outlineLevel="1">
      <c r="A52" s="173" t="s">
        <v>183</v>
      </c>
      <c r="B52" s="174" t="s">
        <v>184</v>
      </c>
      <c r="C52" s="174"/>
      <c r="D52" s="175"/>
      <c r="E52" s="180"/>
      <c r="F52" s="176"/>
      <c r="G52" s="180"/>
      <c r="H52" s="180"/>
      <c r="I52" s="180"/>
      <c r="J52" s="175"/>
      <c r="K52" s="253"/>
      <c r="L52" s="178"/>
      <c r="M52" s="178"/>
      <c r="N52" s="178"/>
      <c r="O52" s="178"/>
      <c r="P52" s="178"/>
      <c r="Q52" s="254"/>
      <c r="R52" s="175"/>
      <c r="S52" s="179"/>
      <c r="T52" s="255"/>
      <c r="U52" s="172"/>
    </row>
    <row r="53" spans="1:21" customFormat="1" ht="15" hidden="1" customHeight="1" outlineLevel="1">
      <c r="A53" s="173" t="s">
        <v>185</v>
      </c>
      <c r="B53" s="174" t="s">
        <v>184</v>
      </c>
      <c r="C53" s="174"/>
      <c r="D53" s="175"/>
      <c r="E53" s="180"/>
      <c r="F53" s="176"/>
      <c r="G53" s="180"/>
      <c r="H53" s="180"/>
      <c r="I53" s="180"/>
      <c r="J53" s="175"/>
      <c r="K53" s="253"/>
      <c r="L53" s="178"/>
      <c r="M53" s="178"/>
      <c r="N53" s="178"/>
      <c r="O53" s="178"/>
      <c r="P53" s="178"/>
      <c r="Q53" s="254"/>
      <c r="R53" s="175"/>
      <c r="S53" s="179"/>
      <c r="T53" s="255"/>
      <c r="U53" s="172"/>
    </row>
    <row r="54" spans="1:21" customFormat="1" ht="15" hidden="1" customHeight="1" outlineLevel="1">
      <c r="A54" s="173"/>
      <c r="B54" s="256"/>
      <c r="C54" s="256"/>
      <c r="D54" s="175"/>
      <c r="E54" s="180"/>
      <c r="F54" s="176"/>
      <c r="G54" s="180"/>
      <c r="H54" s="180"/>
      <c r="I54" s="180"/>
      <c r="J54" s="175"/>
      <c r="K54" s="428"/>
      <c r="L54" s="429"/>
      <c r="M54" s="429"/>
      <c r="N54" s="429"/>
      <c r="O54" s="429"/>
      <c r="P54" s="429"/>
      <c r="Q54" s="430"/>
      <c r="R54" s="175"/>
      <c r="S54" s="179"/>
      <c r="T54" s="255"/>
      <c r="U54" s="172"/>
    </row>
    <row r="55" spans="1:21" customFormat="1" ht="15" hidden="1" customHeight="1" outlineLevel="1">
      <c r="A55" s="257"/>
      <c r="B55" s="258"/>
      <c r="C55" s="258"/>
      <c r="D55" s="182"/>
      <c r="E55" s="182"/>
      <c r="F55" s="182"/>
      <c r="G55" s="182"/>
      <c r="H55" s="182"/>
      <c r="I55" s="182"/>
      <c r="J55" s="182"/>
      <c r="K55" s="412"/>
      <c r="L55" s="413"/>
      <c r="M55" s="413"/>
      <c r="N55" s="413"/>
      <c r="O55" s="413"/>
      <c r="P55" s="413"/>
      <c r="Q55" s="414"/>
      <c r="R55" s="182"/>
      <c r="S55" s="183"/>
      <c r="T55" s="259"/>
      <c r="U55" s="172"/>
    </row>
    <row r="56" spans="1:21" customFormat="1" ht="15" customHeight="1" collapsed="1" thickBot="1">
      <c r="A56" s="152" t="s">
        <v>257</v>
      </c>
      <c r="B56" s="147"/>
      <c r="C56" s="147"/>
      <c r="D56" s="153"/>
      <c r="E56" s="152"/>
      <c r="F56" s="153"/>
      <c r="G56" s="153"/>
      <c r="H56" s="153"/>
      <c r="I56" s="153"/>
      <c r="J56" s="153"/>
      <c r="K56" s="260"/>
      <c r="L56" s="260"/>
      <c r="M56" s="260"/>
      <c r="N56" s="260"/>
      <c r="O56" s="260"/>
      <c r="P56" s="260"/>
      <c r="Q56" s="260"/>
      <c r="R56" s="153"/>
      <c r="S56" s="153"/>
      <c r="T56" s="153"/>
      <c r="U56" s="171"/>
    </row>
    <row r="57" spans="1:21" customFormat="1" ht="15" customHeight="1" outlineLevel="1">
      <c r="A57" s="154"/>
      <c r="B57" s="155"/>
      <c r="C57" s="155"/>
      <c r="D57" s="156"/>
      <c r="E57" s="156"/>
      <c r="F57" s="157"/>
      <c r="G57" s="156"/>
      <c r="H57" s="156"/>
      <c r="I57" s="156"/>
      <c r="J57" s="246"/>
      <c r="K57" s="431" t="s">
        <v>248</v>
      </c>
      <c r="L57" s="432"/>
      <c r="M57" s="432"/>
      <c r="N57" s="432"/>
      <c r="O57" s="432"/>
      <c r="P57" s="432"/>
      <c r="Q57" s="432"/>
      <c r="R57" s="437" t="s">
        <v>249</v>
      </c>
      <c r="S57" s="440" t="s">
        <v>250</v>
      </c>
      <c r="T57" s="441"/>
      <c r="U57" s="191"/>
    </row>
    <row r="58" spans="1:21" customFormat="1" ht="15" customHeight="1" outlineLevel="1" thickBot="1">
      <c r="A58" s="160" t="s">
        <v>127</v>
      </c>
      <c r="B58" s="160" t="s">
        <v>128</v>
      </c>
      <c r="C58" s="160" t="s">
        <v>352</v>
      </c>
      <c r="D58" s="161"/>
      <c r="E58" s="161" t="s">
        <v>78</v>
      </c>
      <c r="F58" s="162" t="s">
        <v>54</v>
      </c>
      <c r="G58" s="161" t="s">
        <v>10</v>
      </c>
      <c r="H58" s="161" t="s">
        <v>51</v>
      </c>
      <c r="I58" s="161" t="s">
        <v>52</v>
      </c>
      <c r="J58" s="308"/>
      <c r="K58" s="433"/>
      <c r="L58" s="434"/>
      <c r="M58" s="434"/>
      <c r="N58" s="434"/>
      <c r="O58" s="434"/>
      <c r="P58" s="434"/>
      <c r="Q58" s="434"/>
      <c r="R58" s="438"/>
      <c r="S58" s="442"/>
      <c r="T58" s="443"/>
      <c r="U58" s="191"/>
    </row>
    <row r="59" spans="1:21" customFormat="1" ht="15" customHeight="1" outlineLevel="1" thickBot="1">
      <c r="A59" s="163"/>
      <c r="B59" s="163"/>
      <c r="C59" s="163"/>
      <c r="D59" s="164"/>
      <c r="E59" s="164"/>
      <c r="F59" s="165"/>
      <c r="G59" s="164"/>
      <c r="H59" s="164"/>
      <c r="I59" s="164"/>
      <c r="J59" s="248"/>
      <c r="K59" s="435"/>
      <c r="L59" s="436"/>
      <c r="M59" s="436"/>
      <c r="N59" s="436"/>
      <c r="O59" s="436"/>
      <c r="P59" s="436"/>
      <c r="Q59" s="436"/>
      <c r="R59" s="439"/>
      <c r="S59" s="249" t="s">
        <v>251</v>
      </c>
      <c r="T59" s="250" t="s">
        <v>252</v>
      </c>
      <c r="U59" s="251"/>
    </row>
    <row r="60" spans="1:21" customFormat="1" ht="15" customHeight="1" outlineLevel="1">
      <c r="A60" s="166" t="s">
        <v>129</v>
      </c>
      <c r="B60" s="167"/>
      <c r="C60" s="167"/>
      <c r="D60" s="168"/>
      <c r="E60" s="168"/>
      <c r="F60" s="169"/>
      <c r="G60" s="168"/>
      <c r="H60" s="168"/>
      <c r="I60" s="170"/>
      <c r="J60" s="170"/>
      <c r="K60" s="444"/>
      <c r="L60" s="445"/>
      <c r="M60" s="445"/>
      <c r="N60" s="445"/>
      <c r="O60" s="445"/>
      <c r="P60" s="445"/>
      <c r="Q60" s="446"/>
      <c r="R60" s="168"/>
      <c r="S60" s="169"/>
      <c r="T60" s="261"/>
      <c r="U60" s="172"/>
    </row>
    <row r="61" spans="1:21" customFormat="1" ht="18.75" customHeight="1" outlineLevel="1">
      <c r="A61" s="173" t="s">
        <v>130</v>
      </c>
      <c r="B61" s="174" t="s">
        <v>131</v>
      </c>
      <c r="C61" s="174" t="s">
        <v>353</v>
      </c>
      <c r="D61" s="175" t="s">
        <v>132</v>
      </c>
      <c r="E61" s="176">
        <f>F61-1</f>
        <v>61</v>
      </c>
      <c r="F61" s="177">
        <v>62</v>
      </c>
      <c r="G61" s="176">
        <f>F61+1</f>
        <v>63</v>
      </c>
      <c r="H61" s="176">
        <f>G61+1</f>
        <v>64</v>
      </c>
      <c r="I61" s="176">
        <f>H61+1</f>
        <v>65</v>
      </c>
      <c r="J61" s="262"/>
      <c r="K61" s="428"/>
      <c r="L61" s="429"/>
      <c r="M61" s="429"/>
      <c r="N61" s="429"/>
      <c r="O61" s="429"/>
      <c r="P61" s="429"/>
      <c r="Q61" s="430"/>
      <c r="R61" s="175">
        <v>62</v>
      </c>
      <c r="S61" s="179"/>
      <c r="T61" s="263"/>
      <c r="U61" s="172"/>
    </row>
    <row r="62" spans="1:21" customFormat="1" ht="18.75" customHeight="1" outlineLevel="1">
      <c r="A62" s="173" t="s">
        <v>133</v>
      </c>
      <c r="B62" s="174" t="s">
        <v>134</v>
      </c>
      <c r="C62" s="174" t="s">
        <v>354</v>
      </c>
      <c r="D62" s="175" t="s">
        <v>135</v>
      </c>
      <c r="E62" s="180">
        <f>F62-2</f>
        <v>54</v>
      </c>
      <c r="F62" s="177">
        <v>56</v>
      </c>
      <c r="G62" s="180">
        <f t="shared" ref="G62:I63" si="0">F62+2</f>
        <v>58</v>
      </c>
      <c r="H62" s="180">
        <f t="shared" si="0"/>
        <v>60</v>
      </c>
      <c r="I62" s="180">
        <f t="shared" si="0"/>
        <v>62</v>
      </c>
      <c r="J62" s="262"/>
      <c r="K62" s="253"/>
      <c r="L62" s="178"/>
      <c r="M62" s="178"/>
      <c r="N62" s="178"/>
      <c r="O62" s="178"/>
      <c r="P62" s="178"/>
      <c r="Q62" s="254"/>
      <c r="R62" s="175">
        <v>56</v>
      </c>
      <c r="S62" s="179"/>
      <c r="T62" s="263"/>
      <c r="U62" s="172"/>
    </row>
    <row r="63" spans="1:21" customFormat="1" ht="18.75" customHeight="1" outlineLevel="1">
      <c r="A63" s="173" t="s">
        <v>136</v>
      </c>
      <c r="B63" s="174" t="s">
        <v>137</v>
      </c>
      <c r="C63" s="174" t="s">
        <v>355</v>
      </c>
      <c r="D63" s="175" t="s">
        <v>138</v>
      </c>
      <c r="E63" s="180">
        <f>F63-2</f>
        <v>54</v>
      </c>
      <c r="F63" s="177">
        <v>56</v>
      </c>
      <c r="G63" s="180">
        <f t="shared" si="0"/>
        <v>58</v>
      </c>
      <c r="H63" s="180">
        <f t="shared" si="0"/>
        <v>60</v>
      </c>
      <c r="I63" s="180">
        <f t="shared" si="0"/>
        <v>62</v>
      </c>
      <c r="J63" s="262"/>
      <c r="K63" s="428"/>
      <c r="L63" s="429"/>
      <c r="M63" s="429"/>
      <c r="N63" s="429"/>
      <c r="O63" s="429"/>
      <c r="P63" s="429"/>
      <c r="Q63" s="430"/>
      <c r="R63" s="175">
        <v>56</v>
      </c>
      <c r="S63" s="179"/>
      <c r="T63" s="263"/>
      <c r="U63" s="172"/>
    </row>
    <row r="64" spans="1:21" customFormat="1" ht="18.75" customHeight="1" outlineLevel="1">
      <c r="A64" s="173" t="s">
        <v>139</v>
      </c>
      <c r="B64" s="174" t="s">
        <v>140</v>
      </c>
      <c r="C64" s="174"/>
      <c r="D64" s="175" t="s">
        <v>141</v>
      </c>
      <c r="E64" s="180"/>
      <c r="F64" s="177"/>
      <c r="G64" s="180"/>
      <c r="H64" s="180"/>
      <c r="I64" s="180"/>
      <c r="J64" s="262"/>
      <c r="K64" s="428"/>
      <c r="L64" s="429"/>
      <c r="M64" s="429"/>
      <c r="N64" s="429"/>
      <c r="O64" s="429"/>
      <c r="P64" s="429"/>
      <c r="Q64" s="430"/>
      <c r="R64" s="175"/>
      <c r="S64" s="179"/>
      <c r="T64" s="263"/>
      <c r="U64" s="172"/>
    </row>
    <row r="65" spans="1:21" customFormat="1" ht="18.75" customHeight="1" outlineLevel="1">
      <c r="A65" s="173" t="s">
        <v>196</v>
      </c>
      <c r="B65" s="174" t="s">
        <v>197</v>
      </c>
      <c r="C65" s="174" t="s">
        <v>356</v>
      </c>
      <c r="D65" s="175" t="s">
        <v>142</v>
      </c>
      <c r="E65" s="180">
        <f>F65-2</f>
        <v>40</v>
      </c>
      <c r="F65" s="177">
        <v>42</v>
      </c>
      <c r="G65" s="180">
        <f t="shared" ref="G65:I66" si="1">F65+2</f>
        <v>44</v>
      </c>
      <c r="H65" s="180">
        <f t="shared" si="1"/>
        <v>46</v>
      </c>
      <c r="I65" s="180">
        <f t="shared" si="1"/>
        <v>48</v>
      </c>
      <c r="J65" s="262"/>
      <c r="K65" s="428"/>
      <c r="L65" s="429"/>
      <c r="M65" s="429"/>
      <c r="N65" s="429"/>
      <c r="O65" s="429"/>
      <c r="P65" s="429"/>
      <c r="Q65" s="430"/>
      <c r="R65" s="175">
        <v>42</v>
      </c>
      <c r="S65" s="179"/>
      <c r="T65" s="263"/>
      <c r="U65" s="172"/>
    </row>
    <row r="66" spans="1:21" customFormat="1" ht="18.75" customHeight="1" outlineLevel="1">
      <c r="A66" s="173" t="s">
        <v>198</v>
      </c>
      <c r="B66" s="174"/>
      <c r="C66" s="174" t="s">
        <v>360</v>
      </c>
      <c r="D66" s="175"/>
      <c r="E66" s="180">
        <f>F66-2</f>
        <v>52</v>
      </c>
      <c r="F66" s="177">
        <v>54</v>
      </c>
      <c r="G66" s="180">
        <f t="shared" si="1"/>
        <v>56</v>
      </c>
      <c r="H66" s="180">
        <f t="shared" si="1"/>
        <v>58</v>
      </c>
      <c r="I66" s="180">
        <f t="shared" si="1"/>
        <v>60</v>
      </c>
      <c r="J66" s="262"/>
      <c r="K66" s="428"/>
      <c r="L66" s="429"/>
      <c r="M66" s="429"/>
      <c r="N66" s="429"/>
      <c r="O66" s="429"/>
      <c r="P66" s="429"/>
      <c r="Q66" s="430"/>
      <c r="R66" s="175">
        <v>54</v>
      </c>
      <c r="S66" s="179"/>
      <c r="T66" s="263"/>
      <c r="U66" s="172"/>
    </row>
    <row r="67" spans="1:21" customFormat="1" ht="18.75" customHeight="1" outlineLevel="1">
      <c r="A67" s="173" t="s">
        <v>144</v>
      </c>
      <c r="B67" s="174" t="s">
        <v>145</v>
      </c>
      <c r="C67" s="174" t="s">
        <v>357</v>
      </c>
      <c r="D67" s="175" t="s">
        <v>143</v>
      </c>
      <c r="E67" s="180">
        <f>F67</f>
        <v>6</v>
      </c>
      <c r="F67" s="177">
        <v>6</v>
      </c>
      <c r="G67" s="180">
        <f>F67</f>
        <v>6</v>
      </c>
      <c r="H67" s="180">
        <f>G67</f>
        <v>6</v>
      </c>
      <c r="I67" s="180">
        <f>H67</f>
        <v>6</v>
      </c>
      <c r="J67" s="262"/>
      <c r="K67" s="253"/>
      <c r="L67" s="178"/>
      <c r="M67" s="178"/>
      <c r="N67" s="178"/>
      <c r="O67" s="178"/>
      <c r="P67" s="178"/>
      <c r="Q67" s="254"/>
      <c r="R67" s="175">
        <v>6</v>
      </c>
      <c r="S67" s="179"/>
      <c r="T67" s="263"/>
      <c r="U67" s="172"/>
    </row>
    <row r="68" spans="1:21" customFormat="1" ht="18.75" customHeight="1" outlineLevel="1">
      <c r="A68" s="173" t="s">
        <v>147</v>
      </c>
      <c r="B68" s="174" t="s">
        <v>134</v>
      </c>
      <c r="C68" s="174" t="s">
        <v>358</v>
      </c>
      <c r="D68" s="175" t="s">
        <v>146</v>
      </c>
      <c r="E68" s="180">
        <f>F68-0.75</f>
        <v>19.75</v>
      </c>
      <c r="F68" s="177">
        <v>20.5</v>
      </c>
      <c r="G68" s="180">
        <f t="shared" ref="G68:I69" si="2">F68+0.75</f>
        <v>21.25</v>
      </c>
      <c r="H68" s="180">
        <f t="shared" si="2"/>
        <v>22</v>
      </c>
      <c r="I68" s="180">
        <f t="shared" si="2"/>
        <v>22.75</v>
      </c>
      <c r="J68" s="262"/>
      <c r="K68" s="428"/>
      <c r="L68" s="429"/>
      <c r="M68" s="429"/>
      <c r="N68" s="429"/>
      <c r="O68" s="429"/>
      <c r="P68" s="429"/>
      <c r="Q68" s="430"/>
      <c r="R68" s="175">
        <v>20.5</v>
      </c>
      <c r="S68" s="179"/>
      <c r="T68" s="263"/>
      <c r="U68" s="172"/>
    </row>
    <row r="69" spans="1:21" customFormat="1" ht="18.75" customHeight="1" outlineLevel="1">
      <c r="A69" s="173" t="s">
        <v>149</v>
      </c>
      <c r="B69" s="174" t="s">
        <v>150</v>
      </c>
      <c r="C69" s="174" t="s">
        <v>359</v>
      </c>
      <c r="D69" s="175" t="s">
        <v>148</v>
      </c>
      <c r="E69" s="180">
        <f>F69-0.75</f>
        <v>20.25</v>
      </c>
      <c r="F69" s="177">
        <v>21</v>
      </c>
      <c r="G69" s="180">
        <f t="shared" si="2"/>
        <v>21.75</v>
      </c>
      <c r="H69" s="180">
        <f t="shared" si="2"/>
        <v>22.5</v>
      </c>
      <c r="I69" s="180">
        <f t="shared" si="2"/>
        <v>23.25</v>
      </c>
      <c r="J69" s="262"/>
      <c r="K69" s="253"/>
      <c r="L69" s="178"/>
      <c r="M69" s="178"/>
      <c r="N69" s="178"/>
      <c r="O69" s="178"/>
      <c r="P69" s="178"/>
      <c r="Q69" s="254"/>
      <c r="R69" s="175">
        <v>21</v>
      </c>
      <c r="S69" s="179"/>
      <c r="T69" s="263"/>
      <c r="U69" s="172"/>
    </row>
    <row r="70" spans="1:21" customFormat="1" ht="18.75" customHeight="1" outlineLevel="1">
      <c r="A70" s="173" t="s">
        <v>199</v>
      </c>
      <c r="B70" s="174"/>
      <c r="C70" s="174" t="s">
        <v>361</v>
      </c>
      <c r="D70" s="175"/>
      <c r="E70" s="180">
        <f>F70-0.5</f>
        <v>14</v>
      </c>
      <c r="F70" s="177">
        <v>14.5</v>
      </c>
      <c r="G70" s="180">
        <f t="shared" ref="G70:I71" si="3">F70+0.5</f>
        <v>15</v>
      </c>
      <c r="H70" s="180">
        <f t="shared" si="3"/>
        <v>15.5</v>
      </c>
      <c r="I70" s="180">
        <f>H70+0.5</f>
        <v>16</v>
      </c>
      <c r="J70" s="262"/>
      <c r="K70" s="253"/>
      <c r="L70" s="178"/>
      <c r="M70" s="178"/>
      <c r="N70" s="178"/>
      <c r="O70" s="178"/>
      <c r="P70" s="178"/>
      <c r="Q70" s="254"/>
      <c r="R70" s="175">
        <v>14.5</v>
      </c>
      <c r="S70" s="179"/>
      <c r="T70" s="263"/>
      <c r="U70" s="172"/>
    </row>
    <row r="71" spans="1:21" customFormat="1" ht="18.75" customHeight="1" outlineLevel="1">
      <c r="A71" s="173" t="s">
        <v>152</v>
      </c>
      <c r="B71" s="174" t="s">
        <v>153</v>
      </c>
      <c r="C71" s="174" t="s">
        <v>362</v>
      </c>
      <c r="D71" s="175" t="s">
        <v>151</v>
      </c>
      <c r="E71" s="180">
        <f>F71-0.5</f>
        <v>8.5</v>
      </c>
      <c r="F71" s="177">
        <v>9</v>
      </c>
      <c r="G71" s="180">
        <f t="shared" si="3"/>
        <v>9.5</v>
      </c>
      <c r="H71" s="180">
        <f t="shared" si="3"/>
        <v>10</v>
      </c>
      <c r="I71" s="180">
        <f t="shared" si="3"/>
        <v>10.5</v>
      </c>
      <c r="J71" s="262"/>
      <c r="K71" s="428"/>
      <c r="L71" s="429"/>
      <c r="M71" s="429"/>
      <c r="N71" s="429"/>
      <c r="O71" s="429"/>
      <c r="P71" s="429"/>
      <c r="Q71" s="430"/>
      <c r="R71" s="175">
        <v>9</v>
      </c>
      <c r="S71" s="179"/>
      <c r="T71" s="263"/>
      <c r="U71" s="172"/>
    </row>
    <row r="72" spans="1:21" customFormat="1" ht="18.75" customHeight="1" outlineLevel="1">
      <c r="A72" s="173" t="s">
        <v>155</v>
      </c>
      <c r="B72" s="174" t="s">
        <v>145</v>
      </c>
      <c r="C72" s="174" t="s">
        <v>363</v>
      </c>
      <c r="D72" s="175" t="s">
        <v>154</v>
      </c>
      <c r="E72" s="180">
        <f>F72</f>
        <v>6</v>
      </c>
      <c r="F72" s="177">
        <v>6</v>
      </c>
      <c r="G72" s="180">
        <f>F72</f>
        <v>6</v>
      </c>
      <c r="H72" s="180">
        <f>G72</f>
        <v>6</v>
      </c>
      <c r="I72" s="180">
        <f>H72</f>
        <v>6</v>
      </c>
      <c r="J72" s="262"/>
      <c r="K72" s="253"/>
      <c r="L72" s="178"/>
      <c r="M72" s="178"/>
      <c r="N72" s="178"/>
      <c r="O72" s="178"/>
      <c r="P72" s="178"/>
      <c r="Q72" s="254"/>
      <c r="R72" s="175">
        <v>6</v>
      </c>
      <c r="S72" s="179"/>
      <c r="T72" s="263"/>
      <c r="U72" s="172"/>
    </row>
    <row r="73" spans="1:21" customFormat="1" ht="18.75" customHeight="1" outlineLevel="1">
      <c r="A73" s="173" t="s">
        <v>156</v>
      </c>
      <c r="B73" s="174" t="s">
        <v>157</v>
      </c>
      <c r="C73" s="174" t="s">
        <v>364</v>
      </c>
      <c r="D73" s="175" t="s">
        <v>190</v>
      </c>
      <c r="E73" s="176">
        <f>F73-1</f>
        <v>85</v>
      </c>
      <c r="F73" s="177">
        <v>86</v>
      </c>
      <c r="G73" s="180">
        <f>F73+1</f>
        <v>87</v>
      </c>
      <c r="H73" s="180">
        <f>G73+1</f>
        <v>88</v>
      </c>
      <c r="I73" s="180">
        <f>H73+1</f>
        <v>89</v>
      </c>
      <c r="J73" s="262"/>
      <c r="K73" s="428"/>
      <c r="L73" s="429"/>
      <c r="M73" s="429"/>
      <c r="N73" s="429"/>
      <c r="O73" s="429"/>
      <c r="P73" s="429"/>
      <c r="Q73" s="430"/>
      <c r="R73" s="175">
        <v>86</v>
      </c>
      <c r="S73" s="179"/>
      <c r="T73" s="263"/>
      <c r="U73" s="172"/>
    </row>
    <row r="74" spans="1:21" customFormat="1" ht="18.75" customHeight="1" outlineLevel="1">
      <c r="A74" s="173" t="s">
        <v>158</v>
      </c>
      <c r="B74" s="174"/>
      <c r="C74" s="174"/>
      <c r="D74" s="175" t="s">
        <v>51</v>
      </c>
      <c r="E74" s="176"/>
      <c r="F74" s="177"/>
      <c r="G74" s="180"/>
      <c r="H74" s="180"/>
      <c r="I74" s="180"/>
      <c r="J74" s="262"/>
      <c r="K74" s="253"/>
      <c r="L74" s="178"/>
      <c r="M74" s="178"/>
      <c r="N74" s="178"/>
      <c r="O74" s="178"/>
      <c r="P74" s="178"/>
      <c r="Q74" s="254"/>
      <c r="R74" s="175"/>
      <c r="S74" s="179"/>
      <c r="T74" s="263"/>
      <c r="U74" s="172"/>
    </row>
    <row r="75" spans="1:21" customFormat="1" ht="18.75" customHeight="1" outlineLevel="1">
      <c r="A75" s="173" t="s">
        <v>159</v>
      </c>
      <c r="B75" s="174" t="s">
        <v>160</v>
      </c>
      <c r="C75" s="174"/>
      <c r="D75" s="175" t="s">
        <v>10</v>
      </c>
      <c r="E75" s="176"/>
      <c r="F75" s="177"/>
      <c r="G75" s="180"/>
      <c r="H75" s="180"/>
      <c r="I75" s="180"/>
      <c r="J75" s="262"/>
      <c r="K75" s="253"/>
      <c r="L75" s="178"/>
      <c r="M75" s="178"/>
      <c r="N75" s="178"/>
      <c r="O75" s="178"/>
      <c r="P75" s="178"/>
      <c r="Q75" s="254"/>
      <c r="R75" s="175"/>
      <c r="S75" s="179"/>
      <c r="T75" s="263"/>
      <c r="U75" s="172"/>
    </row>
    <row r="76" spans="1:21" customFormat="1" ht="18.75" customHeight="1" outlineLevel="1">
      <c r="A76" s="173" t="s">
        <v>200</v>
      </c>
      <c r="B76" s="174" t="s">
        <v>201</v>
      </c>
      <c r="C76" s="174"/>
      <c r="D76" s="175"/>
      <c r="E76" s="176"/>
      <c r="F76" s="177"/>
      <c r="G76" s="180"/>
      <c r="H76" s="180"/>
      <c r="I76" s="180"/>
      <c r="J76" s="262"/>
      <c r="K76" s="253"/>
      <c r="L76" s="178"/>
      <c r="M76" s="178"/>
      <c r="N76" s="178"/>
      <c r="O76" s="178"/>
      <c r="P76" s="178"/>
      <c r="Q76" s="254"/>
      <c r="R76" s="175"/>
      <c r="S76" s="179"/>
      <c r="T76" s="263"/>
      <c r="U76" s="172"/>
    </row>
    <row r="77" spans="1:21" customFormat="1" ht="18.75" customHeight="1" outlineLevel="1">
      <c r="A77" s="173"/>
      <c r="B77" s="174"/>
      <c r="C77" s="174"/>
      <c r="D77" s="175"/>
      <c r="E77" s="176"/>
      <c r="F77" s="177"/>
      <c r="G77" s="180"/>
      <c r="H77" s="180"/>
      <c r="I77" s="180"/>
      <c r="J77" s="262"/>
      <c r="K77" s="428"/>
      <c r="L77" s="429"/>
      <c r="M77" s="429"/>
      <c r="N77" s="429"/>
      <c r="O77" s="429"/>
      <c r="P77" s="429"/>
      <c r="Q77" s="430"/>
      <c r="R77" s="175"/>
      <c r="S77" s="179"/>
      <c r="T77" s="263"/>
      <c r="U77" s="172"/>
    </row>
    <row r="78" spans="1:21" customFormat="1" ht="18.75" customHeight="1" outlineLevel="1">
      <c r="A78" s="181" t="s">
        <v>162</v>
      </c>
      <c r="B78" s="174"/>
      <c r="C78" s="174"/>
      <c r="D78" s="175"/>
      <c r="E78" s="176"/>
      <c r="F78" s="177"/>
      <c r="G78" s="180"/>
      <c r="H78" s="180"/>
      <c r="I78" s="180"/>
      <c r="J78" s="262"/>
      <c r="K78" s="428"/>
      <c r="L78" s="429"/>
      <c r="M78" s="429"/>
      <c r="N78" s="429"/>
      <c r="O78" s="429"/>
      <c r="P78" s="429"/>
      <c r="Q78" s="430"/>
      <c r="R78" s="175"/>
      <c r="S78" s="179"/>
      <c r="T78" s="263"/>
      <c r="U78" s="172"/>
    </row>
    <row r="79" spans="1:21" customFormat="1" ht="18.75" customHeight="1" outlineLevel="1">
      <c r="A79" s="173" t="s">
        <v>163</v>
      </c>
      <c r="B79" s="174" t="s">
        <v>164</v>
      </c>
      <c r="C79" s="174" t="s">
        <v>365</v>
      </c>
      <c r="D79" s="175" t="s">
        <v>161</v>
      </c>
      <c r="E79" s="180">
        <f>F79-0.5</f>
        <v>20.5</v>
      </c>
      <c r="F79" s="177">
        <v>21</v>
      </c>
      <c r="G79" s="180">
        <f>F79+0.5</f>
        <v>21.5</v>
      </c>
      <c r="H79" s="180">
        <f>G79+0.5</f>
        <v>22</v>
      </c>
      <c r="I79" s="180">
        <f>H79+0.5</f>
        <v>22.5</v>
      </c>
      <c r="J79" s="262"/>
      <c r="K79" s="428"/>
      <c r="L79" s="429"/>
      <c r="M79" s="429"/>
      <c r="N79" s="429"/>
      <c r="O79" s="429"/>
      <c r="P79" s="429"/>
      <c r="Q79" s="430"/>
      <c r="R79" s="175">
        <v>21</v>
      </c>
      <c r="S79" s="179"/>
      <c r="T79" s="263"/>
      <c r="U79" s="172"/>
    </row>
    <row r="80" spans="1:21" customFormat="1" ht="18.75" customHeight="1" outlineLevel="1">
      <c r="A80" s="173" t="s">
        <v>166</v>
      </c>
      <c r="B80" s="174" t="s">
        <v>167</v>
      </c>
      <c r="C80" s="174" t="s">
        <v>366</v>
      </c>
      <c r="D80" s="175" t="s">
        <v>165</v>
      </c>
      <c r="E80" s="180">
        <f>F80-0.25</f>
        <v>9.75</v>
      </c>
      <c r="F80" s="177">
        <v>10</v>
      </c>
      <c r="G80" s="180">
        <f>F80+0.25</f>
        <v>10.25</v>
      </c>
      <c r="H80" s="180">
        <f>G80+0.25</f>
        <v>10.5</v>
      </c>
      <c r="I80" s="180">
        <f>H80+0.25</f>
        <v>10.75</v>
      </c>
      <c r="J80" s="262"/>
      <c r="K80" s="428"/>
      <c r="L80" s="429"/>
      <c r="M80" s="429"/>
      <c r="N80" s="429"/>
      <c r="O80" s="429"/>
      <c r="P80" s="429"/>
      <c r="Q80" s="430"/>
      <c r="R80" s="175">
        <v>10</v>
      </c>
      <c r="S80" s="179"/>
      <c r="T80" s="263"/>
      <c r="U80" s="172"/>
    </row>
    <row r="81" spans="1:21" customFormat="1" ht="18.75" customHeight="1" outlineLevel="1">
      <c r="A81" s="173" t="s">
        <v>169</v>
      </c>
      <c r="B81" s="174" t="s">
        <v>167</v>
      </c>
      <c r="C81" s="174" t="s">
        <v>367</v>
      </c>
      <c r="D81" s="175" t="s">
        <v>168</v>
      </c>
      <c r="E81" s="180">
        <f>F81</f>
        <v>2.5</v>
      </c>
      <c r="F81" s="177">
        <v>2.5</v>
      </c>
      <c r="G81" s="180">
        <f>F81</f>
        <v>2.5</v>
      </c>
      <c r="H81" s="180">
        <f>G81</f>
        <v>2.5</v>
      </c>
      <c r="I81" s="180">
        <f>H81</f>
        <v>2.5</v>
      </c>
      <c r="J81" s="262"/>
      <c r="K81" s="428"/>
      <c r="L81" s="429"/>
      <c r="M81" s="429"/>
      <c r="N81" s="429"/>
      <c r="O81" s="429"/>
      <c r="P81" s="429"/>
      <c r="Q81" s="430"/>
      <c r="R81" s="175">
        <v>2.5</v>
      </c>
      <c r="S81" s="179"/>
      <c r="T81" s="263"/>
      <c r="U81" s="172"/>
    </row>
    <row r="82" spans="1:21" customFormat="1" ht="18.75" customHeight="1" outlineLevel="1">
      <c r="A82" s="173" t="s">
        <v>171</v>
      </c>
      <c r="B82" s="174"/>
      <c r="C82" s="174"/>
      <c r="D82" s="175" t="s">
        <v>170</v>
      </c>
      <c r="E82" s="180"/>
      <c r="F82" s="177"/>
      <c r="G82" s="180"/>
      <c r="H82" s="180"/>
      <c r="I82" s="180"/>
      <c r="J82" s="262"/>
      <c r="K82" s="253"/>
      <c r="L82" s="178"/>
      <c r="M82" s="178"/>
      <c r="N82" s="178"/>
      <c r="O82" s="178"/>
      <c r="P82" s="178"/>
      <c r="Q82" s="254"/>
      <c r="R82" s="175"/>
      <c r="S82" s="179"/>
      <c r="T82" s="263"/>
      <c r="U82" s="172"/>
    </row>
    <row r="83" spans="1:21" customFormat="1" ht="18.75" customHeight="1" outlineLevel="1">
      <c r="A83" s="173" t="s">
        <v>173</v>
      </c>
      <c r="B83" s="174" t="s">
        <v>174</v>
      </c>
      <c r="C83" s="174"/>
      <c r="D83" s="175" t="s">
        <v>172</v>
      </c>
      <c r="E83" s="180"/>
      <c r="F83" s="177"/>
      <c r="G83" s="180"/>
      <c r="H83" s="180"/>
      <c r="I83" s="180"/>
      <c r="J83" s="262"/>
      <c r="K83" s="253"/>
      <c r="L83" s="178"/>
      <c r="M83" s="178"/>
      <c r="N83" s="178"/>
      <c r="O83" s="178"/>
      <c r="P83" s="178"/>
      <c r="Q83" s="254"/>
      <c r="R83" s="175"/>
      <c r="S83" s="179"/>
      <c r="T83" s="263"/>
      <c r="U83" s="172"/>
    </row>
    <row r="84" spans="1:21" customFormat="1" ht="18.75" customHeight="1" outlineLevel="1">
      <c r="A84" s="173" t="s">
        <v>175</v>
      </c>
      <c r="B84" s="174" t="s">
        <v>176</v>
      </c>
      <c r="C84" s="174" t="s">
        <v>368</v>
      </c>
      <c r="D84" s="175"/>
      <c r="E84" s="180">
        <f>F84</f>
        <v>58</v>
      </c>
      <c r="F84" s="177">
        <v>58</v>
      </c>
      <c r="G84" s="180">
        <f>F84</f>
        <v>58</v>
      </c>
      <c r="H84" s="180">
        <f>G84</f>
        <v>58</v>
      </c>
      <c r="I84" s="180">
        <f>H84</f>
        <v>58</v>
      </c>
      <c r="J84" s="262"/>
      <c r="K84" s="253"/>
      <c r="L84" s="178"/>
      <c r="M84" s="178"/>
      <c r="N84" s="178"/>
      <c r="O84" s="178"/>
      <c r="P84" s="178"/>
      <c r="Q84" s="254"/>
      <c r="R84" s="175">
        <v>58</v>
      </c>
      <c r="S84" s="179"/>
      <c r="T84" s="263"/>
      <c r="U84" s="172"/>
    </row>
    <row r="85" spans="1:21" customFormat="1" ht="18.75" customHeight="1" outlineLevel="1">
      <c r="A85" s="173"/>
      <c r="B85" s="174"/>
      <c r="C85" s="174"/>
      <c r="D85" s="175"/>
      <c r="E85" s="180"/>
      <c r="F85" s="177"/>
      <c r="G85" s="180"/>
      <c r="H85" s="180"/>
      <c r="I85" s="180"/>
      <c r="J85" s="262"/>
      <c r="K85" s="253"/>
      <c r="L85" s="178"/>
      <c r="M85" s="178"/>
      <c r="N85" s="178"/>
      <c r="O85" s="178"/>
      <c r="P85" s="178"/>
      <c r="Q85" s="254"/>
      <c r="R85" s="175"/>
      <c r="S85" s="179"/>
      <c r="T85" s="263"/>
      <c r="U85" s="172"/>
    </row>
    <row r="86" spans="1:21" customFormat="1" ht="18.75" customHeight="1" outlineLevel="1">
      <c r="A86" s="181" t="s">
        <v>202</v>
      </c>
      <c r="B86" s="174"/>
      <c r="C86" s="174"/>
      <c r="D86" s="175"/>
      <c r="E86" s="180"/>
      <c r="F86" s="177"/>
      <c r="G86" s="180"/>
      <c r="H86" s="180"/>
      <c r="I86" s="180"/>
      <c r="J86" s="262"/>
      <c r="K86" s="428"/>
      <c r="L86" s="429"/>
      <c r="M86" s="429"/>
      <c r="N86" s="429"/>
      <c r="O86" s="429"/>
      <c r="P86" s="429"/>
      <c r="Q86" s="430"/>
      <c r="R86" s="175"/>
      <c r="S86" s="179"/>
      <c r="T86" s="263"/>
      <c r="U86" s="172"/>
    </row>
    <row r="87" spans="1:21" customFormat="1" ht="18.75" customHeight="1" outlineLevel="1">
      <c r="A87" s="173" t="s">
        <v>203</v>
      </c>
      <c r="B87" s="174" t="s">
        <v>204</v>
      </c>
      <c r="C87" s="174"/>
      <c r="D87" s="175" t="s">
        <v>54</v>
      </c>
      <c r="E87" s="180"/>
      <c r="F87" s="177"/>
      <c r="G87" s="180"/>
      <c r="H87" s="180"/>
      <c r="I87" s="180"/>
      <c r="J87" s="262"/>
      <c r="K87" s="428"/>
      <c r="L87" s="429"/>
      <c r="M87" s="429"/>
      <c r="N87" s="429"/>
      <c r="O87" s="429"/>
      <c r="P87" s="429"/>
      <c r="Q87" s="430"/>
      <c r="R87" s="175"/>
      <c r="S87" s="179"/>
      <c r="T87" s="263"/>
      <c r="U87" s="172"/>
    </row>
    <row r="88" spans="1:21" customFormat="1" ht="18.75" customHeight="1" outlineLevel="1">
      <c r="A88" s="173" t="s">
        <v>205</v>
      </c>
      <c r="B88" s="174" t="s">
        <v>206</v>
      </c>
      <c r="C88" s="174"/>
      <c r="D88" s="175" t="s">
        <v>258</v>
      </c>
      <c r="E88" s="180"/>
      <c r="F88" s="177"/>
      <c r="G88" s="180"/>
      <c r="H88" s="180"/>
      <c r="I88" s="180"/>
      <c r="J88" s="262"/>
      <c r="K88" s="428"/>
      <c r="L88" s="429"/>
      <c r="M88" s="429"/>
      <c r="N88" s="429"/>
      <c r="O88" s="429"/>
      <c r="P88" s="429"/>
      <c r="Q88" s="430"/>
      <c r="R88" s="175"/>
      <c r="S88" s="179"/>
      <c r="T88" s="263"/>
      <c r="U88" s="172"/>
    </row>
    <row r="89" spans="1:21" customFormat="1" ht="18.75" customHeight="1" outlineLevel="1">
      <c r="A89" s="173" t="s">
        <v>207</v>
      </c>
      <c r="B89" s="174" t="s">
        <v>208</v>
      </c>
      <c r="C89" s="174"/>
      <c r="D89" s="175" t="s">
        <v>259</v>
      </c>
      <c r="E89" s="180"/>
      <c r="F89" s="177"/>
      <c r="G89" s="180"/>
      <c r="H89" s="180"/>
      <c r="I89" s="180"/>
      <c r="J89" s="262"/>
      <c r="K89" s="428"/>
      <c r="L89" s="429"/>
      <c r="M89" s="429"/>
      <c r="N89" s="429"/>
      <c r="O89" s="429"/>
      <c r="P89" s="429"/>
      <c r="Q89" s="430"/>
      <c r="R89" s="175"/>
      <c r="S89" s="179"/>
      <c r="T89" s="263"/>
      <c r="U89" s="172"/>
    </row>
    <row r="90" spans="1:21" customFormat="1" ht="18.75" customHeight="1" outlineLevel="1">
      <c r="A90" s="173" t="s">
        <v>209</v>
      </c>
      <c r="B90" s="174" t="s">
        <v>210</v>
      </c>
      <c r="C90" s="174"/>
      <c r="D90" s="175" t="s">
        <v>260</v>
      </c>
      <c r="E90" s="180"/>
      <c r="F90" s="177"/>
      <c r="G90" s="180"/>
      <c r="H90" s="180"/>
      <c r="I90" s="180"/>
      <c r="J90" s="262"/>
      <c r="K90" s="428"/>
      <c r="L90" s="429"/>
      <c r="M90" s="429"/>
      <c r="N90" s="429"/>
      <c r="O90" s="429"/>
      <c r="P90" s="429"/>
      <c r="Q90" s="430"/>
      <c r="R90" s="175"/>
      <c r="S90" s="179"/>
      <c r="T90" s="263"/>
      <c r="U90" s="172"/>
    </row>
    <row r="91" spans="1:21" customFormat="1" ht="18.75" customHeight="1" outlineLevel="1">
      <c r="A91" s="173" t="s">
        <v>211</v>
      </c>
      <c r="B91" s="174" t="s">
        <v>212</v>
      </c>
      <c r="C91" s="174"/>
      <c r="D91" s="175"/>
      <c r="E91" s="180"/>
      <c r="F91" s="177"/>
      <c r="G91" s="180"/>
      <c r="H91" s="180"/>
      <c r="I91" s="180"/>
      <c r="J91" s="262"/>
      <c r="K91" s="253"/>
      <c r="L91" s="178"/>
      <c r="M91" s="178"/>
      <c r="N91" s="178"/>
      <c r="O91" s="178"/>
      <c r="P91" s="178"/>
      <c r="Q91" s="254"/>
      <c r="R91" s="175"/>
      <c r="S91" s="179"/>
      <c r="T91" s="263"/>
      <c r="U91" s="172"/>
    </row>
    <row r="92" spans="1:21" customFormat="1" ht="18.75" customHeight="1" outlineLevel="1">
      <c r="A92" s="173"/>
      <c r="B92" s="174"/>
      <c r="C92" s="174"/>
      <c r="D92" s="175"/>
      <c r="E92" s="180"/>
      <c r="F92" s="177"/>
      <c r="G92" s="180"/>
      <c r="H92" s="180"/>
      <c r="I92" s="180"/>
      <c r="J92" s="262"/>
      <c r="K92" s="253"/>
      <c r="L92" s="178"/>
      <c r="M92" s="178"/>
      <c r="N92" s="178"/>
      <c r="O92" s="178"/>
      <c r="P92" s="178"/>
      <c r="Q92" s="254"/>
      <c r="R92" s="175"/>
      <c r="S92" s="179"/>
      <c r="T92" s="263"/>
      <c r="U92" s="172"/>
    </row>
    <row r="93" spans="1:21" customFormat="1" ht="18.75" customHeight="1" outlineLevel="1">
      <c r="A93" s="181" t="s">
        <v>213</v>
      </c>
      <c r="B93" s="174"/>
      <c r="C93" s="174"/>
      <c r="D93" s="175"/>
      <c r="E93" s="180"/>
      <c r="F93" s="177"/>
      <c r="G93" s="180"/>
      <c r="H93" s="180"/>
      <c r="I93" s="180"/>
      <c r="J93" s="262"/>
      <c r="K93" s="428"/>
      <c r="L93" s="429"/>
      <c r="M93" s="429"/>
      <c r="N93" s="429"/>
      <c r="O93" s="429"/>
      <c r="P93" s="429"/>
      <c r="Q93" s="430"/>
      <c r="R93" s="175"/>
      <c r="S93" s="179"/>
      <c r="T93" s="263"/>
      <c r="U93" s="172"/>
    </row>
    <row r="94" spans="1:21" customFormat="1" ht="18.75" customHeight="1" outlineLevel="1">
      <c r="A94" s="173" t="s">
        <v>214</v>
      </c>
      <c r="B94" s="174" t="s">
        <v>215</v>
      </c>
      <c r="C94" s="174"/>
      <c r="D94" s="175" t="s">
        <v>216</v>
      </c>
      <c r="E94" s="180"/>
      <c r="F94" s="177"/>
      <c r="G94" s="180"/>
      <c r="H94" s="180"/>
      <c r="I94" s="180"/>
      <c r="J94" s="262"/>
      <c r="K94" s="253"/>
      <c r="L94" s="178"/>
      <c r="M94" s="178"/>
      <c r="N94" s="178"/>
      <c r="O94" s="178"/>
      <c r="P94" s="178"/>
      <c r="Q94" s="254"/>
      <c r="R94" s="175"/>
      <c r="S94" s="179"/>
      <c r="T94" s="263"/>
      <c r="U94" s="172"/>
    </row>
    <row r="95" spans="1:21" customFormat="1" ht="18.75" customHeight="1" outlineLevel="1">
      <c r="A95" s="173" t="s">
        <v>217</v>
      </c>
      <c r="B95" s="174"/>
      <c r="C95" s="174"/>
      <c r="D95" s="175" t="s">
        <v>218</v>
      </c>
      <c r="E95" s="180"/>
      <c r="F95" s="177"/>
      <c r="G95" s="180"/>
      <c r="H95" s="180"/>
      <c r="I95" s="180"/>
      <c r="J95" s="262"/>
      <c r="K95" s="253"/>
      <c r="L95" s="178"/>
      <c r="M95" s="178"/>
      <c r="N95" s="178"/>
      <c r="O95" s="178"/>
      <c r="P95" s="178"/>
      <c r="Q95" s="254"/>
      <c r="R95" s="175"/>
      <c r="S95" s="179"/>
      <c r="T95" s="263"/>
      <c r="U95" s="172"/>
    </row>
    <row r="96" spans="1:21" customFormat="1" ht="18.75" customHeight="1" outlineLevel="1">
      <c r="A96" s="173" t="s">
        <v>219</v>
      </c>
      <c r="B96" s="174"/>
      <c r="C96" s="174"/>
      <c r="D96" s="175" t="s">
        <v>220</v>
      </c>
      <c r="E96" s="180"/>
      <c r="F96" s="177"/>
      <c r="G96" s="180"/>
      <c r="H96" s="180"/>
      <c r="I96" s="180"/>
      <c r="J96" s="262"/>
      <c r="K96" s="253"/>
      <c r="L96" s="178"/>
      <c r="M96" s="178"/>
      <c r="N96" s="178"/>
      <c r="O96" s="178"/>
      <c r="P96" s="178"/>
      <c r="Q96" s="254"/>
      <c r="R96" s="175"/>
      <c r="S96" s="179"/>
      <c r="T96" s="263"/>
      <c r="U96" s="172"/>
    </row>
    <row r="97" spans="1:22" customFormat="1" ht="18.75" customHeight="1" outlineLevel="1">
      <c r="A97" s="173" t="s">
        <v>221</v>
      </c>
      <c r="B97" s="174"/>
      <c r="C97" s="174"/>
      <c r="D97" s="175" t="s">
        <v>222</v>
      </c>
      <c r="E97" s="180"/>
      <c r="F97" s="177"/>
      <c r="G97" s="180"/>
      <c r="H97" s="180"/>
      <c r="I97" s="180"/>
      <c r="J97" s="262"/>
      <c r="K97" s="253"/>
      <c r="L97" s="178"/>
      <c r="M97" s="178"/>
      <c r="N97" s="178"/>
      <c r="O97" s="178"/>
      <c r="P97" s="178"/>
      <c r="Q97" s="254"/>
      <c r="R97" s="175"/>
      <c r="S97" s="179"/>
      <c r="T97" s="263"/>
      <c r="U97" s="172"/>
    </row>
    <row r="98" spans="1:22" customFormat="1" ht="18.75" customHeight="1" outlineLevel="1">
      <c r="A98" s="173"/>
      <c r="B98" s="174"/>
      <c r="C98" s="174"/>
      <c r="D98" s="175"/>
      <c r="E98" s="180"/>
      <c r="F98" s="177"/>
      <c r="G98" s="180"/>
      <c r="H98" s="180"/>
      <c r="I98" s="180"/>
      <c r="J98" s="262"/>
      <c r="K98" s="253"/>
      <c r="L98" s="178"/>
      <c r="M98" s="178"/>
      <c r="N98" s="178"/>
      <c r="O98" s="178"/>
      <c r="P98" s="178"/>
      <c r="Q98" s="254"/>
      <c r="R98" s="175"/>
      <c r="S98" s="179"/>
      <c r="T98" s="263"/>
      <c r="U98" s="172"/>
    </row>
    <row r="99" spans="1:22" customFormat="1" ht="18.75" customHeight="1" outlineLevel="1">
      <c r="A99" s="181" t="s">
        <v>177</v>
      </c>
      <c r="B99" s="174"/>
      <c r="C99" s="174"/>
      <c r="D99" s="175"/>
      <c r="E99" s="180"/>
      <c r="F99" s="177"/>
      <c r="G99" s="180"/>
      <c r="H99" s="180"/>
      <c r="I99" s="180"/>
      <c r="J99" s="262"/>
      <c r="K99" s="428"/>
      <c r="L99" s="429"/>
      <c r="M99" s="429"/>
      <c r="N99" s="429"/>
      <c r="O99" s="429"/>
      <c r="P99" s="429"/>
      <c r="Q99" s="430"/>
      <c r="R99" s="175"/>
      <c r="S99" s="179"/>
      <c r="T99" s="263"/>
      <c r="U99" s="172"/>
    </row>
    <row r="100" spans="1:22" customFormat="1" ht="18.75" customHeight="1" outlineLevel="1">
      <c r="A100" s="173" t="s">
        <v>178</v>
      </c>
      <c r="B100" s="174" t="s">
        <v>179</v>
      </c>
      <c r="C100" s="174"/>
      <c r="D100" s="175"/>
      <c r="E100" s="309">
        <f>F100</f>
        <v>100</v>
      </c>
      <c r="F100" s="310">
        <v>100</v>
      </c>
      <c r="G100" s="309">
        <f>F100</f>
        <v>100</v>
      </c>
      <c r="H100" s="309">
        <f>G100</f>
        <v>100</v>
      </c>
      <c r="I100" s="309">
        <f>H100</f>
        <v>100</v>
      </c>
      <c r="J100" s="262"/>
      <c r="K100" s="311"/>
      <c r="L100" s="178"/>
      <c r="M100" s="178"/>
      <c r="N100" s="178"/>
      <c r="O100" s="178"/>
      <c r="P100" s="178"/>
      <c r="Q100" s="254"/>
      <c r="R100" s="175"/>
      <c r="S100" s="179"/>
      <c r="T100" s="263"/>
      <c r="U100" s="172"/>
    </row>
    <row r="101" spans="1:22" customFormat="1" ht="18.75" customHeight="1" outlineLevel="1">
      <c r="A101" s="173" t="s">
        <v>180</v>
      </c>
      <c r="B101" s="174" t="s">
        <v>179</v>
      </c>
      <c r="C101" s="174"/>
      <c r="D101" s="175"/>
      <c r="E101" s="309">
        <f>F101</f>
        <v>100</v>
      </c>
      <c r="F101" s="310">
        <v>100</v>
      </c>
      <c r="G101" s="309">
        <f>F101</f>
        <v>100</v>
      </c>
      <c r="H101" s="309">
        <f>G101+10</f>
        <v>110</v>
      </c>
      <c r="I101" s="309">
        <f>H101</f>
        <v>110</v>
      </c>
      <c r="J101" s="262"/>
      <c r="K101" s="253"/>
      <c r="L101" s="178"/>
      <c r="M101" s="178"/>
      <c r="N101" s="178"/>
      <c r="O101" s="178"/>
      <c r="P101" s="178"/>
      <c r="Q101" s="254"/>
      <c r="R101" s="175"/>
      <c r="S101" s="179"/>
      <c r="T101" s="263"/>
      <c r="U101" s="172"/>
    </row>
    <row r="102" spans="1:22" customFormat="1" ht="18.75" customHeight="1" outlineLevel="1">
      <c r="A102" s="173" t="s">
        <v>181</v>
      </c>
      <c r="B102" s="174"/>
      <c r="C102" s="174"/>
      <c r="D102" s="175"/>
      <c r="E102" s="180"/>
      <c r="F102" s="177"/>
      <c r="G102" s="180"/>
      <c r="H102" s="180"/>
      <c r="I102" s="180"/>
      <c r="J102" s="262"/>
      <c r="K102" s="253"/>
      <c r="L102" s="178"/>
      <c r="M102" s="178"/>
      <c r="N102" s="178"/>
      <c r="O102" s="178"/>
      <c r="P102" s="178"/>
      <c r="Q102" s="254"/>
      <c r="R102" s="175"/>
      <c r="S102" s="179"/>
      <c r="T102" s="263"/>
      <c r="U102" s="172"/>
    </row>
    <row r="103" spans="1:22" customFormat="1" ht="18.75" customHeight="1" outlineLevel="1">
      <c r="A103" s="173" t="s">
        <v>182</v>
      </c>
      <c r="B103" s="174"/>
      <c r="C103" s="174"/>
      <c r="D103" s="175"/>
      <c r="E103" s="180"/>
      <c r="F103" s="177"/>
      <c r="G103" s="180"/>
      <c r="H103" s="180"/>
      <c r="I103" s="180"/>
      <c r="J103" s="262"/>
      <c r="K103" s="253"/>
      <c r="L103" s="178"/>
      <c r="M103" s="178"/>
      <c r="N103" s="178"/>
      <c r="O103" s="178"/>
      <c r="P103" s="178"/>
      <c r="Q103" s="254"/>
      <c r="R103" s="175"/>
      <c r="S103" s="179"/>
      <c r="T103" s="263"/>
      <c r="U103" s="172"/>
    </row>
    <row r="104" spans="1:22" customFormat="1" ht="18.75" customHeight="1" outlineLevel="1">
      <c r="A104" s="173" t="s">
        <v>183</v>
      </c>
      <c r="B104" s="174" t="s">
        <v>184</v>
      </c>
      <c r="C104" s="174"/>
      <c r="D104" s="175"/>
      <c r="E104" s="180"/>
      <c r="F104" s="310">
        <v>9.5</v>
      </c>
      <c r="G104" s="180"/>
      <c r="H104" s="180"/>
      <c r="I104" s="180"/>
      <c r="J104" s="262"/>
      <c r="K104" s="311"/>
      <c r="L104" s="178"/>
      <c r="M104" s="178"/>
      <c r="N104" s="178"/>
      <c r="O104" s="178"/>
      <c r="P104" s="178"/>
      <c r="Q104" s="254"/>
      <c r="R104" s="175"/>
      <c r="S104" s="179"/>
      <c r="T104" s="263"/>
      <c r="U104" s="172"/>
    </row>
    <row r="105" spans="1:22" customFormat="1" ht="15" customHeight="1" outlineLevel="1">
      <c r="A105" s="173" t="s">
        <v>185</v>
      </c>
      <c r="B105" s="174" t="s">
        <v>184</v>
      </c>
      <c r="C105" s="174"/>
      <c r="D105" s="175"/>
      <c r="E105" s="180"/>
      <c r="F105" s="310">
        <v>9.5</v>
      </c>
      <c r="G105" s="180"/>
      <c r="H105" s="180"/>
      <c r="I105" s="180"/>
      <c r="J105" s="262"/>
      <c r="K105" s="311"/>
      <c r="L105" s="178"/>
      <c r="M105" s="178"/>
      <c r="N105" s="178"/>
      <c r="O105" s="178"/>
      <c r="P105" s="178"/>
      <c r="Q105" s="254"/>
      <c r="R105" s="175"/>
      <c r="S105" s="179"/>
      <c r="T105" s="263"/>
      <c r="U105" s="172"/>
    </row>
    <row r="106" spans="1:22" customFormat="1" ht="15" customHeight="1" outlineLevel="1">
      <c r="A106" s="264"/>
      <c r="B106" s="265"/>
      <c r="C106" s="265"/>
      <c r="D106" s="266"/>
      <c r="E106" s="267"/>
      <c r="F106" s="312"/>
      <c r="G106" s="267"/>
      <c r="H106" s="267"/>
      <c r="I106" s="267"/>
      <c r="J106" s="268"/>
      <c r="K106" s="269"/>
      <c r="L106" s="270"/>
      <c r="M106" s="270"/>
      <c r="N106" s="270"/>
      <c r="O106" s="270"/>
      <c r="P106" s="270"/>
      <c r="Q106" s="271"/>
      <c r="R106" s="266"/>
      <c r="S106" s="272"/>
      <c r="T106" s="313"/>
      <c r="U106" s="172"/>
    </row>
    <row r="107" spans="1:22" customFormat="1" ht="15" customHeight="1" outlineLevel="1" thickBot="1">
      <c r="A107" s="257"/>
      <c r="B107" s="273"/>
      <c r="C107" s="273"/>
      <c r="D107" s="182"/>
      <c r="E107" s="182"/>
      <c r="F107" s="183"/>
      <c r="G107" s="182"/>
      <c r="H107" s="182"/>
      <c r="I107" s="194"/>
      <c r="J107" s="194"/>
      <c r="K107" s="412"/>
      <c r="L107" s="413"/>
      <c r="M107" s="413"/>
      <c r="N107" s="413"/>
      <c r="O107" s="413"/>
      <c r="P107" s="413"/>
      <c r="Q107" s="414"/>
      <c r="R107" s="182"/>
      <c r="S107" s="183"/>
      <c r="T107" s="274"/>
      <c r="U107" s="172"/>
    </row>
    <row r="108" spans="1:22" customFormat="1" ht="15" customHeight="1">
      <c r="A108" s="152" t="s">
        <v>261</v>
      </c>
      <c r="B108" s="147"/>
      <c r="C108" s="147"/>
      <c r="D108" s="153"/>
      <c r="E108" s="152"/>
      <c r="F108" s="153"/>
      <c r="G108" s="153"/>
      <c r="H108" s="153"/>
      <c r="I108" s="153"/>
      <c r="J108" s="153"/>
      <c r="K108" s="260"/>
      <c r="L108" s="260"/>
      <c r="M108" s="260"/>
      <c r="N108" s="260"/>
      <c r="O108" s="260"/>
      <c r="P108" s="260"/>
      <c r="Q108" s="260"/>
      <c r="R108" s="153"/>
      <c r="S108" s="153"/>
      <c r="T108" s="153"/>
      <c r="U108" s="171"/>
    </row>
    <row r="109" spans="1:22" customFormat="1" ht="15" hidden="1" customHeight="1" outlineLevel="1">
      <c r="A109" s="154"/>
      <c r="B109" s="155"/>
      <c r="C109" s="155"/>
      <c r="D109" s="156"/>
      <c r="E109" s="156"/>
      <c r="F109" s="156"/>
      <c r="G109" s="156"/>
      <c r="H109" s="156"/>
      <c r="I109" s="156"/>
      <c r="J109" s="246"/>
      <c r="K109" s="431" t="s">
        <v>248</v>
      </c>
      <c r="L109" s="432"/>
      <c r="M109" s="432"/>
      <c r="N109" s="432"/>
      <c r="O109" s="432"/>
      <c r="P109" s="432"/>
      <c r="Q109" s="432"/>
      <c r="R109" s="437" t="s">
        <v>249</v>
      </c>
      <c r="S109" s="440" t="s">
        <v>250</v>
      </c>
      <c r="T109" s="441"/>
      <c r="U109" s="191"/>
      <c r="V109" s="149"/>
    </row>
    <row r="110" spans="1:22" customFormat="1" ht="15" hidden="1" customHeight="1" outlineLevel="1">
      <c r="A110" s="160" t="s">
        <v>127</v>
      </c>
      <c r="B110" s="160" t="s">
        <v>128</v>
      </c>
      <c r="C110" s="160"/>
      <c r="D110" s="161"/>
      <c r="E110" s="161" t="s">
        <v>78</v>
      </c>
      <c r="F110" s="161" t="s">
        <v>54</v>
      </c>
      <c r="G110" s="161" t="s">
        <v>10</v>
      </c>
      <c r="H110" s="161" t="s">
        <v>51</v>
      </c>
      <c r="I110" s="161" t="s">
        <v>52</v>
      </c>
      <c r="J110" s="247"/>
      <c r="K110" s="433"/>
      <c r="L110" s="434"/>
      <c r="M110" s="434"/>
      <c r="N110" s="434"/>
      <c r="O110" s="434"/>
      <c r="P110" s="434"/>
      <c r="Q110" s="434"/>
      <c r="R110" s="438"/>
      <c r="S110" s="442"/>
      <c r="T110" s="443"/>
      <c r="U110" s="191"/>
      <c r="V110" s="149"/>
    </row>
    <row r="111" spans="1:22" customFormat="1" ht="15" hidden="1" customHeight="1" outlineLevel="1">
      <c r="A111" s="163"/>
      <c r="B111" s="163"/>
      <c r="C111" s="163"/>
      <c r="D111" s="164"/>
      <c r="E111" s="164"/>
      <c r="F111" s="164"/>
      <c r="G111" s="164"/>
      <c r="H111" s="164"/>
      <c r="I111" s="164"/>
      <c r="J111" s="248"/>
      <c r="K111" s="435"/>
      <c r="L111" s="436"/>
      <c r="M111" s="436"/>
      <c r="N111" s="436"/>
      <c r="O111" s="436"/>
      <c r="P111" s="436"/>
      <c r="Q111" s="436"/>
      <c r="R111" s="439"/>
      <c r="S111" s="249" t="s">
        <v>251</v>
      </c>
      <c r="T111" s="250" t="s">
        <v>252</v>
      </c>
      <c r="U111" s="251"/>
      <c r="V111" s="149"/>
    </row>
    <row r="112" spans="1:22" customFormat="1" ht="15" hidden="1" customHeight="1" outlineLevel="1">
      <c r="A112" s="275"/>
      <c r="B112" s="167"/>
      <c r="C112" s="167"/>
      <c r="D112" s="168"/>
      <c r="E112" s="168"/>
      <c r="F112" s="168"/>
      <c r="G112" s="168"/>
      <c r="H112" s="168"/>
      <c r="I112" s="168"/>
      <c r="J112" s="168"/>
      <c r="K112" s="444"/>
      <c r="L112" s="445"/>
      <c r="M112" s="445"/>
      <c r="N112" s="445"/>
      <c r="O112" s="445"/>
      <c r="P112" s="445"/>
      <c r="Q112" s="446"/>
      <c r="R112" s="168"/>
      <c r="S112" s="169"/>
      <c r="T112" s="252"/>
      <c r="U112" s="172"/>
      <c r="V112" s="149"/>
    </row>
    <row r="113" spans="1:22" customFormat="1" ht="15" hidden="1" customHeight="1" outlineLevel="1">
      <c r="A113" s="173"/>
      <c r="B113" s="256"/>
      <c r="C113" s="256"/>
      <c r="D113" s="175"/>
      <c r="E113" s="180"/>
      <c r="F113" s="176"/>
      <c r="G113" s="180"/>
      <c r="H113" s="180"/>
      <c r="I113" s="180"/>
      <c r="J113" s="175"/>
      <c r="K113" s="428"/>
      <c r="L113" s="429"/>
      <c r="M113" s="429"/>
      <c r="N113" s="429"/>
      <c r="O113" s="429"/>
      <c r="P113" s="429"/>
      <c r="Q113" s="430"/>
      <c r="R113" s="175"/>
      <c r="S113" s="179"/>
      <c r="T113" s="255"/>
      <c r="U113" s="172"/>
      <c r="V113" s="149"/>
    </row>
    <row r="114" spans="1:22" customFormat="1" ht="15" hidden="1" customHeight="1" outlineLevel="1">
      <c r="A114" s="173"/>
      <c r="B114" s="256"/>
      <c r="C114" s="256"/>
      <c r="D114" s="175"/>
      <c r="E114" s="176"/>
      <c r="F114" s="176"/>
      <c r="G114" s="176"/>
      <c r="H114" s="176"/>
      <c r="I114" s="176"/>
      <c r="J114" s="175"/>
      <c r="K114" s="428"/>
      <c r="L114" s="429"/>
      <c r="M114" s="429"/>
      <c r="N114" s="429"/>
      <c r="O114" s="429"/>
      <c r="P114" s="429"/>
      <c r="Q114" s="430"/>
      <c r="R114" s="175"/>
      <c r="S114" s="179"/>
      <c r="T114" s="255"/>
      <c r="U114" s="172"/>
      <c r="V114" s="149"/>
    </row>
    <row r="115" spans="1:22" customFormat="1" ht="15" hidden="1" customHeight="1" outlineLevel="1">
      <c r="A115" s="173"/>
      <c r="B115" s="256"/>
      <c r="C115" s="256"/>
      <c r="D115" s="175"/>
      <c r="E115" s="180"/>
      <c r="F115" s="176"/>
      <c r="G115" s="180"/>
      <c r="H115" s="180"/>
      <c r="I115" s="180"/>
      <c r="J115" s="175"/>
      <c r="K115" s="428"/>
      <c r="L115" s="429"/>
      <c r="M115" s="429"/>
      <c r="N115" s="429"/>
      <c r="O115" s="429"/>
      <c r="P115" s="429"/>
      <c r="Q115" s="430"/>
      <c r="R115" s="175"/>
      <c r="S115" s="179"/>
      <c r="T115" s="255"/>
      <c r="U115" s="172"/>
      <c r="V115" s="149"/>
    </row>
    <row r="116" spans="1:22" customFormat="1" ht="15" hidden="1" customHeight="1" outlineLevel="1">
      <c r="A116" s="173"/>
      <c r="B116" s="256"/>
      <c r="C116" s="256"/>
      <c r="D116" s="175"/>
      <c r="E116" s="180"/>
      <c r="F116" s="176"/>
      <c r="G116" s="180"/>
      <c r="H116" s="180"/>
      <c r="I116" s="180"/>
      <c r="J116" s="175"/>
      <c r="K116" s="428"/>
      <c r="L116" s="429"/>
      <c r="M116" s="429"/>
      <c r="N116" s="429"/>
      <c r="O116" s="429"/>
      <c r="P116" s="429"/>
      <c r="Q116" s="430"/>
      <c r="R116" s="175"/>
      <c r="S116" s="179"/>
      <c r="T116" s="255"/>
      <c r="U116" s="172"/>
      <c r="V116" s="149"/>
    </row>
    <row r="117" spans="1:22" customFormat="1" ht="15" hidden="1" customHeight="1" outlineLevel="1">
      <c r="A117" s="173"/>
      <c r="B117" s="256"/>
      <c r="C117" s="256"/>
      <c r="D117" s="175"/>
      <c r="E117" s="180"/>
      <c r="F117" s="176"/>
      <c r="G117" s="180"/>
      <c r="H117" s="180"/>
      <c r="I117" s="180"/>
      <c r="J117" s="175"/>
      <c r="K117" s="428"/>
      <c r="L117" s="429"/>
      <c r="M117" s="429"/>
      <c r="N117" s="429"/>
      <c r="O117" s="429"/>
      <c r="P117" s="429"/>
      <c r="Q117" s="430"/>
      <c r="R117" s="175"/>
      <c r="S117" s="179"/>
      <c r="T117" s="255"/>
      <c r="U117" s="172"/>
      <c r="V117" s="149"/>
    </row>
    <row r="118" spans="1:22" customFormat="1" ht="15" hidden="1" customHeight="1" outlineLevel="1">
      <c r="A118" s="173"/>
      <c r="B118" s="256"/>
      <c r="C118" s="256"/>
      <c r="D118" s="175"/>
      <c r="E118" s="180"/>
      <c r="F118" s="176"/>
      <c r="G118" s="180"/>
      <c r="H118" s="180"/>
      <c r="I118" s="180"/>
      <c r="J118" s="175"/>
      <c r="K118" s="428"/>
      <c r="L118" s="429"/>
      <c r="M118" s="429"/>
      <c r="N118" s="429"/>
      <c r="O118" s="429"/>
      <c r="P118" s="429"/>
      <c r="Q118" s="430"/>
      <c r="R118" s="175"/>
      <c r="S118" s="179"/>
      <c r="T118" s="255"/>
      <c r="U118" s="172"/>
      <c r="V118" s="149"/>
    </row>
    <row r="119" spans="1:22" customFormat="1" ht="15" hidden="1" customHeight="1" outlineLevel="1">
      <c r="A119" s="173"/>
      <c r="B119" s="256"/>
      <c r="C119" s="256"/>
      <c r="D119" s="175"/>
      <c r="E119" s="180"/>
      <c r="F119" s="176"/>
      <c r="G119" s="180"/>
      <c r="H119" s="180"/>
      <c r="I119" s="180"/>
      <c r="J119" s="175"/>
      <c r="K119" s="428"/>
      <c r="L119" s="429"/>
      <c r="M119" s="429"/>
      <c r="N119" s="429"/>
      <c r="O119" s="429"/>
      <c r="P119" s="429"/>
      <c r="Q119" s="430"/>
      <c r="R119" s="175"/>
      <c r="S119" s="179"/>
      <c r="T119" s="255"/>
      <c r="U119" s="172"/>
      <c r="V119" s="149"/>
    </row>
    <row r="120" spans="1:22" customFormat="1" ht="15" hidden="1" customHeight="1" outlineLevel="1">
      <c r="A120" s="173"/>
      <c r="B120" s="256"/>
      <c r="C120" s="256"/>
      <c r="D120" s="175"/>
      <c r="E120" s="180"/>
      <c r="F120" s="176"/>
      <c r="G120" s="180"/>
      <c r="H120" s="180"/>
      <c r="I120" s="180"/>
      <c r="J120" s="175"/>
      <c r="K120" s="428"/>
      <c r="L120" s="429"/>
      <c r="M120" s="429"/>
      <c r="N120" s="429"/>
      <c r="O120" s="429"/>
      <c r="P120" s="429"/>
      <c r="Q120" s="430"/>
      <c r="R120" s="175"/>
      <c r="S120" s="179"/>
      <c r="T120" s="255"/>
      <c r="U120" s="172"/>
      <c r="V120" s="149"/>
    </row>
    <row r="121" spans="1:22" customFormat="1" ht="15" hidden="1" customHeight="1" outlineLevel="1">
      <c r="A121" s="173"/>
      <c r="B121" s="256"/>
      <c r="C121" s="256"/>
      <c r="D121" s="175"/>
      <c r="E121" s="180"/>
      <c r="F121" s="176"/>
      <c r="G121" s="180"/>
      <c r="H121" s="180"/>
      <c r="I121" s="180"/>
      <c r="J121" s="175"/>
      <c r="K121" s="428"/>
      <c r="L121" s="429"/>
      <c r="M121" s="429"/>
      <c r="N121" s="429"/>
      <c r="O121" s="429"/>
      <c r="P121" s="429"/>
      <c r="Q121" s="430"/>
      <c r="R121" s="175"/>
      <c r="S121" s="179"/>
      <c r="T121" s="255"/>
      <c r="U121" s="172"/>
      <c r="V121" s="149"/>
    </row>
    <row r="122" spans="1:22" customFormat="1" ht="15" hidden="1" customHeight="1" outlineLevel="1">
      <c r="A122" s="173"/>
      <c r="B122" s="256"/>
      <c r="C122" s="256"/>
      <c r="D122" s="175"/>
      <c r="E122" s="180"/>
      <c r="F122" s="176"/>
      <c r="G122" s="180"/>
      <c r="H122" s="180"/>
      <c r="I122" s="180"/>
      <c r="J122" s="175"/>
      <c r="K122" s="428"/>
      <c r="L122" s="429"/>
      <c r="M122" s="429"/>
      <c r="N122" s="429"/>
      <c r="O122" s="429"/>
      <c r="P122" s="429"/>
      <c r="Q122" s="430"/>
      <c r="R122" s="175"/>
      <c r="S122" s="179"/>
      <c r="T122" s="255"/>
      <c r="U122" s="172"/>
      <c r="V122" s="149"/>
    </row>
    <row r="123" spans="1:22" customFormat="1" ht="15" hidden="1" customHeight="1" outlineLevel="1">
      <c r="A123" s="173"/>
      <c r="B123" s="256"/>
      <c r="C123" s="256"/>
      <c r="D123" s="175"/>
      <c r="E123" s="180"/>
      <c r="F123" s="176"/>
      <c r="G123" s="180"/>
      <c r="H123" s="180"/>
      <c r="I123" s="180"/>
      <c r="J123" s="175"/>
      <c r="K123" s="428"/>
      <c r="L123" s="429"/>
      <c r="M123" s="429"/>
      <c r="N123" s="429"/>
      <c r="O123" s="429"/>
      <c r="P123" s="429"/>
      <c r="Q123" s="430"/>
      <c r="R123" s="175"/>
      <c r="S123" s="179"/>
      <c r="T123" s="255"/>
      <c r="U123" s="172"/>
      <c r="V123" s="149"/>
    </row>
    <row r="124" spans="1:22" customFormat="1" ht="15" hidden="1" customHeight="1" outlineLevel="1">
      <c r="A124" s="173"/>
      <c r="B124" s="256"/>
      <c r="C124" s="256"/>
      <c r="D124" s="175"/>
      <c r="E124" s="180"/>
      <c r="F124" s="176"/>
      <c r="G124" s="180"/>
      <c r="H124" s="180"/>
      <c r="I124" s="180"/>
      <c r="J124" s="175"/>
      <c r="K124" s="428"/>
      <c r="L124" s="429"/>
      <c r="M124" s="429"/>
      <c r="N124" s="429"/>
      <c r="O124" s="429"/>
      <c r="P124" s="429"/>
      <c r="Q124" s="430"/>
      <c r="R124" s="175"/>
      <c r="S124" s="179"/>
      <c r="T124" s="255"/>
      <c r="U124" s="172"/>
      <c r="V124" s="149"/>
    </row>
    <row r="125" spans="1:22" customFormat="1" ht="15" hidden="1" customHeight="1" outlineLevel="1">
      <c r="A125" s="173"/>
      <c r="B125" s="256"/>
      <c r="C125" s="256"/>
      <c r="D125" s="175"/>
      <c r="E125" s="180"/>
      <c r="F125" s="176"/>
      <c r="G125" s="180"/>
      <c r="H125" s="180"/>
      <c r="I125" s="180"/>
      <c r="J125" s="175"/>
      <c r="K125" s="428"/>
      <c r="L125" s="429"/>
      <c r="M125" s="429"/>
      <c r="N125" s="429"/>
      <c r="O125" s="429"/>
      <c r="P125" s="429"/>
      <c r="Q125" s="430"/>
      <c r="R125" s="175"/>
      <c r="S125" s="179"/>
      <c r="T125" s="255"/>
      <c r="U125" s="172"/>
      <c r="V125" s="149"/>
    </row>
    <row r="126" spans="1:22" customFormat="1" ht="15" hidden="1" customHeight="1" outlineLevel="1">
      <c r="A126" s="173"/>
      <c r="B126" s="256"/>
      <c r="C126" s="256"/>
      <c r="D126" s="175"/>
      <c r="E126" s="180"/>
      <c r="F126" s="176"/>
      <c r="G126" s="180"/>
      <c r="H126" s="180"/>
      <c r="I126" s="180"/>
      <c r="J126" s="175"/>
      <c r="K126" s="428"/>
      <c r="L126" s="429"/>
      <c r="M126" s="429"/>
      <c r="N126" s="429"/>
      <c r="O126" s="429"/>
      <c r="P126" s="429"/>
      <c r="Q126" s="430"/>
      <c r="R126" s="175"/>
      <c r="S126" s="179"/>
      <c r="T126" s="255"/>
      <c r="U126" s="172"/>
      <c r="V126" s="149"/>
    </row>
    <row r="127" spans="1:22" customFormat="1" ht="15" hidden="1" customHeight="1" outlineLevel="1">
      <c r="A127" s="173"/>
      <c r="B127" s="256"/>
      <c r="C127" s="256"/>
      <c r="D127" s="175"/>
      <c r="E127" s="180"/>
      <c r="F127" s="176"/>
      <c r="G127" s="180"/>
      <c r="H127" s="180"/>
      <c r="I127" s="180"/>
      <c r="J127" s="175"/>
      <c r="K127" s="428"/>
      <c r="L127" s="429"/>
      <c r="M127" s="429"/>
      <c r="N127" s="429"/>
      <c r="O127" s="429"/>
      <c r="P127" s="429"/>
      <c r="Q127" s="430"/>
      <c r="R127" s="175"/>
      <c r="S127" s="179"/>
      <c r="T127" s="255"/>
      <c r="U127" s="172"/>
      <c r="V127" s="149"/>
    </row>
    <row r="128" spans="1:22" customFormat="1" ht="15" hidden="1" customHeight="1" outlineLevel="1">
      <c r="A128" s="173"/>
      <c r="B128" s="256"/>
      <c r="C128" s="256"/>
      <c r="D128" s="175"/>
      <c r="E128" s="180"/>
      <c r="F128" s="176"/>
      <c r="G128" s="180"/>
      <c r="H128" s="180"/>
      <c r="I128" s="180"/>
      <c r="J128" s="175"/>
      <c r="K128" s="428"/>
      <c r="L128" s="429"/>
      <c r="M128" s="429"/>
      <c r="N128" s="429"/>
      <c r="O128" s="429"/>
      <c r="P128" s="429"/>
      <c r="Q128" s="430"/>
      <c r="R128" s="175"/>
      <c r="S128" s="179"/>
      <c r="T128" s="255"/>
      <c r="U128" s="172"/>
      <c r="V128" s="149"/>
    </row>
    <row r="129" spans="1:23" customFormat="1" ht="15" hidden="1" customHeight="1" outlineLevel="1">
      <c r="A129" s="173"/>
      <c r="B129" s="256"/>
      <c r="C129" s="256"/>
      <c r="D129" s="175"/>
      <c r="E129" s="180"/>
      <c r="F129" s="176"/>
      <c r="G129" s="180"/>
      <c r="H129" s="180"/>
      <c r="I129" s="180"/>
      <c r="J129" s="175"/>
      <c r="K129" s="428"/>
      <c r="L129" s="429"/>
      <c r="M129" s="429"/>
      <c r="N129" s="429"/>
      <c r="O129" s="429"/>
      <c r="P129" s="429"/>
      <c r="Q129" s="430"/>
      <c r="R129" s="175"/>
      <c r="S129" s="179"/>
      <c r="T129" s="255"/>
      <c r="U129" s="172"/>
      <c r="V129" s="149"/>
    </row>
    <row r="130" spans="1:23" customFormat="1" ht="15" hidden="1" customHeight="1" outlineLevel="1">
      <c r="A130" s="173"/>
      <c r="B130" s="256"/>
      <c r="C130" s="256"/>
      <c r="D130" s="175"/>
      <c r="E130" s="180"/>
      <c r="F130" s="176"/>
      <c r="G130" s="180"/>
      <c r="H130" s="180"/>
      <c r="I130" s="180"/>
      <c r="J130" s="175"/>
      <c r="K130" s="428"/>
      <c r="L130" s="429"/>
      <c r="M130" s="429"/>
      <c r="N130" s="429"/>
      <c r="O130" s="429"/>
      <c r="P130" s="429"/>
      <c r="Q130" s="430"/>
      <c r="R130" s="175"/>
      <c r="S130" s="179"/>
      <c r="T130" s="255"/>
      <c r="U130" s="172"/>
      <c r="V130" s="149"/>
    </row>
    <row r="131" spans="1:23" customFormat="1" ht="15" hidden="1" customHeight="1" outlineLevel="1">
      <c r="A131" s="173"/>
      <c r="B131" s="256"/>
      <c r="C131" s="256"/>
      <c r="D131" s="175"/>
      <c r="E131" s="180"/>
      <c r="F131" s="176"/>
      <c r="G131" s="180"/>
      <c r="H131" s="180"/>
      <c r="I131" s="180"/>
      <c r="J131" s="175"/>
      <c r="K131" s="428"/>
      <c r="L131" s="429"/>
      <c r="M131" s="429"/>
      <c r="N131" s="429"/>
      <c r="O131" s="429"/>
      <c r="P131" s="429"/>
      <c r="Q131" s="430"/>
      <c r="R131" s="175"/>
      <c r="S131" s="179"/>
      <c r="T131" s="255"/>
      <c r="U131" s="172"/>
      <c r="V131" s="149"/>
    </row>
    <row r="132" spans="1:23" customFormat="1" ht="15" hidden="1" customHeight="1" outlineLevel="1">
      <c r="A132" s="173"/>
      <c r="B132" s="256"/>
      <c r="C132" s="256"/>
      <c r="D132" s="175"/>
      <c r="E132" s="180"/>
      <c r="F132" s="176"/>
      <c r="G132" s="180"/>
      <c r="H132" s="180"/>
      <c r="I132" s="180"/>
      <c r="J132" s="175"/>
      <c r="K132" s="428"/>
      <c r="L132" s="429"/>
      <c r="M132" s="429"/>
      <c r="N132" s="429"/>
      <c r="O132" s="429"/>
      <c r="P132" s="429"/>
      <c r="Q132" s="430"/>
      <c r="R132" s="175"/>
      <c r="S132" s="179"/>
      <c r="T132" s="255"/>
      <c r="U132" s="172"/>
      <c r="V132" s="149"/>
    </row>
    <row r="133" spans="1:23" customFormat="1" ht="15" hidden="1" customHeight="1" outlineLevel="1">
      <c r="A133" s="173"/>
      <c r="B133" s="256"/>
      <c r="C133" s="256"/>
      <c r="D133" s="175"/>
      <c r="E133" s="180"/>
      <c r="F133" s="176"/>
      <c r="G133" s="180"/>
      <c r="H133" s="180"/>
      <c r="I133" s="180"/>
      <c r="J133" s="175"/>
      <c r="K133" s="428"/>
      <c r="L133" s="429"/>
      <c r="M133" s="429"/>
      <c r="N133" s="429"/>
      <c r="O133" s="429"/>
      <c r="P133" s="429"/>
      <c r="Q133" s="430"/>
      <c r="R133" s="175"/>
      <c r="S133" s="179"/>
      <c r="T133" s="255"/>
      <c r="U133" s="172"/>
      <c r="V133" s="149"/>
    </row>
    <row r="134" spans="1:23" customFormat="1" ht="15" hidden="1" customHeight="1" outlineLevel="1">
      <c r="A134" s="173"/>
      <c r="B134" s="256"/>
      <c r="C134" s="256"/>
      <c r="D134" s="175"/>
      <c r="E134" s="180"/>
      <c r="F134" s="176"/>
      <c r="G134" s="180"/>
      <c r="H134" s="180"/>
      <c r="I134" s="180"/>
      <c r="J134" s="175"/>
      <c r="K134" s="428"/>
      <c r="L134" s="429"/>
      <c r="M134" s="429"/>
      <c r="N134" s="429"/>
      <c r="O134" s="429"/>
      <c r="P134" s="429"/>
      <c r="Q134" s="430"/>
      <c r="R134" s="175"/>
      <c r="S134" s="179"/>
      <c r="T134" s="255"/>
      <c r="U134" s="172"/>
      <c r="V134" s="149"/>
    </row>
    <row r="135" spans="1:23" customFormat="1" ht="15" hidden="1" customHeight="1" outlineLevel="1">
      <c r="A135" s="173"/>
      <c r="B135" s="256"/>
      <c r="C135" s="256"/>
      <c r="D135" s="175"/>
      <c r="E135" s="180"/>
      <c r="F135" s="176"/>
      <c r="G135" s="180"/>
      <c r="H135" s="180"/>
      <c r="I135" s="180"/>
      <c r="J135" s="175"/>
      <c r="K135" s="428"/>
      <c r="L135" s="429"/>
      <c r="M135" s="429"/>
      <c r="N135" s="429"/>
      <c r="O135" s="429"/>
      <c r="P135" s="429"/>
      <c r="Q135" s="430"/>
      <c r="R135" s="175"/>
      <c r="S135" s="179"/>
      <c r="T135" s="255"/>
      <c r="U135" s="172"/>
      <c r="V135" s="149"/>
    </row>
    <row r="136" spans="1:23" customFormat="1" ht="15" hidden="1" customHeight="1" outlineLevel="1">
      <c r="A136" s="173"/>
      <c r="B136" s="256"/>
      <c r="C136" s="256"/>
      <c r="D136" s="175"/>
      <c r="E136" s="180"/>
      <c r="F136" s="176"/>
      <c r="G136" s="180"/>
      <c r="H136" s="180"/>
      <c r="I136" s="180"/>
      <c r="J136" s="175"/>
      <c r="K136" s="428"/>
      <c r="L136" s="429"/>
      <c r="M136" s="429"/>
      <c r="N136" s="429"/>
      <c r="O136" s="429"/>
      <c r="P136" s="429"/>
      <c r="Q136" s="430"/>
      <c r="R136" s="175"/>
      <c r="S136" s="179"/>
      <c r="T136" s="255"/>
      <c r="U136" s="172"/>
      <c r="V136" s="149"/>
    </row>
    <row r="137" spans="1:23" customFormat="1" ht="15" hidden="1" customHeight="1" outlineLevel="1">
      <c r="A137" s="173"/>
      <c r="B137" s="256"/>
      <c r="C137" s="256"/>
      <c r="D137" s="175"/>
      <c r="E137" s="180"/>
      <c r="F137" s="176"/>
      <c r="G137" s="180"/>
      <c r="H137" s="180"/>
      <c r="I137" s="180"/>
      <c r="J137" s="175"/>
      <c r="K137" s="428"/>
      <c r="L137" s="429"/>
      <c r="M137" s="429"/>
      <c r="N137" s="429"/>
      <c r="O137" s="429"/>
      <c r="P137" s="429"/>
      <c r="Q137" s="430"/>
      <c r="R137" s="175"/>
      <c r="S137" s="179"/>
      <c r="T137" s="255"/>
      <c r="U137" s="172"/>
      <c r="V137" s="149"/>
    </row>
    <row r="138" spans="1:23" customFormat="1" ht="15" hidden="1" customHeight="1" outlineLevel="1">
      <c r="A138" s="173"/>
      <c r="B138" s="256"/>
      <c r="C138" s="256"/>
      <c r="D138" s="175"/>
      <c r="E138" s="180"/>
      <c r="F138" s="176"/>
      <c r="G138" s="180"/>
      <c r="H138" s="180"/>
      <c r="I138" s="180"/>
      <c r="J138" s="175"/>
      <c r="K138" s="428"/>
      <c r="L138" s="429"/>
      <c r="M138" s="429"/>
      <c r="N138" s="429"/>
      <c r="O138" s="429"/>
      <c r="P138" s="429"/>
      <c r="Q138" s="430"/>
      <c r="R138" s="175"/>
      <c r="S138" s="179"/>
      <c r="T138" s="255"/>
      <c r="U138" s="172"/>
      <c r="V138" s="149"/>
    </row>
    <row r="139" spans="1:23" customFormat="1" ht="15" hidden="1" customHeight="1" outlineLevel="1">
      <c r="A139" s="173"/>
      <c r="B139" s="256"/>
      <c r="C139" s="256"/>
      <c r="D139" s="175"/>
      <c r="E139" s="180"/>
      <c r="F139" s="176"/>
      <c r="G139" s="180"/>
      <c r="H139" s="180"/>
      <c r="I139" s="180"/>
      <c r="J139" s="175"/>
      <c r="K139" s="428"/>
      <c r="L139" s="429"/>
      <c r="M139" s="429"/>
      <c r="N139" s="429"/>
      <c r="O139" s="429"/>
      <c r="P139" s="429"/>
      <c r="Q139" s="430"/>
      <c r="R139" s="175"/>
      <c r="S139" s="179"/>
      <c r="T139" s="255"/>
      <c r="U139" s="172"/>
      <c r="V139" s="149"/>
    </row>
    <row r="140" spans="1:23" customFormat="1" ht="15" hidden="1" customHeight="1" outlineLevel="1">
      <c r="A140" s="257"/>
      <c r="B140" s="258"/>
      <c r="C140" s="258"/>
      <c r="D140" s="182"/>
      <c r="E140" s="182"/>
      <c r="F140" s="182"/>
      <c r="G140" s="182"/>
      <c r="H140" s="182"/>
      <c r="I140" s="182"/>
      <c r="J140" s="182"/>
      <c r="K140" s="413"/>
      <c r="L140" s="413"/>
      <c r="M140" s="413"/>
      <c r="N140" s="413"/>
      <c r="O140" s="413"/>
      <c r="P140" s="413"/>
      <c r="Q140" s="414"/>
      <c r="R140" s="182"/>
      <c r="S140" s="183"/>
      <c r="T140" s="259"/>
      <c r="U140" s="172"/>
      <c r="V140" s="149"/>
    </row>
    <row r="141" spans="1:23" customFormat="1" ht="15" customHeight="1" collapsed="1">
      <c r="A141" s="152" t="s">
        <v>262</v>
      </c>
      <c r="B141" s="152" t="s">
        <v>247</v>
      </c>
      <c r="C141" s="152"/>
      <c r="D141" s="153"/>
      <c r="E141" s="152"/>
      <c r="F141" s="153"/>
      <c r="G141" s="153"/>
      <c r="H141" s="153"/>
      <c r="I141" s="153"/>
      <c r="J141" s="153"/>
      <c r="K141" s="260"/>
      <c r="L141" s="260"/>
      <c r="M141" s="260"/>
      <c r="N141" s="260"/>
      <c r="O141" s="260"/>
      <c r="P141" s="260"/>
      <c r="Q141" s="260"/>
      <c r="R141" s="153"/>
      <c r="S141" s="153"/>
      <c r="T141" s="153"/>
      <c r="U141" s="171"/>
    </row>
    <row r="142" spans="1:23" customFormat="1" ht="15" hidden="1" customHeight="1" outlineLevel="1">
      <c r="A142" s="154"/>
      <c r="B142" s="155"/>
      <c r="C142" s="303"/>
      <c r="D142" s="192"/>
      <c r="E142" s="156"/>
      <c r="F142" s="156"/>
      <c r="G142" s="156"/>
      <c r="H142" s="156"/>
      <c r="I142" s="156"/>
      <c r="J142" s="246"/>
      <c r="K142" s="431" t="s">
        <v>248</v>
      </c>
      <c r="L142" s="432"/>
      <c r="M142" s="432"/>
      <c r="N142" s="432"/>
      <c r="O142" s="432"/>
      <c r="P142" s="432"/>
      <c r="Q142" s="432"/>
      <c r="R142" s="437" t="s">
        <v>249</v>
      </c>
      <c r="S142" s="440" t="s">
        <v>250</v>
      </c>
      <c r="T142" s="441"/>
      <c r="U142" s="191"/>
      <c r="V142" s="149"/>
      <c r="W142" s="149"/>
    </row>
    <row r="143" spans="1:23" customFormat="1" ht="15" hidden="1" customHeight="1" outlineLevel="1">
      <c r="A143" s="160" t="s">
        <v>127</v>
      </c>
      <c r="B143" s="160" t="s">
        <v>128</v>
      </c>
      <c r="C143" s="304"/>
      <c r="D143" s="276"/>
      <c r="E143" s="161" t="s">
        <v>78</v>
      </c>
      <c r="F143" s="161" t="s">
        <v>54</v>
      </c>
      <c r="G143" s="161" t="s">
        <v>10</v>
      </c>
      <c r="H143" s="161" t="s">
        <v>51</v>
      </c>
      <c r="I143" s="161" t="s">
        <v>52</v>
      </c>
      <c r="J143" s="247"/>
      <c r="K143" s="433"/>
      <c r="L143" s="434"/>
      <c r="M143" s="434"/>
      <c r="N143" s="434"/>
      <c r="O143" s="434"/>
      <c r="P143" s="434"/>
      <c r="Q143" s="434"/>
      <c r="R143" s="438"/>
      <c r="S143" s="442"/>
      <c r="T143" s="443"/>
      <c r="U143" s="191"/>
      <c r="V143" s="149"/>
      <c r="W143" s="149"/>
    </row>
    <row r="144" spans="1:23" customFormat="1" ht="15" hidden="1" customHeight="1" outlineLevel="1">
      <c r="A144" s="163"/>
      <c r="B144" s="163"/>
      <c r="C144" s="243"/>
      <c r="D144" s="193"/>
      <c r="E144" s="164"/>
      <c r="F144" s="164"/>
      <c r="G144" s="164"/>
      <c r="H144" s="164"/>
      <c r="I144" s="164"/>
      <c r="J144" s="248"/>
      <c r="K144" s="435"/>
      <c r="L144" s="436"/>
      <c r="M144" s="436"/>
      <c r="N144" s="436"/>
      <c r="O144" s="436"/>
      <c r="P144" s="436"/>
      <c r="Q144" s="436"/>
      <c r="R144" s="439"/>
      <c r="S144" s="249" t="s">
        <v>251</v>
      </c>
      <c r="T144" s="250" t="s">
        <v>252</v>
      </c>
      <c r="U144" s="251"/>
      <c r="V144" s="149"/>
      <c r="W144" s="149"/>
    </row>
    <row r="145" spans="1:23" customFormat="1" ht="15" hidden="1" customHeight="1" outlineLevel="1">
      <c r="A145" s="166" t="s">
        <v>129</v>
      </c>
      <c r="B145" s="167"/>
      <c r="C145" s="167"/>
      <c r="D145" s="168"/>
      <c r="E145" s="168"/>
      <c r="F145" s="168"/>
      <c r="G145" s="168"/>
      <c r="H145" s="168"/>
      <c r="I145" s="168"/>
      <c r="J145" s="168"/>
      <c r="K145" s="445"/>
      <c r="L145" s="445"/>
      <c r="M145" s="445"/>
      <c r="N145" s="445"/>
      <c r="O145" s="445"/>
      <c r="P145" s="445"/>
      <c r="Q145" s="445"/>
      <c r="R145" s="168"/>
      <c r="S145" s="169"/>
      <c r="T145" s="252"/>
      <c r="U145" s="172"/>
      <c r="V145" s="149"/>
      <c r="W145" s="149"/>
    </row>
    <row r="146" spans="1:23" customFormat="1" ht="15" hidden="1" customHeight="1" outlineLevel="1">
      <c r="A146" s="173" t="s">
        <v>130</v>
      </c>
      <c r="B146" s="174" t="s">
        <v>131</v>
      </c>
      <c r="C146" s="174"/>
      <c r="D146" s="175" t="s">
        <v>132</v>
      </c>
      <c r="E146" s="180"/>
      <c r="F146" s="176"/>
      <c r="G146" s="180"/>
      <c r="H146" s="180"/>
      <c r="I146" s="180"/>
      <c r="J146" s="175"/>
      <c r="K146" s="429"/>
      <c r="L146" s="429"/>
      <c r="M146" s="429"/>
      <c r="N146" s="429"/>
      <c r="O146" s="429"/>
      <c r="P146" s="429"/>
      <c r="Q146" s="429"/>
      <c r="R146" s="175"/>
      <c r="S146" s="179"/>
      <c r="T146" s="255"/>
      <c r="U146" s="172"/>
      <c r="V146" s="149"/>
      <c r="W146" s="149"/>
    </row>
    <row r="147" spans="1:23" customFormat="1" ht="15" hidden="1" customHeight="1" outlineLevel="1">
      <c r="A147" s="173" t="s">
        <v>133</v>
      </c>
      <c r="B147" s="174" t="s">
        <v>134</v>
      </c>
      <c r="C147" s="174"/>
      <c r="D147" s="175" t="s">
        <v>135</v>
      </c>
      <c r="E147" s="180"/>
      <c r="F147" s="176"/>
      <c r="G147" s="180"/>
      <c r="H147" s="180"/>
      <c r="I147" s="180"/>
      <c r="J147" s="175"/>
      <c r="K147" s="178"/>
      <c r="L147" s="178"/>
      <c r="M147" s="178"/>
      <c r="N147" s="178"/>
      <c r="O147" s="178"/>
      <c r="P147" s="178"/>
      <c r="Q147" s="178"/>
      <c r="R147" s="175"/>
      <c r="S147" s="179"/>
      <c r="T147" s="255"/>
      <c r="U147" s="172"/>
      <c r="V147" s="149"/>
      <c r="W147" s="149"/>
    </row>
    <row r="148" spans="1:23" customFormat="1" ht="15" hidden="1" customHeight="1" outlineLevel="1">
      <c r="A148" s="173" t="s">
        <v>136</v>
      </c>
      <c r="B148" s="174" t="s">
        <v>137</v>
      </c>
      <c r="C148" s="174"/>
      <c r="D148" s="175" t="s">
        <v>138</v>
      </c>
      <c r="E148" s="180"/>
      <c r="F148" s="176"/>
      <c r="G148" s="180"/>
      <c r="H148" s="180"/>
      <c r="I148" s="180"/>
      <c r="J148" s="175"/>
      <c r="K148" s="178"/>
      <c r="L148" s="178"/>
      <c r="M148" s="178"/>
      <c r="N148" s="178"/>
      <c r="O148" s="178"/>
      <c r="P148" s="178"/>
      <c r="Q148" s="178"/>
      <c r="R148" s="175"/>
      <c r="S148" s="179"/>
      <c r="T148" s="255"/>
      <c r="U148" s="172"/>
      <c r="V148" s="149"/>
      <c r="W148" s="149"/>
    </row>
    <row r="149" spans="1:23" customFormat="1" ht="15" hidden="1" customHeight="1" outlineLevel="1">
      <c r="A149" s="173" t="s">
        <v>139</v>
      </c>
      <c r="B149" s="174" t="s">
        <v>140</v>
      </c>
      <c r="C149" s="174"/>
      <c r="D149" s="175" t="s">
        <v>141</v>
      </c>
      <c r="E149" s="180"/>
      <c r="F149" s="176"/>
      <c r="G149" s="180"/>
      <c r="H149" s="180"/>
      <c r="I149" s="180"/>
      <c r="J149" s="175"/>
      <c r="K149" s="178"/>
      <c r="L149" s="178"/>
      <c r="M149" s="178"/>
      <c r="N149" s="178"/>
      <c r="O149" s="178"/>
      <c r="P149" s="178"/>
      <c r="Q149" s="178"/>
      <c r="R149" s="175"/>
      <c r="S149" s="179"/>
      <c r="T149" s="255"/>
      <c r="U149" s="172"/>
      <c r="V149" s="149"/>
      <c r="W149" s="149"/>
    </row>
    <row r="150" spans="1:23" customFormat="1" ht="15" hidden="1" customHeight="1" outlineLevel="1">
      <c r="A150" s="173" t="s">
        <v>263</v>
      </c>
      <c r="B150" s="174"/>
      <c r="C150" s="174"/>
      <c r="D150" s="175" t="s">
        <v>142</v>
      </c>
      <c r="E150" s="180"/>
      <c r="F150" s="176"/>
      <c r="G150" s="180"/>
      <c r="H150" s="180"/>
      <c r="I150" s="180"/>
      <c r="J150" s="175"/>
      <c r="K150" s="178"/>
      <c r="L150" s="178"/>
      <c r="M150" s="178"/>
      <c r="N150" s="178"/>
      <c r="O150" s="178"/>
      <c r="P150" s="178"/>
      <c r="Q150" s="178"/>
      <c r="R150" s="175"/>
      <c r="S150" s="179"/>
      <c r="T150" s="255"/>
      <c r="U150" s="172"/>
      <c r="V150" s="149"/>
      <c r="W150" s="149"/>
    </row>
    <row r="151" spans="1:23" customFormat="1" ht="15" hidden="1" customHeight="1" outlineLevel="1">
      <c r="A151" s="173" t="s">
        <v>196</v>
      </c>
      <c r="B151" s="174" t="s">
        <v>197</v>
      </c>
      <c r="C151" s="174"/>
      <c r="D151" s="175" t="s">
        <v>143</v>
      </c>
      <c r="E151" s="180"/>
      <c r="F151" s="176"/>
      <c r="G151" s="180"/>
      <c r="H151" s="180"/>
      <c r="I151" s="180"/>
      <c r="J151" s="175"/>
      <c r="K151" s="178"/>
      <c r="L151" s="178"/>
      <c r="M151" s="178"/>
      <c r="N151" s="178"/>
      <c r="O151" s="178"/>
      <c r="P151" s="178"/>
      <c r="Q151" s="178"/>
      <c r="R151" s="175"/>
      <c r="S151" s="179"/>
      <c r="T151" s="255"/>
      <c r="U151" s="172"/>
      <c r="V151" s="149"/>
      <c r="W151" s="149"/>
    </row>
    <row r="152" spans="1:23" customFormat="1" ht="15" hidden="1" customHeight="1" outlineLevel="1">
      <c r="A152" s="173" t="s">
        <v>198</v>
      </c>
      <c r="B152" s="174"/>
      <c r="C152" s="174"/>
      <c r="D152" s="175"/>
      <c r="E152" s="180"/>
      <c r="F152" s="176"/>
      <c r="G152" s="180"/>
      <c r="H152" s="180"/>
      <c r="I152" s="180"/>
      <c r="J152" s="175"/>
      <c r="K152" s="178"/>
      <c r="L152" s="178"/>
      <c r="M152" s="178"/>
      <c r="N152" s="178"/>
      <c r="O152" s="178"/>
      <c r="P152" s="178"/>
      <c r="Q152" s="178"/>
      <c r="R152" s="175"/>
      <c r="S152" s="179"/>
      <c r="T152" s="255"/>
      <c r="U152" s="172"/>
      <c r="V152" s="149"/>
      <c r="W152" s="149"/>
    </row>
    <row r="153" spans="1:23" customFormat="1" ht="15" hidden="1" customHeight="1" outlineLevel="1">
      <c r="A153" s="173" t="s">
        <v>144</v>
      </c>
      <c r="B153" s="174" t="s">
        <v>145</v>
      </c>
      <c r="C153" s="174"/>
      <c r="D153" s="175" t="s">
        <v>146</v>
      </c>
      <c r="E153" s="180"/>
      <c r="F153" s="176"/>
      <c r="G153" s="180"/>
      <c r="H153" s="180"/>
      <c r="I153" s="180"/>
      <c r="J153" s="175"/>
      <c r="K153" s="178"/>
      <c r="L153" s="178"/>
      <c r="M153" s="178"/>
      <c r="N153" s="178"/>
      <c r="O153" s="178"/>
      <c r="P153" s="178"/>
      <c r="Q153" s="178"/>
      <c r="R153" s="175"/>
      <c r="S153" s="179"/>
      <c r="T153" s="255"/>
      <c r="U153" s="172"/>
      <c r="V153" s="149"/>
      <c r="W153" s="149"/>
    </row>
    <row r="154" spans="1:23" customFormat="1" ht="15" hidden="1" customHeight="1" outlineLevel="1">
      <c r="A154" s="173" t="s">
        <v>147</v>
      </c>
      <c r="B154" s="174" t="s">
        <v>134</v>
      </c>
      <c r="C154" s="174"/>
      <c r="D154" s="175" t="s">
        <v>148</v>
      </c>
      <c r="E154" s="180"/>
      <c r="F154" s="176"/>
      <c r="G154" s="180"/>
      <c r="H154" s="180"/>
      <c r="I154" s="180"/>
      <c r="J154" s="175"/>
      <c r="K154" s="178"/>
      <c r="L154" s="178"/>
      <c r="M154" s="178"/>
      <c r="N154" s="178"/>
      <c r="O154" s="178"/>
      <c r="P154" s="178"/>
      <c r="Q154" s="178"/>
      <c r="R154" s="175"/>
      <c r="S154" s="179"/>
      <c r="T154" s="255"/>
      <c r="U154" s="172"/>
      <c r="V154" s="149"/>
      <c r="W154" s="149"/>
    </row>
    <row r="155" spans="1:23" customFormat="1" ht="15" hidden="1" customHeight="1" outlineLevel="1">
      <c r="A155" s="173" t="s">
        <v>149</v>
      </c>
      <c r="B155" s="174" t="s">
        <v>150</v>
      </c>
      <c r="C155" s="174"/>
      <c r="D155" s="175" t="s">
        <v>151</v>
      </c>
      <c r="E155" s="180"/>
      <c r="F155" s="176"/>
      <c r="G155" s="180"/>
      <c r="H155" s="180"/>
      <c r="I155" s="180"/>
      <c r="J155" s="175"/>
      <c r="K155" s="178"/>
      <c r="L155" s="178"/>
      <c r="M155" s="178"/>
      <c r="N155" s="178"/>
      <c r="O155" s="178"/>
      <c r="P155" s="178"/>
      <c r="Q155" s="178"/>
      <c r="R155" s="175"/>
      <c r="S155" s="179"/>
      <c r="T155" s="255"/>
      <c r="U155" s="172"/>
      <c r="V155" s="149"/>
      <c r="W155" s="149"/>
    </row>
    <row r="156" spans="1:23" customFormat="1" ht="15" hidden="1" customHeight="1" outlineLevel="1">
      <c r="A156" s="173" t="s">
        <v>199</v>
      </c>
      <c r="B156" s="174"/>
      <c r="C156" s="174"/>
      <c r="D156" s="175"/>
      <c r="E156" s="180"/>
      <c r="F156" s="176"/>
      <c r="G156" s="180"/>
      <c r="H156" s="180"/>
      <c r="I156" s="180"/>
      <c r="J156" s="175"/>
      <c r="K156" s="178"/>
      <c r="L156" s="178"/>
      <c r="M156" s="178" t="s">
        <v>247</v>
      </c>
      <c r="N156" s="178"/>
      <c r="O156" s="178"/>
      <c r="P156" s="178"/>
      <c r="Q156" s="178"/>
      <c r="R156" s="175"/>
      <c r="S156" s="179"/>
      <c r="T156" s="255"/>
      <c r="U156" s="172"/>
      <c r="V156" s="149"/>
      <c r="W156" s="149"/>
    </row>
    <row r="157" spans="1:23" customFormat="1" ht="15" hidden="1" customHeight="1" outlineLevel="1">
      <c r="A157" s="173" t="s">
        <v>152</v>
      </c>
      <c r="B157" s="174" t="s">
        <v>153</v>
      </c>
      <c r="C157" s="174"/>
      <c r="D157" s="175" t="s">
        <v>154</v>
      </c>
      <c r="E157" s="180"/>
      <c r="F157" s="176"/>
      <c r="G157" s="180"/>
      <c r="H157" s="180"/>
      <c r="I157" s="180"/>
      <c r="J157" s="175"/>
      <c r="K157" s="178"/>
      <c r="L157" s="178"/>
      <c r="M157" s="178"/>
      <c r="N157" s="178"/>
      <c r="O157" s="178"/>
      <c r="P157" s="178"/>
      <c r="Q157" s="178"/>
      <c r="R157" s="175"/>
      <c r="S157" s="179"/>
      <c r="T157" s="255"/>
      <c r="U157" s="172"/>
      <c r="V157" s="149"/>
      <c r="W157" s="149"/>
    </row>
    <row r="158" spans="1:23" customFormat="1" ht="15" hidden="1" customHeight="1" outlineLevel="1">
      <c r="A158" s="173" t="s">
        <v>155</v>
      </c>
      <c r="B158" s="174" t="s">
        <v>145</v>
      </c>
      <c r="C158" s="174"/>
      <c r="D158" s="175" t="s">
        <v>254</v>
      </c>
      <c r="E158" s="180"/>
      <c r="F158" s="176"/>
      <c r="G158" s="180"/>
      <c r="H158" s="180"/>
      <c r="I158" s="180"/>
      <c r="J158" s="175"/>
      <c r="K158" s="178"/>
      <c r="L158" s="178"/>
      <c r="M158" s="178"/>
      <c r="N158" s="178"/>
      <c r="O158" s="178"/>
      <c r="P158" s="178"/>
      <c r="Q158" s="178"/>
      <c r="R158" s="175"/>
      <c r="S158" s="179"/>
      <c r="T158" s="255"/>
      <c r="U158" s="172"/>
      <c r="V158" s="149"/>
      <c r="W158" s="149"/>
    </row>
    <row r="159" spans="1:23" customFormat="1" ht="15" hidden="1" customHeight="1" outlineLevel="1">
      <c r="A159" s="173" t="s">
        <v>156</v>
      </c>
      <c r="B159" s="174" t="s">
        <v>157</v>
      </c>
      <c r="C159" s="174"/>
      <c r="D159" s="175" t="s">
        <v>264</v>
      </c>
      <c r="E159" s="180"/>
      <c r="F159" s="176"/>
      <c r="G159" s="180"/>
      <c r="H159" s="180"/>
      <c r="I159" s="180"/>
      <c r="J159" s="175"/>
      <c r="K159" s="178"/>
      <c r="L159" s="178"/>
      <c r="M159" s="178"/>
      <c r="N159" s="178"/>
      <c r="O159" s="178"/>
      <c r="P159" s="178"/>
      <c r="Q159" s="178"/>
      <c r="R159" s="175"/>
      <c r="S159" s="179"/>
      <c r="T159" s="255"/>
      <c r="U159" s="172"/>
      <c r="V159" s="149"/>
      <c r="W159" s="149"/>
    </row>
    <row r="160" spans="1:23" customFormat="1" ht="15" hidden="1" customHeight="1" outlineLevel="1">
      <c r="A160" s="173" t="s">
        <v>158</v>
      </c>
      <c r="B160" s="174"/>
      <c r="C160" s="174"/>
      <c r="D160" s="175" t="s">
        <v>255</v>
      </c>
      <c r="E160" s="180"/>
      <c r="F160" s="176"/>
      <c r="G160" s="180"/>
      <c r="H160" s="180"/>
      <c r="I160" s="180"/>
      <c r="J160" s="175"/>
      <c r="K160" s="178"/>
      <c r="L160" s="178"/>
      <c r="M160" s="178"/>
      <c r="N160" s="178"/>
      <c r="O160" s="178"/>
      <c r="P160" s="178"/>
      <c r="Q160" s="178"/>
      <c r="R160" s="175"/>
      <c r="S160" s="179"/>
      <c r="T160" s="255"/>
      <c r="U160" s="172"/>
      <c r="V160" s="149"/>
      <c r="W160" s="149"/>
    </row>
    <row r="161" spans="1:23" customFormat="1" ht="15" hidden="1" customHeight="1" outlineLevel="1">
      <c r="A161" s="173" t="s">
        <v>159</v>
      </c>
      <c r="B161" s="174" t="s">
        <v>160</v>
      </c>
      <c r="C161" s="174"/>
      <c r="D161" s="175" t="s">
        <v>161</v>
      </c>
      <c r="E161" s="180"/>
      <c r="F161" s="176"/>
      <c r="G161" s="180"/>
      <c r="H161" s="180"/>
      <c r="I161" s="180"/>
      <c r="J161" s="175"/>
      <c r="K161" s="178"/>
      <c r="L161" s="178"/>
      <c r="M161" s="178"/>
      <c r="N161" s="178"/>
      <c r="O161" s="178"/>
      <c r="P161" s="178"/>
      <c r="Q161" s="178"/>
      <c r="R161" s="175"/>
      <c r="S161" s="179"/>
      <c r="T161" s="255"/>
      <c r="U161" s="172"/>
      <c r="V161" s="149"/>
      <c r="W161" s="149"/>
    </row>
    <row r="162" spans="1:23" customFormat="1" ht="15" hidden="1" customHeight="1" outlineLevel="1">
      <c r="A162" s="173" t="s">
        <v>200</v>
      </c>
      <c r="B162" s="174" t="s">
        <v>201</v>
      </c>
      <c r="C162" s="174"/>
      <c r="D162" s="175"/>
      <c r="E162" s="180"/>
      <c r="F162" s="176"/>
      <c r="G162" s="180"/>
      <c r="H162" s="180"/>
      <c r="I162" s="180"/>
      <c r="J162" s="175"/>
      <c r="K162" s="178"/>
      <c r="L162" s="178"/>
      <c r="M162" s="178"/>
      <c r="N162" s="178"/>
      <c r="O162" s="178"/>
      <c r="P162" s="178"/>
      <c r="Q162" s="178"/>
      <c r="R162" s="175"/>
      <c r="S162" s="179"/>
      <c r="T162" s="255"/>
      <c r="U162" s="172"/>
      <c r="V162" s="149"/>
      <c r="W162" s="149"/>
    </row>
    <row r="163" spans="1:23" customFormat="1" ht="15" hidden="1" customHeight="1" outlineLevel="1">
      <c r="A163" s="173"/>
      <c r="B163" s="174"/>
      <c r="C163" s="174"/>
      <c r="D163" s="175"/>
      <c r="E163" s="180"/>
      <c r="F163" s="176"/>
      <c r="G163" s="180"/>
      <c r="H163" s="180"/>
      <c r="I163" s="180"/>
      <c r="J163" s="175"/>
      <c r="K163" s="178"/>
      <c r="L163" s="178"/>
      <c r="M163" s="178"/>
      <c r="N163" s="178"/>
      <c r="O163" s="178"/>
      <c r="P163" s="178"/>
      <c r="Q163" s="178"/>
      <c r="R163" s="175"/>
      <c r="S163" s="179"/>
      <c r="T163" s="255"/>
      <c r="U163" s="172"/>
      <c r="V163" s="149"/>
      <c r="W163" s="149"/>
    </row>
    <row r="164" spans="1:23" customFormat="1" ht="15" hidden="1" customHeight="1" outlineLevel="1">
      <c r="A164" s="181" t="s">
        <v>162</v>
      </c>
      <c r="B164" s="174"/>
      <c r="C164" s="174"/>
      <c r="D164" s="175"/>
      <c r="E164" s="180"/>
      <c r="F164" s="176"/>
      <c r="G164" s="180"/>
      <c r="H164" s="180"/>
      <c r="I164" s="180"/>
      <c r="J164" s="175"/>
      <c r="K164" s="178"/>
      <c r="L164" s="178"/>
      <c r="M164" s="178"/>
      <c r="N164" s="178"/>
      <c r="O164" s="178"/>
      <c r="P164" s="178"/>
      <c r="Q164" s="178"/>
      <c r="R164" s="175"/>
      <c r="S164" s="179"/>
      <c r="T164" s="255"/>
      <c r="U164" s="172"/>
      <c r="V164" s="149"/>
      <c r="W164" s="149"/>
    </row>
    <row r="165" spans="1:23" customFormat="1" ht="15" hidden="1" customHeight="1" outlineLevel="1">
      <c r="A165" s="173" t="s">
        <v>163</v>
      </c>
      <c r="B165" s="174" t="s">
        <v>164</v>
      </c>
      <c r="C165" s="174"/>
      <c r="D165" s="175" t="s">
        <v>165</v>
      </c>
      <c r="E165" s="180"/>
      <c r="F165" s="176"/>
      <c r="G165" s="180"/>
      <c r="H165" s="180"/>
      <c r="I165" s="180"/>
      <c r="J165" s="175"/>
      <c r="K165" s="178"/>
      <c r="L165" s="178"/>
      <c r="M165" s="178"/>
      <c r="N165" s="178"/>
      <c r="O165" s="178"/>
      <c r="P165" s="178"/>
      <c r="Q165" s="178"/>
      <c r="R165" s="175"/>
      <c r="S165" s="179"/>
      <c r="T165" s="255"/>
      <c r="U165" s="172"/>
      <c r="V165" s="149"/>
      <c r="W165" s="149"/>
    </row>
    <row r="166" spans="1:23" customFormat="1" ht="15" hidden="1" customHeight="1" outlineLevel="1">
      <c r="A166" s="173" t="s">
        <v>166</v>
      </c>
      <c r="B166" s="174" t="s">
        <v>167</v>
      </c>
      <c r="C166" s="174"/>
      <c r="D166" s="175" t="s">
        <v>168</v>
      </c>
      <c r="E166" s="176"/>
      <c r="F166" s="176"/>
      <c r="G166" s="176"/>
      <c r="H166" s="176"/>
      <c r="I166" s="176"/>
      <c r="J166" s="175"/>
      <c r="K166" s="429"/>
      <c r="L166" s="429"/>
      <c r="M166" s="429"/>
      <c r="N166" s="429"/>
      <c r="O166" s="429"/>
      <c r="P166" s="429"/>
      <c r="Q166" s="429"/>
      <c r="R166" s="175"/>
      <c r="S166" s="179"/>
      <c r="T166" s="255"/>
      <c r="U166" s="172"/>
      <c r="V166" s="149"/>
      <c r="W166" s="149"/>
    </row>
    <row r="167" spans="1:23" customFormat="1" ht="15" hidden="1" customHeight="1" outlineLevel="1">
      <c r="A167" s="173" t="s">
        <v>169</v>
      </c>
      <c r="B167" s="174" t="s">
        <v>167</v>
      </c>
      <c r="C167" s="174"/>
      <c r="D167" s="175" t="s">
        <v>170</v>
      </c>
      <c r="E167" s="180"/>
      <c r="F167" s="176"/>
      <c r="G167" s="180"/>
      <c r="H167" s="180"/>
      <c r="I167" s="180"/>
      <c r="J167" s="175"/>
      <c r="K167" s="429"/>
      <c r="L167" s="429"/>
      <c r="M167" s="429"/>
      <c r="N167" s="429"/>
      <c r="O167" s="429"/>
      <c r="P167" s="429"/>
      <c r="Q167" s="429"/>
      <c r="R167" s="175"/>
      <c r="S167" s="179"/>
      <c r="T167" s="255"/>
      <c r="U167" s="172"/>
      <c r="V167" s="149"/>
      <c r="W167" s="149"/>
    </row>
    <row r="168" spans="1:23" customFormat="1" ht="15" hidden="1" customHeight="1" outlineLevel="1">
      <c r="A168" s="173" t="s">
        <v>171</v>
      </c>
      <c r="B168" s="174" t="s">
        <v>265</v>
      </c>
      <c r="C168" s="174"/>
      <c r="D168" s="175" t="s">
        <v>172</v>
      </c>
      <c r="E168" s="180"/>
      <c r="F168" s="176"/>
      <c r="G168" s="180"/>
      <c r="H168" s="180"/>
      <c r="I168" s="180"/>
      <c r="J168" s="175"/>
      <c r="K168" s="429"/>
      <c r="L168" s="429"/>
      <c r="M168" s="429"/>
      <c r="N168" s="429"/>
      <c r="O168" s="429"/>
      <c r="P168" s="429"/>
      <c r="Q168" s="429"/>
      <c r="R168" s="175"/>
      <c r="S168" s="179"/>
      <c r="T168" s="255"/>
      <c r="U168" s="172"/>
      <c r="V168" s="149"/>
      <c r="W168" s="149"/>
    </row>
    <row r="169" spans="1:23" customFormat="1" ht="15" hidden="1" customHeight="1" outlineLevel="1">
      <c r="A169" s="173" t="s">
        <v>173</v>
      </c>
      <c r="B169" s="174" t="s">
        <v>174</v>
      </c>
      <c r="C169" s="174"/>
      <c r="D169" s="175" t="s">
        <v>54</v>
      </c>
      <c r="E169" s="180"/>
      <c r="F169" s="176"/>
      <c r="G169" s="180"/>
      <c r="H169" s="180"/>
      <c r="I169" s="180"/>
      <c r="J169" s="175"/>
      <c r="K169" s="429"/>
      <c r="L169" s="429"/>
      <c r="M169" s="429"/>
      <c r="N169" s="429"/>
      <c r="O169" s="429"/>
      <c r="P169" s="429"/>
      <c r="Q169" s="429"/>
      <c r="R169" s="175"/>
      <c r="S169" s="179"/>
      <c r="T169" s="255"/>
      <c r="U169" s="172"/>
      <c r="V169" s="149"/>
      <c r="W169" s="149"/>
    </row>
    <row r="170" spans="1:23" customFormat="1" ht="15" hidden="1" customHeight="1" outlineLevel="1">
      <c r="A170" s="173" t="s">
        <v>266</v>
      </c>
      <c r="B170" s="174" t="s">
        <v>267</v>
      </c>
      <c r="C170" s="174"/>
      <c r="D170" s="175"/>
      <c r="E170" s="180"/>
      <c r="F170" s="176"/>
      <c r="G170" s="180"/>
      <c r="H170" s="180"/>
      <c r="I170" s="180"/>
      <c r="J170" s="175"/>
      <c r="K170" s="178"/>
      <c r="L170" s="178"/>
      <c r="M170" s="178"/>
      <c r="N170" s="178"/>
      <c r="O170" s="178"/>
      <c r="P170" s="178"/>
      <c r="Q170" s="178"/>
      <c r="R170" s="175"/>
      <c r="S170" s="179"/>
      <c r="T170" s="255"/>
      <c r="U170" s="172"/>
      <c r="V170" s="149"/>
      <c r="W170" s="149"/>
    </row>
    <row r="171" spans="1:23" customFormat="1" ht="15" hidden="1" customHeight="1" outlineLevel="1">
      <c r="A171" s="173" t="s">
        <v>268</v>
      </c>
      <c r="B171" s="174" t="s">
        <v>267</v>
      </c>
      <c r="C171" s="174"/>
      <c r="D171" s="175"/>
      <c r="E171" s="180"/>
      <c r="F171" s="176"/>
      <c r="G171" s="180"/>
      <c r="H171" s="180"/>
      <c r="I171" s="180"/>
      <c r="J171" s="175"/>
      <c r="K171" s="178"/>
      <c r="L171" s="178"/>
      <c r="M171" s="178"/>
      <c r="N171" s="178"/>
      <c r="O171" s="178"/>
      <c r="P171" s="178"/>
      <c r="Q171" s="178"/>
      <c r="R171" s="175"/>
      <c r="S171" s="179"/>
      <c r="T171" s="255"/>
      <c r="U171" s="172"/>
      <c r="V171" s="149"/>
      <c r="W171" s="149"/>
    </row>
    <row r="172" spans="1:23" customFormat="1" ht="15" hidden="1" customHeight="1" outlineLevel="1">
      <c r="A172" s="173" t="s">
        <v>269</v>
      </c>
      <c r="B172" s="174"/>
      <c r="C172" s="174"/>
      <c r="D172" s="175"/>
      <c r="E172" s="180"/>
      <c r="F172" s="176"/>
      <c r="G172" s="180"/>
      <c r="H172" s="180"/>
      <c r="I172" s="180"/>
      <c r="J172" s="175"/>
      <c r="K172" s="178"/>
      <c r="L172" s="178"/>
      <c r="M172" s="178"/>
      <c r="N172" s="178"/>
      <c r="O172" s="178"/>
      <c r="P172" s="178"/>
      <c r="Q172" s="178"/>
      <c r="R172" s="175"/>
      <c r="S172" s="179"/>
      <c r="T172" s="255"/>
      <c r="U172" s="172"/>
      <c r="V172" s="149"/>
      <c r="W172" s="149"/>
    </row>
    <row r="173" spans="1:23" customFormat="1" ht="15" hidden="1" customHeight="1" outlineLevel="1">
      <c r="A173" s="173" t="s">
        <v>175</v>
      </c>
      <c r="B173" s="174" t="s">
        <v>176</v>
      </c>
      <c r="C173" s="174"/>
      <c r="D173" s="175"/>
      <c r="E173" s="180"/>
      <c r="F173" s="176"/>
      <c r="G173" s="180"/>
      <c r="H173" s="180"/>
      <c r="I173" s="180"/>
      <c r="J173" s="175"/>
      <c r="K173" s="429"/>
      <c r="L173" s="429"/>
      <c r="M173" s="429"/>
      <c r="N173" s="429"/>
      <c r="O173" s="429"/>
      <c r="P173" s="429"/>
      <c r="Q173" s="429"/>
      <c r="R173" s="175"/>
      <c r="S173" s="179"/>
      <c r="T173" s="255"/>
      <c r="U173" s="172"/>
      <c r="V173" s="149"/>
      <c r="W173" s="149"/>
    </row>
    <row r="174" spans="1:23" customFormat="1" ht="15" hidden="1" customHeight="1" outlineLevel="1">
      <c r="A174" s="173"/>
      <c r="B174" s="174"/>
      <c r="C174" s="174"/>
      <c r="D174" s="175"/>
      <c r="E174" s="180"/>
      <c r="F174" s="176"/>
      <c r="G174" s="180"/>
      <c r="H174" s="180"/>
      <c r="I174" s="180"/>
      <c r="J174" s="175"/>
      <c r="K174" s="429"/>
      <c r="L174" s="429"/>
      <c r="M174" s="429"/>
      <c r="N174" s="429"/>
      <c r="O174" s="429"/>
      <c r="P174" s="429"/>
      <c r="Q174" s="429"/>
      <c r="R174" s="175"/>
      <c r="S174" s="179"/>
      <c r="T174" s="255"/>
      <c r="U174" s="172"/>
      <c r="V174" s="149"/>
      <c r="W174" s="149"/>
    </row>
    <row r="175" spans="1:23" customFormat="1" ht="15" hidden="1" customHeight="1" outlineLevel="1">
      <c r="A175" s="181" t="s">
        <v>202</v>
      </c>
      <c r="B175" s="174"/>
      <c r="C175" s="174"/>
      <c r="D175" s="175"/>
      <c r="E175" s="180"/>
      <c r="F175" s="176"/>
      <c r="G175" s="180"/>
      <c r="H175" s="180"/>
      <c r="I175" s="180"/>
      <c r="J175" s="175"/>
      <c r="K175" s="429"/>
      <c r="L175" s="429"/>
      <c r="M175" s="429"/>
      <c r="N175" s="429"/>
      <c r="O175" s="429"/>
      <c r="P175" s="429"/>
      <c r="Q175" s="429"/>
      <c r="R175" s="175"/>
      <c r="S175" s="179"/>
      <c r="T175" s="255"/>
      <c r="U175" s="172"/>
      <c r="V175" s="149"/>
      <c r="W175" s="149"/>
    </row>
    <row r="176" spans="1:23" customFormat="1" ht="15" hidden="1" customHeight="1" outlineLevel="1">
      <c r="A176" s="173" t="s">
        <v>203</v>
      </c>
      <c r="B176" s="174" t="s">
        <v>204</v>
      </c>
      <c r="C176" s="174"/>
      <c r="D176" s="175" t="s">
        <v>258</v>
      </c>
      <c r="E176" s="180"/>
      <c r="F176" s="176"/>
      <c r="G176" s="180"/>
      <c r="H176" s="180"/>
      <c r="I176" s="180"/>
      <c r="J176" s="175"/>
      <c r="K176" s="429"/>
      <c r="L176" s="429"/>
      <c r="M176" s="429"/>
      <c r="N176" s="429"/>
      <c r="O176" s="429"/>
      <c r="P176" s="429"/>
      <c r="Q176" s="429"/>
      <c r="R176" s="175"/>
      <c r="S176" s="179"/>
      <c r="T176" s="255"/>
      <c r="U176" s="172"/>
      <c r="V176" s="149"/>
      <c r="W176" s="149"/>
    </row>
    <row r="177" spans="1:23" customFormat="1" ht="15" hidden="1" customHeight="1" outlineLevel="1">
      <c r="A177" s="173" t="s">
        <v>205</v>
      </c>
      <c r="B177" s="174" t="s">
        <v>206</v>
      </c>
      <c r="C177" s="174"/>
      <c r="D177" s="175" t="s">
        <v>259</v>
      </c>
      <c r="E177" s="180"/>
      <c r="F177" s="176"/>
      <c r="G177" s="180"/>
      <c r="H177" s="180"/>
      <c r="I177" s="180"/>
      <c r="J177" s="175"/>
      <c r="K177" s="429"/>
      <c r="L177" s="429"/>
      <c r="M177" s="429"/>
      <c r="N177" s="429"/>
      <c r="O177" s="429"/>
      <c r="P177" s="429"/>
      <c r="Q177" s="429"/>
      <c r="R177" s="175"/>
      <c r="S177" s="179"/>
      <c r="T177" s="255"/>
      <c r="U177" s="172"/>
      <c r="V177" s="149"/>
      <c r="W177" s="149"/>
    </row>
    <row r="178" spans="1:23" customFormat="1" ht="15" hidden="1" customHeight="1" outlineLevel="1">
      <c r="A178" s="173" t="s">
        <v>207</v>
      </c>
      <c r="B178" s="174" t="s">
        <v>208</v>
      </c>
      <c r="C178" s="174"/>
      <c r="D178" s="175" t="s">
        <v>260</v>
      </c>
      <c r="E178" s="180"/>
      <c r="F178" s="176"/>
      <c r="G178" s="180"/>
      <c r="H178" s="180"/>
      <c r="I178" s="180"/>
      <c r="J178" s="175"/>
      <c r="K178" s="429"/>
      <c r="L178" s="429"/>
      <c r="M178" s="429"/>
      <c r="N178" s="429"/>
      <c r="O178" s="429"/>
      <c r="P178" s="429"/>
      <c r="Q178" s="429"/>
      <c r="R178" s="175"/>
      <c r="S178" s="179"/>
      <c r="T178" s="255"/>
      <c r="U178" s="172"/>
      <c r="V178" s="149"/>
      <c r="W178" s="149"/>
    </row>
    <row r="179" spans="1:23" customFormat="1" ht="15" hidden="1" customHeight="1" outlineLevel="1">
      <c r="A179" s="173" t="s">
        <v>209</v>
      </c>
      <c r="B179" s="174" t="s">
        <v>210</v>
      </c>
      <c r="C179" s="174"/>
      <c r="D179" s="175" t="s">
        <v>216</v>
      </c>
      <c r="E179" s="180"/>
      <c r="F179" s="176"/>
      <c r="G179" s="180"/>
      <c r="H179" s="180"/>
      <c r="I179" s="180"/>
      <c r="J179" s="175"/>
      <c r="K179" s="429"/>
      <c r="L179" s="429"/>
      <c r="M179" s="429"/>
      <c r="N179" s="429"/>
      <c r="O179" s="429"/>
      <c r="P179" s="429"/>
      <c r="Q179" s="429"/>
      <c r="R179" s="175"/>
      <c r="S179" s="179"/>
      <c r="T179" s="255"/>
      <c r="U179" s="172"/>
      <c r="V179" s="149"/>
      <c r="W179" s="149"/>
    </row>
    <row r="180" spans="1:23" customFormat="1" ht="15" hidden="1" customHeight="1" outlineLevel="1">
      <c r="A180" s="173"/>
      <c r="B180" s="174"/>
      <c r="C180" s="174"/>
      <c r="D180" s="175"/>
      <c r="E180" s="180"/>
      <c r="F180" s="176"/>
      <c r="G180" s="180"/>
      <c r="H180" s="180"/>
      <c r="I180" s="176"/>
      <c r="J180" s="175"/>
      <c r="K180" s="429"/>
      <c r="L180" s="429"/>
      <c r="M180" s="429"/>
      <c r="N180" s="429"/>
      <c r="O180" s="429"/>
      <c r="P180" s="429"/>
      <c r="Q180" s="429"/>
      <c r="R180" s="175"/>
      <c r="S180" s="179"/>
      <c r="T180" s="255"/>
      <c r="U180" s="172"/>
      <c r="V180" s="149"/>
      <c r="W180" s="149"/>
    </row>
    <row r="181" spans="1:23" customFormat="1" ht="15" hidden="1" customHeight="1" outlineLevel="1">
      <c r="A181" s="181" t="s">
        <v>213</v>
      </c>
      <c r="B181" s="174"/>
      <c r="C181" s="174"/>
      <c r="D181" s="175"/>
      <c r="E181" s="180"/>
      <c r="F181" s="176"/>
      <c r="G181" s="180"/>
      <c r="H181" s="180"/>
      <c r="I181" s="180"/>
      <c r="J181" s="175"/>
      <c r="K181" s="429"/>
      <c r="L181" s="429"/>
      <c r="M181" s="429"/>
      <c r="N181" s="429"/>
      <c r="O181" s="429"/>
      <c r="P181" s="429"/>
      <c r="Q181" s="429"/>
      <c r="R181" s="175"/>
      <c r="S181" s="179"/>
      <c r="T181" s="255"/>
      <c r="U181" s="172"/>
      <c r="V181" s="149"/>
      <c r="W181" s="149"/>
    </row>
    <row r="182" spans="1:23" customFormat="1" ht="15" hidden="1" customHeight="1" outlineLevel="1">
      <c r="A182" s="173" t="s">
        <v>214</v>
      </c>
      <c r="B182" s="174" t="s">
        <v>215</v>
      </c>
      <c r="C182" s="174"/>
      <c r="D182" s="175" t="s">
        <v>218</v>
      </c>
      <c r="E182" s="180"/>
      <c r="F182" s="176"/>
      <c r="G182" s="180"/>
      <c r="H182" s="180"/>
      <c r="I182" s="180"/>
      <c r="J182" s="175"/>
      <c r="K182" s="429"/>
      <c r="L182" s="429"/>
      <c r="M182" s="429"/>
      <c r="N182" s="429"/>
      <c r="O182" s="429"/>
      <c r="P182" s="429"/>
      <c r="Q182" s="429"/>
      <c r="R182" s="175"/>
      <c r="S182" s="179"/>
      <c r="T182" s="255"/>
      <c r="U182" s="172"/>
      <c r="V182" s="149"/>
      <c r="W182" s="149"/>
    </row>
    <row r="183" spans="1:23" customFormat="1" ht="15" hidden="1" customHeight="1" outlineLevel="1">
      <c r="A183" s="173" t="s">
        <v>270</v>
      </c>
      <c r="B183" s="174"/>
      <c r="C183" s="174"/>
      <c r="D183" s="175" t="s">
        <v>220</v>
      </c>
      <c r="E183" s="180"/>
      <c r="F183" s="176"/>
      <c r="G183" s="180"/>
      <c r="H183" s="180"/>
      <c r="I183" s="180"/>
      <c r="J183" s="175"/>
      <c r="K183" s="429"/>
      <c r="L183" s="429"/>
      <c r="M183" s="429"/>
      <c r="N183" s="429"/>
      <c r="O183" s="429"/>
      <c r="P183" s="429"/>
      <c r="Q183" s="429"/>
      <c r="R183" s="175"/>
      <c r="S183" s="179"/>
      <c r="T183" s="255"/>
      <c r="U183" s="172"/>
      <c r="V183" s="149"/>
      <c r="W183" s="149"/>
    </row>
    <row r="184" spans="1:23" customFormat="1" ht="15" hidden="1" customHeight="1" outlineLevel="1">
      <c r="A184" s="173" t="s">
        <v>271</v>
      </c>
      <c r="B184" s="174"/>
      <c r="C184" s="174"/>
      <c r="D184" s="175" t="s">
        <v>272</v>
      </c>
      <c r="E184" s="180"/>
      <c r="F184" s="176"/>
      <c r="G184" s="180"/>
      <c r="H184" s="180"/>
      <c r="I184" s="180"/>
      <c r="J184" s="175"/>
      <c r="K184" s="429"/>
      <c r="L184" s="429"/>
      <c r="M184" s="429"/>
      <c r="N184" s="429"/>
      <c r="O184" s="429"/>
      <c r="P184" s="429"/>
      <c r="Q184" s="429"/>
      <c r="R184" s="175"/>
      <c r="S184" s="179"/>
      <c r="T184" s="255"/>
      <c r="U184" s="172"/>
      <c r="V184" s="149"/>
      <c r="W184" s="149"/>
    </row>
    <row r="185" spans="1:23" customFormat="1" ht="15" hidden="1" customHeight="1" outlineLevel="1">
      <c r="A185" s="173" t="s">
        <v>273</v>
      </c>
      <c r="B185" s="174"/>
      <c r="C185" s="174"/>
      <c r="D185" s="175" t="s">
        <v>274</v>
      </c>
      <c r="E185" s="180"/>
      <c r="F185" s="176"/>
      <c r="G185" s="180"/>
      <c r="H185" s="180"/>
      <c r="I185" s="180"/>
      <c r="J185" s="175"/>
      <c r="K185" s="429"/>
      <c r="L185" s="429"/>
      <c r="M185" s="429"/>
      <c r="N185" s="429"/>
      <c r="O185" s="429"/>
      <c r="P185" s="429"/>
      <c r="Q185" s="429"/>
      <c r="R185" s="175"/>
      <c r="S185" s="179"/>
      <c r="T185" s="255"/>
      <c r="U185" s="172"/>
      <c r="V185" s="149"/>
      <c r="W185" s="149"/>
    </row>
    <row r="186" spans="1:23" customFormat="1" ht="15" hidden="1" customHeight="1" outlineLevel="1">
      <c r="A186" s="173"/>
      <c r="B186" s="174"/>
      <c r="C186" s="174"/>
      <c r="D186" s="175"/>
      <c r="E186" s="180"/>
      <c r="F186" s="176"/>
      <c r="G186" s="180"/>
      <c r="H186" s="180"/>
      <c r="I186" s="180"/>
      <c r="J186" s="175"/>
      <c r="K186" s="429"/>
      <c r="L186" s="429"/>
      <c r="M186" s="429"/>
      <c r="N186" s="429"/>
      <c r="O186" s="429"/>
      <c r="P186" s="429"/>
      <c r="Q186" s="429"/>
      <c r="R186" s="175"/>
      <c r="S186" s="179"/>
      <c r="T186" s="255"/>
      <c r="U186" s="172"/>
      <c r="V186" s="149"/>
      <c r="W186" s="149"/>
    </row>
    <row r="187" spans="1:23" customFormat="1" ht="15" hidden="1" customHeight="1" outlineLevel="1">
      <c r="A187" s="181" t="s">
        <v>177</v>
      </c>
      <c r="B187" s="174"/>
      <c r="C187" s="174"/>
      <c r="D187" s="175"/>
      <c r="E187" s="180"/>
      <c r="F187" s="176"/>
      <c r="G187" s="180"/>
      <c r="H187" s="180"/>
      <c r="I187" s="180"/>
      <c r="J187" s="175"/>
      <c r="K187" s="429"/>
      <c r="L187" s="429"/>
      <c r="M187" s="429"/>
      <c r="N187" s="429"/>
      <c r="O187" s="429"/>
      <c r="P187" s="429"/>
      <c r="Q187" s="429"/>
      <c r="R187" s="175"/>
      <c r="S187" s="179"/>
      <c r="T187" s="255"/>
      <c r="U187" s="172"/>
      <c r="V187" s="149"/>
      <c r="W187" s="149"/>
    </row>
    <row r="188" spans="1:23" customFormat="1" ht="15" hidden="1" customHeight="1" outlineLevel="1">
      <c r="A188" s="173" t="s">
        <v>256</v>
      </c>
      <c r="B188" s="174" t="s">
        <v>179</v>
      </c>
      <c r="C188" s="174"/>
      <c r="D188" s="175"/>
      <c r="E188" s="180"/>
      <c r="F188" s="176"/>
      <c r="G188" s="180"/>
      <c r="H188" s="180"/>
      <c r="I188" s="180"/>
      <c r="J188" s="175"/>
      <c r="K188" s="429"/>
      <c r="L188" s="429"/>
      <c r="M188" s="429"/>
      <c r="N188" s="429"/>
      <c r="O188" s="429"/>
      <c r="P188" s="429"/>
      <c r="Q188" s="429"/>
      <c r="R188" s="175"/>
      <c r="S188" s="179"/>
      <c r="T188" s="255"/>
      <c r="U188" s="172"/>
      <c r="V188" s="149"/>
      <c r="W188" s="149"/>
    </row>
    <row r="189" spans="1:23" customFormat="1" ht="15" hidden="1" customHeight="1" outlineLevel="1">
      <c r="A189" s="173" t="s">
        <v>181</v>
      </c>
      <c r="B189" s="174"/>
      <c r="C189" s="174"/>
      <c r="D189" s="175"/>
      <c r="E189" s="180"/>
      <c r="F189" s="176"/>
      <c r="G189" s="180"/>
      <c r="H189" s="180"/>
      <c r="I189" s="180"/>
      <c r="J189" s="175"/>
      <c r="K189" s="178"/>
      <c r="L189" s="178"/>
      <c r="M189" s="178"/>
      <c r="N189" s="178"/>
      <c r="O189" s="178"/>
      <c r="P189" s="178"/>
      <c r="Q189" s="178"/>
      <c r="R189" s="175"/>
      <c r="S189" s="179"/>
      <c r="T189" s="255"/>
      <c r="U189" s="172"/>
      <c r="V189" s="149"/>
      <c r="W189" s="149"/>
    </row>
    <row r="190" spans="1:23" customFormat="1" ht="15" hidden="1" customHeight="1" outlineLevel="1">
      <c r="A190" s="173" t="s">
        <v>182</v>
      </c>
      <c r="B190" s="174"/>
      <c r="C190" s="174"/>
      <c r="D190" s="175"/>
      <c r="E190" s="180"/>
      <c r="F190" s="176"/>
      <c r="G190" s="180"/>
      <c r="H190" s="180"/>
      <c r="I190" s="180"/>
      <c r="J190" s="175"/>
      <c r="K190" s="178"/>
      <c r="L190" s="178"/>
      <c r="M190" s="178"/>
      <c r="N190" s="178"/>
      <c r="O190" s="178"/>
      <c r="P190" s="178"/>
      <c r="Q190" s="178"/>
      <c r="R190" s="175"/>
      <c r="S190" s="179"/>
      <c r="T190" s="255"/>
      <c r="U190" s="172"/>
      <c r="V190" s="149"/>
      <c r="W190" s="149"/>
    </row>
    <row r="191" spans="1:23" customFormat="1" ht="15" hidden="1" customHeight="1" outlineLevel="1">
      <c r="A191" s="173" t="s">
        <v>183</v>
      </c>
      <c r="B191" s="174" t="s">
        <v>184</v>
      </c>
      <c r="C191" s="174"/>
      <c r="D191" s="175"/>
      <c r="E191" s="180"/>
      <c r="F191" s="176"/>
      <c r="G191" s="180"/>
      <c r="H191" s="180"/>
      <c r="I191" s="180"/>
      <c r="J191" s="175"/>
      <c r="K191" s="178"/>
      <c r="L191" s="178"/>
      <c r="M191" s="178"/>
      <c r="N191" s="178"/>
      <c r="O191" s="178"/>
      <c r="P191" s="178"/>
      <c r="Q191" s="178"/>
      <c r="R191" s="175"/>
      <c r="S191" s="179"/>
      <c r="T191" s="255"/>
      <c r="U191" s="172"/>
      <c r="V191" s="149"/>
      <c r="W191" s="149"/>
    </row>
    <row r="192" spans="1:23" customFormat="1" ht="15" hidden="1" customHeight="1" outlineLevel="1">
      <c r="A192" s="173" t="s">
        <v>185</v>
      </c>
      <c r="B192" s="174" t="s">
        <v>184</v>
      </c>
      <c r="C192" s="174"/>
      <c r="D192" s="175"/>
      <c r="E192" s="180"/>
      <c r="F192" s="176"/>
      <c r="G192" s="180"/>
      <c r="H192" s="180"/>
      <c r="I192" s="180"/>
      <c r="J192" s="175"/>
      <c r="K192" s="178"/>
      <c r="L192" s="178"/>
      <c r="M192" s="178"/>
      <c r="N192" s="178"/>
      <c r="O192" s="178"/>
      <c r="P192" s="178"/>
      <c r="Q192" s="178"/>
      <c r="R192" s="175"/>
      <c r="S192" s="179"/>
      <c r="T192" s="255"/>
      <c r="U192" s="172"/>
      <c r="V192" s="149"/>
      <c r="W192" s="149"/>
    </row>
    <row r="193" spans="1:23" customFormat="1" ht="15" hidden="1" customHeight="1" outlineLevel="1">
      <c r="A193" s="173"/>
      <c r="B193" s="256"/>
      <c r="C193" s="305"/>
      <c r="D193" s="277"/>
      <c r="E193" s="180"/>
      <c r="F193" s="176"/>
      <c r="G193" s="180"/>
      <c r="H193" s="180"/>
      <c r="I193" s="180"/>
      <c r="J193" s="175"/>
      <c r="K193" s="429"/>
      <c r="L193" s="429"/>
      <c r="M193" s="429"/>
      <c r="N193" s="429"/>
      <c r="O193" s="429"/>
      <c r="P193" s="429"/>
      <c r="Q193" s="429"/>
      <c r="R193" s="175"/>
      <c r="S193" s="179"/>
      <c r="T193" s="255"/>
      <c r="U193" s="172"/>
      <c r="V193" s="149"/>
      <c r="W193" s="149"/>
    </row>
    <row r="194" spans="1:23" customFormat="1" ht="15" hidden="1" customHeight="1" outlineLevel="1">
      <c r="A194" s="257"/>
      <c r="B194" s="258"/>
      <c r="C194" s="306"/>
      <c r="D194" s="184"/>
      <c r="E194" s="182"/>
      <c r="F194" s="182"/>
      <c r="G194" s="182"/>
      <c r="H194" s="182"/>
      <c r="I194" s="182"/>
      <c r="J194" s="182"/>
      <c r="K194" s="413"/>
      <c r="L194" s="413"/>
      <c r="M194" s="413"/>
      <c r="N194" s="413"/>
      <c r="O194" s="413"/>
      <c r="P194" s="413"/>
      <c r="Q194" s="413"/>
      <c r="R194" s="182"/>
      <c r="S194" s="183"/>
      <c r="T194" s="274"/>
      <c r="U194" s="172"/>
      <c r="V194" s="149"/>
      <c r="W194" s="149"/>
    </row>
    <row r="195" spans="1:23" customFormat="1" ht="15" customHeight="1" collapsed="1">
      <c r="A195" s="152" t="s">
        <v>275</v>
      </c>
      <c r="B195" s="147"/>
      <c r="C195" s="147"/>
      <c r="D195" s="153"/>
      <c r="E195" s="152"/>
      <c r="F195" s="153"/>
      <c r="G195" s="153"/>
      <c r="H195" s="153"/>
      <c r="I195" s="153"/>
      <c r="J195" s="153"/>
      <c r="K195" s="260"/>
      <c r="L195" s="260"/>
      <c r="M195" s="260"/>
      <c r="N195" s="260"/>
      <c r="O195" s="260"/>
      <c r="P195" s="260"/>
      <c r="Q195" s="260"/>
      <c r="R195" s="153"/>
      <c r="S195" s="153"/>
      <c r="T195" s="153"/>
      <c r="U195" s="171"/>
    </row>
    <row r="196" spans="1:23" customFormat="1" ht="15" hidden="1" customHeight="1" outlineLevel="1">
      <c r="A196" s="154"/>
      <c r="B196" s="155"/>
      <c r="C196" s="155"/>
      <c r="D196" s="156"/>
      <c r="E196" s="156"/>
      <c r="F196" s="156"/>
      <c r="G196" s="156"/>
      <c r="H196" s="156"/>
      <c r="I196" s="156"/>
      <c r="J196" s="246"/>
      <c r="K196" s="431" t="s">
        <v>248</v>
      </c>
      <c r="L196" s="432"/>
      <c r="M196" s="432"/>
      <c r="N196" s="432"/>
      <c r="O196" s="432"/>
      <c r="P196" s="432"/>
      <c r="Q196" s="432"/>
      <c r="R196" s="437" t="s">
        <v>249</v>
      </c>
      <c r="S196" s="440" t="s">
        <v>250</v>
      </c>
      <c r="T196" s="441"/>
      <c r="U196" s="191"/>
    </row>
    <row r="197" spans="1:23" customFormat="1" ht="15" hidden="1" customHeight="1" outlineLevel="1">
      <c r="A197" s="160" t="s">
        <v>127</v>
      </c>
      <c r="B197" s="160" t="s">
        <v>128</v>
      </c>
      <c r="C197" s="160"/>
      <c r="D197" s="161"/>
      <c r="E197" s="161" t="s">
        <v>78</v>
      </c>
      <c r="F197" s="161" t="s">
        <v>54</v>
      </c>
      <c r="G197" s="161" t="s">
        <v>10</v>
      </c>
      <c r="H197" s="161" t="s">
        <v>51</v>
      </c>
      <c r="I197" s="161" t="s">
        <v>52</v>
      </c>
      <c r="J197" s="247"/>
      <c r="K197" s="433"/>
      <c r="L197" s="434"/>
      <c r="M197" s="434"/>
      <c r="N197" s="434"/>
      <c r="O197" s="434"/>
      <c r="P197" s="434"/>
      <c r="Q197" s="434"/>
      <c r="R197" s="438"/>
      <c r="S197" s="442"/>
      <c r="T197" s="443"/>
      <c r="U197" s="191"/>
    </row>
    <row r="198" spans="1:23" customFormat="1" ht="15" hidden="1" customHeight="1" outlineLevel="1">
      <c r="A198" s="163"/>
      <c r="B198" s="163"/>
      <c r="C198" s="163"/>
      <c r="D198" s="164"/>
      <c r="E198" s="164"/>
      <c r="F198" s="164"/>
      <c r="G198" s="164"/>
      <c r="H198" s="164"/>
      <c r="I198" s="164"/>
      <c r="J198" s="248"/>
      <c r="K198" s="435"/>
      <c r="L198" s="436"/>
      <c r="M198" s="436"/>
      <c r="N198" s="436"/>
      <c r="O198" s="436"/>
      <c r="P198" s="436"/>
      <c r="Q198" s="436"/>
      <c r="R198" s="439"/>
      <c r="S198" s="249" t="s">
        <v>251</v>
      </c>
      <c r="T198" s="250" t="s">
        <v>252</v>
      </c>
      <c r="U198" s="251"/>
    </row>
    <row r="199" spans="1:23" customFormat="1" ht="15" hidden="1" customHeight="1" outlineLevel="1">
      <c r="A199" s="278" t="s">
        <v>129</v>
      </c>
      <c r="B199" s="279"/>
      <c r="C199" s="279"/>
      <c r="D199" s="280"/>
      <c r="E199" s="281"/>
      <c r="F199" s="280"/>
      <c r="G199" s="281"/>
      <c r="H199" s="281"/>
      <c r="I199" s="281"/>
      <c r="J199" s="281"/>
      <c r="K199" s="282"/>
      <c r="L199" s="283"/>
      <c r="M199" s="283"/>
      <c r="N199" s="283"/>
      <c r="O199" s="283"/>
      <c r="P199" s="283"/>
      <c r="Q199" s="284"/>
      <c r="R199" s="280"/>
      <c r="S199" s="285"/>
      <c r="T199" s="286"/>
      <c r="U199" s="172"/>
    </row>
    <row r="200" spans="1:23" customFormat="1" ht="15" hidden="1" customHeight="1" outlineLevel="1">
      <c r="A200" s="173" t="s">
        <v>276</v>
      </c>
      <c r="B200" s="174"/>
      <c r="C200" s="174"/>
      <c r="D200" s="175" t="s">
        <v>132</v>
      </c>
      <c r="E200" s="281"/>
      <c r="F200" s="280"/>
      <c r="G200" s="281"/>
      <c r="H200" s="281"/>
      <c r="I200" s="281"/>
      <c r="J200" s="281"/>
      <c r="K200" s="282"/>
      <c r="L200" s="283"/>
      <c r="M200" s="283"/>
      <c r="N200" s="283"/>
      <c r="O200" s="283"/>
      <c r="P200" s="283"/>
      <c r="Q200" s="284"/>
      <c r="R200" s="280"/>
      <c r="S200" s="285"/>
      <c r="T200" s="286"/>
      <c r="U200" s="172"/>
    </row>
    <row r="201" spans="1:23" customFormat="1" ht="15" hidden="1" customHeight="1" outlineLevel="1">
      <c r="A201" s="173" t="s">
        <v>277</v>
      </c>
      <c r="B201" s="174"/>
      <c r="C201" s="174"/>
      <c r="D201" s="175"/>
      <c r="E201" s="281"/>
      <c r="F201" s="280"/>
      <c r="G201" s="281"/>
      <c r="H201" s="281"/>
      <c r="I201" s="281"/>
      <c r="J201" s="281"/>
      <c r="K201" s="282"/>
      <c r="L201" s="283"/>
      <c r="M201" s="283"/>
      <c r="N201" s="283"/>
      <c r="O201" s="283"/>
      <c r="P201" s="283"/>
      <c r="Q201" s="284"/>
      <c r="R201" s="280"/>
      <c r="S201" s="285"/>
      <c r="T201" s="286"/>
      <c r="U201" s="172"/>
    </row>
    <row r="202" spans="1:23" customFormat="1" ht="15" hidden="1" customHeight="1" outlineLevel="1">
      <c r="A202" s="173" t="s">
        <v>278</v>
      </c>
      <c r="B202" s="174" t="s">
        <v>279</v>
      </c>
      <c r="C202" s="174"/>
      <c r="D202" s="175" t="s">
        <v>135</v>
      </c>
      <c r="E202" s="281"/>
      <c r="F202" s="280"/>
      <c r="G202" s="281"/>
      <c r="H202" s="281"/>
      <c r="I202" s="281"/>
      <c r="J202" s="281"/>
      <c r="K202" s="282"/>
      <c r="L202" s="283"/>
      <c r="M202" s="283"/>
      <c r="N202" s="283"/>
      <c r="O202" s="283"/>
      <c r="P202" s="283"/>
      <c r="Q202" s="284"/>
      <c r="R202" s="280"/>
      <c r="S202" s="285"/>
      <c r="T202" s="286"/>
      <c r="U202" s="172"/>
    </row>
    <row r="203" spans="1:23" customFormat="1" ht="15" hidden="1" customHeight="1" outlineLevel="1">
      <c r="A203" s="173" t="s">
        <v>280</v>
      </c>
      <c r="B203" s="174" t="s">
        <v>281</v>
      </c>
      <c r="C203" s="174"/>
      <c r="D203" s="175" t="s">
        <v>138</v>
      </c>
      <c r="E203" s="281"/>
      <c r="F203" s="280"/>
      <c r="G203" s="281"/>
      <c r="H203" s="281"/>
      <c r="I203" s="281"/>
      <c r="J203" s="281"/>
      <c r="K203" s="282"/>
      <c r="L203" s="283"/>
      <c r="M203" s="283"/>
      <c r="N203" s="283"/>
      <c r="O203" s="283"/>
      <c r="P203" s="283"/>
      <c r="Q203" s="284"/>
      <c r="R203" s="280"/>
      <c r="S203" s="285"/>
      <c r="T203" s="286"/>
      <c r="U203" s="172"/>
    </row>
    <row r="204" spans="1:23" customFormat="1" ht="15" hidden="1" customHeight="1" outlineLevel="1">
      <c r="A204" s="287" t="s">
        <v>282</v>
      </c>
      <c r="B204" s="279"/>
      <c r="C204" s="279"/>
      <c r="D204" s="280" t="s">
        <v>141</v>
      </c>
      <c r="E204" s="281"/>
      <c r="F204" s="280"/>
      <c r="G204" s="281"/>
      <c r="H204" s="281"/>
      <c r="I204" s="281"/>
      <c r="J204" s="281"/>
      <c r="K204" s="282"/>
      <c r="L204" s="283"/>
      <c r="M204" s="283"/>
      <c r="N204" s="283"/>
      <c r="O204" s="283"/>
      <c r="P204" s="283"/>
      <c r="Q204" s="284"/>
      <c r="R204" s="280"/>
      <c r="S204" s="285"/>
      <c r="T204" s="286"/>
      <c r="U204" s="172"/>
    </row>
    <row r="205" spans="1:23" customFormat="1" ht="15" hidden="1" customHeight="1" outlineLevel="1">
      <c r="A205" s="288" t="s">
        <v>283</v>
      </c>
      <c r="B205" s="279" t="s">
        <v>284</v>
      </c>
      <c r="C205" s="279"/>
      <c r="D205" s="280" t="s">
        <v>142</v>
      </c>
      <c r="E205" s="281"/>
      <c r="F205" s="280"/>
      <c r="G205" s="281"/>
      <c r="H205" s="281"/>
      <c r="I205" s="281"/>
      <c r="J205" s="281"/>
      <c r="K205" s="282"/>
      <c r="L205" s="283"/>
      <c r="M205" s="283"/>
      <c r="N205" s="283"/>
      <c r="O205" s="283"/>
      <c r="P205" s="283"/>
      <c r="Q205" s="284"/>
      <c r="R205" s="280"/>
      <c r="S205" s="285"/>
      <c r="T205" s="286"/>
      <c r="U205" s="172"/>
    </row>
    <row r="206" spans="1:23" customFormat="1" ht="15" hidden="1" customHeight="1" outlineLevel="1">
      <c r="A206" s="288" t="s">
        <v>285</v>
      </c>
      <c r="B206" s="279"/>
      <c r="C206" s="279"/>
      <c r="D206" s="280" t="s">
        <v>143</v>
      </c>
      <c r="E206" s="281"/>
      <c r="F206" s="280"/>
      <c r="G206" s="281"/>
      <c r="H206" s="281"/>
      <c r="I206" s="281"/>
      <c r="J206" s="281"/>
      <c r="K206" s="282"/>
      <c r="L206" s="283"/>
      <c r="M206" s="283"/>
      <c r="N206" s="283"/>
      <c r="O206" s="283"/>
      <c r="P206" s="283"/>
      <c r="Q206" s="284"/>
      <c r="R206" s="280"/>
      <c r="S206" s="285"/>
      <c r="T206" s="286"/>
      <c r="U206" s="172"/>
    </row>
    <row r="207" spans="1:23" customFormat="1" ht="15" hidden="1" customHeight="1" outlineLevel="1">
      <c r="A207" s="288" t="s">
        <v>286</v>
      </c>
      <c r="B207" s="279"/>
      <c r="C207" s="279"/>
      <c r="D207" s="280"/>
      <c r="E207" s="281"/>
      <c r="F207" s="280"/>
      <c r="G207" s="281"/>
      <c r="H207" s="281"/>
      <c r="I207" s="281"/>
      <c r="J207" s="281"/>
      <c r="K207" s="282"/>
      <c r="L207" s="283"/>
      <c r="M207" s="283"/>
      <c r="N207" s="283"/>
      <c r="O207" s="283"/>
      <c r="P207" s="283"/>
      <c r="Q207" s="284"/>
      <c r="R207" s="280"/>
      <c r="S207" s="285"/>
      <c r="T207" s="286"/>
      <c r="U207" s="172"/>
    </row>
    <row r="208" spans="1:23" customFormat="1" ht="15" hidden="1" customHeight="1" outlineLevel="1">
      <c r="A208" s="289" t="s">
        <v>287</v>
      </c>
      <c r="B208" s="290" t="s">
        <v>288</v>
      </c>
      <c r="C208" s="290"/>
      <c r="D208" s="175"/>
      <c r="E208" s="180"/>
      <c r="F208" s="176"/>
      <c r="G208" s="180"/>
      <c r="H208" s="180"/>
      <c r="I208" s="180"/>
      <c r="J208" s="262"/>
      <c r="K208" s="428"/>
      <c r="L208" s="429"/>
      <c r="M208" s="429"/>
      <c r="N208" s="429"/>
      <c r="O208" s="429"/>
      <c r="P208" s="429"/>
      <c r="Q208" s="430"/>
      <c r="R208" s="175"/>
      <c r="S208" s="291"/>
      <c r="T208" s="255"/>
      <c r="U208" s="172"/>
    </row>
    <row r="209" spans="1:21" customFormat="1" ht="15" hidden="1" customHeight="1" outlineLevel="1">
      <c r="A209" s="289" t="s">
        <v>289</v>
      </c>
      <c r="B209" s="290"/>
      <c r="C209" s="290"/>
      <c r="D209" s="175" t="s">
        <v>146</v>
      </c>
      <c r="E209" s="180"/>
      <c r="F209" s="176"/>
      <c r="G209" s="180"/>
      <c r="H209" s="180"/>
      <c r="I209" s="180"/>
      <c r="J209" s="262"/>
      <c r="K209" s="253"/>
      <c r="L209" s="178"/>
      <c r="M209" s="178"/>
      <c r="N209" s="178"/>
      <c r="O209" s="178"/>
      <c r="P209" s="178"/>
      <c r="Q209" s="254"/>
      <c r="R209" s="175"/>
      <c r="S209" s="291"/>
      <c r="T209" s="255"/>
      <c r="U209" s="172"/>
    </row>
    <row r="210" spans="1:21" customFormat="1" ht="15" hidden="1" customHeight="1" outlineLevel="1">
      <c r="A210" s="289" t="s">
        <v>290</v>
      </c>
      <c r="B210" s="290" t="s">
        <v>291</v>
      </c>
      <c r="C210" s="290"/>
      <c r="D210" s="175" t="s">
        <v>148</v>
      </c>
      <c r="E210" s="180"/>
      <c r="F210" s="176"/>
      <c r="G210" s="180"/>
      <c r="H210" s="180"/>
      <c r="I210" s="180"/>
      <c r="J210" s="262"/>
      <c r="K210" s="253"/>
      <c r="L210" s="178"/>
      <c r="M210" s="178"/>
      <c r="N210" s="178"/>
      <c r="O210" s="178"/>
      <c r="P210" s="178"/>
      <c r="Q210" s="254"/>
      <c r="R210" s="175"/>
      <c r="S210" s="291"/>
      <c r="T210" s="255"/>
      <c r="U210" s="172"/>
    </row>
    <row r="211" spans="1:21" customFormat="1" ht="15" hidden="1" customHeight="1" outlineLevel="1">
      <c r="A211" s="289"/>
      <c r="B211" s="290"/>
      <c r="C211" s="290"/>
      <c r="D211" s="175"/>
      <c r="E211" s="176"/>
      <c r="F211" s="176"/>
      <c r="G211" s="176"/>
      <c r="H211" s="176"/>
      <c r="I211" s="176"/>
      <c r="J211" s="262"/>
      <c r="K211" s="428"/>
      <c r="L211" s="429"/>
      <c r="M211" s="429"/>
      <c r="N211" s="429"/>
      <c r="O211" s="429"/>
      <c r="P211" s="429"/>
      <c r="Q211" s="430"/>
      <c r="R211" s="175"/>
      <c r="S211" s="291"/>
      <c r="T211" s="255"/>
      <c r="U211" s="172"/>
    </row>
    <row r="212" spans="1:21" customFormat="1" ht="15" hidden="1" customHeight="1" outlineLevel="1">
      <c r="A212" s="181" t="s">
        <v>292</v>
      </c>
      <c r="B212" s="174"/>
      <c r="C212" s="174"/>
      <c r="D212" s="175"/>
      <c r="E212" s="180"/>
      <c r="F212" s="176"/>
      <c r="G212" s="180"/>
      <c r="H212" s="180"/>
      <c r="I212" s="180"/>
      <c r="J212" s="262"/>
      <c r="K212" s="428"/>
      <c r="L212" s="429"/>
      <c r="M212" s="429"/>
      <c r="N212" s="429"/>
      <c r="O212" s="429"/>
      <c r="P212" s="429"/>
      <c r="Q212" s="430"/>
      <c r="R212" s="175"/>
      <c r="S212" s="291"/>
      <c r="T212" s="255"/>
      <c r="U212" s="172"/>
    </row>
    <row r="213" spans="1:21" customFormat="1" ht="15" hidden="1" customHeight="1" outlineLevel="1">
      <c r="A213" s="173" t="s">
        <v>293</v>
      </c>
      <c r="B213" s="174" t="s">
        <v>294</v>
      </c>
      <c r="C213" s="174"/>
      <c r="D213" s="175" t="s">
        <v>151</v>
      </c>
      <c r="E213" s="180"/>
      <c r="F213" s="176"/>
      <c r="G213" s="180"/>
      <c r="H213" s="180"/>
      <c r="I213" s="180"/>
      <c r="J213" s="262"/>
      <c r="K213" s="428"/>
      <c r="L213" s="429"/>
      <c r="M213" s="429"/>
      <c r="N213" s="429"/>
      <c r="O213" s="429"/>
      <c r="P213" s="429"/>
      <c r="Q213" s="430"/>
      <c r="R213" s="175"/>
      <c r="S213" s="291"/>
      <c r="T213" s="255"/>
      <c r="U213" s="172"/>
    </row>
    <row r="214" spans="1:21" customFormat="1" ht="15" hidden="1" customHeight="1" outlineLevel="1">
      <c r="A214" s="173" t="s">
        <v>295</v>
      </c>
      <c r="B214" s="174" t="s">
        <v>284</v>
      </c>
      <c r="C214" s="174"/>
      <c r="D214" s="175" t="s">
        <v>154</v>
      </c>
      <c r="E214" s="180"/>
      <c r="F214" s="176"/>
      <c r="G214" s="180"/>
      <c r="H214" s="180"/>
      <c r="I214" s="180"/>
      <c r="J214" s="262"/>
      <c r="K214" s="253"/>
      <c r="L214" s="178"/>
      <c r="M214" s="178"/>
      <c r="N214" s="178"/>
      <c r="O214" s="178"/>
      <c r="P214" s="178"/>
      <c r="Q214" s="254"/>
      <c r="R214" s="175"/>
      <c r="S214" s="291"/>
      <c r="T214" s="255"/>
      <c r="U214" s="172"/>
    </row>
    <row r="215" spans="1:21" customFormat="1" ht="15" hidden="1" customHeight="1" outlineLevel="1">
      <c r="A215" s="173" t="s">
        <v>296</v>
      </c>
      <c r="B215" s="174"/>
      <c r="C215" s="174"/>
      <c r="D215" s="175" t="s">
        <v>190</v>
      </c>
      <c r="E215" s="180"/>
      <c r="F215" s="176"/>
      <c r="G215" s="180"/>
      <c r="H215" s="180"/>
      <c r="I215" s="180"/>
      <c r="J215" s="262"/>
      <c r="K215" s="428"/>
      <c r="L215" s="429"/>
      <c r="M215" s="429"/>
      <c r="N215" s="429"/>
      <c r="O215" s="429"/>
      <c r="P215" s="429"/>
      <c r="Q215" s="430"/>
      <c r="R215" s="175"/>
      <c r="S215" s="291"/>
      <c r="T215" s="255"/>
      <c r="U215" s="172"/>
    </row>
    <row r="216" spans="1:21" customFormat="1" ht="15" hidden="1" customHeight="1" outlineLevel="1">
      <c r="A216" s="173" t="s">
        <v>297</v>
      </c>
      <c r="B216" s="174"/>
      <c r="C216" s="174"/>
      <c r="D216" s="175" t="s">
        <v>51</v>
      </c>
      <c r="E216" s="180"/>
      <c r="F216" s="176"/>
      <c r="G216" s="180"/>
      <c r="H216" s="180"/>
      <c r="I216" s="180"/>
      <c r="J216" s="262"/>
      <c r="K216" s="428"/>
      <c r="L216" s="429"/>
      <c r="M216" s="429"/>
      <c r="N216" s="429"/>
      <c r="O216" s="429"/>
      <c r="P216" s="429"/>
      <c r="Q216" s="430"/>
      <c r="R216" s="175"/>
      <c r="S216" s="291"/>
      <c r="T216" s="255"/>
      <c r="U216" s="172"/>
    </row>
    <row r="217" spans="1:21" customFormat="1" ht="15" hidden="1" customHeight="1" outlineLevel="1">
      <c r="A217" s="173" t="s">
        <v>298</v>
      </c>
      <c r="B217" s="174"/>
      <c r="C217" s="174"/>
      <c r="D217" s="175" t="s">
        <v>10</v>
      </c>
      <c r="E217" s="180"/>
      <c r="F217" s="176"/>
      <c r="G217" s="180"/>
      <c r="H217" s="180"/>
      <c r="I217" s="180"/>
      <c r="J217" s="262"/>
      <c r="K217" s="428"/>
      <c r="L217" s="429"/>
      <c r="M217" s="429"/>
      <c r="N217" s="429"/>
      <c r="O217" s="429"/>
      <c r="P217" s="429"/>
      <c r="Q217" s="430"/>
      <c r="R217" s="175"/>
      <c r="S217" s="291"/>
      <c r="T217" s="255"/>
      <c r="U217" s="172"/>
    </row>
    <row r="218" spans="1:21" customFormat="1" ht="15" hidden="1" customHeight="1" outlineLevel="1">
      <c r="A218" s="173" t="s">
        <v>299</v>
      </c>
      <c r="B218" s="174"/>
      <c r="C218" s="174"/>
      <c r="D218" s="175" t="s">
        <v>161</v>
      </c>
      <c r="E218" s="180"/>
      <c r="F218" s="176"/>
      <c r="G218" s="180"/>
      <c r="H218" s="180"/>
      <c r="I218" s="180"/>
      <c r="J218" s="262"/>
      <c r="K218" s="253"/>
      <c r="L218" s="178"/>
      <c r="M218" s="178"/>
      <c r="N218" s="178"/>
      <c r="O218" s="178"/>
      <c r="P218" s="178"/>
      <c r="Q218" s="254"/>
      <c r="R218" s="175"/>
      <c r="S218" s="291"/>
      <c r="T218" s="255"/>
      <c r="U218" s="172"/>
    </row>
    <row r="219" spans="1:21" customFormat="1" ht="15" hidden="1" customHeight="1" outlineLevel="1">
      <c r="A219" s="173" t="s">
        <v>211</v>
      </c>
      <c r="B219" s="174" t="s">
        <v>300</v>
      </c>
      <c r="C219" s="174"/>
      <c r="D219" s="175"/>
      <c r="E219" s="180"/>
      <c r="F219" s="176"/>
      <c r="G219" s="180"/>
      <c r="H219" s="180"/>
      <c r="I219" s="180"/>
      <c r="J219" s="262"/>
      <c r="K219" s="428"/>
      <c r="L219" s="429"/>
      <c r="M219" s="429"/>
      <c r="N219" s="429"/>
      <c r="O219" s="429"/>
      <c r="P219" s="429"/>
      <c r="Q219" s="430"/>
      <c r="R219" s="175"/>
      <c r="S219" s="291"/>
      <c r="T219" s="255"/>
      <c r="U219" s="172"/>
    </row>
    <row r="220" spans="1:21" customFormat="1" ht="15" hidden="1" customHeight="1" outlineLevel="1">
      <c r="A220" s="173"/>
      <c r="B220" s="174"/>
      <c r="C220" s="174"/>
      <c r="D220" s="175"/>
      <c r="E220" s="180"/>
      <c r="F220" s="176"/>
      <c r="G220" s="180"/>
      <c r="H220" s="180"/>
      <c r="I220" s="180"/>
      <c r="J220" s="262"/>
      <c r="K220" s="428"/>
      <c r="L220" s="429"/>
      <c r="M220" s="429"/>
      <c r="N220" s="429"/>
      <c r="O220" s="429"/>
      <c r="P220" s="429"/>
      <c r="Q220" s="430"/>
      <c r="R220" s="175"/>
      <c r="S220" s="291"/>
      <c r="T220" s="255"/>
      <c r="U220" s="172"/>
    </row>
    <row r="221" spans="1:21" customFormat="1" ht="15" hidden="1" customHeight="1" outlineLevel="1">
      <c r="A221" s="181" t="s">
        <v>213</v>
      </c>
      <c r="B221" s="174"/>
      <c r="C221" s="174"/>
      <c r="D221" s="175"/>
      <c r="E221" s="180"/>
      <c r="F221" s="176"/>
      <c r="G221" s="180"/>
      <c r="H221" s="180"/>
      <c r="I221" s="180"/>
      <c r="J221" s="262"/>
      <c r="K221" s="428"/>
      <c r="L221" s="429"/>
      <c r="M221" s="429"/>
      <c r="N221" s="429"/>
      <c r="O221" s="429"/>
      <c r="P221" s="429"/>
      <c r="Q221" s="430"/>
      <c r="R221" s="175"/>
      <c r="S221" s="291"/>
      <c r="T221" s="255"/>
      <c r="U221" s="172"/>
    </row>
    <row r="222" spans="1:21" customFormat="1" ht="15" hidden="1" customHeight="1" outlineLevel="1">
      <c r="A222" s="173" t="s">
        <v>301</v>
      </c>
      <c r="B222" s="174"/>
      <c r="C222" s="174"/>
      <c r="D222" s="175" t="s">
        <v>165</v>
      </c>
      <c r="E222" s="180"/>
      <c r="F222" s="176"/>
      <c r="G222" s="180"/>
      <c r="H222" s="180"/>
      <c r="I222" s="180"/>
      <c r="J222" s="262"/>
      <c r="K222" s="428"/>
      <c r="L222" s="429"/>
      <c r="M222" s="429"/>
      <c r="N222" s="429"/>
      <c r="O222" s="429"/>
      <c r="P222" s="429"/>
      <c r="Q222" s="430"/>
      <c r="R222" s="175"/>
      <c r="S222" s="291"/>
      <c r="T222" s="255"/>
      <c r="U222" s="172"/>
    </row>
    <row r="223" spans="1:21" customFormat="1" ht="15" hidden="1" customHeight="1" outlineLevel="1">
      <c r="A223" s="173" t="s">
        <v>302</v>
      </c>
      <c r="B223" s="174"/>
      <c r="C223" s="174"/>
      <c r="D223" s="175" t="s">
        <v>168</v>
      </c>
      <c r="E223" s="180"/>
      <c r="F223" s="176"/>
      <c r="G223" s="180"/>
      <c r="H223" s="180"/>
      <c r="I223" s="180"/>
      <c r="J223" s="262"/>
      <c r="K223" s="253"/>
      <c r="L223" s="178"/>
      <c r="M223" s="178"/>
      <c r="N223" s="178"/>
      <c r="O223" s="178"/>
      <c r="P223" s="178"/>
      <c r="Q223" s="254"/>
      <c r="R223" s="175"/>
      <c r="S223" s="291"/>
      <c r="T223" s="255"/>
      <c r="U223" s="172"/>
    </row>
    <row r="224" spans="1:21" customFormat="1" ht="15" hidden="1" customHeight="1" outlineLevel="1">
      <c r="A224" s="173" t="s">
        <v>303</v>
      </c>
      <c r="B224" s="174" t="s">
        <v>215</v>
      </c>
      <c r="C224" s="174"/>
      <c r="D224" s="175" t="s">
        <v>170</v>
      </c>
      <c r="E224" s="180"/>
      <c r="F224" s="176"/>
      <c r="G224" s="180"/>
      <c r="H224" s="180"/>
      <c r="I224" s="180"/>
      <c r="J224" s="262"/>
      <c r="K224" s="253"/>
      <c r="L224" s="178"/>
      <c r="M224" s="178"/>
      <c r="N224" s="178"/>
      <c r="O224" s="178"/>
      <c r="P224" s="178"/>
      <c r="Q224" s="254"/>
      <c r="R224" s="175"/>
      <c r="S224" s="291"/>
      <c r="T224" s="255"/>
      <c r="U224" s="172"/>
    </row>
    <row r="225" spans="1:21" customFormat="1" ht="15" hidden="1" customHeight="1" outlineLevel="1">
      <c r="A225" s="173" t="s">
        <v>304</v>
      </c>
      <c r="B225" s="174"/>
      <c r="C225" s="174"/>
      <c r="D225" s="175" t="s">
        <v>172</v>
      </c>
      <c r="E225" s="180"/>
      <c r="F225" s="176"/>
      <c r="G225" s="180"/>
      <c r="H225" s="180"/>
      <c r="I225" s="180"/>
      <c r="J225" s="262"/>
      <c r="K225" s="253"/>
      <c r="L225" s="178"/>
      <c r="M225" s="178"/>
      <c r="N225" s="178"/>
      <c r="O225" s="178"/>
      <c r="P225" s="178"/>
      <c r="Q225" s="254"/>
      <c r="R225" s="175"/>
      <c r="S225" s="291"/>
      <c r="T225" s="255"/>
      <c r="U225" s="172"/>
    </row>
    <row r="226" spans="1:21" customFormat="1" ht="15" hidden="1" customHeight="1" outlineLevel="1">
      <c r="A226" s="173" t="s">
        <v>305</v>
      </c>
      <c r="B226" s="174"/>
      <c r="C226" s="174"/>
      <c r="D226" s="175" t="s">
        <v>54</v>
      </c>
      <c r="E226" s="180"/>
      <c r="F226" s="176"/>
      <c r="G226" s="180"/>
      <c r="H226" s="180"/>
      <c r="I226" s="180"/>
      <c r="J226" s="262"/>
      <c r="K226" s="253"/>
      <c r="L226" s="178"/>
      <c r="M226" s="178"/>
      <c r="N226" s="178"/>
      <c r="O226" s="178"/>
      <c r="P226" s="178"/>
      <c r="Q226" s="254"/>
      <c r="R226" s="175"/>
      <c r="S226" s="291"/>
      <c r="T226" s="255"/>
      <c r="U226" s="172"/>
    </row>
    <row r="227" spans="1:21" customFormat="1" ht="15" hidden="1" customHeight="1" outlineLevel="1">
      <c r="A227" s="173" t="s">
        <v>306</v>
      </c>
      <c r="B227" s="174" t="s">
        <v>307</v>
      </c>
      <c r="C227" s="174"/>
      <c r="D227" s="175" t="s">
        <v>258</v>
      </c>
      <c r="E227" s="180"/>
      <c r="F227" s="176"/>
      <c r="G227" s="180"/>
      <c r="H227" s="180"/>
      <c r="I227" s="180"/>
      <c r="J227" s="262"/>
      <c r="K227" s="253"/>
      <c r="L227" s="178"/>
      <c r="M227" s="178"/>
      <c r="N227" s="178"/>
      <c r="O227" s="178"/>
      <c r="P227" s="178"/>
      <c r="Q227" s="254"/>
      <c r="R227" s="175"/>
      <c r="S227" s="291"/>
      <c r="T227" s="255"/>
      <c r="U227" s="172"/>
    </row>
    <row r="228" spans="1:21" customFormat="1" ht="15" hidden="1" customHeight="1" outlineLevel="1">
      <c r="A228" s="173" t="s">
        <v>306</v>
      </c>
      <c r="B228" s="174" t="s">
        <v>308</v>
      </c>
      <c r="C228" s="174"/>
      <c r="D228" s="175" t="s">
        <v>259</v>
      </c>
      <c r="E228" s="180"/>
      <c r="F228" s="176"/>
      <c r="G228" s="180"/>
      <c r="H228" s="180"/>
      <c r="I228" s="180"/>
      <c r="J228" s="262"/>
      <c r="K228" s="253"/>
      <c r="L228" s="178"/>
      <c r="M228" s="178"/>
      <c r="N228" s="178"/>
      <c r="O228" s="178"/>
      <c r="P228" s="178"/>
      <c r="Q228" s="254"/>
      <c r="R228" s="175"/>
      <c r="S228" s="291"/>
      <c r="T228" s="255"/>
      <c r="U228" s="172"/>
    </row>
    <row r="229" spans="1:21" customFormat="1" ht="15" hidden="1" customHeight="1" outlineLevel="1">
      <c r="A229" s="173" t="s">
        <v>309</v>
      </c>
      <c r="B229" s="174"/>
      <c r="C229" s="174"/>
      <c r="D229" s="175" t="s">
        <v>260</v>
      </c>
      <c r="E229" s="180"/>
      <c r="F229" s="176"/>
      <c r="G229" s="180"/>
      <c r="H229" s="180"/>
      <c r="I229" s="180"/>
      <c r="J229" s="262"/>
      <c r="K229" s="253"/>
      <c r="L229" s="178"/>
      <c r="M229" s="178"/>
      <c r="N229" s="178"/>
      <c r="O229" s="178"/>
      <c r="P229" s="178"/>
      <c r="Q229" s="254"/>
      <c r="R229" s="175"/>
      <c r="S229" s="291"/>
      <c r="T229" s="255"/>
      <c r="U229" s="172"/>
    </row>
    <row r="230" spans="1:21" customFormat="1" ht="15" hidden="1" customHeight="1" outlineLevel="1">
      <c r="A230" s="173"/>
      <c r="B230" s="174"/>
      <c r="C230" s="174"/>
      <c r="D230" s="175"/>
      <c r="E230" s="180"/>
      <c r="F230" s="176"/>
      <c r="G230" s="180"/>
      <c r="H230" s="180"/>
      <c r="I230" s="180"/>
      <c r="J230" s="262"/>
      <c r="K230" s="428"/>
      <c r="L230" s="429"/>
      <c r="M230" s="429"/>
      <c r="N230" s="429"/>
      <c r="O230" s="429"/>
      <c r="P230" s="429"/>
      <c r="Q230" s="430"/>
      <c r="R230" s="175"/>
      <c r="S230" s="291"/>
      <c r="T230" s="255"/>
      <c r="U230" s="172"/>
    </row>
    <row r="231" spans="1:21" customFormat="1" ht="15" hidden="1" customHeight="1" outlineLevel="1">
      <c r="A231" s="257"/>
      <c r="B231" s="258"/>
      <c r="C231" s="258"/>
      <c r="D231" s="182"/>
      <c r="E231" s="182"/>
      <c r="F231" s="182"/>
      <c r="G231" s="182"/>
      <c r="H231" s="182"/>
      <c r="I231" s="182"/>
      <c r="J231" s="194"/>
      <c r="K231" s="412"/>
      <c r="L231" s="413"/>
      <c r="M231" s="413"/>
      <c r="N231" s="413"/>
      <c r="O231" s="413"/>
      <c r="P231" s="413"/>
      <c r="Q231" s="414"/>
      <c r="R231" s="182"/>
      <c r="S231" s="292"/>
      <c r="T231" s="259"/>
      <c r="U231" s="172"/>
    </row>
    <row r="232" spans="1:21" customFormat="1" ht="15" customHeight="1" collapsed="1">
      <c r="A232" s="152" t="s">
        <v>310</v>
      </c>
      <c r="B232" s="147"/>
      <c r="C232" s="147"/>
      <c r="D232" s="147"/>
      <c r="E232" s="152"/>
      <c r="F232" s="147"/>
      <c r="G232" s="147"/>
      <c r="H232" s="147"/>
      <c r="I232" s="147"/>
      <c r="J232" s="147"/>
      <c r="K232" s="230"/>
      <c r="L232" s="230"/>
      <c r="M232" s="230"/>
      <c r="N232" s="230"/>
      <c r="O232" s="230"/>
      <c r="P232" s="230"/>
      <c r="Q232" s="230"/>
      <c r="R232" s="147"/>
      <c r="S232" s="147"/>
      <c r="T232" s="147"/>
      <c r="U232" s="171"/>
    </row>
    <row r="233" spans="1:21" customFormat="1" ht="15" hidden="1" customHeight="1" outlineLevel="1">
      <c r="A233" s="155"/>
      <c r="B233" s="155"/>
      <c r="C233" s="155"/>
      <c r="D233" s="156"/>
      <c r="E233" s="156"/>
      <c r="F233" s="156"/>
      <c r="G233" s="156"/>
      <c r="H233" s="156"/>
      <c r="I233" s="156"/>
      <c r="J233" s="246"/>
      <c r="K233" s="431" t="s">
        <v>248</v>
      </c>
      <c r="L233" s="432"/>
      <c r="M233" s="432"/>
      <c r="N233" s="432"/>
      <c r="O233" s="432"/>
      <c r="P233" s="432"/>
      <c r="Q233" s="432"/>
      <c r="R233" s="437" t="s">
        <v>249</v>
      </c>
      <c r="S233" s="440" t="s">
        <v>250</v>
      </c>
      <c r="T233" s="441"/>
      <c r="U233" s="191"/>
    </row>
    <row r="234" spans="1:21" customFormat="1" ht="15" hidden="1" customHeight="1" outlineLevel="1">
      <c r="A234" s="160" t="s">
        <v>127</v>
      </c>
      <c r="B234" s="160" t="s">
        <v>128</v>
      </c>
      <c r="C234" s="160"/>
      <c r="D234" s="161"/>
      <c r="E234" s="161" t="s">
        <v>78</v>
      </c>
      <c r="F234" s="161" t="s">
        <v>54</v>
      </c>
      <c r="G234" s="161" t="s">
        <v>10</v>
      </c>
      <c r="H234" s="161" t="s">
        <v>51</v>
      </c>
      <c r="I234" s="161" t="s">
        <v>52</v>
      </c>
      <c r="J234" s="247"/>
      <c r="K234" s="433"/>
      <c r="L234" s="434"/>
      <c r="M234" s="434"/>
      <c r="N234" s="434"/>
      <c r="O234" s="434"/>
      <c r="P234" s="434"/>
      <c r="Q234" s="434"/>
      <c r="R234" s="438"/>
      <c r="S234" s="442"/>
      <c r="T234" s="443"/>
      <c r="U234" s="191"/>
    </row>
    <row r="235" spans="1:21" customFormat="1" ht="15" hidden="1" customHeight="1" outlineLevel="1">
      <c r="A235" s="163"/>
      <c r="B235" s="163"/>
      <c r="C235" s="163"/>
      <c r="D235" s="164"/>
      <c r="E235" s="164"/>
      <c r="F235" s="164"/>
      <c r="G235" s="164"/>
      <c r="H235" s="164"/>
      <c r="I235" s="164"/>
      <c r="J235" s="248"/>
      <c r="K235" s="435"/>
      <c r="L235" s="436"/>
      <c r="M235" s="436"/>
      <c r="N235" s="436"/>
      <c r="O235" s="436"/>
      <c r="P235" s="436"/>
      <c r="Q235" s="436"/>
      <c r="R235" s="439"/>
      <c r="S235" s="249" t="s">
        <v>251</v>
      </c>
      <c r="T235" s="250" t="s">
        <v>252</v>
      </c>
      <c r="U235" s="251"/>
    </row>
    <row r="236" spans="1:21" customFormat="1" ht="15" hidden="1" customHeight="1" outlineLevel="1">
      <c r="A236" s="278" t="s">
        <v>129</v>
      </c>
      <c r="B236" s="279"/>
      <c r="C236" s="279"/>
      <c r="D236" s="280"/>
      <c r="E236" s="168"/>
      <c r="F236" s="168"/>
      <c r="G236" s="168"/>
      <c r="H236" s="168"/>
      <c r="I236" s="168"/>
      <c r="J236" s="170"/>
      <c r="K236" s="444"/>
      <c r="L236" s="445"/>
      <c r="M236" s="445"/>
      <c r="N236" s="445"/>
      <c r="O236" s="445"/>
      <c r="P236" s="445"/>
      <c r="Q236" s="446"/>
      <c r="R236" s="168"/>
      <c r="S236" s="169"/>
      <c r="T236" s="252"/>
      <c r="U236" s="172"/>
    </row>
    <row r="237" spans="1:21" customFormat="1" ht="15" hidden="1" customHeight="1" outlineLevel="1">
      <c r="A237" s="173" t="s">
        <v>276</v>
      </c>
      <c r="B237" s="174"/>
      <c r="C237" s="174"/>
      <c r="D237" s="175" t="s">
        <v>132</v>
      </c>
      <c r="E237" s="281"/>
      <c r="F237" s="280"/>
      <c r="G237" s="281"/>
      <c r="H237" s="281"/>
      <c r="I237" s="281"/>
      <c r="J237" s="281"/>
      <c r="K237" s="282"/>
      <c r="L237" s="283"/>
      <c r="M237" s="283"/>
      <c r="N237" s="283"/>
      <c r="O237" s="283"/>
      <c r="P237" s="283"/>
      <c r="Q237" s="284"/>
      <c r="R237" s="280"/>
      <c r="S237" s="293"/>
      <c r="T237" s="286"/>
      <c r="U237" s="172"/>
    </row>
    <row r="238" spans="1:21" customFormat="1" ht="15" hidden="1" customHeight="1" outlineLevel="1">
      <c r="A238" s="173" t="s">
        <v>277</v>
      </c>
      <c r="B238" s="174"/>
      <c r="C238" s="174"/>
      <c r="D238" s="175"/>
      <c r="E238" s="281"/>
      <c r="F238" s="280"/>
      <c r="G238" s="281"/>
      <c r="H238" s="281"/>
      <c r="I238" s="281"/>
      <c r="J238" s="281"/>
      <c r="K238" s="282"/>
      <c r="L238" s="283"/>
      <c r="M238" s="283"/>
      <c r="N238" s="283"/>
      <c r="O238" s="283"/>
      <c r="P238" s="283"/>
      <c r="Q238" s="284"/>
      <c r="R238" s="280"/>
      <c r="S238" s="293"/>
      <c r="T238" s="286"/>
      <c r="U238" s="172"/>
    </row>
    <row r="239" spans="1:21" customFormat="1" ht="15" hidden="1" customHeight="1" outlineLevel="1">
      <c r="A239" s="173" t="s">
        <v>278</v>
      </c>
      <c r="B239" s="174" t="s">
        <v>279</v>
      </c>
      <c r="C239" s="174"/>
      <c r="D239" s="175" t="s">
        <v>135</v>
      </c>
      <c r="E239" s="281"/>
      <c r="F239" s="280"/>
      <c r="G239" s="281"/>
      <c r="H239" s="281"/>
      <c r="I239" s="281"/>
      <c r="J239" s="281"/>
      <c r="K239" s="282"/>
      <c r="L239" s="283"/>
      <c r="M239" s="283"/>
      <c r="N239" s="283"/>
      <c r="O239" s="283"/>
      <c r="P239" s="283"/>
      <c r="Q239" s="284"/>
      <c r="R239" s="280"/>
      <c r="S239" s="293"/>
      <c r="T239" s="286"/>
      <c r="U239" s="172"/>
    </row>
    <row r="240" spans="1:21" customFormat="1" ht="15" hidden="1" customHeight="1" outlineLevel="1">
      <c r="A240" s="173" t="s">
        <v>280</v>
      </c>
      <c r="B240" s="174" t="s">
        <v>281</v>
      </c>
      <c r="C240" s="174"/>
      <c r="D240" s="175" t="s">
        <v>138</v>
      </c>
      <c r="E240" s="281"/>
      <c r="F240" s="280"/>
      <c r="G240" s="281"/>
      <c r="H240" s="281"/>
      <c r="I240" s="281"/>
      <c r="J240" s="281"/>
      <c r="K240" s="282"/>
      <c r="L240" s="283"/>
      <c r="M240" s="283"/>
      <c r="N240" s="283"/>
      <c r="O240" s="283"/>
      <c r="P240" s="283"/>
      <c r="Q240" s="284"/>
      <c r="R240" s="280"/>
      <c r="S240" s="293"/>
      <c r="T240" s="286"/>
      <c r="U240" s="172"/>
    </row>
    <row r="241" spans="1:21" customFormat="1" ht="15" hidden="1" customHeight="1" outlineLevel="1">
      <c r="A241" s="173" t="s">
        <v>290</v>
      </c>
      <c r="B241" s="174" t="s">
        <v>291</v>
      </c>
      <c r="C241" s="174"/>
      <c r="D241" s="175" t="s">
        <v>141</v>
      </c>
      <c r="E241" s="281"/>
      <c r="F241" s="280"/>
      <c r="G241" s="281"/>
      <c r="H241" s="281"/>
      <c r="I241" s="281"/>
      <c r="J241" s="281"/>
      <c r="K241" s="282"/>
      <c r="L241" s="283"/>
      <c r="M241" s="283"/>
      <c r="N241" s="283"/>
      <c r="O241" s="283"/>
      <c r="P241" s="283"/>
      <c r="Q241" s="284"/>
      <c r="R241" s="280"/>
      <c r="S241" s="293"/>
      <c r="T241" s="286"/>
      <c r="U241" s="172"/>
    </row>
    <row r="242" spans="1:21" customFormat="1" ht="15" hidden="1" customHeight="1" outlineLevel="1">
      <c r="A242" s="173" t="s">
        <v>311</v>
      </c>
      <c r="B242" s="174" t="s">
        <v>312</v>
      </c>
      <c r="C242" s="174"/>
      <c r="D242" s="175" t="s">
        <v>142</v>
      </c>
      <c r="E242" s="281"/>
      <c r="F242" s="280"/>
      <c r="G242" s="281"/>
      <c r="H242" s="281"/>
      <c r="I242" s="281"/>
      <c r="J242" s="281"/>
      <c r="K242" s="282"/>
      <c r="L242" s="283"/>
      <c r="M242" s="283"/>
      <c r="N242" s="283"/>
      <c r="O242" s="283"/>
      <c r="P242" s="283"/>
      <c r="Q242" s="284"/>
      <c r="R242" s="280"/>
      <c r="S242" s="293"/>
      <c r="T242" s="286"/>
      <c r="U242" s="172"/>
    </row>
    <row r="243" spans="1:21" customFormat="1" ht="15" hidden="1" customHeight="1" outlineLevel="1">
      <c r="A243" s="173" t="s">
        <v>313</v>
      </c>
      <c r="B243" s="174" t="s">
        <v>314</v>
      </c>
      <c r="C243" s="174"/>
      <c r="D243" s="175" t="s">
        <v>143</v>
      </c>
      <c r="E243" s="281"/>
      <c r="F243" s="280"/>
      <c r="G243" s="281"/>
      <c r="H243" s="281"/>
      <c r="I243" s="281"/>
      <c r="J243" s="281"/>
      <c r="K243" s="282"/>
      <c r="L243" s="283"/>
      <c r="M243" s="283"/>
      <c r="N243" s="283"/>
      <c r="O243" s="283"/>
      <c r="P243" s="283"/>
      <c r="Q243" s="284"/>
      <c r="R243" s="280"/>
      <c r="S243" s="293"/>
      <c r="T243" s="286"/>
      <c r="U243" s="172"/>
    </row>
    <row r="244" spans="1:21" customFormat="1" ht="15" hidden="1" customHeight="1" outlineLevel="1">
      <c r="A244" s="173" t="s">
        <v>315</v>
      </c>
      <c r="B244" s="174" t="s">
        <v>316</v>
      </c>
      <c r="C244" s="174"/>
      <c r="D244" s="175" t="s">
        <v>146</v>
      </c>
      <c r="E244" s="281"/>
      <c r="F244" s="280"/>
      <c r="G244" s="281"/>
      <c r="H244" s="281"/>
      <c r="I244" s="281"/>
      <c r="J244" s="281"/>
      <c r="K244" s="282"/>
      <c r="L244" s="283"/>
      <c r="M244" s="283"/>
      <c r="N244" s="283"/>
      <c r="O244" s="283"/>
      <c r="P244" s="283"/>
      <c r="Q244" s="284"/>
      <c r="R244" s="280"/>
      <c r="S244" s="293"/>
      <c r="T244" s="286"/>
      <c r="U244" s="172"/>
    </row>
    <row r="245" spans="1:21" customFormat="1" ht="15" hidden="1" customHeight="1" outlineLevel="1">
      <c r="A245" s="173" t="s">
        <v>317</v>
      </c>
      <c r="B245" s="174"/>
      <c r="C245" s="174"/>
      <c r="D245" s="175"/>
      <c r="E245" s="281"/>
      <c r="F245" s="280"/>
      <c r="G245" s="281"/>
      <c r="H245" s="281"/>
      <c r="I245" s="281"/>
      <c r="J245" s="281"/>
      <c r="K245" s="282"/>
      <c r="L245" s="283"/>
      <c r="M245" s="283"/>
      <c r="N245" s="283"/>
      <c r="O245" s="283"/>
      <c r="P245" s="283"/>
      <c r="Q245" s="284"/>
      <c r="R245" s="280"/>
      <c r="S245" s="293"/>
      <c r="T245" s="286"/>
      <c r="U245" s="172"/>
    </row>
    <row r="246" spans="1:21" customFormat="1" ht="15" hidden="1" customHeight="1" outlineLevel="1">
      <c r="A246" s="173" t="s">
        <v>144</v>
      </c>
      <c r="B246" s="174" t="s">
        <v>145</v>
      </c>
      <c r="C246" s="174"/>
      <c r="D246" s="175" t="s">
        <v>148</v>
      </c>
      <c r="E246" s="281"/>
      <c r="F246" s="280"/>
      <c r="G246" s="281"/>
      <c r="H246" s="281"/>
      <c r="I246" s="281"/>
      <c r="J246" s="281"/>
      <c r="K246" s="282"/>
      <c r="L246" s="283"/>
      <c r="M246" s="283"/>
      <c r="N246" s="283"/>
      <c r="O246" s="283"/>
      <c r="P246" s="283"/>
      <c r="Q246" s="284"/>
      <c r="R246" s="280"/>
      <c r="S246" s="293"/>
      <c r="T246" s="286"/>
      <c r="U246" s="172"/>
    </row>
    <row r="247" spans="1:21" customFormat="1" ht="15" hidden="1" customHeight="1" outlineLevel="1">
      <c r="A247" s="173" t="s">
        <v>318</v>
      </c>
      <c r="B247" s="174" t="s">
        <v>307</v>
      </c>
      <c r="C247" s="174"/>
      <c r="D247" s="175" t="s">
        <v>319</v>
      </c>
      <c r="E247" s="281"/>
      <c r="F247" s="280"/>
      <c r="G247" s="281"/>
      <c r="H247" s="281"/>
      <c r="I247" s="281"/>
      <c r="J247" s="281"/>
      <c r="K247" s="282"/>
      <c r="L247" s="283"/>
      <c r="M247" s="283"/>
      <c r="N247" s="283"/>
      <c r="O247" s="283"/>
      <c r="P247" s="283"/>
      <c r="Q247" s="284"/>
      <c r="R247" s="280"/>
      <c r="S247" s="293"/>
      <c r="T247" s="286"/>
      <c r="U247" s="172"/>
    </row>
    <row r="248" spans="1:21" customFormat="1" ht="15" hidden="1" customHeight="1" outlineLevel="1">
      <c r="A248" s="173" t="s">
        <v>320</v>
      </c>
      <c r="B248" s="174" t="s">
        <v>307</v>
      </c>
      <c r="C248" s="174"/>
      <c r="D248" s="175" t="s">
        <v>154</v>
      </c>
      <c r="E248" s="180"/>
      <c r="F248" s="176"/>
      <c r="G248" s="180"/>
      <c r="H248" s="180"/>
      <c r="I248" s="180"/>
      <c r="J248" s="262"/>
      <c r="K248" s="428"/>
      <c r="L248" s="429"/>
      <c r="M248" s="429"/>
      <c r="N248" s="429"/>
      <c r="O248" s="429"/>
      <c r="P248" s="429"/>
      <c r="Q248" s="430"/>
      <c r="R248" s="175"/>
      <c r="S248" s="179"/>
      <c r="T248" s="255"/>
      <c r="U248" s="172"/>
    </row>
    <row r="249" spans="1:21" customFormat="1" ht="15" hidden="1" customHeight="1" outlineLevel="1">
      <c r="A249" s="173" t="s">
        <v>321</v>
      </c>
      <c r="B249" s="174" t="s">
        <v>322</v>
      </c>
      <c r="C249" s="174"/>
      <c r="D249" s="175" t="s">
        <v>190</v>
      </c>
      <c r="E249" s="176"/>
      <c r="F249" s="176"/>
      <c r="G249" s="176"/>
      <c r="H249" s="176"/>
      <c r="I249" s="176"/>
      <c r="J249" s="262"/>
      <c r="K249" s="428"/>
      <c r="L249" s="429"/>
      <c r="M249" s="429"/>
      <c r="N249" s="429"/>
      <c r="O249" s="429"/>
      <c r="P249" s="429"/>
      <c r="Q249" s="430"/>
      <c r="R249" s="175"/>
      <c r="S249" s="179"/>
      <c r="T249" s="255"/>
      <c r="U249" s="172"/>
    </row>
    <row r="250" spans="1:21" customFormat="1" ht="15" hidden="1" customHeight="1" outlineLevel="1">
      <c r="A250" s="173"/>
      <c r="B250" s="174"/>
      <c r="C250" s="174"/>
      <c r="D250" s="175"/>
      <c r="E250" s="180"/>
      <c r="F250" s="176"/>
      <c r="G250" s="180"/>
      <c r="H250" s="180"/>
      <c r="I250" s="180"/>
      <c r="J250" s="262"/>
      <c r="K250" s="428"/>
      <c r="L250" s="429"/>
      <c r="M250" s="429"/>
      <c r="N250" s="429"/>
      <c r="O250" s="429"/>
      <c r="P250" s="429"/>
      <c r="Q250" s="430"/>
      <c r="R250" s="175"/>
      <c r="S250" s="179"/>
      <c r="T250" s="255"/>
      <c r="U250" s="172"/>
    </row>
    <row r="251" spans="1:21" customFormat="1" ht="15" hidden="1" customHeight="1" outlineLevel="1">
      <c r="A251" s="181" t="s">
        <v>292</v>
      </c>
      <c r="B251" s="174"/>
      <c r="C251" s="174"/>
      <c r="D251" s="175"/>
      <c r="E251" s="180"/>
      <c r="F251" s="176"/>
      <c r="G251" s="180"/>
      <c r="H251" s="180"/>
      <c r="I251" s="180"/>
      <c r="J251" s="262"/>
      <c r="K251" s="428"/>
      <c r="L251" s="429"/>
      <c r="M251" s="429"/>
      <c r="N251" s="429"/>
      <c r="O251" s="429"/>
      <c r="P251" s="429"/>
      <c r="Q251" s="430"/>
      <c r="R251" s="175"/>
      <c r="S251" s="179"/>
      <c r="T251" s="255"/>
      <c r="U251" s="172"/>
    </row>
    <row r="252" spans="1:21" customFormat="1" ht="15" hidden="1" customHeight="1" outlineLevel="1">
      <c r="A252" s="173" t="s">
        <v>293</v>
      </c>
      <c r="B252" s="174" t="s">
        <v>294</v>
      </c>
      <c r="C252" s="174"/>
      <c r="D252" s="175" t="s">
        <v>51</v>
      </c>
      <c r="E252" s="180"/>
      <c r="F252" s="176"/>
      <c r="G252" s="180"/>
      <c r="H252" s="180"/>
      <c r="I252" s="180"/>
      <c r="J252" s="262"/>
      <c r="K252" s="428"/>
      <c r="L252" s="429"/>
      <c r="M252" s="429"/>
      <c r="N252" s="429"/>
      <c r="O252" s="429"/>
      <c r="P252" s="429"/>
      <c r="Q252" s="430"/>
      <c r="R252" s="175"/>
      <c r="S252" s="179"/>
      <c r="T252" s="255"/>
      <c r="U252" s="172"/>
    </row>
    <row r="253" spans="1:21" customFormat="1" ht="15" hidden="1" customHeight="1" outlineLevel="1">
      <c r="A253" s="173" t="s">
        <v>295</v>
      </c>
      <c r="B253" s="174" t="s">
        <v>284</v>
      </c>
      <c r="C253" s="174"/>
      <c r="D253" s="175" t="s">
        <v>10</v>
      </c>
      <c r="E253" s="180"/>
      <c r="F253" s="176"/>
      <c r="G253" s="180"/>
      <c r="H253" s="180"/>
      <c r="I253" s="180"/>
      <c r="J253" s="262"/>
      <c r="K253" s="428"/>
      <c r="L253" s="429"/>
      <c r="M253" s="429"/>
      <c r="N253" s="429"/>
      <c r="O253" s="429"/>
      <c r="P253" s="429"/>
      <c r="Q253" s="430"/>
      <c r="R253" s="175"/>
      <c r="S253" s="179"/>
      <c r="T253" s="255"/>
      <c r="U253" s="172"/>
    </row>
    <row r="254" spans="1:21" customFormat="1" ht="15" hidden="1" customHeight="1" outlineLevel="1">
      <c r="A254" s="173" t="s">
        <v>296</v>
      </c>
      <c r="B254" s="174"/>
      <c r="C254" s="174"/>
      <c r="D254" s="175" t="s">
        <v>161</v>
      </c>
      <c r="E254" s="180"/>
      <c r="F254" s="176"/>
      <c r="G254" s="180"/>
      <c r="H254" s="180"/>
      <c r="I254" s="180"/>
      <c r="J254" s="262"/>
      <c r="K254" s="428"/>
      <c r="L254" s="429"/>
      <c r="M254" s="429"/>
      <c r="N254" s="429"/>
      <c r="O254" s="429"/>
      <c r="P254" s="429"/>
      <c r="Q254" s="430"/>
      <c r="R254" s="175"/>
      <c r="S254" s="179"/>
      <c r="T254" s="255"/>
      <c r="U254" s="172"/>
    </row>
    <row r="255" spans="1:21" customFormat="1" ht="15" hidden="1" customHeight="1" outlineLevel="1">
      <c r="A255" s="173" t="s">
        <v>297</v>
      </c>
      <c r="B255" s="174"/>
      <c r="C255" s="174"/>
      <c r="D255" s="175" t="s">
        <v>165</v>
      </c>
      <c r="E255" s="180"/>
      <c r="F255" s="176"/>
      <c r="G255" s="180"/>
      <c r="H255" s="180"/>
      <c r="I255" s="180"/>
      <c r="J255" s="262"/>
      <c r="K255" s="428"/>
      <c r="L255" s="429"/>
      <c r="M255" s="429"/>
      <c r="N255" s="429"/>
      <c r="O255" s="429"/>
      <c r="P255" s="429"/>
      <c r="Q255" s="430"/>
      <c r="R255" s="175"/>
      <c r="S255" s="179"/>
      <c r="T255" s="255"/>
      <c r="U255" s="172"/>
    </row>
    <row r="256" spans="1:21" customFormat="1" ht="15" hidden="1" customHeight="1" outlineLevel="1">
      <c r="A256" s="173" t="s">
        <v>298</v>
      </c>
      <c r="B256" s="174"/>
      <c r="C256" s="174"/>
      <c r="D256" s="175" t="s">
        <v>168</v>
      </c>
      <c r="E256" s="180"/>
      <c r="F256" s="176"/>
      <c r="G256" s="180"/>
      <c r="H256" s="180"/>
      <c r="I256" s="180"/>
      <c r="J256" s="262"/>
      <c r="K256" s="428"/>
      <c r="L256" s="429"/>
      <c r="M256" s="429"/>
      <c r="N256" s="429"/>
      <c r="O256" s="429"/>
      <c r="P256" s="429"/>
      <c r="Q256" s="430"/>
      <c r="R256" s="175"/>
      <c r="S256" s="179"/>
      <c r="T256" s="255"/>
      <c r="U256" s="172"/>
    </row>
    <row r="257" spans="1:21" customFormat="1" ht="15" hidden="1" customHeight="1" outlineLevel="1">
      <c r="A257" s="173" t="s">
        <v>299</v>
      </c>
      <c r="B257" s="174"/>
      <c r="C257" s="174"/>
      <c r="D257" s="175" t="s">
        <v>170</v>
      </c>
      <c r="E257" s="180"/>
      <c r="F257" s="176"/>
      <c r="G257" s="180"/>
      <c r="H257" s="180"/>
      <c r="I257" s="180"/>
      <c r="J257" s="262"/>
      <c r="K257" s="428"/>
      <c r="L257" s="429"/>
      <c r="M257" s="429"/>
      <c r="N257" s="429"/>
      <c r="O257" s="429"/>
      <c r="P257" s="429"/>
      <c r="Q257" s="430"/>
      <c r="R257" s="175"/>
      <c r="S257" s="179"/>
      <c r="T257" s="255"/>
      <c r="U257" s="172"/>
    </row>
    <row r="258" spans="1:21" customFormat="1" ht="15" hidden="1" customHeight="1" outlineLevel="1">
      <c r="A258" s="173" t="s">
        <v>211</v>
      </c>
      <c r="B258" s="174" t="s">
        <v>300</v>
      </c>
      <c r="C258" s="174"/>
      <c r="D258" s="175"/>
      <c r="E258" s="180"/>
      <c r="F258" s="176"/>
      <c r="G258" s="180"/>
      <c r="H258" s="180"/>
      <c r="I258" s="180"/>
      <c r="J258" s="262"/>
      <c r="K258" s="428"/>
      <c r="L258" s="429"/>
      <c r="M258" s="429"/>
      <c r="N258" s="429"/>
      <c r="O258" s="429"/>
      <c r="P258" s="429"/>
      <c r="Q258" s="430"/>
      <c r="R258" s="175"/>
      <c r="S258" s="179"/>
      <c r="T258" s="255"/>
      <c r="U258" s="172"/>
    </row>
    <row r="259" spans="1:21" customFormat="1" ht="15" hidden="1" customHeight="1" outlineLevel="1">
      <c r="A259" s="173"/>
      <c r="B259" s="174"/>
      <c r="C259" s="174"/>
      <c r="D259" s="175"/>
      <c r="E259" s="180"/>
      <c r="F259" s="176"/>
      <c r="G259" s="180"/>
      <c r="H259" s="180"/>
      <c r="I259" s="180"/>
      <c r="J259" s="262"/>
      <c r="K259" s="428"/>
      <c r="L259" s="429"/>
      <c r="M259" s="429"/>
      <c r="N259" s="429"/>
      <c r="O259" s="429"/>
      <c r="P259" s="429"/>
      <c r="Q259" s="430"/>
      <c r="R259" s="175"/>
      <c r="S259" s="179"/>
      <c r="T259" s="255"/>
      <c r="U259" s="172"/>
    </row>
    <row r="260" spans="1:21" customFormat="1" ht="15" hidden="1" customHeight="1" outlineLevel="1">
      <c r="A260" s="181" t="s">
        <v>213</v>
      </c>
      <c r="B260" s="174"/>
      <c r="C260" s="174"/>
      <c r="D260" s="175"/>
      <c r="E260" s="180"/>
      <c r="F260" s="176"/>
      <c r="G260" s="180"/>
      <c r="H260" s="180"/>
      <c r="I260" s="180"/>
      <c r="J260" s="262"/>
      <c r="K260" s="428"/>
      <c r="L260" s="429"/>
      <c r="M260" s="429"/>
      <c r="N260" s="429"/>
      <c r="O260" s="429"/>
      <c r="P260" s="429"/>
      <c r="Q260" s="430"/>
      <c r="R260" s="175"/>
      <c r="S260" s="179"/>
      <c r="T260" s="255"/>
      <c r="U260" s="172"/>
    </row>
    <row r="261" spans="1:21" customFormat="1" ht="15" hidden="1" customHeight="1" outlineLevel="1">
      <c r="A261" s="173" t="s">
        <v>301</v>
      </c>
      <c r="B261" s="174"/>
      <c r="C261" s="174"/>
      <c r="D261" s="175" t="s">
        <v>172</v>
      </c>
      <c r="E261" s="180"/>
      <c r="F261" s="176"/>
      <c r="G261" s="180"/>
      <c r="H261" s="180"/>
      <c r="I261" s="180"/>
      <c r="J261" s="262"/>
      <c r="K261" s="428"/>
      <c r="L261" s="429"/>
      <c r="M261" s="429"/>
      <c r="N261" s="429"/>
      <c r="O261" s="429"/>
      <c r="P261" s="429"/>
      <c r="Q261" s="430"/>
      <c r="R261" s="175"/>
      <c r="S261" s="179"/>
      <c r="T261" s="255"/>
      <c r="U261" s="172"/>
    </row>
    <row r="262" spans="1:21" customFormat="1" ht="15" hidden="1" customHeight="1" outlineLevel="1">
      <c r="A262" s="173" t="s">
        <v>302</v>
      </c>
      <c r="B262" s="174"/>
      <c r="C262" s="174"/>
      <c r="D262" s="175" t="s">
        <v>54</v>
      </c>
      <c r="E262" s="180"/>
      <c r="F262" s="176"/>
      <c r="G262" s="180"/>
      <c r="H262" s="180"/>
      <c r="I262" s="180"/>
      <c r="J262" s="262"/>
      <c r="K262" s="428"/>
      <c r="L262" s="429"/>
      <c r="M262" s="429"/>
      <c r="N262" s="429"/>
      <c r="O262" s="429"/>
      <c r="P262" s="429"/>
      <c r="Q262" s="430"/>
      <c r="R262" s="175"/>
      <c r="S262" s="179"/>
      <c r="T262" s="255"/>
      <c r="U262" s="172"/>
    </row>
    <row r="263" spans="1:21" customFormat="1" ht="15" hidden="1" customHeight="1" outlineLevel="1">
      <c r="A263" s="173" t="s">
        <v>303</v>
      </c>
      <c r="B263" s="174" t="s">
        <v>215</v>
      </c>
      <c r="C263" s="174"/>
      <c r="D263" s="175" t="s">
        <v>258</v>
      </c>
      <c r="E263" s="180"/>
      <c r="F263" s="176"/>
      <c r="G263" s="180"/>
      <c r="H263" s="180"/>
      <c r="I263" s="180"/>
      <c r="J263" s="262"/>
      <c r="K263" s="428"/>
      <c r="L263" s="429"/>
      <c r="M263" s="429"/>
      <c r="N263" s="429"/>
      <c r="O263" s="429"/>
      <c r="P263" s="429"/>
      <c r="Q263" s="430"/>
      <c r="R263" s="175"/>
      <c r="S263" s="179"/>
      <c r="T263" s="255"/>
      <c r="U263" s="172"/>
    </row>
    <row r="264" spans="1:21" customFormat="1" ht="15" hidden="1" customHeight="1" outlineLevel="1">
      <c r="A264" s="173" t="s">
        <v>304</v>
      </c>
      <c r="B264" s="174"/>
      <c r="C264" s="174"/>
      <c r="D264" s="175" t="s">
        <v>259</v>
      </c>
      <c r="E264" s="180"/>
      <c r="F264" s="176"/>
      <c r="G264" s="180"/>
      <c r="H264" s="180"/>
      <c r="I264" s="180"/>
      <c r="J264" s="262"/>
      <c r="K264" s="428"/>
      <c r="L264" s="429"/>
      <c r="M264" s="429"/>
      <c r="N264" s="429"/>
      <c r="O264" s="429"/>
      <c r="P264" s="429"/>
      <c r="Q264" s="430"/>
      <c r="R264" s="175"/>
      <c r="S264" s="179"/>
      <c r="T264" s="255"/>
      <c r="U264" s="172"/>
    </row>
    <row r="265" spans="1:21" customFormat="1" ht="15" hidden="1" customHeight="1" outlineLevel="1">
      <c r="A265" s="173" t="s">
        <v>305</v>
      </c>
      <c r="B265" s="174"/>
      <c r="C265" s="174"/>
      <c r="D265" s="175"/>
      <c r="E265" s="180"/>
      <c r="F265" s="176"/>
      <c r="G265" s="180"/>
      <c r="H265" s="180"/>
      <c r="I265" s="180"/>
      <c r="J265" s="262"/>
      <c r="K265" s="428"/>
      <c r="L265" s="429"/>
      <c r="M265" s="429"/>
      <c r="N265" s="429"/>
      <c r="O265" s="429"/>
      <c r="P265" s="429"/>
      <c r="Q265" s="430"/>
      <c r="R265" s="175"/>
      <c r="S265" s="179"/>
      <c r="T265" s="255"/>
      <c r="U265" s="172"/>
    </row>
    <row r="266" spans="1:21" customFormat="1" ht="15" hidden="1" customHeight="1" outlineLevel="1">
      <c r="A266" s="173" t="s">
        <v>306</v>
      </c>
      <c r="B266" s="174" t="s">
        <v>307</v>
      </c>
      <c r="C266" s="174"/>
      <c r="D266" s="175" t="s">
        <v>216</v>
      </c>
      <c r="E266" s="180"/>
      <c r="F266" s="176"/>
      <c r="G266" s="180"/>
      <c r="H266" s="180"/>
      <c r="I266" s="180"/>
      <c r="J266" s="262"/>
      <c r="K266" s="428"/>
      <c r="L266" s="429"/>
      <c r="M266" s="429"/>
      <c r="N266" s="429"/>
      <c r="O266" s="429"/>
      <c r="P266" s="429"/>
      <c r="Q266" s="430"/>
      <c r="R266" s="175"/>
      <c r="S266" s="179"/>
      <c r="T266" s="255"/>
      <c r="U266" s="172"/>
    </row>
    <row r="267" spans="1:21" customFormat="1" ht="15" hidden="1" customHeight="1" outlineLevel="1">
      <c r="A267" s="173" t="s">
        <v>306</v>
      </c>
      <c r="B267" s="174" t="s">
        <v>308</v>
      </c>
      <c r="C267" s="174"/>
      <c r="D267" s="175" t="s">
        <v>323</v>
      </c>
      <c r="E267" s="180"/>
      <c r="F267" s="176"/>
      <c r="G267" s="180"/>
      <c r="H267" s="180"/>
      <c r="I267" s="180"/>
      <c r="J267" s="262"/>
      <c r="K267" s="253"/>
      <c r="L267" s="178"/>
      <c r="M267" s="178"/>
      <c r="N267" s="178"/>
      <c r="O267" s="178"/>
      <c r="P267" s="178"/>
      <c r="Q267" s="254"/>
      <c r="R267" s="175"/>
      <c r="S267" s="179"/>
      <c r="T267" s="255"/>
      <c r="U267" s="172"/>
    </row>
    <row r="268" spans="1:21" customFormat="1" ht="15" hidden="1" customHeight="1" outlineLevel="1">
      <c r="A268" s="173" t="s">
        <v>309</v>
      </c>
      <c r="B268" s="174"/>
      <c r="C268" s="174"/>
      <c r="D268" s="175" t="s">
        <v>220</v>
      </c>
      <c r="E268" s="180"/>
      <c r="F268" s="176"/>
      <c r="G268" s="180"/>
      <c r="H268" s="180"/>
      <c r="I268" s="180"/>
      <c r="J268" s="262"/>
      <c r="K268" s="253"/>
      <c r="L268" s="178"/>
      <c r="M268" s="178"/>
      <c r="N268" s="178"/>
      <c r="O268" s="178"/>
      <c r="P268" s="178"/>
      <c r="Q268" s="254"/>
      <c r="R268" s="175"/>
      <c r="S268" s="179"/>
      <c r="T268" s="255"/>
      <c r="U268" s="172"/>
    </row>
    <row r="269" spans="1:21" customFormat="1" ht="15" hidden="1" customHeight="1" outlineLevel="1">
      <c r="A269" s="173"/>
      <c r="B269" s="256"/>
      <c r="C269" s="256"/>
      <c r="D269" s="175"/>
      <c r="E269" s="180"/>
      <c r="F269" s="176"/>
      <c r="G269" s="180"/>
      <c r="H269" s="180"/>
      <c r="I269" s="180"/>
      <c r="J269" s="262"/>
      <c r="K269" s="428"/>
      <c r="L269" s="429"/>
      <c r="M269" s="429"/>
      <c r="N269" s="429"/>
      <c r="O269" s="429"/>
      <c r="P269" s="429"/>
      <c r="Q269" s="430"/>
      <c r="R269" s="175"/>
      <c r="S269" s="179"/>
      <c r="T269" s="255"/>
      <c r="U269" s="172"/>
    </row>
    <row r="270" spans="1:21" customFormat="1" ht="15" hidden="1" customHeight="1" outlineLevel="1">
      <c r="A270" s="294"/>
      <c r="B270" s="258"/>
      <c r="C270" s="258"/>
      <c r="D270" s="182"/>
      <c r="E270" s="182"/>
      <c r="F270" s="182"/>
      <c r="G270" s="182"/>
      <c r="H270" s="182"/>
      <c r="I270" s="182"/>
      <c r="J270" s="194"/>
      <c r="K270" s="412"/>
      <c r="L270" s="413"/>
      <c r="M270" s="413"/>
      <c r="N270" s="413"/>
      <c r="O270" s="413"/>
      <c r="P270" s="413"/>
      <c r="Q270" s="414"/>
      <c r="R270" s="182"/>
      <c r="S270" s="183"/>
      <c r="T270" s="259"/>
      <c r="U270" s="172"/>
    </row>
    <row r="271" spans="1:21" customFormat="1" ht="15" customHeight="1" collapsed="1">
      <c r="A271" s="152" t="s">
        <v>324</v>
      </c>
      <c r="B271" s="147"/>
      <c r="C271" s="147"/>
      <c r="D271" s="153"/>
      <c r="E271" s="152"/>
      <c r="F271" s="153"/>
      <c r="G271" s="153"/>
      <c r="H271" s="153"/>
      <c r="I271" s="153"/>
      <c r="J271" s="153"/>
      <c r="K271" s="260"/>
      <c r="L271" s="260"/>
      <c r="M271" s="260"/>
      <c r="N271" s="260"/>
      <c r="O271" s="260"/>
      <c r="P271" s="260"/>
      <c r="Q271" s="260"/>
      <c r="R271" s="153"/>
      <c r="S271" s="153"/>
      <c r="T271" s="153"/>
      <c r="U271" s="171"/>
    </row>
    <row r="272" spans="1:21" customFormat="1" ht="15" hidden="1" customHeight="1" outlineLevel="1">
      <c r="A272" s="154"/>
      <c r="B272" s="155"/>
      <c r="C272" s="155"/>
      <c r="D272" s="156"/>
      <c r="E272" s="156"/>
      <c r="F272" s="156"/>
      <c r="G272" s="156"/>
      <c r="H272" s="156"/>
      <c r="I272" s="156"/>
      <c r="J272" s="246"/>
      <c r="K272" s="431" t="s">
        <v>248</v>
      </c>
      <c r="L272" s="432"/>
      <c r="M272" s="432"/>
      <c r="N272" s="432"/>
      <c r="O272" s="432"/>
      <c r="P272" s="432"/>
      <c r="Q272" s="432"/>
      <c r="R272" s="437" t="s">
        <v>249</v>
      </c>
      <c r="S272" s="440" t="s">
        <v>250</v>
      </c>
      <c r="T272" s="441"/>
      <c r="U272" s="191"/>
    </row>
    <row r="273" spans="1:21" customFormat="1" ht="15" hidden="1" customHeight="1" outlineLevel="1">
      <c r="A273" s="160" t="s">
        <v>127</v>
      </c>
      <c r="B273" s="160" t="s">
        <v>128</v>
      </c>
      <c r="C273" s="160"/>
      <c r="D273" s="161"/>
      <c r="E273" s="161" t="s">
        <v>78</v>
      </c>
      <c r="F273" s="161" t="s">
        <v>54</v>
      </c>
      <c r="G273" s="161" t="s">
        <v>10</v>
      </c>
      <c r="H273" s="161" t="s">
        <v>51</v>
      </c>
      <c r="I273" s="161" t="s">
        <v>52</v>
      </c>
      <c r="J273" s="247"/>
      <c r="K273" s="433"/>
      <c r="L273" s="434"/>
      <c r="M273" s="434"/>
      <c r="N273" s="434"/>
      <c r="O273" s="434"/>
      <c r="P273" s="434"/>
      <c r="Q273" s="434"/>
      <c r="R273" s="438"/>
      <c r="S273" s="442"/>
      <c r="T273" s="443"/>
      <c r="U273" s="191"/>
    </row>
    <row r="274" spans="1:21" customFormat="1" ht="15" hidden="1" customHeight="1" outlineLevel="1">
      <c r="A274" s="163"/>
      <c r="B274" s="163"/>
      <c r="C274" s="163"/>
      <c r="D274" s="164"/>
      <c r="E274" s="164"/>
      <c r="F274" s="164"/>
      <c r="G274" s="164"/>
      <c r="H274" s="164"/>
      <c r="I274" s="164"/>
      <c r="J274" s="248"/>
      <c r="K274" s="435"/>
      <c r="L274" s="436"/>
      <c r="M274" s="436"/>
      <c r="N274" s="436"/>
      <c r="O274" s="436"/>
      <c r="P274" s="436"/>
      <c r="Q274" s="436"/>
      <c r="R274" s="439"/>
      <c r="S274" s="249" t="s">
        <v>251</v>
      </c>
      <c r="T274" s="250" t="s">
        <v>252</v>
      </c>
      <c r="U274" s="251"/>
    </row>
    <row r="275" spans="1:21" customFormat="1" ht="15" hidden="1" customHeight="1" outlineLevel="1">
      <c r="A275" s="166" t="s">
        <v>129</v>
      </c>
      <c r="B275" s="167"/>
      <c r="C275" s="167"/>
      <c r="D275" s="168"/>
      <c r="E275" s="281"/>
      <c r="F275" s="280"/>
      <c r="G275" s="281"/>
      <c r="H275" s="281"/>
      <c r="I275" s="281"/>
      <c r="J275" s="281"/>
      <c r="K275" s="282"/>
      <c r="L275" s="283"/>
      <c r="M275" s="283"/>
      <c r="N275" s="283"/>
      <c r="O275" s="283"/>
      <c r="P275" s="283"/>
      <c r="Q275" s="284"/>
      <c r="R275" s="280"/>
      <c r="S275" s="285"/>
      <c r="T275" s="286"/>
      <c r="U275" s="172"/>
    </row>
    <row r="276" spans="1:21" customFormat="1" ht="15" hidden="1" customHeight="1" outlineLevel="1">
      <c r="A276" s="173" t="s">
        <v>130</v>
      </c>
      <c r="B276" s="174" t="s">
        <v>131</v>
      </c>
      <c r="C276" s="174"/>
      <c r="D276" s="175" t="s">
        <v>132</v>
      </c>
      <c r="E276" s="180"/>
      <c r="F276" s="176"/>
      <c r="G276" s="180"/>
      <c r="H276" s="180"/>
      <c r="I276" s="180"/>
      <c r="J276" s="262"/>
      <c r="K276" s="428"/>
      <c r="L276" s="429"/>
      <c r="M276" s="429"/>
      <c r="N276" s="429"/>
      <c r="O276" s="429"/>
      <c r="P276" s="429"/>
      <c r="Q276" s="430"/>
      <c r="R276" s="175"/>
      <c r="S276" s="291"/>
      <c r="T276" s="255"/>
      <c r="U276" s="172"/>
    </row>
    <row r="277" spans="1:21" customFormat="1" ht="15" hidden="1" customHeight="1" outlineLevel="1">
      <c r="A277" s="173" t="s">
        <v>133</v>
      </c>
      <c r="B277" s="174" t="s">
        <v>134</v>
      </c>
      <c r="C277" s="174"/>
      <c r="D277" s="175" t="s">
        <v>135</v>
      </c>
      <c r="E277" s="176"/>
      <c r="F277" s="176"/>
      <c r="G277" s="176"/>
      <c r="H277" s="176"/>
      <c r="I277" s="176"/>
      <c r="J277" s="262"/>
      <c r="K277" s="428"/>
      <c r="L277" s="429"/>
      <c r="M277" s="429"/>
      <c r="N277" s="429"/>
      <c r="O277" s="429"/>
      <c r="P277" s="429"/>
      <c r="Q277" s="430"/>
      <c r="R277" s="175"/>
      <c r="S277" s="291"/>
      <c r="T277" s="255"/>
      <c r="U277" s="172"/>
    </row>
    <row r="278" spans="1:21" customFormat="1" ht="15" hidden="1" customHeight="1" outlineLevel="1">
      <c r="A278" s="173" t="s">
        <v>136</v>
      </c>
      <c r="B278" s="174" t="s">
        <v>137</v>
      </c>
      <c r="C278" s="174"/>
      <c r="D278" s="175" t="s">
        <v>138</v>
      </c>
      <c r="E278" s="180"/>
      <c r="F278" s="176"/>
      <c r="G278" s="180"/>
      <c r="H278" s="180"/>
      <c r="I278" s="180"/>
      <c r="J278" s="262"/>
      <c r="K278" s="428"/>
      <c r="L278" s="429"/>
      <c r="M278" s="429"/>
      <c r="N278" s="429"/>
      <c r="O278" s="429"/>
      <c r="P278" s="429"/>
      <c r="Q278" s="430"/>
      <c r="R278" s="175"/>
      <c r="S278" s="291"/>
      <c r="T278" s="255"/>
      <c r="U278" s="172"/>
    </row>
    <row r="279" spans="1:21" customFormat="1" ht="15" hidden="1" customHeight="1" outlineLevel="1">
      <c r="A279" s="173" t="s">
        <v>139</v>
      </c>
      <c r="B279" s="174" t="s">
        <v>140</v>
      </c>
      <c r="C279" s="174"/>
      <c r="D279" s="175" t="s">
        <v>141</v>
      </c>
      <c r="E279" s="180"/>
      <c r="F279" s="176"/>
      <c r="G279" s="180"/>
      <c r="H279" s="180"/>
      <c r="I279" s="180"/>
      <c r="J279" s="262"/>
      <c r="K279" s="428"/>
      <c r="L279" s="429"/>
      <c r="M279" s="429"/>
      <c r="N279" s="429"/>
      <c r="O279" s="429"/>
      <c r="P279" s="429"/>
      <c r="Q279" s="430"/>
      <c r="R279" s="175"/>
      <c r="S279" s="291"/>
      <c r="T279" s="255"/>
      <c r="U279" s="172"/>
    </row>
    <row r="280" spans="1:21" customFormat="1" ht="15" hidden="1" customHeight="1" outlineLevel="1">
      <c r="A280" s="173" t="s">
        <v>325</v>
      </c>
      <c r="B280" s="174" t="s">
        <v>326</v>
      </c>
      <c r="C280" s="174"/>
      <c r="D280" s="175" t="s">
        <v>142</v>
      </c>
      <c r="E280" s="180"/>
      <c r="F280" s="176"/>
      <c r="G280" s="180"/>
      <c r="H280" s="180"/>
      <c r="I280" s="180"/>
      <c r="J280" s="262"/>
      <c r="K280" s="253"/>
      <c r="L280" s="178"/>
      <c r="M280" s="178"/>
      <c r="N280" s="178"/>
      <c r="O280" s="178"/>
      <c r="P280" s="178"/>
      <c r="Q280" s="254"/>
      <c r="R280" s="175"/>
      <c r="S280" s="291"/>
      <c r="T280" s="255"/>
      <c r="U280" s="172"/>
    </row>
    <row r="281" spans="1:21" customFormat="1" ht="15" hidden="1" customHeight="1" outlineLevel="1">
      <c r="A281" s="173" t="s">
        <v>327</v>
      </c>
      <c r="B281" s="174" t="s">
        <v>328</v>
      </c>
      <c r="C281" s="174"/>
      <c r="D281" s="175" t="s">
        <v>143</v>
      </c>
      <c r="E281" s="180"/>
      <c r="F281" s="176"/>
      <c r="G281" s="180"/>
      <c r="H281" s="180"/>
      <c r="I281" s="180"/>
      <c r="J281" s="262"/>
      <c r="K281" s="253"/>
      <c r="L281" s="178"/>
      <c r="M281" s="178"/>
      <c r="N281" s="178"/>
      <c r="O281" s="178"/>
      <c r="P281" s="178"/>
      <c r="Q281" s="254"/>
      <c r="R281" s="175"/>
      <c r="S281" s="291"/>
      <c r="T281" s="255"/>
      <c r="U281" s="172"/>
    </row>
    <row r="282" spans="1:21" customFormat="1" ht="15" hidden="1" customHeight="1" outlineLevel="1">
      <c r="A282" s="173" t="s">
        <v>329</v>
      </c>
      <c r="B282" s="174" t="s">
        <v>328</v>
      </c>
      <c r="C282" s="174"/>
      <c r="D282" s="175"/>
      <c r="E282" s="180"/>
      <c r="F282" s="176"/>
      <c r="G282" s="180"/>
      <c r="H282" s="180"/>
      <c r="I282" s="180"/>
      <c r="J282" s="262"/>
      <c r="K282" s="253"/>
      <c r="L282" s="178"/>
      <c r="M282" s="178"/>
      <c r="N282" s="178"/>
      <c r="O282" s="178"/>
      <c r="P282" s="178"/>
      <c r="Q282" s="254"/>
      <c r="R282" s="175"/>
      <c r="S282" s="291"/>
      <c r="T282" s="255"/>
      <c r="U282" s="172"/>
    </row>
    <row r="283" spans="1:21" customFormat="1" ht="15" hidden="1" customHeight="1" outlineLevel="1">
      <c r="A283" s="173" t="s">
        <v>330</v>
      </c>
      <c r="B283" s="174"/>
      <c r="C283" s="174"/>
      <c r="D283" s="175" t="s">
        <v>146</v>
      </c>
      <c r="E283" s="180"/>
      <c r="F283" s="176"/>
      <c r="G283" s="180"/>
      <c r="H283" s="180"/>
      <c r="I283" s="180"/>
      <c r="J283" s="262"/>
      <c r="K283" s="253"/>
      <c r="L283" s="178"/>
      <c r="M283" s="178"/>
      <c r="N283" s="178"/>
      <c r="O283" s="178"/>
      <c r="P283" s="178"/>
      <c r="Q283" s="254"/>
      <c r="R283" s="175"/>
      <c r="S283" s="291"/>
      <c r="T283" s="255"/>
      <c r="U283" s="172"/>
    </row>
    <row r="284" spans="1:21" customFormat="1" ht="15" hidden="1" customHeight="1" outlineLevel="1">
      <c r="A284" s="173" t="s">
        <v>331</v>
      </c>
      <c r="B284" s="174"/>
      <c r="C284" s="174"/>
      <c r="D284" s="175" t="s">
        <v>148</v>
      </c>
      <c r="E284" s="180"/>
      <c r="F284" s="176"/>
      <c r="G284" s="180"/>
      <c r="H284" s="180"/>
      <c r="I284" s="180"/>
      <c r="J284" s="262"/>
      <c r="K284" s="253"/>
      <c r="L284" s="178"/>
      <c r="M284" s="178"/>
      <c r="N284" s="178"/>
      <c r="O284" s="178"/>
      <c r="P284" s="178"/>
      <c r="Q284" s="254"/>
      <c r="R284" s="175"/>
      <c r="S284" s="291"/>
      <c r="T284" s="255"/>
      <c r="U284" s="172"/>
    </row>
    <row r="285" spans="1:21" customFormat="1" ht="15" hidden="1" customHeight="1" outlineLevel="1">
      <c r="A285" s="173" t="s">
        <v>332</v>
      </c>
      <c r="B285" s="174"/>
      <c r="C285" s="174"/>
      <c r="D285" s="175" t="s">
        <v>151</v>
      </c>
      <c r="E285" s="180"/>
      <c r="F285" s="176"/>
      <c r="G285" s="180"/>
      <c r="H285" s="180"/>
      <c r="I285" s="180"/>
      <c r="J285" s="262"/>
      <c r="K285" s="428"/>
      <c r="L285" s="429"/>
      <c r="M285" s="429"/>
      <c r="N285" s="429"/>
      <c r="O285" s="429"/>
      <c r="P285" s="429"/>
      <c r="Q285" s="430"/>
      <c r="R285" s="175"/>
      <c r="S285" s="291"/>
      <c r="T285" s="255"/>
      <c r="U285" s="172"/>
    </row>
    <row r="286" spans="1:21" customFormat="1" ht="15" hidden="1" customHeight="1" outlineLevel="1">
      <c r="A286" s="173" t="s">
        <v>144</v>
      </c>
      <c r="B286" s="174" t="s">
        <v>145</v>
      </c>
      <c r="C286" s="174"/>
      <c r="D286" s="175" t="s">
        <v>154</v>
      </c>
      <c r="E286" s="180"/>
      <c r="F286" s="176"/>
      <c r="G286" s="180"/>
      <c r="H286" s="180"/>
      <c r="I286" s="180"/>
      <c r="J286" s="262"/>
      <c r="K286" s="428"/>
      <c r="L286" s="429"/>
      <c r="M286" s="429"/>
      <c r="N286" s="429"/>
      <c r="O286" s="429"/>
      <c r="P286" s="429"/>
      <c r="Q286" s="430"/>
      <c r="R286" s="175"/>
      <c r="S286" s="291"/>
      <c r="T286" s="255"/>
      <c r="U286" s="172"/>
    </row>
    <row r="287" spans="1:21" customFormat="1" ht="15" hidden="1" customHeight="1" outlineLevel="1">
      <c r="A287" s="173" t="s">
        <v>147</v>
      </c>
      <c r="B287" s="174" t="s">
        <v>134</v>
      </c>
      <c r="C287" s="174"/>
      <c r="D287" s="175" t="s">
        <v>190</v>
      </c>
      <c r="E287" s="180"/>
      <c r="F287" s="176"/>
      <c r="G287" s="180"/>
      <c r="H287" s="180"/>
      <c r="I287" s="180"/>
      <c r="J287" s="262"/>
      <c r="K287" s="428"/>
      <c r="L287" s="429"/>
      <c r="M287" s="429"/>
      <c r="N287" s="429"/>
      <c r="O287" s="429"/>
      <c r="P287" s="429"/>
      <c r="Q287" s="430"/>
      <c r="R287" s="175"/>
      <c r="S287" s="291"/>
      <c r="T287" s="255"/>
      <c r="U287" s="172"/>
    </row>
    <row r="288" spans="1:21" customFormat="1" ht="15" hidden="1" customHeight="1" outlineLevel="1">
      <c r="A288" s="173" t="s">
        <v>149</v>
      </c>
      <c r="B288" s="174" t="s">
        <v>150</v>
      </c>
      <c r="C288" s="174"/>
      <c r="D288" s="175" t="s">
        <v>51</v>
      </c>
      <c r="E288" s="180"/>
      <c r="F288" s="176"/>
      <c r="G288" s="180"/>
      <c r="H288" s="180"/>
      <c r="I288" s="180"/>
      <c r="J288" s="262"/>
      <c r="K288" s="253"/>
      <c r="L288" s="178"/>
      <c r="M288" s="178"/>
      <c r="N288" s="178"/>
      <c r="O288" s="178"/>
      <c r="P288" s="178"/>
      <c r="Q288" s="254"/>
      <c r="R288" s="175"/>
      <c r="S288" s="291"/>
      <c r="T288" s="255"/>
      <c r="U288" s="172"/>
    </row>
    <row r="289" spans="1:21" customFormat="1" ht="15" hidden="1" customHeight="1" outlineLevel="1">
      <c r="A289" s="173" t="s">
        <v>152</v>
      </c>
      <c r="B289" s="174" t="s">
        <v>153</v>
      </c>
      <c r="C289" s="174"/>
      <c r="D289" s="175" t="s">
        <v>10</v>
      </c>
      <c r="E289" s="180"/>
      <c r="F289" s="176"/>
      <c r="G289" s="180"/>
      <c r="H289" s="180"/>
      <c r="I289" s="180"/>
      <c r="J289" s="262"/>
      <c r="K289" s="428"/>
      <c r="L289" s="429"/>
      <c r="M289" s="429"/>
      <c r="N289" s="429"/>
      <c r="O289" s="429"/>
      <c r="P289" s="429"/>
      <c r="Q289" s="430"/>
      <c r="R289" s="175"/>
      <c r="S289" s="291"/>
      <c r="T289" s="255"/>
      <c r="U289" s="172"/>
    </row>
    <row r="290" spans="1:21" customFormat="1" ht="15" hidden="1" customHeight="1" outlineLevel="1">
      <c r="A290" s="173" t="s">
        <v>155</v>
      </c>
      <c r="B290" s="174" t="s">
        <v>145</v>
      </c>
      <c r="C290" s="174"/>
      <c r="D290" s="175" t="s">
        <v>161</v>
      </c>
      <c r="E290" s="180"/>
      <c r="F290" s="176"/>
      <c r="G290" s="180"/>
      <c r="H290" s="180"/>
      <c r="I290" s="180"/>
      <c r="J290" s="262"/>
      <c r="K290" s="428"/>
      <c r="L290" s="429"/>
      <c r="M290" s="429"/>
      <c r="N290" s="429"/>
      <c r="O290" s="429"/>
      <c r="P290" s="429"/>
      <c r="Q290" s="430"/>
      <c r="R290" s="175"/>
      <c r="S290" s="291"/>
      <c r="T290" s="255"/>
      <c r="U290" s="172"/>
    </row>
    <row r="291" spans="1:21" customFormat="1" ht="15" hidden="1" customHeight="1" outlineLevel="1">
      <c r="A291" s="173" t="s">
        <v>156</v>
      </c>
      <c r="B291" s="174" t="s">
        <v>157</v>
      </c>
      <c r="C291" s="174"/>
      <c r="D291" s="175" t="s">
        <v>165</v>
      </c>
      <c r="E291" s="180"/>
      <c r="F291" s="176"/>
      <c r="G291" s="180"/>
      <c r="H291" s="180"/>
      <c r="I291" s="180"/>
      <c r="J291" s="262"/>
      <c r="K291" s="428"/>
      <c r="L291" s="429"/>
      <c r="M291" s="429"/>
      <c r="N291" s="429"/>
      <c r="O291" s="429"/>
      <c r="P291" s="429"/>
      <c r="Q291" s="430"/>
      <c r="R291" s="175"/>
      <c r="S291" s="291"/>
      <c r="T291" s="255"/>
      <c r="U291" s="172"/>
    </row>
    <row r="292" spans="1:21" customFormat="1" ht="15" hidden="1" customHeight="1" outlineLevel="1">
      <c r="A292" s="173" t="s">
        <v>158</v>
      </c>
      <c r="B292" s="174"/>
      <c r="C292" s="174"/>
      <c r="D292" s="175" t="s">
        <v>168</v>
      </c>
      <c r="E292" s="180"/>
      <c r="F292" s="176"/>
      <c r="G292" s="180"/>
      <c r="H292" s="180"/>
      <c r="I292" s="180"/>
      <c r="J292" s="262"/>
      <c r="K292" s="428"/>
      <c r="L292" s="429"/>
      <c r="M292" s="429"/>
      <c r="N292" s="429"/>
      <c r="O292" s="429"/>
      <c r="P292" s="429"/>
      <c r="Q292" s="430"/>
      <c r="R292" s="175"/>
      <c r="S292" s="291"/>
      <c r="T292" s="255"/>
      <c r="U292" s="172"/>
    </row>
    <row r="293" spans="1:21" customFormat="1" ht="15" hidden="1" customHeight="1" outlineLevel="1">
      <c r="A293" s="173" t="s">
        <v>159</v>
      </c>
      <c r="B293" s="174" t="s">
        <v>160</v>
      </c>
      <c r="C293" s="174"/>
      <c r="D293" s="175" t="s">
        <v>170</v>
      </c>
      <c r="E293" s="180"/>
      <c r="F293" s="176"/>
      <c r="G293" s="180"/>
      <c r="H293" s="180"/>
      <c r="I293" s="180"/>
      <c r="J293" s="262"/>
      <c r="K293" s="253"/>
      <c r="L293" s="178"/>
      <c r="M293" s="178"/>
      <c r="N293" s="178"/>
      <c r="O293" s="178"/>
      <c r="P293" s="178"/>
      <c r="Q293" s="254"/>
      <c r="R293" s="175"/>
      <c r="S293" s="291"/>
      <c r="T293" s="255"/>
      <c r="U293" s="172"/>
    </row>
    <row r="294" spans="1:21" customFormat="1" ht="15" hidden="1" customHeight="1" outlineLevel="1">
      <c r="A294" s="173"/>
      <c r="B294" s="174"/>
      <c r="C294" s="174"/>
      <c r="D294" s="175"/>
      <c r="E294" s="180"/>
      <c r="F294" s="176"/>
      <c r="G294" s="180"/>
      <c r="H294" s="180"/>
      <c r="I294" s="180"/>
      <c r="J294" s="262"/>
      <c r="K294" s="253"/>
      <c r="L294" s="178"/>
      <c r="M294" s="178"/>
      <c r="N294" s="178"/>
      <c r="O294" s="178"/>
      <c r="P294" s="178"/>
      <c r="Q294" s="254"/>
      <c r="R294" s="175"/>
      <c r="S294" s="291"/>
      <c r="T294" s="255"/>
      <c r="U294" s="172"/>
    </row>
    <row r="295" spans="1:21" customFormat="1" ht="15" hidden="1" customHeight="1" outlineLevel="1">
      <c r="A295" s="181" t="s">
        <v>162</v>
      </c>
      <c r="B295" s="174"/>
      <c r="C295" s="174"/>
      <c r="D295" s="175"/>
      <c r="E295" s="180"/>
      <c r="F295" s="176"/>
      <c r="G295" s="180"/>
      <c r="H295" s="180"/>
      <c r="I295" s="180"/>
      <c r="J295" s="262"/>
      <c r="K295" s="253"/>
      <c r="L295" s="178"/>
      <c r="M295" s="178"/>
      <c r="N295" s="178"/>
      <c r="O295" s="178"/>
      <c r="P295" s="178"/>
      <c r="Q295" s="254"/>
      <c r="R295" s="175"/>
      <c r="S295" s="291"/>
      <c r="T295" s="255"/>
      <c r="U295" s="172"/>
    </row>
    <row r="296" spans="1:21" customFormat="1" ht="15" hidden="1" customHeight="1" outlineLevel="1">
      <c r="A296" s="173" t="s">
        <v>163</v>
      </c>
      <c r="B296" s="174" t="s">
        <v>164</v>
      </c>
      <c r="C296" s="174"/>
      <c r="D296" s="175" t="s">
        <v>172</v>
      </c>
      <c r="E296" s="180"/>
      <c r="F296" s="176"/>
      <c r="G296" s="180"/>
      <c r="H296" s="180"/>
      <c r="I296" s="180"/>
      <c r="J296" s="262"/>
      <c r="K296" s="253"/>
      <c r="L296" s="178"/>
      <c r="M296" s="178"/>
      <c r="N296" s="178"/>
      <c r="O296" s="178"/>
      <c r="P296" s="178"/>
      <c r="Q296" s="254"/>
      <c r="R296" s="175"/>
      <c r="S296" s="291"/>
      <c r="T296" s="255"/>
      <c r="U296" s="172"/>
    </row>
    <row r="297" spans="1:21" customFormat="1" ht="15" hidden="1" customHeight="1" outlineLevel="1">
      <c r="A297" s="173" t="s">
        <v>166</v>
      </c>
      <c r="B297" s="174" t="s">
        <v>167</v>
      </c>
      <c r="C297" s="174"/>
      <c r="D297" s="175" t="s">
        <v>54</v>
      </c>
      <c r="E297" s="180"/>
      <c r="F297" s="176"/>
      <c r="G297" s="180"/>
      <c r="H297" s="180"/>
      <c r="I297" s="180"/>
      <c r="J297" s="262"/>
      <c r="K297" s="253"/>
      <c r="L297" s="178"/>
      <c r="M297" s="178"/>
      <c r="N297" s="178"/>
      <c r="O297" s="178"/>
      <c r="P297" s="178"/>
      <c r="Q297" s="254"/>
      <c r="R297" s="175"/>
      <c r="S297" s="291"/>
      <c r="T297" s="255"/>
      <c r="U297" s="172"/>
    </row>
    <row r="298" spans="1:21" customFormat="1" ht="15" hidden="1" customHeight="1" outlineLevel="1">
      <c r="A298" s="173" t="s">
        <v>169</v>
      </c>
      <c r="B298" s="174" t="s">
        <v>167</v>
      </c>
      <c r="C298" s="174"/>
      <c r="D298" s="175" t="s">
        <v>258</v>
      </c>
      <c r="E298" s="180"/>
      <c r="F298" s="176"/>
      <c r="G298" s="180"/>
      <c r="H298" s="180"/>
      <c r="I298" s="180"/>
      <c r="J298" s="262"/>
      <c r="K298" s="253"/>
      <c r="L298" s="178"/>
      <c r="M298" s="178"/>
      <c r="N298" s="178"/>
      <c r="O298" s="178"/>
      <c r="P298" s="178"/>
      <c r="Q298" s="254"/>
      <c r="R298" s="175"/>
      <c r="S298" s="291"/>
      <c r="T298" s="255"/>
      <c r="U298" s="172"/>
    </row>
    <row r="299" spans="1:21" customFormat="1" ht="15" hidden="1" customHeight="1" outlineLevel="1">
      <c r="A299" s="173" t="s">
        <v>171</v>
      </c>
      <c r="B299" s="174" t="s">
        <v>265</v>
      </c>
      <c r="C299" s="174"/>
      <c r="D299" s="175" t="s">
        <v>259</v>
      </c>
      <c r="E299" s="180"/>
      <c r="F299" s="176"/>
      <c r="G299" s="180"/>
      <c r="H299" s="180"/>
      <c r="I299" s="180"/>
      <c r="J299" s="262"/>
      <c r="K299" s="253"/>
      <c r="L299" s="178"/>
      <c r="M299" s="178"/>
      <c r="N299" s="178"/>
      <c r="O299" s="178"/>
      <c r="P299" s="178"/>
      <c r="Q299" s="254"/>
      <c r="R299" s="175"/>
      <c r="S299" s="291"/>
      <c r="T299" s="255"/>
      <c r="U299" s="172"/>
    </row>
    <row r="300" spans="1:21" customFormat="1" ht="15" hidden="1" customHeight="1" outlineLevel="1">
      <c r="A300" s="173" t="s">
        <v>173</v>
      </c>
      <c r="B300" s="174" t="s">
        <v>174</v>
      </c>
      <c r="C300" s="174"/>
      <c r="D300" s="175" t="s">
        <v>260</v>
      </c>
      <c r="E300" s="180"/>
      <c r="F300" s="176"/>
      <c r="G300" s="180"/>
      <c r="H300" s="180"/>
      <c r="I300" s="180"/>
      <c r="J300" s="262"/>
      <c r="K300" s="253"/>
      <c r="L300" s="178"/>
      <c r="M300" s="178"/>
      <c r="N300" s="178"/>
      <c r="O300" s="178"/>
      <c r="P300" s="178"/>
      <c r="Q300" s="254"/>
      <c r="R300" s="175"/>
      <c r="S300" s="291"/>
      <c r="T300" s="255"/>
      <c r="U300" s="172"/>
    </row>
    <row r="301" spans="1:21" customFormat="1" ht="15" hidden="1" customHeight="1" outlineLevel="1">
      <c r="A301" s="173" t="s">
        <v>266</v>
      </c>
      <c r="B301" s="174" t="s">
        <v>267</v>
      </c>
      <c r="C301" s="174"/>
      <c r="D301" s="175"/>
      <c r="E301" s="180"/>
      <c r="F301" s="176"/>
      <c r="G301" s="180"/>
      <c r="H301" s="180"/>
      <c r="I301" s="180"/>
      <c r="J301" s="262"/>
      <c r="K301" s="253"/>
      <c r="L301" s="178"/>
      <c r="M301" s="178"/>
      <c r="N301" s="178"/>
      <c r="O301" s="178"/>
      <c r="P301" s="178"/>
      <c r="Q301" s="254"/>
      <c r="R301" s="175"/>
      <c r="S301" s="291"/>
      <c r="T301" s="255"/>
      <c r="U301" s="172"/>
    </row>
    <row r="302" spans="1:21" customFormat="1" ht="15" hidden="1" customHeight="1" outlineLevel="1">
      <c r="A302" s="173" t="s">
        <v>268</v>
      </c>
      <c r="B302" s="174" t="s">
        <v>267</v>
      </c>
      <c r="C302" s="174"/>
      <c r="D302" s="175"/>
      <c r="E302" s="180"/>
      <c r="F302" s="176"/>
      <c r="G302" s="180"/>
      <c r="H302" s="180"/>
      <c r="I302" s="180" t="s">
        <v>333</v>
      </c>
      <c r="J302" s="262"/>
      <c r="K302" s="428"/>
      <c r="L302" s="429"/>
      <c r="M302" s="429"/>
      <c r="N302" s="429"/>
      <c r="O302" s="429"/>
      <c r="P302" s="429"/>
      <c r="Q302" s="430"/>
      <c r="R302" s="175"/>
      <c r="S302" s="291"/>
      <c r="T302" s="255"/>
      <c r="U302" s="172"/>
    </row>
    <row r="303" spans="1:21" customFormat="1" ht="15" hidden="1" customHeight="1" outlineLevel="1">
      <c r="A303" s="173" t="s">
        <v>269</v>
      </c>
      <c r="B303" s="174"/>
      <c r="C303" s="174"/>
      <c r="D303" s="175"/>
      <c r="E303" s="180"/>
      <c r="F303" s="176"/>
      <c r="G303" s="180"/>
      <c r="H303" s="180"/>
      <c r="I303" s="180"/>
      <c r="J303" s="262"/>
      <c r="K303" s="428"/>
      <c r="L303" s="429"/>
      <c r="M303" s="429"/>
      <c r="N303" s="429"/>
      <c r="O303" s="429"/>
      <c r="P303" s="429"/>
      <c r="Q303" s="430"/>
      <c r="R303" s="175"/>
      <c r="S303" s="291"/>
      <c r="T303" s="255"/>
      <c r="U303" s="172"/>
    </row>
    <row r="304" spans="1:21" customFormat="1" ht="15" hidden="1" customHeight="1" outlineLevel="1">
      <c r="A304" s="173" t="s">
        <v>175</v>
      </c>
      <c r="B304" s="174" t="s">
        <v>176</v>
      </c>
      <c r="C304" s="174"/>
      <c r="D304" s="175"/>
      <c r="E304" s="180"/>
      <c r="F304" s="176"/>
      <c r="G304" s="180"/>
      <c r="H304" s="180"/>
      <c r="I304" s="180"/>
      <c r="J304" s="262"/>
      <c r="K304" s="428"/>
      <c r="L304" s="429"/>
      <c r="M304" s="429"/>
      <c r="N304" s="429"/>
      <c r="O304" s="429"/>
      <c r="P304" s="429"/>
      <c r="Q304" s="430"/>
      <c r="R304" s="175"/>
      <c r="S304" s="291"/>
      <c r="T304" s="255"/>
      <c r="U304" s="172"/>
    </row>
    <row r="305" spans="1:21" customFormat="1" ht="15" hidden="1" customHeight="1" outlineLevel="1">
      <c r="A305" s="173"/>
      <c r="B305" s="174"/>
      <c r="C305" s="174"/>
      <c r="D305" s="175"/>
      <c r="E305" s="180"/>
      <c r="F305" s="176"/>
      <c r="G305" s="180"/>
      <c r="H305" s="180"/>
      <c r="I305" s="180"/>
      <c r="J305" s="262"/>
      <c r="K305" s="253"/>
      <c r="L305" s="178"/>
      <c r="M305" s="178"/>
      <c r="N305" s="178"/>
      <c r="O305" s="178"/>
      <c r="P305" s="178"/>
      <c r="Q305" s="254"/>
      <c r="R305" s="175"/>
      <c r="S305" s="291"/>
      <c r="T305" s="255"/>
      <c r="U305" s="172"/>
    </row>
    <row r="306" spans="1:21" customFormat="1" ht="15" hidden="1" customHeight="1" outlineLevel="1">
      <c r="A306" s="181" t="s">
        <v>292</v>
      </c>
      <c r="B306" s="174"/>
      <c r="C306" s="174"/>
      <c r="D306" s="175"/>
      <c r="E306" s="180"/>
      <c r="F306" s="176"/>
      <c r="G306" s="180"/>
      <c r="H306" s="180"/>
      <c r="I306" s="180"/>
      <c r="J306" s="262"/>
      <c r="K306" s="253"/>
      <c r="L306" s="178"/>
      <c r="M306" s="178"/>
      <c r="N306" s="178"/>
      <c r="O306" s="178"/>
      <c r="P306" s="178"/>
      <c r="Q306" s="254"/>
      <c r="R306" s="175"/>
      <c r="S306" s="291"/>
      <c r="T306" s="255"/>
      <c r="U306" s="172"/>
    </row>
    <row r="307" spans="1:21" customFormat="1" ht="15" hidden="1" customHeight="1" outlineLevel="1">
      <c r="A307" s="295" t="s">
        <v>334</v>
      </c>
      <c r="B307" s="174"/>
      <c r="C307" s="174"/>
      <c r="D307" s="175"/>
      <c r="E307" s="180"/>
      <c r="F307" s="176"/>
      <c r="G307" s="180"/>
      <c r="H307" s="180"/>
      <c r="I307" s="180"/>
      <c r="J307" s="262"/>
      <c r="K307" s="253"/>
      <c r="L307" s="178"/>
      <c r="M307" s="178"/>
      <c r="N307" s="178"/>
      <c r="O307" s="178"/>
      <c r="P307" s="178"/>
      <c r="Q307" s="254"/>
      <c r="R307" s="175"/>
      <c r="S307" s="291"/>
      <c r="T307" s="255"/>
      <c r="U307" s="172"/>
    </row>
    <row r="308" spans="1:21" customFormat="1" ht="15" hidden="1" customHeight="1" outlineLevel="1">
      <c r="A308" s="296" t="s">
        <v>335</v>
      </c>
      <c r="B308" s="174" t="s">
        <v>336</v>
      </c>
      <c r="C308" s="174"/>
      <c r="D308" s="175"/>
      <c r="E308" s="180"/>
      <c r="F308" s="176"/>
      <c r="G308" s="180"/>
      <c r="H308" s="180"/>
      <c r="I308" s="180"/>
      <c r="J308" s="262"/>
      <c r="K308" s="253"/>
      <c r="L308" s="178"/>
      <c r="M308" s="178"/>
      <c r="N308" s="178"/>
      <c r="O308" s="178"/>
      <c r="P308" s="178"/>
      <c r="Q308" s="254"/>
      <c r="R308" s="175"/>
      <c r="S308" s="291"/>
      <c r="T308" s="255"/>
      <c r="U308" s="172"/>
    </row>
    <row r="309" spans="1:21" customFormat="1" ht="15" hidden="1" customHeight="1" outlineLevel="1">
      <c r="A309" s="296" t="s">
        <v>337</v>
      </c>
      <c r="B309" s="174"/>
      <c r="C309" s="174"/>
      <c r="D309" s="175"/>
      <c r="E309" s="180"/>
      <c r="F309" s="176"/>
      <c r="G309" s="180"/>
      <c r="H309" s="180"/>
      <c r="I309" s="180"/>
      <c r="J309" s="262"/>
      <c r="K309" s="253"/>
      <c r="L309" s="178"/>
      <c r="M309" s="178"/>
      <c r="N309" s="178"/>
      <c r="O309" s="178"/>
      <c r="P309" s="178"/>
      <c r="Q309" s="254"/>
      <c r="R309" s="175"/>
      <c r="S309" s="291"/>
      <c r="T309" s="255"/>
      <c r="U309" s="172"/>
    </row>
    <row r="310" spans="1:21" customFormat="1" ht="15" hidden="1" customHeight="1" outlineLevel="1">
      <c r="A310" s="296" t="s">
        <v>338</v>
      </c>
      <c r="B310" s="174" t="s">
        <v>247</v>
      </c>
      <c r="C310" s="174"/>
      <c r="D310" s="175"/>
      <c r="E310" s="180"/>
      <c r="F310" s="176"/>
      <c r="G310" s="180"/>
      <c r="H310" s="180"/>
      <c r="I310" s="180"/>
      <c r="J310" s="262"/>
      <c r="K310" s="253"/>
      <c r="L310" s="178"/>
      <c r="M310" s="178"/>
      <c r="N310" s="178"/>
      <c r="O310" s="178"/>
      <c r="P310" s="178"/>
      <c r="Q310" s="254"/>
      <c r="R310" s="175"/>
      <c r="S310" s="291"/>
      <c r="T310" s="255"/>
      <c r="U310" s="172"/>
    </row>
    <row r="311" spans="1:21" customFormat="1" ht="15" hidden="1" customHeight="1" outlineLevel="1">
      <c r="A311" s="297" t="s">
        <v>339</v>
      </c>
      <c r="B311" s="174"/>
      <c r="C311" s="174"/>
      <c r="D311" s="175"/>
      <c r="E311" s="180"/>
      <c r="F311" s="176"/>
      <c r="G311" s="180"/>
      <c r="H311" s="180"/>
      <c r="I311" s="180"/>
      <c r="J311" s="262"/>
      <c r="K311" s="253"/>
      <c r="L311" s="178"/>
      <c r="M311" s="178"/>
      <c r="N311" s="178"/>
      <c r="O311" s="178"/>
      <c r="P311" s="178"/>
      <c r="Q311" s="254"/>
      <c r="R311" s="175"/>
      <c r="S311" s="291"/>
      <c r="T311" s="255"/>
      <c r="U311" s="172"/>
    </row>
    <row r="312" spans="1:21" customFormat="1" ht="15" hidden="1" customHeight="1" outlineLevel="1">
      <c r="A312" s="297" t="s">
        <v>340</v>
      </c>
      <c r="B312" s="174"/>
      <c r="C312" s="174"/>
      <c r="D312" s="175"/>
      <c r="E312" s="180"/>
      <c r="F312" s="176"/>
      <c r="G312" s="180"/>
      <c r="H312" s="180"/>
      <c r="I312" s="180"/>
      <c r="J312" s="262"/>
      <c r="K312" s="253"/>
      <c r="L312" s="178"/>
      <c r="M312" s="178"/>
      <c r="N312" s="178"/>
      <c r="O312" s="178"/>
      <c r="P312" s="178"/>
      <c r="Q312" s="254"/>
      <c r="R312" s="175"/>
      <c r="S312" s="291"/>
      <c r="T312" s="255"/>
      <c r="U312" s="172"/>
    </row>
    <row r="313" spans="1:21" customFormat="1" ht="15" hidden="1" customHeight="1" outlineLevel="1">
      <c r="A313" s="297" t="s">
        <v>341</v>
      </c>
      <c r="B313" s="174"/>
      <c r="C313" s="174"/>
      <c r="D313" s="175"/>
      <c r="E313" s="180"/>
      <c r="F313" s="176"/>
      <c r="G313" s="180"/>
      <c r="H313" s="180"/>
      <c r="I313" s="180"/>
      <c r="J313" s="262"/>
      <c r="K313" s="428"/>
      <c r="L313" s="429"/>
      <c r="M313" s="429"/>
      <c r="N313" s="429"/>
      <c r="O313" s="429"/>
      <c r="P313" s="429"/>
      <c r="Q313" s="430"/>
      <c r="R313" s="175"/>
      <c r="S313" s="291"/>
      <c r="T313" s="255"/>
      <c r="U313" s="172"/>
    </row>
    <row r="314" spans="1:21" customFormat="1" ht="15" hidden="1" customHeight="1" outlineLevel="1">
      <c r="A314" s="297" t="s">
        <v>342</v>
      </c>
      <c r="B314" s="174"/>
      <c r="C314" s="174"/>
      <c r="D314" s="175"/>
      <c r="E314" s="180"/>
      <c r="F314" s="176"/>
      <c r="G314" s="180"/>
      <c r="H314" s="180"/>
      <c r="I314" s="180"/>
      <c r="J314" s="262"/>
      <c r="K314" s="428"/>
      <c r="L314" s="429"/>
      <c r="M314" s="429"/>
      <c r="N314" s="429"/>
      <c r="O314" s="429"/>
      <c r="P314" s="429"/>
      <c r="Q314" s="430"/>
      <c r="R314" s="175"/>
      <c r="S314" s="291"/>
      <c r="T314" s="255"/>
      <c r="U314" s="172"/>
    </row>
    <row r="315" spans="1:21" customFormat="1" ht="15" hidden="1" customHeight="1" outlineLevel="1">
      <c r="A315" s="297" t="s">
        <v>343</v>
      </c>
      <c r="B315" s="174"/>
      <c r="C315" s="174"/>
      <c r="D315" s="175"/>
      <c r="E315" s="180"/>
      <c r="F315" s="176"/>
      <c r="G315" s="180"/>
      <c r="H315" s="180"/>
      <c r="I315" s="180"/>
      <c r="J315" s="262"/>
      <c r="K315" s="253"/>
      <c r="L315" s="178"/>
      <c r="M315" s="178"/>
      <c r="N315" s="178"/>
      <c r="O315" s="178"/>
      <c r="P315" s="178"/>
      <c r="Q315" s="254"/>
      <c r="R315" s="175"/>
      <c r="S315" s="291"/>
      <c r="T315" s="255"/>
      <c r="U315" s="172"/>
    </row>
    <row r="316" spans="1:21" customFormat="1" ht="15" hidden="1" customHeight="1" outlineLevel="1">
      <c r="A316" s="173"/>
      <c r="B316" s="174"/>
      <c r="C316" s="174"/>
      <c r="D316" s="175"/>
      <c r="E316" s="180"/>
      <c r="F316" s="176"/>
      <c r="G316" s="180"/>
      <c r="H316" s="180"/>
      <c r="I316" s="180"/>
      <c r="J316" s="262"/>
      <c r="K316" s="428"/>
      <c r="L316" s="429"/>
      <c r="M316" s="429"/>
      <c r="N316" s="429"/>
      <c r="O316" s="429"/>
      <c r="P316" s="429"/>
      <c r="Q316" s="430"/>
      <c r="R316" s="175"/>
      <c r="S316" s="291"/>
      <c r="T316" s="255"/>
      <c r="U316" s="172"/>
    </row>
    <row r="317" spans="1:21" customFormat="1" ht="15" hidden="1" customHeight="1" outlineLevel="1">
      <c r="A317" s="257"/>
      <c r="B317" s="258"/>
      <c r="C317" s="258"/>
      <c r="D317" s="182"/>
      <c r="E317" s="182"/>
      <c r="F317" s="182"/>
      <c r="G317" s="182"/>
      <c r="H317" s="182"/>
      <c r="I317" s="182"/>
      <c r="J317" s="194"/>
      <c r="K317" s="412"/>
      <c r="L317" s="413"/>
      <c r="M317" s="413"/>
      <c r="N317" s="413"/>
      <c r="O317" s="413"/>
      <c r="P317" s="413"/>
      <c r="Q317" s="414"/>
      <c r="R317" s="182"/>
      <c r="S317" s="292"/>
      <c r="T317" s="259"/>
      <c r="U317" s="172"/>
    </row>
    <row r="318" spans="1:21" customFormat="1" ht="15" customHeight="1" collapsed="1">
      <c r="A318" s="152" t="s">
        <v>344</v>
      </c>
      <c r="B318" s="147"/>
      <c r="C318" s="147"/>
      <c r="D318" s="153"/>
      <c r="E318" s="152"/>
      <c r="F318" s="153"/>
      <c r="G318" s="153"/>
      <c r="H318" s="153"/>
      <c r="I318" s="153"/>
      <c r="J318" s="153"/>
      <c r="K318" s="260"/>
      <c r="L318" s="260"/>
      <c r="M318" s="260"/>
      <c r="N318" s="260"/>
      <c r="O318" s="260"/>
      <c r="P318" s="260"/>
      <c r="Q318" s="260"/>
      <c r="R318" s="153"/>
      <c r="S318" s="153"/>
      <c r="T318" s="153"/>
      <c r="U318" s="171"/>
    </row>
    <row r="319" spans="1:21" customFormat="1" ht="15" hidden="1" customHeight="1" outlineLevel="1">
      <c r="A319" s="154"/>
      <c r="B319" s="155"/>
      <c r="C319" s="155"/>
      <c r="D319" s="156"/>
      <c r="E319" s="156"/>
      <c r="F319" s="156"/>
      <c r="G319" s="156"/>
      <c r="H319" s="156"/>
      <c r="I319" s="156"/>
      <c r="J319" s="246"/>
      <c r="K319" s="431" t="s">
        <v>248</v>
      </c>
      <c r="L319" s="432"/>
      <c r="M319" s="432"/>
      <c r="N319" s="432"/>
      <c r="O319" s="432"/>
      <c r="P319" s="432"/>
      <c r="Q319" s="432"/>
      <c r="R319" s="437" t="s">
        <v>249</v>
      </c>
      <c r="S319" s="440" t="s">
        <v>250</v>
      </c>
      <c r="T319" s="441"/>
      <c r="U319" s="191"/>
    </row>
    <row r="320" spans="1:21" customFormat="1" ht="15" hidden="1" customHeight="1" outlineLevel="1">
      <c r="A320" s="160" t="s">
        <v>127</v>
      </c>
      <c r="B320" s="160" t="s">
        <v>128</v>
      </c>
      <c r="C320" s="160"/>
      <c r="D320" s="161"/>
      <c r="E320" s="161"/>
      <c r="F320" s="161"/>
      <c r="G320" s="161"/>
      <c r="H320" s="161"/>
      <c r="I320" s="161"/>
      <c r="J320" s="247"/>
      <c r="K320" s="433"/>
      <c r="L320" s="434"/>
      <c r="M320" s="434"/>
      <c r="N320" s="434"/>
      <c r="O320" s="434"/>
      <c r="P320" s="434"/>
      <c r="Q320" s="434"/>
      <c r="R320" s="438"/>
      <c r="S320" s="442"/>
      <c r="T320" s="443"/>
      <c r="U320" s="191"/>
    </row>
    <row r="321" spans="1:21" customFormat="1" ht="15" hidden="1" customHeight="1" outlineLevel="1">
      <c r="A321" s="163"/>
      <c r="B321" s="163"/>
      <c r="C321" s="163"/>
      <c r="D321" s="164"/>
      <c r="E321" s="164"/>
      <c r="F321" s="164"/>
      <c r="G321" s="164"/>
      <c r="H321" s="164"/>
      <c r="I321" s="164"/>
      <c r="J321" s="248"/>
      <c r="K321" s="435"/>
      <c r="L321" s="436"/>
      <c r="M321" s="436"/>
      <c r="N321" s="436"/>
      <c r="O321" s="436"/>
      <c r="P321" s="436"/>
      <c r="Q321" s="436"/>
      <c r="R321" s="439"/>
      <c r="S321" s="249" t="s">
        <v>251</v>
      </c>
      <c r="T321" s="250" t="s">
        <v>252</v>
      </c>
      <c r="U321" s="251"/>
    </row>
    <row r="322" spans="1:21" customFormat="1" ht="15" hidden="1" customHeight="1" outlineLevel="1">
      <c r="A322" s="278"/>
      <c r="B322" s="279"/>
      <c r="C322" s="279"/>
      <c r="D322" s="280"/>
      <c r="E322" s="281"/>
      <c r="F322" s="280"/>
      <c r="G322" s="281"/>
      <c r="H322" s="281"/>
      <c r="I322" s="281"/>
      <c r="J322" s="281"/>
      <c r="K322" s="282"/>
      <c r="L322" s="283"/>
      <c r="M322" s="283"/>
      <c r="N322" s="283"/>
      <c r="O322" s="283"/>
      <c r="P322" s="283"/>
      <c r="Q322" s="284"/>
      <c r="R322" s="280"/>
      <c r="S322" s="285"/>
      <c r="T322" s="286"/>
      <c r="U322" s="172"/>
    </row>
    <row r="323" spans="1:21" customFormat="1" ht="15" hidden="1" customHeight="1" outlineLevel="1">
      <c r="A323" s="181"/>
      <c r="B323" s="174"/>
      <c r="C323" s="174"/>
      <c r="D323" s="175"/>
      <c r="E323" s="180"/>
      <c r="F323" s="176"/>
      <c r="G323" s="180"/>
      <c r="H323" s="180"/>
      <c r="I323" s="180"/>
      <c r="J323" s="262"/>
      <c r="K323" s="253"/>
      <c r="L323" s="178"/>
      <c r="M323" s="178"/>
      <c r="N323" s="178"/>
      <c r="O323" s="178"/>
      <c r="P323" s="178"/>
      <c r="Q323" s="254"/>
      <c r="R323" s="175"/>
      <c r="S323" s="291"/>
      <c r="T323" s="255"/>
      <c r="U323" s="172"/>
    </row>
    <row r="324" spans="1:21" customFormat="1" ht="15" hidden="1" customHeight="1" outlineLevel="1">
      <c r="A324" s="173"/>
      <c r="B324" s="174"/>
      <c r="C324" s="174"/>
      <c r="D324" s="175"/>
      <c r="E324" s="180"/>
      <c r="F324" s="176"/>
      <c r="G324" s="180"/>
      <c r="H324" s="180"/>
      <c r="I324" s="180"/>
      <c r="J324" s="262"/>
      <c r="K324" s="253"/>
      <c r="L324" s="178"/>
      <c r="M324" s="178"/>
      <c r="N324" s="178"/>
      <c r="O324" s="178"/>
      <c r="P324" s="178"/>
      <c r="Q324" s="254"/>
      <c r="R324" s="175"/>
      <c r="S324" s="291"/>
      <c r="T324" s="255"/>
      <c r="U324" s="172"/>
    </row>
    <row r="325" spans="1:21" customFormat="1" ht="15" hidden="1" customHeight="1" outlineLevel="1">
      <c r="A325" s="173"/>
      <c r="B325" s="174"/>
      <c r="C325" s="174"/>
      <c r="D325" s="175"/>
      <c r="E325" s="180"/>
      <c r="F325" s="176"/>
      <c r="G325" s="180"/>
      <c r="H325" s="180"/>
      <c r="I325" s="180"/>
      <c r="J325" s="262"/>
      <c r="K325" s="253"/>
      <c r="L325" s="178"/>
      <c r="M325" s="178"/>
      <c r="N325" s="178"/>
      <c r="O325" s="178"/>
      <c r="P325" s="178"/>
      <c r="Q325" s="254"/>
      <c r="R325" s="175"/>
      <c r="S325" s="291"/>
      <c r="T325" s="255"/>
      <c r="U325" s="172"/>
    </row>
    <row r="326" spans="1:21" customFormat="1" ht="15" hidden="1" customHeight="1" outlineLevel="1">
      <c r="A326" s="173"/>
      <c r="B326" s="174"/>
      <c r="C326" s="174"/>
      <c r="D326" s="175"/>
      <c r="E326" s="180"/>
      <c r="F326" s="176"/>
      <c r="G326" s="180"/>
      <c r="H326" s="180"/>
      <c r="I326" s="180"/>
      <c r="J326" s="262"/>
      <c r="K326" s="253"/>
      <c r="L326" s="178"/>
      <c r="M326" s="178"/>
      <c r="N326" s="178"/>
      <c r="O326" s="178"/>
      <c r="P326" s="178"/>
      <c r="Q326" s="254"/>
      <c r="R326" s="175"/>
      <c r="S326" s="291"/>
      <c r="T326" s="255"/>
      <c r="U326" s="172"/>
    </row>
    <row r="327" spans="1:21" customFormat="1" ht="15" hidden="1" customHeight="1" outlineLevel="1">
      <c r="A327" s="173"/>
      <c r="B327" s="174"/>
      <c r="C327" s="174"/>
      <c r="D327" s="175"/>
      <c r="E327" s="180"/>
      <c r="F327" s="176"/>
      <c r="G327" s="180"/>
      <c r="H327" s="180"/>
      <c r="I327" s="180"/>
      <c r="J327" s="262"/>
      <c r="K327" s="253"/>
      <c r="L327" s="178"/>
      <c r="M327" s="178"/>
      <c r="N327" s="178"/>
      <c r="O327" s="178"/>
      <c r="P327" s="178"/>
      <c r="Q327" s="254"/>
      <c r="R327" s="175"/>
      <c r="S327" s="291"/>
      <c r="T327" s="255"/>
      <c r="U327" s="172"/>
    </row>
    <row r="328" spans="1:21" customFormat="1" ht="15" hidden="1" customHeight="1" outlineLevel="1">
      <c r="A328" s="173"/>
      <c r="B328" s="174"/>
      <c r="C328" s="174"/>
      <c r="D328" s="175"/>
      <c r="E328" s="180"/>
      <c r="F328" s="176"/>
      <c r="G328" s="180"/>
      <c r="H328" s="180"/>
      <c r="I328" s="180"/>
      <c r="J328" s="262"/>
      <c r="K328" s="253"/>
      <c r="L328" s="178"/>
      <c r="M328" s="178"/>
      <c r="N328" s="178"/>
      <c r="O328" s="178"/>
      <c r="P328" s="178"/>
      <c r="Q328" s="254"/>
      <c r="R328" s="175"/>
      <c r="S328" s="291"/>
      <c r="T328" s="255"/>
      <c r="U328" s="172"/>
    </row>
    <row r="329" spans="1:21" customFormat="1" ht="15" hidden="1" customHeight="1" outlineLevel="1">
      <c r="A329" s="173"/>
      <c r="B329" s="174"/>
      <c r="C329" s="174"/>
      <c r="D329" s="175"/>
      <c r="E329" s="180"/>
      <c r="F329" s="176"/>
      <c r="G329" s="180"/>
      <c r="H329" s="180"/>
      <c r="I329" s="180"/>
      <c r="J329" s="262"/>
      <c r="K329" s="253"/>
      <c r="L329" s="178"/>
      <c r="M329" s="178"/>
      <c r="N329" s="178"/>
      <c r="O329" s="178"/>
      <c r="P329" s="178"/>
      <c r="Q329" s="254"/>
      <c r="R329" s="175"/>
      <c r="S329" s="291"/>
      <c r="T329" s="255"/>
      <c r="U329" s="172"/>
    </row>
    <row r="330" spans="1:21" customFormat="1" ht="15" hidden="1" customHeight="1" outlineLevel="1">
      <c r="A330" s="173"/>
      <c r="B330" s="174"/>
      <c r="C330" s="174"/>
      <c r="D330" s="175"/>
      <c r="E330" s="180"/>
      <c r="F330" s="176"/>
      <c r="G330" s="180"/>
      <c r="H330" s="180"/>
      <c r="I330" s="180"/>
      <c r="J330" s="262"/>
      <c r="K330" s="253"/>
      <c r="L330" s="178"/>
      <c r="M330" s="178"/>
      <c r="N330" s="178"/>
      <c r="O330" s="178"/>
      <c r="P330" s="178"/>
      <c r="Q330" s="254"/>
      <c r="R330" s="175"/>
      <c r="S330" s="291"/>
      <c r="T330" s="255"/>
      <c r="U330" s="172"/>
    </row>
    <row r="331" spans="1:21" customFormat="1" ht="15" hidden="1" customHeight="1" outlineLevel="1">
      <c r="A331" s="173"/>
      <c r="B331" s="174"/>
      <c r="C331" s="174"/>
      <c r="D331" s="175"/>
      <c r="E331" s="180"/>
      <c r="F331" s="176"/>
      <c r="G331" s="180"/>
      <c r="H331" s="180"/>
      <c r="I331" s="180" t="s">
        <v>333</v>
      </c>
      <c r="J331" s="262"/>
      <c r="K331" s="428"/>
      <c r="L331" s="429"/>
      <c r="M331" s="429"/>
      <c r="N331" s="429"/>
      <c r="O331" s="429"/>
      <c r="P331" s="429"/>
      <c r="Q331" s="430"/>
      <c r="R331" s="175"/>
      <c r="S331" s="291"/>
      <c r="T331" s="255"/>
      <c r="U331" s="172"/>
    </row>
    <row r="332" spans="1:21" customFormat="1" ht="15" hidden="1" customHeight="1" outlineLevel="1">
      <c r="A332" s="181"/>
      <c r="B332" s="174"/>
      <c r="C332" s="174"/>
      <c r="D332" s="175"/>
      <c r="E332" s="180"/>
      <c r="F332" s="176"/>
      <c r="G332" s="180"/>
      <c r="H332" s="180"/>
      <c r="I332" s="180"/>
      <c r="J332" s="262"/>
      <c r="K332" s="428"/>
      <c r="L332" s="429"/>
      <c r="M332" s="429"/>
      <c r="N332" s="429"/>
      <c r="O332" s="429"/>
      <c r="P332" s="429"/>
      <c r="Q332" s="430"/>
      <c r="R332" s="175"/>
      <c r="S332" s="291"/>
      <c r="T332" s="255"/>
      <c r="U332" s="172"/>
    </row>
    <row r="333" spans="1:21" customFormat="1" ht="15" hidden="1" customHeight="1" outlineLevel="1">
      <c r="A333" s="173"/>
      <c r="B333" s="174"/>
      <c r="C333" s="174"/>
      <c r="D333" s="175"/>
      <c r="E333" s="180"/>
      <c r="F333" s="176"/>
      <c r="G333" s="180"/>
      <c r="H333" s="180"/>
      <c r="I333" s="180"/>
      <c r="J333" s="262"/>
      <c r="K333" s="428"/>
      <c r="L333" s="429"/>
      <c r="M333" s="429"/>
      <c r="N333" s="429"/>
      <c r="O333" s="429"/>
      <c r="P333" s="429"/>
      <c r="Q333" s="430"/>
      <c r="R333" s="175"/>
      <c r="S333" s="291"/>
      <c r="T333" s="255"/>
      <c r="U333" s="172"/>
    </row>
    <row r="334" spans="1:21" customFormat="1" ht="15" hidden="1" customHeight="1" outlineLevel="1">
      <c r="A334" s="173"/>
      <c r="B334" s="174"/>
      <c r="C334" s="174"/>
      <c r="D334" s="175"/>
      <c r="E334" s="180"/>
      <c r="F334" s="176"/>
      <c r="G334" s="180"/>
      <c r="H334" s="180"/>
      <c r="I334" s="180"/>
      <c r="J334" s="262"/>
      <c r="K334" s="428"/>
      <c r="L334" s="429"/>
      <c r="M334" s="429"/>
      <c r="N334" s="429"/>
      <c r="O334" s="429"/>
      <c r="P334" s="429"/>
      <c r="Q334" s="430"/>
      <c r="R334" s="175"/>
      <c r="S334" s="291"/>
      <c r="T334" s="255"/>
      <c r="U334" s="172"/>
    </row>
    <row r="335" spans="1:21" customFormat="1" ht="15" hidden="1" customHeight="1" outlineLevel="1">
      <c r="A335" s="173"/>
      <c r="B335" s="174"/>
      <c r="C335" s="174"/>
      <c r="D335" s="175"/>
      <c r="E335" s="180"/>
      <c r="F335" s="176"/>
      <c r="G335" s="180"/>
      <c r="H335" s="180"/>
      <c r="I335" s="180"/>
      <c r="J335" s="262"/>
      <c r="K335" s="428"/>
      <c r="L335" s="429"/>
      <c r="M335" s="429"/>
      <c r="N335" s="429"/>
      <c r="O335" s="429"/>
      <c r="P335" s="429"/>
      <c r="Q335" s="430"/>
      <c r="R335" s="175"/>
      <c r="S335" s="291"/>
      <c r="T335" s="255"/>
      <c r="U335" s="172"/>
    </row>
    <row r="336" spans="1:21" customFormat="1" ht="15" hidden="1" customHeight="1" outlineLevel="1">
      <c r="A336" s="173"/>
      <c r="B336" s="174"/>
      <c r="C336" s="174"/>
      <c r="D336" s="175"/>
      <c r="E336" s="180"/>
      <c r="F336" s="176"/>
      <c r="G336" s="180"/>
      <c r="H336" s="180"/>
      <c r="I336" s="180"/>
      <c r="J336" s="262"/>
      <c r="K336" s="428"/>
      <c r="L336" s="429"/>
      <c r="M336" s="429"/>
      <c r="N336" s="429"/>
      <c r="O336" s="429"/>
      <c r="P336" s="429"/>
      <c r="Q336" s="430"/>
      <c r="R336" s="175"/>
      <c r="S336" s="291"/>
      <c r="T336" s="255"/>
      <c r="U336" s="172"/>
    </row>
    <row r="337" spans="1:21" customFormat="1" ht="15" hidden="1" customHeight="1" outlineLevel="1">
      <c r="A337" s="173"/>
      <c r="B337" s="174"/>
      <c r="C337" s="174"/>
      <c r="D337" s="175"/>
      <c r="E337" s="180"/>
      <c r="F337" s="176"/>
      <c r="G337" s="180"/>
      <c r="H337" s="180"/>
      <c r="I337" s="180"/>
      <c r="J337" s="262"/>
      <c r="K337" s="428"/>
      <c r="L337" s="429"/>
      <c r="M337" s="429"/>
      <c r="N337" s="429"/>
      <c r="O337" s="429"/>
      <c r="P337" s="429"/>
      <c r="Q337" s="430"/>
      <c r="R337" s="175"/>
      <c r="S337" s="291"/>
      <c r="T337" s="255"/>
      <c r="U337" s="172"/>
    </row>
    <row r="338" spans="1:21" customFormat="1" ht="15" hidden="1" customHeight="1" outlineLevel="1">
      <c r="A338" s="173"/>
      <c r="B338" s="174"/>
      <c r="C338" s="174"/>
      <c r="D338" s="175"/>
      <c r="E338" s="180"/>
      <c r="F338" s="176"/>
      <c r="G338" s="180"/>
      <c r="H338" s="180"/>
      <c r="I338" s="180"/>
      <c r="J338" s="262"/>
      <c r="K338" s="428"/>
      <c r="L338" s="429"/>
      <c r="M338" s="429"/>
      <c r="N338" s="429"/>
      <c r="O338" s="429"/>
      <c r="P338" s="429"/>
      <c r="Q338" s="430"/>
      <c r="R338" s="175"/>
      <c r="S338" s="291"/>
      <c r="T338" s="255"/>
      <c r="U338" s="172"/>
    </row>
    <row r="339" spans="1:21" customFormat="1" ht="15" hidden="1" customHeight="1" outlineLevel="1">
      <c r="A339" s="173"/>
      <c r="B339" s="174"/>
      <c r="C339" s="174"/>
      <c r="D339" s="175"/>
      <c r="E339" s="180"/>
      <c r="F339" s="176"/>
      <c r="G339" s="180"/>
      <c r="H339" s="180"/>
      <c r="I339" s="180"/>
      <c r="J339" s="262"/>
      <c r="K339" s="428"/>
      <c r="L339" s="429"/>
      <c r="M339" s="429"/>
      <c r="N339" s="429"/>
      <c r="O339" s="429"/>
      <c r="P339" s="429"/>
      <c r="Q339" s="430"/>
      <c r="R339" s="175"/>
      <c r="S339" s="291"/>
      <c r="T339" s="255"/>
      <c r="U339" s="172"/>
    </row>
    <row r="340" spans="1:21" customFormat="1" ht="15" hidden="1" customHeight="1" outlineLevel="1">
      <c r="A340" s="257"/>
      <c r="B340" s="258"/>
      <c r="C340" s="258"/>
      <c r="D340" s="182"/>
      <c r="E340" s="182"/>
      <c r="F340" s="182"/>
      <c r="G340" s="182"/>
      <c r="H340" s="182"/>
      <c r="I340" s="182"/>
      <c r="J340" s="194"/>
      <c r="K340" s="412"/>
      <c r="L340" s="413"/>
      <c r="M340" s="413"/>
      <c r="N340" s="413"/>
      <c r="O340" s="413"/>
      <c r="P340" s="413"/>
      <c r="Q340" s="414"/>
      <c r="R340" s="182"/>
      <c r="S340" s="292"/>
      <c r="T340" s="259"/>
      <c r="U340" s="172"/>
    </row>
    <row r="341" spans="1:21" customFormat="1" ht="15" customHeight="1" collapsed="1" thickBot="1">
      <c r="A341" s="148"/>
      <c r="B341" s="159"/>
      <c r="C341" s="159"/>
      <c r="D341" s="148"/>
      <c r="E341" s="159"/>
      <c r="F341" s="159"/>
      <c r="G341" s="159"/>
      <c r="H341" s="159"/>
      <c r="I341" s="159"/>
      <c r="J341" s="159"/>
      <c r="K341" s="298"/>
      <c r="L341" s="298"/>
      <c r="M341" s="298"/>
      <c r="N341" s="298"/>
      <c r="O341" s="298"/>
      <c r="P341" s="298"/>
      <c r="Q341" s="298"/>
      <c r="R341" s="159"/>
      <c r="S341" s="159"/>
      <c r="T341" s="159"/>
      <c r="U341" s="148"/>
    </row>
    <row r="342" spans="1:21" ht="15" customHeight="1" thickBot="1">
      <c r="A342" s="299" t="s">
        <v>345</v>
      </c>
      <c r="B342" s="300"/>
      <c r="C342" s="300"/>
      <c r="D342" s="300"/>
      <c r="E342" s="300"/>
      <c r="F342" s="300"/>
      <c r="G342" s="300"/>
      <c r="H342" s="300"/>
      <c r="I342" s="300"/>
      <c r="J342" s="300"/>
      <c r="K342" s="300"/>
      <c r="L342" s="300"/>
      <c r="M342" s="300"/>
      <c r="N342" s="300"/>
      <c r="O342" s="300"/>
      <c r="P342" s="300"/>
      <c r="Q342" s="300"/>
      <c r="R342" s="300"/>
      <c r="S342" s="300"/>
      <c r="T342" s="301"/>
    </row>
    <row r="343" spans="1:21" ht="15" customHeight="1">
      <c r="B343" s="153"/>
      <c r="C343" s="153"/>
      <c r="D343" s="415"/>
      <c r="E343" s="415"/>
      <c r="F343" s="415"/>
      <c r="G343" s="415"/>
      <c r="H343" s="415"/>
      <c r="I343" s="415"/>
      <c r="J343" s="415"/>
      <c r="K343" s="415"/>
      <c r="L343" s="415"/>
      <c r="M343" s="415"/>
      <c r="N343" s="415"/>
      <c r="O343" s="415"/>
      <c r="P343" s="415"/>
      <c r="Q343" s="415"/>
    </row>
    <row r="344" spans="1:21" ht="15" customHeight="1">
      <c r="A344" s="302" t="s">
        <v>349</v>
      </c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</row>
    <row r="345" spans="1:21" ht="15" customHeight="1">
      <c r="A345" s="302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</row>
    <row r="346" spans="1:21" ht="15" customHeight="1">
      <c r="A346" s="302" t="s">
        <v>350</v>
      </c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</row>
    <row r="347" spans="1:21" ht="15" customHeight="1">
      <c r="A347" s="302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</row>
    <row r="348" spans="1:21" ht="15" customHeight="1">
      <c r="A348" s="302" t="s">
        <v>351</v>
      </c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</row>
    <row r="349" spans="1:21" ht="15" customHeight="1"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</row>
    <row r="350" spans="1:21" ht="15" customHeight="1"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</row>
    <row r="351" spans="1:21" ht="15" customHeight="1"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</row>
    <row r="352" spans="1:21" ht="15" customHeight="1"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</row>
    <row r="353" spans="2:17" ht="15" customHeight="1"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</row>
    <row r="354" spans="2:17" ht="15" customHeight="1"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</row>
    <row r="355" spans="2:17" ht="15" customHeight="1"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</row>
    <row r="356" spans="2:17" ht="15" customHeight="1"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</row>
    <row r="357" spans="2:17" customFormat="1" ht="15" customHeight="1"/>
    <row r="358" spans="2:17" customFormat="1" ht="15" customHeight="1"/>
    <row r="359" spans="2:17" customFormat="1" ht="15" customHeight="1"/>
    <row r="360" spans="2:17" customFormat="1" ht="15" customHeight="1"/>
    <row r="361" spans="2:17" customFormat="1" ht="15" customHeight="1"/>
    <row r="362" spans="2:17" ht="15" customHeight="1"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</row>
    <row r="363" spans="2:17" ht="15" customHeight="1"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</row>
    <row r="364" spans="2:17" ht="15" customHeight="1"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</row>
    <row r="365" spans="2:17" ht="15" customHeight="1"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</row>
    <row r="366" spans="2:17" ht="15" customHeight="1"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</row>
    <row r="367" spans="2:17" ht="15" customHeight="1"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</row>
    <row r="368" spans="2:17" ht="15" customHeight="1"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</row>
    <row r="369" spans="1:20" ht="15" customHeight="1"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</row>
    <row r="370" spans="1:20" ht="15" customHeight="1"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</row>
    <row r="371" spans="1:20" ht="15" customHeight="1">
      <c r="A371" s="314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</row>
    <row r="372" spans="1:20" ht="15" customHeight="1">
      <c r="A372" s="314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</row>
    <row r="373" spans="1:20" ht="15" customHeight="1"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</row>
    <row r="374" spans="1:20" ht="15" customHeight="1"/>
    <row r="375" spans="1:20" ht="15" customHeight="1" thickBot="1"/>
    <row r="376" spans="1:20" ht="15" customHeight="1">
      <c r="A376" s="226"/>
      <c r="B376" s="185"/>
      <c r="C376" s="186"/>
      <c r="D376" s="186"/>
      <c r="E376" s="186"/>
      <c r="F376" s="186"/>
      <c r="G376" s="186"/>
      <c r="H376" s="186"/>
      <c r="I376" s="186"/>
      <c r="J376" s="235"/>
      <c r="K376" s="235"/>
      <c r="L376" s="235"/>
      <c r="M376" s="235"/>
      <c r="N376" s="235"/>
      <c r="O376" s="235"/>
      <c r="P376" s="235"/>
      <c r="Q376" s="235"/>
      <c r="R376" s="186"/>
      <c r="S376" s="186"/>
      <c r="T376" s="187"/>
    </row>
    <row r="377" spans="1:20" ht="15" customHeight="1">
      <c r="A377" s="188"/>
      <c r="B377" s="189"/>
      <c r="J377" s="230"/>
      <c r="T377" s="190"/>
    </row>
    <row r="378" spans="1:20" ht="15" customHeight="1" thickBot="1">
      <c r="A378" s="188"/>
      <c r="B378" s="189"/>
      <c r="J378" s="230"/>
      <c r="T378" s="190"/>
    </row>
    <row r="379" spans="1:20" ht="15" customHeight="1" thickBot="1">
      <c r="A379" s="223" t="s">
        <v>187</v>
      </c>
      <c r="B379" s="416" t="s">
        <v>54</v>
      </c>
      <c r="C379" s="417"/>
      <c r="D379" s="417"/>
      <c r="E379" s="417"/>
      <c r="F379" s="417"/>
      <c r="G379" s="417"/>
      <c r="H379" s="417"/>
      <c r="I379" s="417"/>
      <c r="J379" s="417"/>
      <c r="K379" s="417"/>
      <c r="L379" s="417"/>
      <c r="M379" s="417"/>
      <c r="N379" s="417"/>
      <c r="O379" s="417"/>
      <c r="P379" s="417"/>
      <c r="Q379" s="417"/>
      <c r="R379" s="417"/>
      <c r="S379" s="417"/>
      <c r="T379" s="418"/>
    </row>
    <row r="380" spans="1:20" ht="15" customHeight="1" thickBot="1">
      <c r="A380" s="223" t="s">
        <v>188</v>
      </c>
      <c r="B380" s="419"/>
      <c r="C380" s="420"/>
      <c r="D380" s="420"/>
      <c r="E380" s="420"/>
      <c r="F380" s="420"/>
      <c r="G380" s="420"/>
      <c r="H380" s="420"/>
      <c r="I380" s="420"/>
      <c r="J380" s="420"/>
      <c r="K380" s="420"/>
      <c r="L380" s="420"/>
      <c r="M380" s="420"/>
      <c r="N380" s="420"/>
      <c r="O380" s="420"/>
      <c r="P380" s="420"/>
      <c r="Q380" s="420"/>
      <c r="R380" s="420"/>
      <c r="S380" s="420"/>
      <c r="T380" s="421"/>
    </row>
    <row r="381" spans="1:20" ht="15" customHeight="1" thickBot="1">
      <c r="K381" s="147"/>
      <c r="L381" s="147"/>
      <c r="M381" s="147"/>
      <c r="N381" s="147"/>
      <c r="O381" s="147"/>
      <c r="P381" s="147"/>
      <c r="Q381" s="147"/>
    </row>
    <row r="382" spans="1:20" ht="15" customHeight="1" thickBot="1">
      <c r="A382" s="299" t="s">
        <v>346</v>
      </c>
      <c r="B382" s="300"/>
      <c r="C382" s="300"/>
      <c r="D382" s="300"/>
      <c r="E382" s="300"/>
      <c r="F382" s="300"/>
      <c r="G382" s="300"/>
      <c r="H382" s="300"/>
      <c r="I382" s="300"/>
      <c r="J382" s="300"/>
      <c r="K382" s="300"/>
      <c r="L382" s="300"/>
      <c r="M382" s="300"/>
      <c r="N382" s="300"/>
      <c r="O382" s="300"/>
      <c r="P382" s="300"/>
      <c r="Q382" s="300"/>
      <c r="R382" s="300"/>
      <c r="S382" s="300"/>
      <c r="T382" s="301"/>
    </row>
    <row r="383" spans="1:20" ht="15" customHeight="1">
      <c r="A383" s="147" t="s">
        <v>186</v>
      </c>
    </row>
    <row r="384" spans="1:20" ht="15" customHeight="1"/>
    <row r="385" spans="1:1" ht="15" customHeight="1"/>
    <row r="386" spans="1:1" ht="15" customHeight="1"/>
    <row r="387" spans="1:1" ht="15" customHeight="1"/>
    <row r="388" spans="1:1" ht="15" customHeight="1"/>
    <row r="389" spans="1:1" ht="15" customHeight="1"/>
    <row r="390" spans="1:1" ht="15" customHeight="1"/>
    <row r="391" spans="1:1" ht="15" customHeight="1"/>
    <row r="392" spans="1:1" ht="15" customHeight="1"/>
    <row r="393" spans="1:1" ht="15" customHeight="1"/>
    <row r="394" spans="1:1" ht="15" customHeight="1"/>
    <row r="395" spans="1:1" ht="15" customHeight="1"/>
    <row r="396" spans="1:1" ht="15" customHeight="1"/>
    <row r="397" spans="1:1" ht="15" customHeight="1"/>
    <row r="398" spans="1:1" ht="15" customHeight="1"/>
    <row r="399" spans="1:1" ht="15" customHeight="1">
      <c r="A399" s="315"/>
    </row>
    <row r="400" spans="1:1" ht="15" customHeight="1">
      <c r="A400" s="316"/>
    </row>
    <row r="401" spans="1:20" ht="15" customHeight="1"/>
    <row r="402" spans="1:20" ht="15" customHeight="1" thickBot="1"/>
    <row r="403" spans="1:20" ht="15" customHeight="1">
      <c r="A403" s="226"/>
      <c r="B403" s="185"/>
      <c r="C403" s="186"/>
      <c r="D403" s="186"/>
      <c r="E403" s="186"/>
      <c r="F403" s="186"/>
      <c r="G403" s="186"/>
      <c r="H403" s="186"/>
      <c r="I403" s="186"/>
      <c r="J403" s="235"/>
      <c r="K403" s="235"/>
      <c r="L403" s="235"/>
      <c r="M403" s="235"/>
      <c r="N403" s="235"/>
      <c r="O403" s="235"/>
      <c r="P403" s="235"/>
      <c r="Q403" s="235"/>
      <c r="R403" s="186"/>
      <c r="S403" s="186"/>
      <c r="T403" s="187"/>
    </row>
    <row r="404" spans="1:20" ht="15" customHeight="1">
      <c r="A404" s="188"/>
      <c r="B404" s="189"/>
      <c r="J404" s="230"/>
      <c r="T404" s="190"/>
    </row>
    <row r="405" spans="1:20" ht="15" customHeight="1">
      <c r="A405" s="188"/>
      <c r="B405" s="189"/>
      <c r="J405" s="230"/>
      <c r="T405" s="190"/>
    </row>
    <row r="406" spans="1:20" ht="15" customHeight="1" thickBot="1">
      <c r="A406" s="188"/>
      <c r="B406" s="189"/>
      <c r="J406" s="230"/>
      <c r="T406" s="190"/>
    </row>
    <row r="407" spans="1:20" ht="15" customHeight="1" thickBot="1">
      <c r="A407" s="225" t="s">
        <v>187</v>
      </c>
      <c r="B407" s="422"/>
      <c r="C407" s="423"/>
      <c r="D407" s="423"/>
      <c r="E407" s="423"/>
      <c r="F407" s="423"/>
      <c r="G407" s="423"/>
      <c r="H407" s="423"/>
      <c r="I407" s="423"/>
      <c r="J407" s="423"/>
      <c r="K407" s="423"/>
      <c r="L407" s="423"/>
      <c r="M407" s="423"/>
      <c r="N407" s="423"/>
      <c r="O407" s="423"/>
      <c r="P407" s="423"/>
      <c r="Q407" s="423"/>
      <c r="R407" s="423"/>
      <c r="S407" s="423"/>
      <c r="T407" s="424"/>
    </row>
    <row r="408" spans="1:20" ht="15" customHeight="1" thickBot="1">
      <c r="A408" s="225" t="s">
        <v>188</v>
      </c>
      <c r="B408" s="425"/>
      <c r="C408" s="426"/>
      <c r="D408" s="426"/>
      <c r="E408" s="426"/>
      <c r="F408" s="426"/>
      <c r="G408" s="426"/>
      <c r="H408" s="426"/>
      <c r="I408" s="426"/>
      <c r="J408" s="426"/>
      <c r="K408" s="426"/>
      <c r="L408" s="426"/>
      <c r="M408" s="426"/>
      <c r="N408" s="426"/>
      <c r="O408" s="426"/>
      <c r="P408" s="426"/>
      <c r="Q408" s="426"/>
      <c r="R408" s="426"/>
      <c r="S408" s="426"/>
      <c r="T408" s="427"/>
    </row>
    <row r="409" spans="1:20">
      <c r="A409" s="152" t="s">
        <v>189</v>
      </c>
    </row>
  </sheetData>
  <mergeCells count="192">
    <mergeCell ref="J1:T4"/>
    <mergeCell ref="K21:Q23"/>
    <mergeCell ref="R21:R23"/>
    <mergeCell ref="S21:T22"/>
    <mergeCell ref="K24:Q24"/>
    <mergeCell ref="K25:Q25"/>
    <mergeCell ref="K33:Q33"/>
    <mergeCell ref="K34:Q34"/>
    <mergeCell ref="K35:Q35"/>
    <mergeCell ref="K36:Q36"/>
    <mergeCell ref="K37:Q37"/>
    <mergeCell ref="K38:Q38"/>
    <mergeCell ref="K26:Q26"/>
    <mergeCell ref="K27:Q27"/>
    <mergeCell ref="K28:Q28"/>
    <mergeCell ref="K30:Q30"/>
    <mergeCell ref="K31:Q31"/>
    <mergeCell ref="K32:Q32"/>
    <mergeCell ref="K45:Q45"/>
    <mergeCell ref="K46:Q46"/>
    <mergeCell ref="K54:Q54"/>
    <mergeCell ref="K55:Q55"/>
    <mergeCell ref="K57:Q59"/>
    <mergeCell ref="R57:R59"/>
    <mergeCell ref="K39:Q39"/>
    <mergeCell ref="K40:Q40"/>
    <mergeCell ref="K41:Q41"/>
    <mergeCell ref="K42:Q42"/>
    <mergeCell ref="K43:Q43"/>
    <mergeCell ref="K44:Q44"/>
    <mergeCell ref="K66:Q66"/>
    <mergeCell ref="K68:Q68"/>
    <mergeCell ref="K71:Q71"/>
    <mergeCell ref="K73:Q73"/>
    <mergeCell ref="K77:Q77"/>
    <mergeCell ref="K78:Q78"/>
    <mergeCell ref="S57:T58"/>
    <mergeCell ref="K60:Q60"/>
    <mergeCell ref="K61:Q61"/>
    <mergeCell ref="K63:Q63"/>
    <mergeCell ref="K64:Q64"/>
    <mergeCell ref="K65:Q65"/>
    <mergeCell ref="K89:Q89"/>
    <mergeCell ref="K90:Q90"/>
    <mergeCell ref="K93:Q93"/>
    <mergeCell ref="K99:Q99"/>
    <mergeCell ref="K107:Q107"/>
    <mergeCell ref="K109:Q111"/>
    <mergeCell ref="K79:Q79"/>
    <mergeCell ref="K80:Q80"/>
    <mergeCell ref="K81:Q81"/>
    <mergeCell ref="K86:Q86"/>
    <mergeCell ref="K87:Q87"/>
    <mergeCell ref="K88:Q88"/>
    <mergeCell ref="K116:Q116"/>
    <mergeCell ref="K117:Q117"/>
    <mergeCell ref="K118:Q118"/>
    <mergeCell ref="K119:Q119"/>
    <mergeCell ref="K120:Q120"/>
    <mergeCell ref="K121:Q121"/>
    <mergeCell ref="R109:R111"/>
    <mergeCell ref="S109:T110"/>
    <mergeCell ref="K112:Q112"/>
    <mergeCell ref="K113:Q113"/>
    <mergeCell ref="K114:Q114"/>
    <mergeCell ref="K115:Q115"/>
    <mergeCell ref="K128:Q128"/>
    <mergeCell ref="K129:Q129"/>
    <mergeCell ref="K130:Q130"/>
    <mergeCell ref="K131:Q131"/>
    <mergeCell ref="K132:Q132"/>
    <mergeCell ref="K133:Q133"/>
    <mergeCell ref="K122:Q122"/>
    <mergeCell ref="K123:Q123"/>
    <mergeCell ref="K124:Q124"/>
    <mergeCell ref="K125:Q125"/>
    <mergeCell ref="K126:Q126"/>
    <mergeCell ref="K127:Q127"/>
    <mergeCell ref="S142:T143"/>
    <mergeCell ref="K145:Q145"/>
    <mergeCell ref="K146:Q146"/>
    <mergeCell ref="K134:Q134"/>
    <mergeCell ref="K135:Q135"/>
    <mergeCell ref="K136:Q136"/>
    <mergeCell ref="K137:Q137"/>
    <mergeCell ref="K138:Q138"/>
    <mergeCell ref="K139:Q139"/>
    <mergeCell ref="K166:Q166"/>
    <mergeCell ref="K167:Q167"/>
    <mergeCell ref="K168:Q168"/>
    <mergeCell ref="K169:Q169"/>
    <mergeCell ref="K173:Q173"/>
    <mergeCell ref="K174:Q174"/>
    <mergeCell ref="K140:Q140"/>
    <mergeCell ref="K142:Q144"/>
    <mergeCell ref="R142:R144"/>
    <mergeCell ref="K181:Q181"/>
    <mergeCell ref="K182:Q182"/>
    <mergeCell ref="K183:Q183"/>
    <mergeCell ref="K184:Q184"/>
    <mergeCell ref="K185:Q185"/>
    <mergeCell ref="K186:Q186"/>
    <mergeCell ref="K175:Q175"/>
    <mergeCell ref="K176:Q176"/>
    <mergeCell ref="K177:Q177"/>
    <mergeCell ref="K178:Q178"/>
    <mergeCell ref="K179:Q179"/>
    <mergeCell ref="K180:Q180"/>
    <mergeCell ref="S196:T197"/>
    <mergeCell ref="K208:Q208"/>
    <mergeCell ref="K211:Q211"/>
    <mergeCell ref="K212:Q212"/>
    <mergeCell ref="K213:Q213"/>
    <mergeCell ref="K215:Q215"/>
    <mergeCell ref="K187:Q187"/>
    <mergeCell ref="K188:Q188"/>
    <mergeCell ref="K193:Q193"/>
    <mergeCell ref="K194:Q194"/>
    <mergeCell ref="K196:Q198"/>
    <mergeCell ref="R196:R198"/>
    <mergeCell ref="K230:Q230"/>
    <mergeCell ref="K231:Q231"/>
    <mergeCell ref="K233:Q235"/>
    <mergeCell ref="R233:R235"/>
    <mergeCell ref="S233:T234"/>
    <mergeCell ref="K236:Q236"/>
    <mergeCell ref="K216:Q216"/>
    <mergeCell ref="K217:Q217"/>
    <mergeCell ref="K219:Q219"/>
    <mergeCell ref="K220:Q220"/>
    <mergeCell ref="K221:Q221"/>
    <mergeCell ref="K222:Q222"/>
    <mergeCell ref="K254:Q254"/>
    <mergeCell ref="K255:Q255"/>
    <mergeCell ref="K256:Q256"/>
    <mergeCell ref="K257:Q257"/>
    <mergeCell ref="K258:Q258"/>
    <mergeCell ref="K259:Q259"/>
    <mergeCell ref="K248:Q248"/>
    <mergeCell ref="K249:Q249"/>
    <mergeCell ref="K250:Q250"/>
    <mergeCell ref="K251:Q251"/>
    <mergeCell ref="K252:Q252"/>
    <mergeCell ref="K253:Q253"/>
    <mergeCell ref="K266:Q266"/>
    <mergeCell ref="K269:Q269"/>
    <mergeCell ref="K270:Q270"/>
    <mergeCell ref="K272:Q274"/>
    <mergeCell ref="R272:R274"/>
    <mergeCell ref="S272:T273"/>
    <mergeCell ref="K260:Q260"/>
    <mergeCell ref="K261:Q261"/>
    <mergeCell ref="K262:Q262"/>
    <mergeCell ref="K263:Q263"/>
    <mergeCell ref="K264:Q264"/>
    <mergeCell ref="K265:Q265"/>
    <mergeCell ref="K287:Q287"/>
    <mergeCell ref="K289:Q289"/>
    <mergeCell ref="K290:Q290"/>
    <mergeCell ref="K291:Q291"/>
    <mergeCell ref="K292:Q292"/>
    <mergeCell ref="K302:Q302"/>
    <mergeCell ref="K276:Q276"/>
    <mergeCell ref="K277:Q277"/>
    <mergeCell ref="K278:Q278"/>
    <mergeCell ref="K279:Q279"/>
    <mergeCell ref="K285:Q285"/>
    <mergeCell ref="K286:Q286"/>
    <mergeCell ref="K319:Q321"/>
    <mergeCell ref="R319:R321"/>
    <mergeCell ref="S319:T320"/>
    <mergeCell ref="K331:Q331"/>
    <mergeCell ref="K332:Q332"/>
    <mergeCell ref="K333:Q333"/>
    <mergeCell ref="K303:Q303"/>
    <mergeCell ref="K304:Q304"/>
    <mergeCell ref="K313:Q313"/>
    <mergeCell ref="K314:Q314"/>
    <mergeCell ref="K316:Q316"/>
    <mergeCell ref="K317:Q317"/>
    <mergeCell ref="K340:Q340"/>
    <mergeCell ref="D343:Q343"/>
    <mergeCell ref="B379:T379"/>
    <mergeCell ref="B380:T380"/>
    <mergeCell ref="B407:T407"/>
    <mergeCell ref="B408:T408"/>
    <mergeCell ref="K334:Q334"/>
    <mergeCell ref="K335:Q335"/>
    <mergeCell ref="K336:Q336"/>
    <mergeCell ref="K337:Q337"/>
    <mergeCell ref="K338:Q338"/>
    <mergeCell ref="K339:Q339"/>
  </mergeCells>
  <conditionalFormatting sqref="B3:C6">
    <cfRule type="cellIs" dxfId="0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scale="61" orientation="landscape" verticalDpi="0" r:id="rId1"/>
  <rowBreaks count="2" manualBreakCount="2">
    <brk id="77" max="16383" man="1"/>
    <brk id="107" max="20" man="1"/>
  </rowBreaks>
  <colBreaks count="1" manualBreakCount="1">
    <brk id="20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1</xdr:col>
                    <xdr:colOff>104775</xdr:colOff>
                    <xdr:row>375</xdr:row>
                    <xdr:rowOff>76200</xdr:rowOff>
                  </from>
                  <to>
                    <xdr:col>1</xdr:col>
                    <xdr:colOff>352425</xdr:colOff>
                    <xdr:row>376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104775</xdr:colOff>
                    <xdr:row>376</xdr:row>
                    <xdr:rowOff>114300</xdr:rowOff>
                  </from>
                  <to>
                    <xdr:col>1</xdr:col>
                    <xdr:colOff>352425</xdr:colOff>
                    <xdr:row>377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Option Button 3">
              <controlPr defaultSize="0" autoFill="0" autoLine="0" autoPict="0">
                <anchor moveWithCells="1">
                  <from>
                    <xdr:col>1</xdr:col>
                    <xdr:colOff>66675</xdr:colOff>
                    <xdr:row>402</xdr:row>
                    <xdr:rowOff>38100</xdr:rowOff>
                  </from>
                  <to>
                    <xdr:col>1</xdr:col>
                    <xdr:colOff>314325</xdr:colOff>
                    <xdr:row>403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Option Button 4">
              <controlPr defaultSize="0" autoFill="0" autoLine="0" autoPict="0">
                <anchor moveWithCells="1">
                  <from>
                    <xdr:col>1</xdr:col>
                    <xdr:colOff>66675</xdr:colOff>
                    <xdr:row>403</xdr:row>
                    <xdr:rowOff>76200</xdr:rowOff>
                  </from>
                  <to>
                    <xdr:col>1</xdr:col>
                    <xdr:colOff>314325</xdr:colOff>
                    <xdr:row>404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Option Button 5">
              <controlPr defaultSize="0" autoFill="0" autoLine="0" autoPict="0">
                <anchor moveWithCells="1">
                  <from>
                    <xdr:col>1</xdr:col>
                    <xdr:colOff>66675</xdr:colOff>
                    <xdr:row>404</xdr:row>
                    <xdr:rowOff>85725</xdr:rowOff>
                  </from>
                  <to>
                    <xdr:col>1</xdr:col>
                    <xdr:colOff>314325</xdr:colOff>
                    <xdr:row>405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76EA5E-6AD6-4CE5-9E81-C7A50B0D4FA9}">
  <ds:schemaRefs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2006/metadata/properties"/>
    <ds:schemaRef ds:uri="http://www.w3.org/XML/1998/namespace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0A381B23-E16D-49C9-BFB4-EE3519CB4A69}"/>
</file>

<file path=customXml/itemProps3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1. CUTTING DOCKET</vt:lpstr>
      <vt:lpstr>2. TRIM CARD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  <vt:lpstr>BTS!Print_Titles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Chi Tran Thi Linh</cp:lastModifiedBy>
  <cp:lastPrinted>2024-11-29T06:14:01Z</cp:lastPrinted>
  <dcterms:created xsi:type="dcterms:W3CDTF">2016-05-06T01:47:29Z</dcterms:created>
  <dcterms:modified xsi:type="dcterms:W3CDTF">2024-12-04T08:05:58Z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