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.tran\OneDrive - CONG TY TNHH UN-AVAILABLE\CUSTOMER\TOMORROWLAND\2-SU25\1-SAMPLE\2-STYLE-FILE\3. CUTTING DOCKET\2ND PROTO SAMPLE\"/>
    </mc:Choice>
  </mc:AlternateContent>
  <xr:revisionPtr revIDLastSave="0" documentId="13_ncr:1_{76C84582-1DBA-410F-BE31-AE312A718AE2}" xr6:coauthVersionLast="47" xr6:coauthVersionMax="47" xr10:uidLastSave="{00000000-0000-0000-0000-000000000000}"/>
  <bookViews>
    <workbookView xWindow="-120" yWindow="-120" windowWidth="20730" windowHeight="11040" tabRatio="858" xr2:uid="{00000000-000D-0000-FFFF-FFFF00000000}"/>
  </bookViews>
  <sheets>
    <sheet name="1. CUTTING DOCKET" sheetId="1" r:id="rId1"/>
    <sheet name="2. TRIM CARD" sheetId="5" r:id="rId2"/>
    <sheet name="BTS" sheetId="41" r:id="rId3"/>
  </sheets>
  <externalReferences>
    <externalReference r:id="rId4"/>
    <externalReference r:id="rId5"/>
    <externalReference r:id="rId6"/>
    <externalReference r:id="rId7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DOCKET'!$A$76:$U$76</definedName>
    <definedName name="INTERNAL_INVOICE">[1]UN!#REF!</definedName>
    <definedName name="KKKKK">[1]UN!#REF!</definedName>
    <definedName name="_xlnm.Print_Area" localSheetId="0">'1. CUTTING DOCKET'!$A$1:$Q$111</definedName>
    <definedName name="_xlnm.Print_Area" localSheetId="1">'2. TRIM CARD'!$A$1:$C$22</definedName>
    <definedName name="_xlnm.Print_Area" localSheetId="2">BTS!$A$1:$V$117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41" l="1"/>
  <c r="H52" i="41"/>
  <c r="H36" i="41"/>
  <c r="H34" i="41"/>
  <c r="H33" i="41"/>
  <c r="H32" i="41"/>
  <c r="H31" i="41"/>
  <c r="H28" i="41"/>
  <c r="H24" i="41"/>
  <c r="H23" i="41"/>
  <c r="H22" i="41"/>
  <c r="H21" i="41"/>
  <c r="H20" i="41"/>
  <c r="H19" i="41"/>
  <c r="H18" i="41"/>
  <c r="H17" i="41"/>
  <c r="H16" i="41"/>
  <c r="H14" i="41"/>
  <c r="H13" i="41"/>
  <c r="H12" i="41"/>
  <c r="H11" i="41"/>
  <c r="B5" i="41"/>
  <c r="B4" i="41"/>
  <c r="B3" i="41"/>
  <c r="M1" i="41"/>
  <c r="B87" i="1" l="1"/>
  <c r="I19" i="1"/>
  <c r="J19" i="1"/>
  <c r="K19" i="1"/>
  <c r="G19" i="1"/>
  <c r="A10" i="5" l="1"/>
  <c r="L77" i="1"/>
  <c r="C15" i="5" l="1"/>
  <c r="A15" i="5"/>
  <c r="B15" i="5"/>
  <c r="A78" i="1" l="1"/>
  <c r="G21" i="1" l="1"/>
  <c r="A8" i="5"/>
  <c r="C2" i="5" l="1"/>
  <c r="A21" i="5" l="1"/>
  <c r="A19" i="5"/>
  <c r="B19" i="5"/>
  <c r="A17" i="5"/>
  <c r="B17" i="5"/>
  <c r="C14" i="5"/>
  <c r="C13" i="5"/>
  <c r="A9" i="5"/>
  <c r="B7" i="5"/>
  <c r="C5" i="5"/>
  <c r="C4" i="5"/>
  <c r="C3" i="5"/>
  <c r="B13" i="5"/>
  <c r="A13" i="5"/>
  <c r="A12" i="5"/>
  <c r="C11" i="5"/>
  <c r="B11" i="5"/>
  <c r="A11" i="5"/>
  <c r="B9" i="5"/>
  <c r="B5" i="5"/>
  <c r="B6" i="5" s="1"/>
  <c r="B4" i="5"/>
  <c r="A4" i="5"/>
  <c r="B3" i="5"/>
  <c r="A3" i="5"/>
  <c r="B2" i="5"/>
  <c r="A2" i="5"/>
  <c r="I21" i="1"/>
  <c r="I53" i="1" s="1"/>
  <c r="F111" i="1" s="1"/>
  <c r="I25" i="1"/>
  <c r="I27" i="1" s="1"/>
  <c r="I31" i="1"/>
  <c r="I33" i="1" s="1"/>
  <c r="I37" i="1"/>
  <c r="I39" i="1" s="1"/>
  <c r="I43" i="1"/>
  <c r="I45" i="1" s="1"/>
  <c r="I49" i="1"/>
  <c r="I51" i="1" s="1"/>
  <c r="J21" i="1"/>
  <c r="J53" i="1" s="1"/>
  <c r="G111" i="1" s="1"/>
  <c r="K21" i="1"/>
  <c r="K53" i="1" s="1"/>
  <c r="H111" i="1" s="1"/>
  <c r="J25" i="1"/>
  <c r="J27" i="1" s="1"/>
  <c r="K25" i="1"/>
  <c r="K27" i="1" s="1"/>
  <c r="J31" i="1"/>
  <c r="J33" i="1" s="1"/>
  <c r="K31" i="1"/>
  <c r="K33" i="1" s="1"/>
  <c r="J37" i="1"/>
  <c r="J39" i="1" s="1"/>
  <c r="K37" i="1"/>
  <c r="K39" i="1" s="1"/>
  <c r="J43" i="1"/>
  <c r="J45" i="1" s="1"/>
  <c r="K43" i="1"/>
  <c r="K45" i="1" s="1"/>
  <c r="J49" i="1"/>
  <c r="J51" i="1" s="1"/>
  <c r="K49" i="1"/>
  <c r="K51" i="1" s="1"/>
  <c r="A79" i="1" l="1"/>
  <c r="A80" i="1"/>
  <c r="A81" i="1"/>
  <c r="I111" i="1"/>
  <c r="H21" i="1"/>
  <c r="H53" i="1" s="1"/>
  <c r="E111" i="1" s="1"/>
  <c r="P51" i="1" l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P33" i="1"/>
  <c r="O33" i="1"/>
  <c r="N33" i="1"/>
  <c r="Q32" i="1"/>
  <c r="M31" i="1"/>
  <c r="M33" i="1" s="1"/>
  <c r="L31" i="1"/>
  <c r="L33" i="1" s="1"/>
  <c r="H31" i="1"/>
  <c r="H33" i="1" s="1"/>
  <c r="G31" i="1"/>
  <c r="G33" i="1" s="1"/>
  <c r="F31" i="1"/>
  <c r="P27" i="1"/>
  <c r="O27" i="1"/>
  <c r="N27" i="1"/>
  <c r="Q26" i="1"/>
  <c r="M25" i="1"/>
  <c r="M27" i="1" s="1"/>
  <c r="L25" i="1"/>
  <c r="L27" i="1" s="1"/>
  <c r="H25" i="1"/>
  <c r="H27" i="1" s="1"/>
  <c r="G25" i="1"/>
  <c r="G27" i="1" s="1"/>
  <c r="F25" i="1"/>
  <c r="Q37" i="1" l="1"/>
  <c r="Q31" i="1"/>
  <c r="Q49" i="1"/>
  <c r="F51" i="1"/>
  <c r="Q25" i="1"/>
  <c r="Q43" i="1"/>
  <c r="F39" i="1"/>
  <c r="F33" i="1"/>
  <c r="F27" i="1"/>
  <c r="A72" i="1" l="1"/>
  <c r="A69" i="1"/>
  <c r="E70" i="1" s="1"/>
  <c r="B70" i="1"/>
  <c r="C111" i="1"/>
  <c r="G53" i="1" l="1"/>
  <c r="J111" i="1"/>
  <c r="D111" i="1" l="1"/>
  <c r="K111" i="1" s="1"/>
  <c r="C49" i="1"/>
  <c r="D43" i="1"/>
  <c r="D45" i="1" s="1"/>
  <c r="C43" i="1"/>
  <c r="Q42" i="1"/>
  <c r="Q45" i="1" s="1"/>
  <c r="S45" i="1" l="1"/>
  <c r="G70" i="1"/>
  <c r="I70" i="1" s="1"/>
  <c r="J70" i="1" s="1"/>
  <c r="Q20" i="1" l="1"/>
  <c r="A77" i="1" l="1"/>
  <c r="C37" i="1" l="1"/>
  <c r="C31" i="1"/>
  <c r="C25" i="1" l="1"/>
  <c r="E62" i="1" l="1"/>
  <c r="Q18" i="1" l="1"/>
  <c r="B73" i="1" l="1"/>
  <c r="B67" i="1"/>
  <c r="B64" i="1"/>
  <c r="B61" i="1"/>
  <c r="D49" i="1" l="1"/>
  <c r="D51" i="1" s="1"/>
  <c r="Q48" i="1"/>
  <c r="Q51" i="1" s="1"/>
  <c r="D37" i="1"/>
  <c r="D39" i="1" s="1"/>
  <c r="Q36" i="1"/>
  <c r="Q39" i="1" s="1"/>
  <c r="D31" i="1"/>
  <c r="D33" i="1" s="1"/>
  <c r="E71" i="1" l="1"/>
  <c r="A63" i="1"/>
  <c r="E73" i="1"/>
  <c r="E74" i="1" s="1"/>
  <c r="E67" i="1"/>
  <c r="E68" i="1" s="1"/>
  <c r="A66" i="1"/>
  <c r="E64" i="1"/>
  <c r="S51" i="1" l="1"/>
  <c r="S39" i="1"/>
  <c r="G71" i="1" l="1"/>
  <c r="I71" i="1" s="1"/>
  <c r="J71" i="1" s="1"/>
  <c r="G73" i="1"/>
  <c r="G67" i="1"/>
  <c r="I67" i="1" s="1"/>
  <c r="J67" i="1" s="1"/>
  <c r="G74" i="1" l="1"/>
  <c r="I74" i="1" s="1"/>
  <c r="J74" i="1" s="1"/>
  <c r="M74" i="1" s="1"/>
  <c r="I73" i="1"/>
  <c r="J73" i="1" s="1"/>
  <c r="M71" i="1"/>
  <c r="M70" i="1"/>
  <c r="M73" i="1" l="1"/>
  <c r="B58" i="1" l="1"/>
  <c r="D25" i="1" l="1"/>
  <c r="D27" i="1" s="1"/>
  <c r="Q24" i="1"/>
  <c r="Q27" i="1" s="1"/>
  <c r="E65" i="1" l="1"/>
  <c r="S27" i="1" l="1"/>
  <c r="G61" i="1" l="1"/>
  <c r="I61" i="1" s="1"/>
  <c r="J61" i="1" s="1"/>
  <c r="G62" i="1" l="1"/>
  <c r="I62" i="1" l="1"/>
  <c r="J62" i="1" s="1"/>
  <c r="M61" i="1"/>
  <c r="M62" i="1" l="1"/>
  <c r="Q30" i="1"/>
  <c r="Q33" i="1" s="1"/>
  <c r="S33" i="1" l="1"/>
  <c r="G64" i="1" l="1"/>
  <c r="I64" i="1" s="1"/>
  <c r="J64" i="1" s="1"/>
  <c r="G65" i="1" l="1"/>
  <c r="I65" i="1" s="1"/>
  <c r="J65" i="1" s="1"/>
  <c r="G68" i="1"/>
  <c r="I68" i="1" s="1"/>
  <c r="J68" i="1" s="1"/>
  <c r="M67" i="1" l="1"/>
  <c r="M65" i="1"/>
  <c r="M64" i="1"/>
  <c r="M68" i="1"/>
  <c r="D19" i="1" l="1"/>
  <c r="D21" i="1" s="1"/>
  <c r="Q19" i="1"/>
  <c r="Q21" i="1" s="1"/>
  <c r="H78" i="1" l="1"/>
  <c r="K78" i="1"/>
  <c r="M78" i="1" s="1"/>
  <c r="O78" i="1" s="1"/>
  <c r="C6" i="5"/>
  <c r="C9" i="5" s="1"/>
  <c r="K80" i="1"/>
  <c r="M80" i="1" s="1"/>
  <c r="O80" i="1" s="1"/>
  <c r="K77" i="1"/>
  <c r="M77" i="1" s="1"/>
  <c r="K79" i="1"/>
  <c r="M79" i="1" s="1"/>
  <c r="O79" i="1" s="1"/>
  <c r="K81" i="1"/>
  <c r="M81" i="1" s="1"/>
  <c r="O81" i="1" s="1"/>
  <c r="Q53" i="1"/>
  <c r="H81" i="1"/>
  <c r="H79" i="1"/>
  <c r="H80" i="1"/>
  <c r="A57" i="1"/>
  <c r="H77" i="1"/>
  <c r="B104" i="1"/>
  <c r="B96" i="1"/>
  <c r="C96" i="1" l="1"/>
  <c r="C104" i="1"/>
  <c r="G58" i="1"/>
  <c r="I58" i="1" s="1"/>
  <c r="O77" i="1"/>
  <c r="J58" i="1" l="1"/>
  <c r="M58" i="1" s="1"/>
  <c r="G59" i="1"/>
  <c r="I59" i="1" s="1"/>
  <c r="J59" i="1" s="1"/>
  <c r="M59" i="1" l="1"/>
</calcChain>
</file>

<file path=xl/sharedStrings.xml><?xml version="1.0" encoding="utf-8"?>
<sst xmlns="http://schemas.openxmlformats.org/spreadsheetml/2006/main" count="464" uniqueCount="294">
  <si>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</si>
  <si>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</si>
  <si>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</si>
  <si>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</si>
  <si>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</si>
  <si>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</si>
  <si>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</si>
  <si>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</si>
  <si>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</si>
  <si>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</si>
  <si>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</si>
  <si>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</si>
  <si>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</si>
  <si>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</si>
  <si>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</si>
  <si>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</si>
  <si>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</si>
  <si>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</si>
  <si>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</si>
  <si>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</si>
  <si>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</si>
  <si>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</si>
  <si>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</si>
  <si>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</si>
  <si>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</si>
  <si>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</si>
  <si>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</si>
  <si>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</si>
  <si>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</si>
  <si>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</si>
  <si>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</si>
  <si>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</si>
  <si>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</si>
  <si>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</si>
  <si>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</si>
  <si>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SỐ LƯỢNG CẦN CẤP CHO TỔ CẮT (GROSS)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</si>
  <si>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</si>
  <si>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</si>
  <si>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</si>
  <si>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</si>
  <si>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</si>
  <si>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</si>
  <si>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</si>
  <si>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</si>
  <si>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</si>
  <si>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</si>
  <si>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</si>
  <si>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</si>
  <si>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</si>
  <si>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</si>
  <si>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</si>
  <si>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</si>
  <si>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</si>
  <si>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</si>
  <si>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</si>
  <si>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</si>
  <si>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</si>
  <si>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</si>
  <si>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</si>
  <si>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</si>
  <si>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</si>
  <si>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</si>
  <si>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</si>
  <si>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</si>
  <si>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</si>
  <si>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</si>
  <si>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</si>
  <si>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</si>
  <si>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</si>
  <si>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</si>
  <si>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</si>
  <si>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</si>
  <si>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100% COTTON</t>
  </si>
  <si>
    <t>VẢI CHÍNH</t>
  </si>
  <si>
    <t>GRAND TOTAL:</t>
  </si>
  <si>
    <t>SỐ LƯỢNG CẦN CẤP CHO TEST INHOUSE</t>
  </si>
  <si>
    <t>SỐ LƯỢNG CẦN CẤP CHO TEST OUTSOURCE</t>
  </si>
  <si>
    <t>LỖI VẢI (DEFECT)
+ ĐẦU KHÚC</t>
  </si>
  <si>
    <t>XS</t>
  </si>
  <si>
    <t xml:space="preserve">CM20 1X1RIB  100% COTTON 260GSM </t>
  </si>
  <si>
    <t>BO CỔ</t>
  </si>
  <si>
    <t>3XL</t>
  </si>
  <si>
    <t>DUYỆT HÌNH IN THEO</t>
  </si>
  <si>
    <t>2XL</t>
  </si>
  <si>
    <t>WHITE OVO STANDARD</t>
  </si>
  <si>
    <t>SHIPPING SAMPLE REQUIRED</t>
  </si>
  <si>
    <t>WHISPER WHITE</t>
  </si>
  <si>
    <t>FLINT STONE</t>
  </si>
  <si>
    <t>BRONZE GREEN</t>
  </si>
  <si>
    <t>WILD GINGER</t>
  </si>
  <si>
    <t>M-0324-KT-5141</t>
  </si>
  <si>
    <t>2XS</t>
  </si>
  <si>
    <t xml:space="preserve">-OVFW24P0456004T00K LOT 0743/3 ÁNH A CẤP 54M </t>
  </si>
  <si>
    <t>-OVFW24P0456010T00K LOT 1502/4 CẤP 27M</t>
  </si>
  <si>
    <t>-OVFW24P0456012T00K LOT 1501/4 ÁNH A CẤP 27M</t>
  </si>
  <si>
    <t xml:space="preserve">-OVFW24P0456006T00K LOT 0716/4 ÁNH A CẤP 15M TRIỆT TIÊU
OVFW24P0456006T00K LOT 0715/4 ÁNH A CẤP 26M </t>
  </si>
  <si>
    <t>-OVFW24P0456008T00K LOT 0309/4 ÁNH A CẤP 17M TRIỆT TIÊU
-OVFW24P0456007T00K LOT 0310/4 ÁNH A CẤP 24M</t>
  </si>
  <si>
    <t>-OVFW24P0456003T00K LOT 0743/3 ÁNH A CẤP 795M</t>
  </si>
  <si>
    <t>-OVFW24P0456005T00K LOT 0716/4 ÁNH A CẤP 74MM
-OVFW24P0456005T00K LOT 0715/4 ÁNH A CẤP 530MM</t>
  </si>
  <si>
    <t>-OVFW24P0456007T00K LOT 0309/4 ÁNH A CẤP 149M
-OVFW24P0456007T00K LOT 0310/4 ÁNH A CẤP 445M</t>
  </si>
  <si>
    <t>-OVFW24P0456009T00K LOT 1502/4 ÁNH A CẤP 400M</t>
  </si>
  <si>
    <t>-OVFW24P0456011T00K LOT 1501/4 ÁNH A CẤP 399M</t>
  </si>
  <si>
    <t xml:space="preserve">CHỈ 40/2 MAY CHÍNH + VẮT SỔ </t>
  </si>
  <si>
    <r>
      <t>IN :</t>
    </r>
    <r>
      <rPr>
        <b/>
        <sz val="45"/>
        <rFont val="Muli"/>
      </rPr>
      <t xml:space="preserve"> </t>
    </r>
  </si>
  <si>
    <t>THÔNG TIN ĐỊNH VỊ HÌNH IN</t>
  </si>
  <si>
    <r>
      <t>WASH:</t>
    </r>
    <r>
      <rPr>
        <sz val="45"/>
        <rFont val="Muli"/>
      </rPr>
      <t xml:space="preserve"> </t>
    </r>
  </si>
  <si>
    <t>DUYỆT GARMENT WASH  THEO</t>
  </si>
  <si>
    <t>CHỈ MAY CHÍNH</t>
  </si>
  <si>
    <t>SS TEE</t>
  </si>
  <si>
    <t>177CM</t>
  </si>
  <si>
    <t>MER - CHI/OANH - EXT : 210</t>
  </si>
  <si>
    <t>TOMORROWLAND</t>
  </si>
  <si>
    <t xml:space="preserve">NHÃN CHÍNH </t>
  </si>
  <si>
    <t>NHÃN SIZE</t>
  </si>
  <si>
    <t xml:space="preserve">THÊU : </t>
  </si>
  <si>
    <t>Not applicable for now</t>
  </si>
  <si>
    <t>Gender</t>
  </si>
  <si>
    <t>Supplier</t>
  </si>
  <si>
    <t>MEASUREMENT</t>
  </si>
  <si>
    <t>INSTRUCTION</t>
  </si>
  <si>
    <t>BODY</t>
  </si>
  <si>
    <t>A</t>
  </si>
  <si>
    <t>SHOULDER TO SHOULDER</t>
  </si>
  <si>
    <t>SEAM TO SEAM, EXCL BINDING OR CUFF HEM</t>
  </si>
  <si>
    <t>B</t>
  </si>
  <si>
    <t xml:space="preserve">1/2 CHEST WIDTH </t>
  </si>
  <si>
    <t>1 CM BELOW ARMPIT</t>
  </si>
  <si>
    <t>C</t>
  </si>
  <si>
    <t>1/2 CARURE WIDTH</t>
  </si>
  <si>
    <t>1/2 ARMHOLE HEIGHT, SEAM TO SEAM</t>
  </si>
  <si>
    <t>D</t>
  </si>
  <si>
    <t>E</t>
  </si>
  <si>
    <t>F</t>
  </si>
  <si>
    <t>BOTTOM HEM HEIGHT</t>
  </si>
  <si>
    <t>STITCHING OR RIB HEIGHT</t>
  </si>
  <si>
    <t>G</t>
  </si>
  <si>
    <t>1/2 ARMHOLE STRAIGHT</t>
  </si>
  <si>
    <t>H</t>
  </si>
  <si>
    <t>1/2 SLEEVEWIDTH AT ARMPIT</t>
  </si>
  <si>
    <t>UNDERARM POINT, PERPENDULAR TO SLEEVE</t>
  </si>
  <si>
    <t>I</t>
  </si>
  <si>
    <t>1/2 SLEEVE OPENING INSIDE</t>
  </si>
  <si>
    <t>RIB/ CUFF HEM</t>
  </si>
  <si>
    <t>J</t>
  </si>
  <si>
    <t>CUFF HEM HEIGHT</t>
  </si>
  <si>
    <t xml:space="preserve">SLEEVE LENGTH </t>
  </si>
  <si>
    <t>CB NECK TO SHOULDER TO CUFF HEM</t>
  </si>
  <si>
    <t>SLEEVEHEAD HEIGHT</t>
  </si>
  <si>
    <t>SHOULDERDROP</t>
  </si>
  <si>
    <t xml:space="preserve">HEIGHT BETWEEN SNP AT NECK TO SHOULDERSEAM </t>
  </si>
  <si>
    <t>N</t>
  </si>
  <si>
    <t>NECK</t>
  </si>
  <si>
    <t xml:space="preserve">NECK OPENING </t>
  </si>
  <si>
    <t>SEAM TO SEAM, INCL COLLAR</t>
  </si>
  <si>
    <t>O</t>
  </si>
  <si>
    <t>FRONT NECK DROP</t>
  </si>
  <si>
    <t>STRAIGHT FROM SNP TO CF NECKLINE, INCL COLLAR</t>
  </si>
  <si>
    <t>P</t>
  </si>
  <si>
    <t>BACK NECK DROP</t>
  </si>
  <si>
    <t>Q</t>
  </si>
  <si>
    <t>COLLAR HEIGHT</t>
  </si>
  <si>
    <t>R</t>
  </si>
  <si>
    <t>COLLAR WIDTH ON TOP</t>
  </si>
  <si>
    <t>REAL OPENING, EXCL COLLAR</t>
  </si>
  <si>
    <t>MINIMUM HEADPASSING</t>
  </si>
  <si>
    <t>NECKOPENING STRETCHED OPEN TO MAX</t>
  </si>
  <si>
    <t>ARTWORK</t>
  </si>
  <si>
    <t>FRONT ARTWORK SIZE</t>
  </si>
  <si>
    <t>%</t>
  </si>
  <si>
    <t>BACK ARTWORK SIZE</t>
  </si>
  <si>
    <t>ARTWORK POSITION FROM SHOULDER NECK POINT</t>
  </si>
  <si>
    <t>ARTWORK POSITION FROM CF</t>
  </si>
  <si>
    <t>ARTWORK POSITION FROM CF NECKLINE</t>
  </si>
  <si>
    <t>EXCL COLLAR</t>
  </si>
  <si>
    <t>ARTWORK POSITION FROM CB NECKLINE</t>
  </si>
  <si>
    <t>Marked in red is out of tolerance, marked in yellow is adjusted or added</t>
  </si>
  <si>
    <t>Requested in following sizes</t>
  </si>
  <si>
    <t>Extra comments</t>
  </si>
  <si>
    <t>Please contact us if something isn't clear, or if you have any questions</t>
  </si>
  <si>
    <t>HẠ CỔ TRƯỚC</t>
  </si>
  <si>
    <t>K</t>
  </si>
  <si>
    <t>VTK6012-1B FLEECE 100%COTTON 310GSM 
30'S//2 OE CD +
10'S CD AA SIRO DK ; CW: 177CM</t>
  </si>
  <si>
    <t>VTK5824 RIB 2*2 97%COTTON 3%SPAN 390GSM
30'S//2 CM + 70D/OP; CW: 127CM</t>
  </si>
  <si>
    <t xml:space="preserve">DÂY TAPE XƯƠNG CÁ </t>
  </si>
  <si>
    <t>DUYỆT MÀU SẮC VÀ CHẤT LƯỢNG NHƯ TRÊN MOCKUP DỰ KIẾN CHUYỂN 17/09/2024</t>
  </si>
  <si>
    <t>TẠI CỔ</t>
  </si>
  <si>
    <t>1/2 BOTTOM WIDTH AT RIB/ BOTTOM HEM</t>
  </si>
  <si>
    <t xml:space="preserve">RELAXED </t>
  </si>
  <si>
    <t xml:space="preserve">1/2 BOTTOM WIDTH AT 5 CM ABOVE RIB </t>
  </si>
  <si>
    <t>1/2 SLEEVE WIDTH AT 5 CM ABOVE RIB/ CUFF HEM</t>
  </si>
  <si>
    <t>ARMPIT POSITION FROM SHOULDER NECK POINT</t>
  </si>
  <si>
    <t>FOR RAGLAN, MEASURE STRAIGHT TILL UNDERARM POINT</t>
  </si>
  <si>
    <t>HOOD</t>
  </si>
  <si>
    <t xml:space="preserve">1/2 HOOD OPENING </t>
  </si>
  <si>
    <t xml:space="preserve">FRONT OPENING </t>
  </si>
  <si>
    <t>HOOD EDGE CIRCUMFERENCE</t>
  </si>
  <si>
    <t>NECKLINE TO FRONT OPENING</t>
  </si>
  <si>
    <t>1/2 HOOD WIDTH</t>
  </si>
  <si>
    <t xml:space="preserve">15 CM FROM TOP HOOD </t>
  </si>
  <si>
    <t>1/2 HOOD HEIGHT</t>
  </si>
  <si>
    <t>SHOULDER NECK POINT TO TOP HOOD</t>
  </si>
  <si>
    <t>LENGTH CORD ENDS</t>
  </si>
  <si>
    <t>WHEN HOOD IS RELAXED, VISIBLE LENGTH</t>
  </si>
  <si>
    <t>POCKET</t>
  </si>
  <si>
    <t>POCKET HEIGHT</t>
  </si>
  <si>
    <t>CENTER</t>
  </si>
  <si>
    <t>W</t>
  </si>
  <si>
    <t xml:space="preserve">POCKET WIDTH AT TOP </t>
  </si>
  <si>
    <t>X</t>
  </si>
  <si>
    <t>POCKET WIDTH AT BOTTOM</t>
  </si>
  <si>
    <t>Y</t>
  </si>
  <si>
    <t>POCKET OPENING</t>
  </si>
  <si>
    <t>Z</t>
  </si>
  <si>
    <t>NGANG VAI</t>
  </si>
  <si>
    <t>HẠ CỔ SAU</t>
  </si>
  <si>
    <t>1/2 NGANG NGỰC DƯỚI NÁCH 1CM</t>
  </si>
  <si>
    <t>STAIRWAY BUTTERFLY SWEATSHIRT WOMEN</t>
  </si>
  <si>
    <t>C0057-CRW009</t>
  </si>
  <si>
    <t>T25  SU25  S2792</t>
  </si>
  <si>
    <t>SAMPLE</t>
  </si>
  <si>
    <t>BO LAI + BO TAY + BO CỔ</t>
  </si>
  <si>
    <t>NHÃN THÀNH PHẦN</t>
  </si>
  <si>
    <t>KHÔNG WASH</t>
  </si>
  <si>
    <t xml:space="preserve">GẬP ĐÔI, MAY KẸP TẠI GIỮA CỔ SAU </t>
  </si>
  <si>
    <t xml:space="preserve">GẬP ĐÔI, MAY SÁT BÊN CẠNH TRÁI CỦA NHÃN CHÍNH ( HƯỚNG NGƯỜI MẶC)  </t>
  </si>
  <si>
    <t>GẬP ĐÔI, MAY KẸP BÊN SƯỜN TRÁI NGƯỜI MẶT, CÁCH TRA LAI 11CM</t>
  </si>
  <si>
    <t>COMMENTS</t>
  </si>
  <si>
    <t>SUPPLIER</t>
  </si>
  <si>
    <t>TML</t>
  </si>
  <si>
    <t>S/M</t>
  </si>
  <si>
    <t>L/XL</t>
  </si>
  <si>
    <t>FRONT BODY LENGTH</t>
  </si>
  <si>
    <t>SHOULDER NECK POINT TO BOTTOM HEM</t>
  </si>
  <si>
    <t>BACK BODY LENGTH</t>
  </si>
  <si>
    <t>SPLIT HEIGHT SIDESEAM</t>
  </si>
  <si>
    <t>MEASURE AT FRONT</t>
  </si>
  <si>
    <t>T</t>
  </si>
  <si>
    <t>U</t>
  </si>
  <si>
    <t>V</t>
  </si>
  <si>
    <t>VỊ TRÍ ĐO</t>
  </si>
  <si>
    <t>DÀI TRƯỚC TỪ ĐỈNH VAI XUỐNG</t>
  </si>
  <si>
    <t>DÀI SAU TỪ ĐỈNH VAI XUỐNG</t>
  </si>
  <si>
    <t>1/2 NGANG LAI ĐO ÊM</t>
  </si>
  <si>
    <t>TO BẢN LAI ÁO</t>
  </si>
  <si>
    <t xml:space="preserve">1/2 NÁCH ĐO THẲNG </t>
  </si>
  <si>
    <t>1/2 RỘNG TAY TẠI NÁCH ĐO VUÔNG GÓC</t>
  </si>
  <si>
    <t>1/2 RỘNG TAY TỪ ĐƯỜNG TRA RIB LÊN 5CM</t>
  </si>
  <si>
    <t>1/2 NGANG LAI TỪ ĐƯỜNG TRA RIB LÊN 5CM</t>
  </si>
  <si>
    <t>1/2 CỬA TAY</t>
  </si>
  <si>
    <t>TO BẢN CỬA TAY</t>
  </si>
  <si>
    <t>DÀI TAY</t>
  </si>
  <si>
    <t>CAO ĐẦU TAY</t>
  </si>
  <si>
    <t xml:space="preserve">HẠ VAI </t>
  </si>
  <si>
    <t>TO BẢN CỔ</t>
  </si>
  <si>
    <t>RỘNG CỔ ĐO TỪ ĐƯỜNG MAY TỚI ĐƯỜNG MAY</t>
  </si>
  <si>
    <t>RỘNG CỔ ĐO TẠI CẠNH TRÊN</t>
  </si>
  <si>
    <t>RỘNG CỔ KÉO CĂNG</t>
  </si>
  <si>
    <t>CAO XẺ TÀ</t>
  </si>
  <si>
    <t>DEEP BLACK</t>
  </si>
  <si>
    <t>DUYỆT CHẤT LƯỢNG, MÀU SẮC HÌNH THÊU NHƯ COMMENT CỦA KHÁCH</t>
  </si>
  <si>
    <t xml:space="preserve">ĐỊNH VỊ HÌNH THÊU THÂN TRƯỚC :
</t>
  </si>
  <si>
    <t>NHƯ ÁO MẪU CỦA KHÁCH - LIÊN HỆ MER ĐỂ LẤY ÁO MẪU</t>
  </si>
  <si>
    <t>DUYỆT CHẤT LƯỢNG , MÀU SĂC NHƯ COMMENT CỦA KHÁCH</t>
  </si>
  <si>
    <r>
      <rPr>
        <b/>
        <sz val="30"/>
        <rFont val="Muli"/>
      </rPr>
      <t>ĐỊNH VỊ HÌNH IN THÂN TRƯỚC :</t>
    </r>
    <r>
      <rPr>
        <sz val="30"/>
        <rFont val="Muli"/>
      </rPr>
      <t xml:space="preserve">
</t>
    </r>
  </si>
  <si>
    <t>stick to spec</t>
  </si>
  <si>
    <t>OK</t>
  </si>
  <si>
    <t>SU25</t>
  </si>
  <si>
    <t>THAM KHẢO CÁCH MAY: ÁO MẪU 1ST PROTO C0057-CRW009 CHUYỂN CÙNG TÁC NGHIỆP</t>
  </si>
  <si>
    <t>KHÔNG IN</t>
  </si>
  <si>
    <t>KHÔNG THÊU</t>
  </si>
  <si>
    <t>Date:</t>
  </si>
  <si>
    <t xml:space="preserve">Date production ok: </t>
  </si>
  <si>
    <t xml:space="preserve">Style </t>
  </si>
  <si>
    <t>adjusted</t>
  </si>
  <si>
    <t>ok as on sample</t>
  </si>
  <si>
    <t>LOOK - FABRIC</t>
  </si>
  <si>
    <t>FABRIC + COLOUR</t>
  </si>
  <si>
    <t>WASHING</t>
  </si>
  <si>
    <t>TRIMS</t>
  </si>
  <si>
    <t>TECHNIQUE</t>
  </si>
  <si>
    <t>COLOUR</t>
  </si>
  <si>
    <t xml:space="preserve">POSITION </t>
  </si>
  <si>
    <t>PICTURES</t>
  </si>
  <si>
    <t>FITTING</t>
  </si>
  <si>
    <t>Fitting looks ok</t>
  </si>
  <si>
    <t>* I have adjusted the sleeve width above the cuff</t>
  </si>
  <si>
    <t>* Shoulderdrop is ok as on sample</t>
  </si>
  <si>
    <t xml:space="preserve">* Important to respect length and width measurements </t>
  </si>
  <si>
    <t>FINISHING - MANUFACTURING</t>
  </si>
  <si>
    <t xml:space="preserve">Finishing looks ok </t>
  </si>
  <si>
    <t xml:space="preserve">* This style has a different size range (S/M - L/XL) that our range doens't provide - please use an available one for production so right size indication is in the neckline </t>
  </si>
  <si>
    <t>TOL</t>
  </si>
  <si>
    <t xml:space="preserve">ĐIỀU CHỈNH RỘNG TAY </t>
  </si>
  <si>
    <t xml:space="preserve">HẠ VAI NHƯ ÁO MẪU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</si>
</sst>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  <numFmt numFmtId="177" formatCode="dd\-mm\-yy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sz val="45"/>
      <name val="Muli"/>
    </font>
    <font>
      <b/>
      <u/>
      <sz val="45"/>
      <name val="Muli"/>
    </font>
    <font>
      <b/>
      <sz val="45"/>
      <name val="Muli"/>
    </font>
    <font>
      <b/>
      <sz val="35"/>
      <name val="Muli"/>
    </font>
    <font>
      <b/>
      <sz val="50"/>
      <color theme="1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sz val="10"/>
      <name val="Calibri"/>
      <family val="2"/>
    </font>
    <font>
      <b/>
      <sz val="2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u/>
      <sz val="10"/>
      <name val="Calibri"/>
      <family val="2"/>
    </font>
    <font>
      <b/>
      <sz val="45"/>
      <color indexed="48"/>
      <name val="Muli"/>
    </font>
    <font>
      <b/>
      <i/>
      <sz val="26"/>
      <name val="Muli"/>
    </font>
    <font>
      <b/>
      <sz val="26"/>
      <color rgb="FF0060A8"/>
      <name val="Muli"/>
    </font>
    <font>
      <b/>
      <sz val="36"/>
      <color rgb="FF0060A8"/>
      <name val="Muli"/>
    </font>
    <font>
      <b/>
      <sz val="45"/>
      <color rgb="FF0060A8"/>
      <name val="Muli"/>
    </font>
    <font>
      <b/>
      <sz val="30"/>
      <color rgb="FFFF0000"/>
      <name val="Muli"/>
    </font>
    <font>
      <b/>
      <sz val="33"/>
      <color rgb="FFFF0000"/>
      <name val="Muli"/>
    </font>
    <font>
      <sz val="8"/>
      <name val="Tahoma"/>
      <family val="2"/>
    </font>
    <font>
      <sz val="20"/>
      <color indexed="12"/>
      <name val="Calibri"/>
      <family val="2"/>
    </font>
    <font>
      <i/>
      <sz val="10"/>
      <color rgb="FF00B050"/>
      <name val="Calibri"/>
      <family val="2"/>
    </font>
    <font>
      <sz val="13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5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7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4" applyNumberFormat="0" applyProtection="0">
      <alignment horizontal="right" vertical="center"/>
    </xf>
    <xf numFmtId="0" fontId="2" fillId="8" borderId="14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5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3" applyNumberFormat="0" applyProtection="0">
      <alignment horizontal="left" vertical="center" indent="1"/>
    </xf>
    <xf numFmtId="4" fontId="13" fillId="7" borderId="33" applyNumberFormat="0" applyProtection="0">
      <alignment horizontal="right" vertical="center"/>
    </xf>
    <xf numFmtId="10" fontId="6" fillId="6" borderId="31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0" applyNumberFormat="0" applyBorder="0" applyAlignment="0" applyProtection="0"/>
    <xf numFmtId="0" fontId="49" fillId="19" borderId="37" applyNumberFormat="0" applyAlignment="0" applyProtection="0"/>
    <xf numFmtId="0" fontId="50" fillId="20" borderId="38" applyNumberFormat="0" applyAlignment="0" applyProtection="0"/>
    <xf numFmtId="0" fontId="51" fillId="20" borderId="37" applyNumberFormat="0" applyAlignment="0" applyProtection="0"/>
    <xf numFmtId="0" fontId="52" fillId="0" borderId="39" applyNumberFormat="0" applyFill="0" applyAlignment="0" applyProtection="0"/>
    <xf numFmtId="0" fontId="53" fillId="21" borderId="40" applyNumberFormat="0" applyAlignment="0" applyProtection="0"/>
    <xf numFmtId="0" fontId="54" fillId="0" borderId="0" applyNumberFormat="0" applyFill="0" applyBorder="0" applyAlignment="0" applyProtection="0"/>
    <xf numFmtId="0" fontId="1" fillId="22" borderId="41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42" applyNumberFormat="0" applyFill="0" applyAlignment="0" applyProtection="0"/>
    <xf numFmtId="0" fontId="5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39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2" fillId="0" borderId="0"/>
    <xf numFmtId="9" fontId="1" fillId="0" borderId="0" applyFont="0" applyFill="0" applyBorder="0" applyAlignment="0" applyProtection="0"/>
    <xf numFmtId="0" fontId="2" fillId="0" borderId="0"/>
    <xf numFmtId="0" fontId="65" fillId="0" borderId="0"/>
    <xf numFmtId="0" fontId="67" fillId="0" borderId="0"/>
    <xf numFmtId="0" fontId="67" fillId="0" borderId="0"/>
    <xf numFmtId="0" fontId="1" fillId="0" borderId="0"/>
  </cellStyleXfs>
  <cellXfs count="36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0" fontId="30" fillId="2" borderId="4" xfId="0" applyFont="1" applyFill="1" applyBorder="1" applyAlignment="1">
      <alignment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7" xfId="0" quotePrefix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0" fillId="2" borderId="26" xfId="0" applyFont="1" applyFill="1" applyBorder="1" applyAlignment="1">
      <alignment vertical="center"/>
    </xf>
    <xf numFmtId="0" fontId="21" fillId="2" borderId="26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27" fillId="0" borderId="5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29" fillId="3" borderId="0" xfId="0" applyFont="1" applyFill="1" applyAlignment="1">
      <alignment vertical="center"/>
    </xf>
    <xf numFmtId="0" fontId="29" fillId="15" borderId="0" xfId="0" applyFont="1" applyFill="1" applyAlignment="1">
      <alignment horizontal="left" vertical="center"/>
    </xf>
    <xf numFmtId="0" fontId="29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4" fillId="2" borderId="31" xfId="0" applyFont="1" applyFill="1" applyBorder="1" applyAlignment="1">
      <alignment horizontal="center" vertical="center"/>
    </xf>
    <xf numFmtId="165" fontId="34" fillId="0" borderId="31" xfId="0" applyNumberFormat="1" applyFont="1" applyBorder="1" applyAlignment="1">
      <alignment horizontal="center" vertical="center"/>
    </xf>
    <xf numFmtId="0" fontId="26" fillId="2" borderId="22" xfId="0" quotePrefix="1" applyFont="1" applyFill="1" applyBorder="1" applyAlignment="1">
      <alignment horizontal="center" vertical="center" wrapText="1"/>
    </xf>
    <xf numFmtId="0" fontId="26" fillId="2" borderId="23" xfId="0" quotePrefix="1" applyFont="1" applyFill="1" applyBorder="1" applyAlignment="1">
      <alignment horizontal="center" vertical="center" wrapText="1"/>
    </xf>
    <xf numFmtId="1" fontId="26" fillId="2" borderId="31" xfId="0" applyNumberFormat="1" applyFont="1" applyFill="1" applyBorder="1" applyAlignment="1">
      <alignment horizontal="center" vertical="center"/>
    </xf>
    <xf numFmtId="4" fontId="34" fillId="2" borderId="31" xfId="0" applyNumberFormat="1" applyFont="1" applyFill="1" applyBorder="1" applyAlignment="1">
      <alignment horizontal="center" vertical="center"/>
    </xf>
    <xf numFmtId="1" fontId="27" fillId="2" borderId="31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165" fontId="26" fillId="2" borderId="31" xfId="0" applyNumberFormat="1" applyFont="1" applyFill="1" applyBorder="1" applyAlignment="1">
      <alignment horizontal="center" vertical="center"/>
    </xf>
    <xf numFmtId="2" fontId="26" fillId="2" borderId="31" xfId="0" applyNumberFormat="1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 wrapText="1"/>
    </xf>
    <xf numFmtId="1" fontId="34" fillId="2" borderId="31" xfId="0" applyNumberFormat="1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1" fontId="26" fillId="2" borderId="32" xfId="0" applyNumberFormat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26" fillId="2" borderId="22" xfId="0" quotePrefix="1" applyFont="1" applyFill="1" applyBorder="1" applyAlignment="1">
      <alignment vertical="center" wrapText="1"/>
    </xf>
    <xf numFmtId="0" fontId="59" fillId="2" borderId="2" xfId="0" applyFont="1" applyFill="1" applyBorder="1" applyAlignment="1">
      <alignment horizontal="center" vertical="center"/>
    </xf>
    <xf numFmtId="0" fontId="60" fillId="3" borderId="0" xfId="0" applyFont="1" applyFill="1" applyAlignment="1">
      <alignment vertical="center"/>
    </xf>
    <xf numFmtId="0" fontId="37" fillId="4" borderId="2" xfId="0" quotePrefix="1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60" fillId="2" borderId="2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vertical="center"/>
    </xf>
    <xf numFmtId="0" fontId="37" fillId="2" borderId="3" xfId="0" applyFont="1" applyFill="1" applyBorder="1" applyAlignment="1">
      <alignment horizontal="center" vertical="center"/>
    </xf>
    <xf numFmtId="3" fontId="37" fillId="2" borderId="3" xfId="0" applyNumberFormat="1" applyFont="1" applyFill="1" applyBorder="1" applyAlignment="1">
      <alignment horizontal="center" vertical="center"/>
    </xf>
    <xf numFmtId="0" fontId="37" fillId="2" borderId="3" xfId="62" applyNumberFormat="1" applyFont="1" applyFill="1" applyBorder="1" applyAlignment="1">
      <alignment horizontal="center" vertical="center"/>
    </xf>
    <xf numFmtId="0" fontId="37" fillId="13" borderId="3" xfId="0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vertical="center"/>
    </xf>
    <xf numFmtId="1" fontId="37" fillId="13" borderId="3" xfId="0" applyNumberFormat="1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14" borderId="0" xfId="0" applyFont="1" applyFill="1" applyAlignment="1">
      <alignment horizontal="left" vertical="center"/>
    </xf>
    <xf numFmtId="0" fontId="37" fillId="14" borderId="0" xfId="0" applyFont="1" applyFill="1" applyAlignment="1">
      <alignment horizontal="center" vertical="center"/>
    </xf>
    <xf numFmtId="1" fontId="37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1" fontId="40" fillId="14" borderId="0" xfId="0" applyNumberFormat="1" applyFont="1" applyFill="1" applyAlignment="1">
      <alignment horizontal="center" vertical="center"/>
    </xf>
    <xf numFmtId="1" fontId="27" fillId="0" borderId="31" xfId="1" applyNumberFormat="1" applyFont="1" applyBorder="1" applyAlignment="1">
      <alignment horizontal="center" vertical="center" wrapText="1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8" fillId="2" borderId="0" xfId="131" applyFont="1" applyFill="1" applyAlignment="1">
      <alignment vertical="center"/>
    </xf>
    <xf numFmtId="9" fontId="36" fillId="2" borderId="0" xfId="131" applyFont="1" applyFill="1" applyAlignment="1">
      <alignment vertical="center"/>
    </xf>
    <xf numFmtId="9" fontId="37" fillId="2" borderId="0" xfId="131" applyFont="1" applyFill="1" applyAlignment="1">
      <alignment vertical="center"/>
    </xf>
    <xf numFmtId="9" fontId="29" fillId="3" borderId="0" xfId="131" applyFont="1" applyFill="1" applyAlignment="1">
      <alignment vertical="center"/>
    </xf>
    <xf numFmtId="9" fontId="26" fillId="2" borderId="0" xfId="131" applyFont="1" applyFill="1" applyAlignment="1">
      <alignment horizontal="center" vertical="center"/>
    </xf>
    <xf numFmtId="9" fontId="34" fillId="2" borderId="0" xfId="131" applyFont="1" applyFill="1" applyAlignment="1">
      <alignment vertical="center"/>
    </xf>
    <xf numFmtId="9" fontId="27" fillId="2" borderId="0" xfId="131" applyFont="1" applyFill="1" applyAlignment="1">
      <alignment vertical="center"/>
    </xf>
    <xf numFmtId="9" fontId="38" fillId="0" borderId="0" xfId="131" applyFont="1" applyAlignment="1">
      <alignment vertical="center"/>
    </xf>
    <xf numFmtId="9" fontId="32" fillId="0" borderId="0" xfId="131" applyFont="1" applyAlignment="1">
      <alignment vertical="center"/>
    </xf>
    <xf numFmtId="175" fontId="37" fillId="2" borderId="0" xfId="131" applyNumberFormat="1" applyFont="1" applyFill="1" applyAlignment="1">
      <alignment vertical="center"/>
    </xf>
    <xf numFmtId="176" fontId="34" fillId="0" borderId="31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3" fillId="0" borderId="5" xfId="0" quotePrefix="1" applyFont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1" fontId="33" fillId="2" borderId="7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 wrapText="1"/>
    </xf>
    <xf numFmtId="0" fontId="66" fillId="2" borderId="2" xfId="0" applyFont="1" applyFill="1" applyBorder="1" applyAlignment="1">
      <alignment horizontal="left" vertical="center"/>
    </xf>
    <xf numFmtId="0" fontId="40" fillId="47" borderId="2" xfId="0" applyFont="1" applyFill="1" applyBorder="1" applyAlignment="1">
      <alignment horizontal="left" vertical="center"/>
    </xf>
    <xf numFmtId="0" fontId="40" fillId="47" borderId="4" xfId="0" applyFont="1" applyFill="1" applyBorder="1" applyAlignment="1">
      <alignment horizontal="center" vertical="center"/>
    </xf>
    <xf numFmtId="0" fontId="40" fillId="47" borderId="0" xfId="0" applyFont="1" applyFill="1" applyAlignment="1">
      <alignment horizontal="center" vertical="center"/>
    </xf>
    <xf numFmtId="0" fontId="40" fillId="47" borderId="4" xfId="0" applyFont="1" applyFill="1" applyBorder="1" applyAlignment="1">
      <alignment horizontal="center" vertical="center" wrapText="1"/>
    </xf>
    <xf numFmtId="0" fontId="40" fillId="47" borderId="2" xfId="0" applyFont="1" applyFill="1" applyBorder="1" applyAlignment="1">
      <alignment horizontal="center" vertical="center"/>
    </xf>
    <xf numFmtId="1" fontId="37" fillId="2" borderId="3" xfId="0" applyNumberFormat="1" applyFont="1" applyFill="1" applyBorder="1" applyAlignment="1">
      <alignment horizontal="center" vertical="center"/>
    </xf>
    <xf numFmtId="1" fontId="37" fillId="5" borderId="2" xfId="0" quotePrefix="1" applyNumberFormat="1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68" fillId="2" borderId="2" xfId="0" applyFont="1" applyFill="1" applyBorder="1" applyAlignment="1">
      <alignment horizontal="left" vertical="center"/>
    </xf>
    <xf numFmtId="0" fontId="69" fillId="2" borderId="0" xfId="0" applyFont="1" applyFill="1" applyAlignment="1">
      <alignment horizontal="left" vertical="center"/>
    </xf>
    <xf numFmtId="0" fontId="70" fillId="2" borderId="0" xfId="0" applyFont="1" applyFill="1" applyAlignment="1">
      <alignment horizontal="left" vertical="center"/>
    </xf>
    <xf numFmtId="0" fontId="71" fillId="2" borderId="0" xfId="0" applyFont="1" applyFill="1" applyAlignment="1">
      <alignment vertical="center"/>
    </xf>
    <xf numFmtId="0" fontId="69" fillId="2" borderId="0" xfId="0" applyFont="1" applyFill="1" applyAlignment="1">
      <alignment vertical="center" wrapText="1"/>
    </xf>
    <xf numFmtId="0" fontId="71" fillId="2" borderId="0" xfId="0" applyFont="1" applyFill="1" applyAlignment="1">
      <alignment vertical="center" wrapText="1"/>
    </xf>
    <xf numFmtId="9" fontId="69" fillId="2" borderId="0" xfId="13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1" fillId="2" borderId="0" xfId="0" applyFont="1" applyFill="1" applyAlignment="1">
      <alignment horizontal="left" vertical="center"/>
    </xf>
    <xf numFmtId="0" fontId="74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Alignment="1">
      <alignment horizontal="left" vertical="top"/>
    </xf>
    <xf numFmtId="0" fontId="33" fillId="0" borderId="0" xfId="2" applyFont="1" applyAlignment="1">
      <alignment horizontal="center" vertical="center"/>
    </xf>
    <xf numFmtId="0" fontId="37" fillId="12" borderId="31" xfId="2" applyFont="1" applyFill="1" applyBorder="1" applyAlignment="1">
      <alignment horizontal="center" vertical="center" wrapText="1"/>
    </xf>
    <xf numFmtId="0" fontId="35" fillId="5" borderId="31" xfId="2" applyFont="1" applyFill="1" applyBorder="1" applyAlignment="1">
      <alignment horizontal="center" vertical="center" wrapText="1"/>
    </xf>
    <xf numFmtId="0" fontId="35" fillId="5" borderId="32" xfId="2" applyFont="1" applyFill="1" applyBorder="1" applyAlignment="1">
      <alignment horizontal="center" vertical="center" wrapText="1"/>
    </xf>
    <xf numFmtId="0" fontId="75" fillId="0" borderId="0" xfId="2" applyFont="1" applyAlignment="1">
      <alignment vertical="center"/>
    </xf>
    <xf numFmtId="0" fontId="35" fillId="5" borderId="31" xfId="2" applyFont="1" applyFill="1" applyBorder="1" applyAlignment="1">
      <alignment horizontal="center" vertical="center"/>
    </xf>
    <xf numFmtId="0" fontId="75" fillId="0" borderId="31" xfId="2" applyFont="1" applyBorder="1" applyAlignment="1">
      <alignment horizontal="center" vertical="center" wrapText="1"/>
    </xf>
    <xf numFmtId="0" fontId="36" fillId="0" borderId="31" xfId="2" applyFont="1" applyBorder="1" applyAlignment="1">
      <alignment vertical="center" wrapText="1"/>
    </xf>
    <xf numFmtId="0" fontId="35" fillId="0" borderId="0" xfId="2" applyFont="1" applyAlignment="1">
      <alignment vertical="center"/>
    </xf>
    <xf numFmtId="1" fontId="35" fillId="5" borderId="31" xfId="2" applyNumberFormat="1" applyFont="1" applyFill="1" applyBorder="1" applyAlignment="1">
      <alignment horizontal="center" vertical="center" wrapText="1"/>
    </xf>
    <xf numFmtId="1" fontId="36" fillId="0" borderId="31" xfId="2" applyNumberFormat="1" applyFont="1" applyBorder="1" applyAlignment="1">
      <alignment horizontal="center" vertical="center" wrapText="1"/>
    </xf>
    <xf numFmtId="0" fontId="75" fillId="0" borderId="31" xfId="2" quotePrefix="1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37" fillId="0" borderId="31" xfId="2" applyFont="1" applyBorder="1" applyAlignment="1">
      <alignment horizontal="center" vertical="center" wrapText="1"/>
    </xf>
    <xf numFmtId="0" fontId="77" fillId="0" borderId="31" xfId="0" applyFont="1" applyBorder="1" applyAlignment="1">
      <alignment vertical="center"/>
    </xf>
    <xf numFmtId="0" fontId="78" fillId="0" borderId="45" xfId="0" applyFont="1" applyBorder="1" applyAlignment="1">
      <alignment horizontal="left" vertical="center"/>
    </xf>
    <xf numFmtId="177" fontId="78" fillId="0" borderId="0" xfId="0" applyNumberFormat="1" applyFont="1" applyAlignment="1">
      <alignment vertical="center"/>
    </xf>
    <xf numFmtId="0" fontId="78" fillId="0" borderId="0" xfId="0" applyFont="1" applyAlignment="1">
      <alignment vertical="center"/>
    </xf>
    <xf numFmtId="0" fontId="78" fillId="0" borderId="0" xfId="0" applyFont="1"/>
    <xf numFmtId="0" fontId="0" fillId="0" borderId="0" xfId="0" applyAlignment="1">
      <alignment vertical="center"/>
    </xf>
    <xf numFmtId="0" fontId="78" fillId="0" borderId="43" xfId="0" applyFont="1" applyBorder="1" applyAlignment="1">
      <alignment vertical="center"/>
    </xf>
    <xf numFmtId="0" fontId="81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78" fillId="0" borderId="0" xfId="0" applyFont="1" applyAlignment="1">
      <alignment horizontal="center" vertical="center"/>
    </xf>
    <xf numFmtId="0" fontId="78" fillId="0" borderId="46" xfId="0" applyFont="1" applyBorder="1" applyAlignment="1">
      <alignment vertical="center"/>
    </xf>
    <xf numFmtId="0" fontId="80" fillId="0" borderId="46" xfId="0" applyFont="1" applyBorder="1" applyAlignment="1">
      <alignment vertical="center"/>
    </xf>
    <xf numFmtId="0" fontId="80" fillId="0" borderId="46" xfId="0" applyFont="1" applyBorder="1" applyAlignment="1">
      <alignment horizontal="center" vertical="center"/>
    </xf>
    <xf numFmtId="0" fontId="84" fillId="0" borderId="0" xfId="0" applyFont="1"/>
    <xf numFmtId="0" fontId="80" fillId="0" borderId="47" xfId="0" applyFont="1" applyBorder="1" applyAlignment="1">
      <alignment vertical="center"/>
    </xf>
    <xf numFmtId="0" fontId="80" fillId="0" borderId="47" xfId="0" applyFont="1" applyBorder="1" applyAlignment="1">
      <alignment horizontal="center" vertical="center"/>
    </xf>
    <xf numFmtId="0" fontId="78" fillId="0" borderId="48" xfId="0" applyFont="1" applyBorder="1" applyAlignment="1">
      <alignment vertical="center"/>
    </xf>
    <xf numFmtId="0" fontId="80" fillId="0" borderId="48" xfId="0" applyFont="1" applyBorder="1" applyAlignment="1">
      <alignment horizontal="center" vertical="center"/>
    </xf>
    <xf numFmtId="0" fontId="80" fillId="0" borderId="49" xfId="0" applyFont="1" applyBorder="1" applyAlignment="1">
      <alignment vertical="center"/>
    </xf>
    <xf numFmtId="0" fontId="78" fillId="0" borderId="13" xfId="0" applyFont="1" applyBorder="1" applyAlignment="1">
      <alignment vertical="center"/>
    </xf>
    <xf numFmtId="0" fontId="78" fillId="0" borderId="13" xfId="0" applyFont="1" applyBorder="1" applyAlignment="1">
      <alignment horizontal="center" vertical="center"/>
    </xf>
    <xf numFmtId="0" fontId="78" fillId="5" borderId="13" xfId="0" applyFont="1" applyFill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84" fillId="0" borderId="0" xfId="0" applyFont="1" applyAlignment="1">
      <alignment horizontal="center" vertical="center"/>
    </xf>
    <xf numFmtId="0" fontId="85" fillId="0" borderId="51" xfId="136" applyFont="1" applyBorder="1" applyAlignment="1">
      <alignment vertical="center"/>
    </xf>
    <xf numFmtId="0" fontId="85" fillId="0" borderId="31" xfId="0" applyFont="1" applyBorder="1" applyAlignment="1">
      <alignment vertical="center"/>
    </xf>
    <xf numFmtId="0" fontId="78" fillId="0" borderId="31" xfId="0" applyFont="1" applyBorder="1" applyAlignment="1">
      <alignment horizontal="center" vertical="center"/>
    </xf>
    <xf numFmtId="0" fontId="85" fillId="0" borderId="31" xfId="0" applyFont="1" applyBorder="1" applyAlignment="1">
      <alignment horizontal="center" vertical="center"/>
    </xf>
    <xf numFmtId="0" fontId="85" fillId="0" borderId="29" xfId="0" applyFont="1" applyBorder="1" applyAlignment="1">
      <alignment horizontal="left" vertical="center"/>
    </xf>
    <xf numFmtId="0" fontId="78" fillId="5" borderId="31" xfId="0" applyFont="1" applyFill="1" applyBorder="1" applyAlignment="1">
      <alignment horizontal="center" vertical="center"/>
    </xf>
    <xf numFmtId="0" fontId="85" fillId="0" borderId="32" xfId="0" applyFont="1" applyBorder="1" applyAlignment="1">
      <alignment horizontal="center" vertical="center"/>
    </xf>
    <xf numFmtId="0" fontId="82" fillId="0" borderId="51" xfId="136" applyFont="1" applyBorder="1" applyAlignment="1">
      <alignment vertical="center"/>
    </xf>
    <xf numFmtId="0" fontId="78" fillId="0" borderId="54" xfId="0" applyFont="1" applyBorder="1" applyAlignment="1">
      <alignment horizontal="center" vertical="center"/>
    </xf>
    <xf numFmtId="0" fontId="78" fillId="5" borderId="54" xfId="0" applyFont="1" applyFill="1" applyBorder="1" applyAlignment="1">
      <alignment horizontal="center" vertical="center"/>
    </xf>
    <xf numFmtId="0" fontId="78" fillId="0" borderId="56" xfId="0" applyFont="1" applyBorder="1" applyAlignment="1">
      <alignment horizontal="center" vertical="center"/>
    </xf>
    <xf numFmtId="0" fontId="78" fillId="0" borderId="16" xfId="0" applyFont="1" applyBorder="1" applyAlignment="1">
      <alignment vertical="center"/>
    </xf>
    <xf numFmtId="0" fontId="78" fillId="0" borderId="17" xfId="0" applyFont="1" applyBorder="1" applyAlignment="1">
      <alignment vertical="center"/>
    </xf>
    <xf numFmtId="0" fontId="78" fillId="0" borderId="18" xfId="0" applyFont="1" applyBorder="1" applyAlignment="1">
      <alignment vertical="center"/>
    </xf>
    <xf numFmtId="0" fontId="84" fillId="0" borderId="19" xfId="0" applyFont="1" applyBorder="1" applyAlignment="1">
      <alignment vertical="center" wrapText="1"/>
    </xf>
    <xf numFmtId="0" fontId="78" fillId="0" borderId="19" xfId="0" applyFont="1" applyBorder="1" applyAlignment="1">
      <alignment vertical="center"/>
    </xf>
    <xf numFmtId="0" fontId="78" fillId="0" borderId="20" xfId="0" applyFont="1" applyBorder="1" applyAlignment="1">
      <alignment vertical="center"/>
    </xf>
    <xf numFmtId="0" fontId="84" fillId="0" borderId="0" xfId="0" applyFont="1" applyAlignment="1">
      <alignment vertical="center" wrapText="1"/>
    </xf>
    <xf numFmtId="0" fontId="80" fillId="0" borderId="18" xfId="0" applyFont="1" applyBorder="1" applyAlignment="1">
      <alignment horizontal="center" vertical="center"/>
    </xf>
    <xf numFmtId="0" fontId="80" fillId="0" borderId="25" xfId="0" applyFont="1" applyBorder="1" applyAlignment="1">
      <alignment horizontal="center" vertical="center"/>
    </xf>
    <xf numFmtId="0" fontId="78" fillId="0" borderId="55" xfId="0" applyFont="1" applyBorder="1" applyAlignment="1">
      <alignment horizontal="center" vertical="center"/>
    </xf>
    <xf numFmtId="0" fontId="69" fillId="2" borderId="0" xfId="0" applyFont="1" applyFill="1" applyAlignment="1">
      <alignment vertical="center"/>
    </xf>
    <xf numFmtId="0" fontId="88" fillId="2" borderId="0" xfId="0" applyFont="1" applyFill="1" applyAlignment="1">
      <alignment vertical="center"/>
    </xf>
    <xf numFmtId="9" fontId="69" fillId="2" borderId="0" xfId="131" applyFont="1" applyFill="1" applyAlignment="1">
      <alignment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left" vertical="center"/>
      <protection hidden="1"/>
    </xf>
    <xf numFmtId="0" fontId="21" fillId="2" borderId="1" xfId="0" applyFont="1" applyFill="1" applyBorder="1" applyAlignment="1" applyProtection="1">
      <alignment vertical="center"/>
      <protection hidden="1"/>
    </xf>
    <xf numFmtId="0" fontId="89" fillId="2" borderId="28" xfId="0" applyFont="1" applyFill="1" applyBorder="1" applyAlignment="1">
      <alignment horizontal="left" vertical="center"/>
    </xf>
    <xf numFmtId="0" fontId="89" fillId="2" borderId="1" xfId="0" applyFont="1" applyFill="1" applyBorder="1" applyAlignment="1">
      <alignment horizontal="left" vertical="center"/>
    </xf>
    <xf numFmtId="0" fontId="8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15" fontId="21" fillId="2" borderId="1" xfId="0" applyNumberFormat="1" applyFont="1" applyFill="1" applyBorder="1" applyAlignment="1">
      <alignment horizontal="left" vertical="center" wrapText="1"/>
    </xf>
    <xf numFmtId="15" fontId="21" fillId="2" borderId="1" xfId="0" applyNumberFormat="1" applyFont="1" applyFill="1" applyBorder="1" applyAlignment="1">
      <alignment horizontal="left" vertical="center"/>
    </xf>
    <xf numFmtId="164" fontId="21" fillId="2" borderId="1" xfId="0" quotePrefix="1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90" fillId="3" borderId="0" xfId="0" applyFont="1" applyFill="1" applyAlignment="1">
      <alignment vertical="center"/>
    </xf>
    <xf numFmtId="0" fontId="91" fillId="3" borderId="0" xfId="0" applyFont="1" applyFill="1" applyAlignment="1">
      <alignment vertical="center"/>
    </xf>
    <xf numFmtId="0" fontId="91" fillId="2" borderId="2" xfId="0" applyFont="1" applyFill="1" applyBorder="1" applyAlignment="1">
      <alignment horizontal="left" vertical="center"/>
    </xf>
    <xf numFmtId="0" fontId="91" fillId="2" borderId="2" xfId="0" applyFont="1" applyFill="1" applyBorder="1" applyAlignment="1">
      <alignment horizontal="center" vertical="center"/>
    </xf>
    <xf numFmtId="0" fontId="92" fillId="2" borderId="0" xfId="0" applyFont="1" applyFill="1" applyAlignment="1">
      <alignment vertical="center"/>
    </xf>
    <xf numFmtId="0" fontId="86" fillId="0" borderId="0" xfId="0" applyFont="1" applyAlignment="1">
      <alignment vertical="center"/>
    </xf>
    <xf numFmtId="0" fontId="78" fillId="5" borderId="50" xfId="0" applyFont="1" applyFill="1" applyBorder="1" applyAlignment="1">
      <alignment horizontal="center" vertical="center"/>
    </xf>
    <xf numFmtId="0" fontId="78" fillId="5" borderId="52" xfId="0" applyFont="1" applyFill="1" applyBorder="1" applyAlignment="1">
      <alignment horizontal="center" vertical="center"/>
    </xf>
    <xf numFmtId="0" fontId="78" fillId="5" borderId="58" xfId="0" applyFont="1" applyFill="1" applyBorder="1" applyAlignment="1">
      <alignment horizontal="center" vertical="center"/>
    </xf>
    <xf numFmtId="0" fontId="78" fillId="0" borderId="17" xfId="0" applyFont="1" applyBorder="1" applyAlignment="1">
      <alignment vertical="center" wrapText="1"/>
    </xf>
    <xf numFmtId="0" fontId="73" fillId="0" borderId="0" xfId="0" applyFont="1" applyAlignment="1">
      <alignment horizontal="left" vertical="center" wrapText="1"/>
    </xf>
    <xf numFmtId="0" fontId="29" fillId="2" borderId="32" xfId="0" quotePrefix="1" applyFont="1" applyFill="1" applyBorder="1" applyAlignment="1">
      <alignment horizontal="center" vertical="center" wrapText="1"/>
    </xf>
    <xf numFmtId="0" fontId="29" fillId="2" borderId="29" xfId="0" quotePrefix="1" applyFont="1" applyFill="1" applyBorder="1" applyAlignment="1">
      <alignment horizontal="center" vertical="center" wrapText="1"/>
    </xf>
    <xf numFmtId="0" fontId="29" fillId="2" borderId="30" xfId="0" quotePrefix="1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left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72" fillId="2" borderId="32" xfId="0" quotePrefix="1" applyFont="1" applyFill="1" applyBorder="1" applyAlignment="1">
      <alignment horizontal="center" vertical="center" wrapText="1"/>
    </xf>
    <xf numFmtId="0" fontId="72" fillId="2" borderId="29" xfId="0" quotePrefix="1" applyFont="1" applyFill="1" applyBorder="1" applyAlignment="1">
      <alignment horizontal="center" vertical="center" wrapText="1"/>
    </xf>
    <xf numFmtId="0" fontId="72" fillId="2" borderId="30" xfId="0" quotePrefix="1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1" fontId="75" fillId="2" borderId="31" xfId="0" applyNumberFormat="1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5" fillId="10" borderId="31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 wrapText="1"/>
    </xf>
    <xf numFmtId="1" fontId="76" fillId="0" borderId="31" xfId="0" quotePrefix="1" applyNumberFormat="1" applyFont="1" applyBorder="1" applyAlignment="1">
      <alignment horizontal="left" vertical="center" wrapText="1"/>
    </xf>
    <xf numFmtId="1" fontId="76" fillId="0" borderId="31" xfId="0" applyNumberFormat="1" applyFont="1" applyBorder="1" applyAlignment="1">
      <alignment horizontal="left" vertical="center" wrapText="1"/>
    </xf>
    <xf numFmtId="0" fontId="27" fillId="5" borderId="31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1" fontId="41" fillId="0" borderId="31" xfId="0" quotePrefix="1" applyNumberFormat="1" applyFont="1" applyBorder="1" applyAlignment="1">
      <alignment horizontal="center" vertical="center" wrapText="1"/>
    </xf>
    <xf numFmtId="1" fontId="41" fillId="0" borderId="31" xfId="0" applyNumberFormat="1" applyFont="1" applyBorder="1" applyAlignment="1">
      <alignment horizontal="center" vertical="center" wrapText="1"/>
    </xf>
    <xf numFmtId="1" fontId="41" fillId="0" borderId="31" xfId="0" quotePrefix="1" applyNumberFormat="1" applyFont="1" applyBorder="1" applyAlignment="1">
      <alignment horizontal="left" vertical="center" wrapText="1"/>
    </xf>
    <xf numFmtId="1" fontId="41" fillId="0" borderId="31" xfId="0" applyNumberFormat="1" applyFont="1" applyBorder="1" applyAlignment="1">
      <alignment horizontal="left" vertical="center" wrapText="1"/>
    </xf>
    <xf numFmtId="0" fontId="22" fillId="11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center" vertical="center"/>
    </xf>
    <xf numFmtId="16" fontId="23" fillId="0" borderId="7" xfId="0" quotePrefix="1" applyNumberFormat="1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15" borderId="0" xfId="0" applyFont="1" applyFill="1" applyAlignment="1">
      <alignment horizontal="left"/>
    </xf>
    <xf numFmtId="15" fontId="21" fillId="2" borderId="1" xfId="0" quotePrefix="1" applyNumberFormat="1" applyFont="1" applyFill="1" applyBorder="1" applyAlignment="1">
      <alignment horizontal="left" vertical="center"/>
    </xf>
    <xf numFmtId="15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26" fillId="2" borderId="31" xfId="0" applyFont="1" applyFill="1" applyBorder="1" applyAlignment="1">
      <alignment horizontal="left" vertical="center"/>
    </xf>
    <xf numFmtId="1" fontId="26" fillId="2" borderId="32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63" fillId="2" borderId="31" xfId="0" quotePrefix="1" applyNumberFormat="1" applyFont="1" applyFill="1" applyBorder="1" applyAlignment="1">
      <alignment horizontal="center" vertical="center"/>
    </xf>
    <xf numFmtId="1" fontId="63" fillId="2" borderId="31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12" fontId="93" fillId="0" borderId="32" xfId="0" quotePrefix="1" applyNumberFormat="1" applyFont="1" applyBorder="1" applyAlignment="1">
      <alignment horizontal="center" vertical="center" wrapText="1"/>
    </xf>
    <xf numFmtId="12" fontId="93" fillId="0" borderId="29" xfId="0" quotePrefix="1" applyNumberFormat="1" applyFont="1" applyBorder="1" applyAlignment="1">
      <alignment horizontal="center" vertical="center" wrapText="1"/>
    </xf>
    <xf numFmtId="12" fontId="93" fillId="0" borderId="30" xfId="0" quotePrefix="1" applyNumberFormat="1" applyFont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64" fillId="9" borderId="32" xfId="0" applyFont="1" applyFill="1" applyBorder="1" applyAlignment="1">
      <alignment horizontal="center" vertical="center" wrapText="1"/>
    </xf>
    <xf numFmtId="0" fontId="64" fillId="9" borderId="30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1" fontId="24" fillId="2" borderId="31" xfId="0" applyNumberFormat="1" applyFont="1" applyFill="1" applyBorder="1" applyAlignment="1">
      <alignment horizontal="left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12" fontId="94" fillId="0" borderId="32" xfId="0" quotePrefix="1" applyNumberFormat="1" applyFont="1" applyBorder="1" applyAlignment="1">
      <alignment horizontal="center" vertical="center" wrapText="1"/>
    </xf>
    <xf numFmtId="12" fontId="94" fillId="0" borderId="29" xfId="0" quotePrefix="1" applyNumberFormat="1" applyFont="1" applyBorder="1" applyAlignment="1">
      <alignment horizontal="center" vertical="center" wrapText="1"/>
    </xf>
    <xf numFmtId="12" fontId="94" fillId="0" borderId="30" xfId="0" quotePrefix="1" applyNumberFormat="1" applyFont="1" applyBorder="1" applyAlignment="1">
      <alignment horizontal="center" vertical="center" wrapText="1"/>
    </xf>
    <xf numFmtId="0" fontId="35" fillId="5" borderId="32" xfId="2" applyFont="1" applyFill="1" applyBorder="1" applyAlignment="1">
      <alignment horizontal="center" vertical="center" wrapText="1"/>
    </xf>
    <xf numFmtId="0" fontId="35" fillId="5" borderId="29" xfId="2" applyFont="1" applyFill="1" applyBorder="1" applyAlignment="1">
      <alignment horizontal="center" vertical="center" wrapText="1"/>
    </xf>
    <xf numFmtId="1" fontId="35" fillId="5" borderId="32" xfId="2" applyNumberFormat="1" applyFont="1" applyFill="1" applyBorder="1" applyAlignment="1">
      <alignment horizontal="center" vertical="center" wrapText="1"/>
    </xf>
    <xf numFmtId="1" fontId="35" fillId="5" borderId="29" xfId="2" applyNumberFormat="1" applyFont="1" applyFill="1" applyBorder="1" applyAlignment="1">
      <alignment horizontal="center" vertical="center" wrapText="1"/>
    </xf>
    <xf numFmtId="0" fontId="35" fillId="0" borderId="32" xfId="2" applyFont="1" applyBorder="1" applyAlignment="1">
      <alignment horizontal="center"/>
    </xf>
    <xf numFmtId="0" fontId="35" fillId="0" borderId="29" xfId="2" applyFont="1" applyBorder="1" applyAlignment="1">
      <alignment horizontal="center"/>
    </xf>
    <xf numFmtId="0" fontId="82" fillId="0" borderId="16" xfId="0" applyFont="1" applyBorder="1" applyAlignment="1">
      <alignment horizontal="left" vertical="center"/>
    </xf>
    <xf numFmtId="0" fontId="82" fillId="0" borderId="17" xfId="0" applyFont="1" applyBorder="1" applyAlignment="1">
      <alignment horizontal="left" vertical="center"/>
    </xf>
    <xf numFmtId="0" fontId="82" fillId="0" borderId="24" xfId="0" applyFont="1" applyBorder="1" applyAlignment="1">
      <alignment horizontal="left" vertical="center"/>
    </xf>
    <xf numFmtId="0" fontId="82" fillId="0" borderId="21" xfId="0" applyFont="1" applyBorder="1" applyAlignment="1">
      <alignment horizontal="left" vertical="center"/>
    </xf>
    <xf numFmtId="0" fontId="85" fillId="0" borderId="24" xfId="0" applyFont="1" applyBorder="1" applyAlignment="1">
      <alignment horizontal="left" vertical="center"/>
    </xf>
    <xf numFmtId="0" fontId="85" fillId="0" borderId="21" xfId="0" applyFont="1" applyBorder="1" applyAlignment="1">
      <alignment horizontal="left" vertical="center"/>
    </xf>
    <xf numFmtId="0" fontId="85" fillId="0" borderId="12" xfId="0" applyFont="1" applyBorder="1" applyAlignment="1">
      <alignment horizontal="left" vertical="center"/>
    </xf>
    <xf numFmtId="0" fontId="85" fillId="0" borderId="29" xfId="0" applyFont="1" applyBorder="1" applyAlignment="1">
      <alignment horizontal="left" vertical="center"/>
    </xf>
    <xf numFmtId="0" fontId="80" fillId="0" borderId="45" xfId="0" applyFont="1" applyBorder="1" applyAlignment="1">
      <alignment horizontal="left" vertical="center"/>
    </xf>
    <xf numFmtId="0" fontId="80" fillId="0" borderId="44" xfId="0" applyFont="1" applyBorder="1" applyAlignment="1">
      <alignment horizontal="left" vertical="center"/>
    </xf>
    <xf numFmtId="0" fontId="80" fillId="0" borderId="59" xfId="0" applyFont="1" applyBorder="1" applyAlignment="1">
      <alignment horizontal="left" vertical="center"/>
    </xf>
    <xf numFmtId="0" fontId="78" fillId="0" borderId="0" xfId="0" applyFont="1" applyAlignment="1">
      <alignment horizontal="center" vertical="center"/>
    </xf>
    <xf numFmtId="177" fontId="78" fillId="0" borderId="43" xfId="0" applyNumberFormat="1" applyFont="1" applyBorder="1" applyAlignment="1">
      <alignment vertical="center"/>
    </xf>
    <xf numFmtId="0" fontId="79" fillId="0" borderId="0" xfId="0" applyFont="1" applyAlignment="1">
      <alignment horizontal="right" vertical="top" wrapText="1"/>
    </xf>
    <xf numFmtId="0" fontId="78" fillId="0" borderId="45" xfId="0" applyFont="1" applyBorder="1" applyAlignment="1">
      <alignment vertical="center"/>
    </xf>
    <xf numFmtId="177" fontId="80" fillId="0" borderId="0" xfId="0" applyNumberFormat="1" applyFont="1" applyAlignment="1">
      <alignment vertical="center"/>
    </xf>
    <xf numFmtId="0" fontId="96" fillId="0" borderId="0" xfId="0" applyFont="1" applyAlignment="1">
      <alignment horizontal="right" vertical="center"/>
    </xf>
    <xf numFmtId="0" fontId="80" fillId="5" borderId="46" xfId="0" applyFont="1" applyFill="1" applyBorder="1" applyAlignment="1">
      <alignment horizontal="center" vertical="center"/>
    </xf>
    <xf numFmtId="0" fontId="80" fillId="5" borderId="46" xfId="0" applyFont="1" applyFill="1" applyBorder="1" applyAlignment="1">
      <alignment horizontal="center"/>
    </xf>
    <xf numFmtId="0" fontId="83" fillId="0" borderId="0" xfId="0" applyFont="1"/>
    <xf numFmtId="0" fontId="83" fillId="0" borderId="0" xfId="0" applyFont="1" applyAlignment="1">
      <alignment horizontal="center"/>
    </xf>
    <xf numFmtId="0" fontId="80" fillId="5" borderId="47" xfId="0" applyFont="1" applyFill="1" applyBorder="1" applyAlignment="1">
      <alignment horizontal="center" vertical="center"/>
    </xf>
    <xf numFmtId="0" fontId="80" fillId="5" borderId="47" xfId="0" applyFont="1" applyFill="1" applyBorder="1" applyAlignment="1">
      <alignment horizontal="center"/>
    </xf>
    <xf numFmtId="0" fontId="80" fillId="5" borderId="48" xfId="0" applyFont="1" applyFill="1" applyBorder="1" applyAlignment="1">
      <alignment horizontal="center" vertical="center"/>
    </xf>
    <xf numFmtId="0" fontId="80" fillId="5" borderId="48" xfId="0" applyFont="1" applyFill="1" applyBorder="1" applyAlignment="1">
      <alignment horizontal="center"/>
    </xf>
    <xf numFmtId="0" fontId="85" fillId="5" borderId="31" xfId="0" applyFont="1" applyFill="1" applyBorder="1" applyAlignment="1">
      <alignment horizontal="center" vertical="center"/>
    </xf>
    <xf numFmtId="0" fontId="86" fillId="5" borderId="31" xfId="0" applyFont="1" applyFill="1" applyBorder="1" applyAlignment="1">
      <alignment horizontal="center" vertical="center"/>
    </xf>
    <xf numFmtId="0" fontId="85" fillId="5" borderId="32" xfId="0" applyFont="1" applyFill="1" applyBorder="1" applyAlignment="1">
      <alignment horizontal="center" vertical="center"/>
    </xf>
    <xf numFmtId="0" fontId="85" fillId="48" borderId="32" xfId="0" applyFont="1" applyFill="1" applyBorder="1" applyAlignment="1">
      <alignment horizontal="center" vertical="center"/>
    </xf>
    <xf numFmtId="0" fontId="85" fillId="48" borderId="31" xfId="0" applyFont="1" applyFill="1" applyBorder="1" applyAlignment="1">
      <alignment horizontal="center" vertical="center"/>
    </xf>
    <xf numFmtId="0" fontId="97" fillId="0" borderId="31" xfId="0" applyFont="1" applyBorder="1" applyAlignment="1">
      <alignment vertical="center"/>
    </xf>
    <xf numFmtId="0" fontId="85" fillId="0" borderId="53" xfId="136" applyFont="1" applyBorder="1" applyAlignment="1">
      <alignment vertical="center"/>
    </xf>
    <xf numFmtId="0" fontId="97" fillId="0" borderId="54" xfId="0" applyFont="1" applyBorder="1" applyAlignment="1">
      <alignment vertical="center"/>
    </xf>
    <xf numFmtId="0" fontId="78" fillId="0" borderId="57" xfId="0" applyFont="1" applyBorder="1" applyAlignment="1">
      <alignment horizontal="center" vertical="center"/>
    </xf>
    <xf numFmtId="0" fontId="80" fillId="5" borderId="45" xfId="0" applyFont="1" applyFill="1" applyBorder="1" applyAlignment="1">
      <alignment horizontal="left" vertical="center"/>
    </xf>
    <xf numFmtId="0" fontId="80" fillId="5" borderId="44" xfId="0" applyFont="1" applyFill="1" applyBorder="1" applyAlignment="1">
      <alignment horizontal="left" vertical="center"/>
    </xf>
    <xf numFmtId="0" fontId="80" fillId="5" borderId="59" xfId="0" applyFont="1" applyFill="1" applyBorder="1" applyAlignment="1">
      <alignment horizontal="left" vertical="center"/>
    </xf>
    <xf numFmtId="0" fontId="87" fillId="0" borderId="0" xfId="0" applyFont="1" applyAlignment="1">
      <alignment vertical="center"/>
    </xf>
    <xf numFmtId="0" fontId="78" fillId="0" borderId="16" xfId="0" applyFont="1" applyBorder="1" applyAlignment="1">
      <alignment vertical="center" wrapText="1"/>
    </xf>
    <xf numFmtId="0" fontId="78" fillId="0" borderId="17" xfId="0" applyFont="1" applyBorder="1" applyAlignment="1">
      <alignment vertical="center" wrapText="1"/>
    </xf>
    <xf numFmtId="0" fontId="78" fillId="0" borderId="59" xfId="0" applyFont="1" applyBorder="1" applyAlignment="1">
      <alignment vertical="center"/>
    </xf>
    <xf numFmtId="0" fontId="78" fillId="0" borderId="45" xfId="0" applyFont="1" applyBorder="1" applyAlignment="1">
      <alignment vertical="center" wrapText="1"/>
    </xf>
    <xf numFmtId="0" fontId="78" fillId="0" borderId="44" xfId="0" applyFont="1" applyBorder="1" applyAlignment="1">
      <alignment vertical="center"/>
    </xf>
    <xf numFmtId="177" fontId="78" fillId="0" borderId="0" xfId="0" applyNumberFormat="1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8" fillId="0" borderId="44" xfId="0" applyFont="1" applyBorder="1" applyAlignment="1">
      <alignment vertical="center"/>
    </xf>
    <xf numFmtId="177" fontId="78" fillId="0" borderId="0" xfId="0" applyNumberFormat="1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78" fillId="0" borderId="48" xfId="0" applyFont="1" applyBorder="1" applyAlignment="1">
      <alignment horizontal="center" vertical="center"/>
    </xf>
    <xf numFmtId="0" fontId="97" fillId="0" borderId="31" xfId="0" applyFont="1" applyBorder="1" applyAlignment="1">
      <alignment horizontal="center" vertical="center"/>
    </xf>
    <xf numFmtId="0" fontId="97" fillId="0" borderId="54" xfId="0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78" fillId="0" borderId="17" xfId="0" applyFont="1" applyBorder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78" fillId="0" borderId="44" xfId="0" applyFont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98" fillId="0" borderId="0" xfId="0" applyFont="1" applyAlignment="1">
      <alignment horizontal="center" vertical="center"/>
    </xf>
  </cellXfs>
  <cellStyles count="137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2"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761999</xdr:colOff>
      <xdr:row>3</xdr:row>
      <xdr:rowOff>357188</xdr:rowOff>
    </xdr:from>
    <xdr:to>
      <xdr:col>16</xdr:col>
      <xdr:colOff>990283</xdr:colOff>
      <xdr:row>8</xdr:row>
      <xdr:rowOff>500063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49" y="1357313"/>
          <a:ext cx="2752409" cy="352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17</xdr:row>
      <xdr:rowOff>76200</xdr:rowOff>
    </xdr:from>
    <xdr:to>
      <xdr:col>2</xdr:col>
      <xdr:colOff>4695643</xdr:colOff>
      <xdr:row>17</xdr:row>
      <xdr:rowOff>3467100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16992600"/>
          <a:ext cx="2943043" cy="33909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19</xdr:row>
      <xdr:rowOff>762000</xdr:rowOff>
    </xdr:from>
    <xdr:to>
      <xdr:col>2</xdr:col>
      <xdr:colOff>6919918</xdr:colOff>
      <xdr:row>19</xdr:row>
      <xdr:rowOff>2781300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22479000"/>
          <a:ext cx="6310318" cy="2019300"/>
        </a:xfrm>
        <a:prstGeom prst="rect">
          <a:avLst/>
        </a:prstGeom>
      </xdr:spPr>
    </xdr:pic>
    <xdr:clientData/>
  </xdr:twoCellAnchor>
  <xdr:twoCellAnchor editAs="oneCell">
    <xdr:from>
      <xdr:col>2</xdr:col>
      <xdr:colOff>9501189</xdr:colOff>
      <xdr:row>0</xdr:row>
      <xdr:rowOff>0</xdr:rowOff>
    </xdr:from>
    <xdr:to>
      <xdr:col>2</xdr:col>
      <xdr:colOff>11863053</xdr:colOff>
      <xdr:row>3</xdr:row>
      <xdr:rowOff>357187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30377" y="0"/>
          <a:ext cx="2361864" cy="3024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38100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EE98E23-3194-4BED-88F4-2F920CFE988B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F3F9A31-73C0-47DB-A037-26803008276D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4A2DD27D-199B-45A9-8891-4405C7951447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123825</xdr:colOff>
      <xdr:row>7</xdr:row>
      <xdr:rowOff>76200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76D196EE-B2F0-4829-A762-386064F90A47}"/>
            </a:ext>
          </a:extLst>
        </xdr:cNvPr>
        <xdr:cNvSpPr txBox="1">
          <a:spLocks noChangeArrowheads="1"/>
        </xdr:cNvSpPr>
      </xdr:nvSpPr>
      <xdr:spPr bwMode="auto">
        <a:xfrm>
          <a:off x="13944600" y="1143000"/>
          <a:ext cx="123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123825</xdr:colOff>
      <xdr:row>7</xdr:row>
      <xdr:rowOff>66675</xdr:rowOff>
    </xdr:to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1094B012-C0D6-416A-B0F7-3E4ACC58A0D7}"/>
            </a:ext>
          </a:extLst>
        </xdr:cNvPr>
        <xdr:cNvSpPr txBox="1">
          <a:spLocks noChangeArrowheads="1"/>
        </xdr:cNvSpPr>
      </xdr:nvSpPr>
      <xdr:spPr bwMode="auto">
        <a:xfrm>
          <a:off x="13944600" y="1143000"/>
          <a:ext cx="1238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123825</xdr:colOff>
      <xdr:row>7</xdr:row>
      <xdr:rowOff>66675</xdr:rowOff>
    </xdr:to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5F1D7EAF-67E9-4746-A9DA-B06AD19DB186}"/>
            </a:ext>
          </a:extLst>
        </xdr:cNvPr>
        <xdr:cNvSpPr txBox="1">
          <a:spLocks noChangeArrowheads="1"/>
        </xdr:cNvSpPr>
      </xdr:nvSpPr>
      <xdr:spPr bwMode="auto">
        <a:xfrm>
          <a:off x="13944600" y="1143000"/>
          <a:ext cx="1238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40186</xdr:colOff>
      <xdr:row>110</xdr:row>
      <xdr:rowOff>71272</xdr:rowOff>
    </xdr:from>
    <xdr:to>
      <xdr:col>18</xdr:col>
      <xdr:colOff>259861</xdr:colOff>
      <xdr:row>111</xdr:row>
      <xdr:rowOff>69748</xdr:rowOff>
    </xdr:to>
    <xdr:sp macro="" textlink="">
      <xdr:nvSpPr>
        <xdr:cNvPr id="8" name="Text Box 76">
          <a:extLst>
            <a:ext uri="{FF2B5EF4-FFF2-40B4-BE49-F238E27FC236}">
              <a16:creationId xmlns:a16="http://schemas.microsoft.com/office/drawing/2014/main" id="{5F86DD7F-684E-4256-8659-A5CAACC0EB76}"/>
            </a:ext>
          </a:extLst>
        </xdr:cNvPr>
        <xdr:cNvSpPr txBox="1">
          <a:spLocks noChangeArrowheads="1"/>
        </xdr:cNvSpPr>
      </xdr:nvSpPr>
      <xdr:spPr bwMode="auto">
        <a:xfrm>
          <a:off x="5869486" y="19673722"/>
          <a:ext cx="5172675" cy="188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sample requested, we count on your responsibility to make a perfect production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109</xdr:row>
          <xdr:rowOff>190500</xdr:rowOff>
        </xdr:from>
        <xdr:to>
          <xdr:col>5</xdr:col>
          <xdr:colOff>0</xdr:colOff>
          <xdr:row>111</xdr:row>
          <xdr:rowOff>114300</xdr:rowOff>
        </xdr:to>
        <xdr:sp macro="" textlink="">
          <xdr:nvSpPr>
            <xdr:cNvPr id="11265" name="Option 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BF95CFB7-790E-4C66-BE6E-3B3C8069A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111</xdr:row>
          <xdr:rowOff>28575</xdr:rowOff>
        </xdr:from>
        <xdr:to>
          <xdr:col>4</xdr:col>
          <xdr:colOff>323850</xdr:colOff>
          <xdr:row>112</xdr:row>
          <xdr:rowOff>152400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E3A01C6A-4046-46D8-9398-3069C1A66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37194</xdr:colOff>
      <xdr:row>111</xdr:row>
      <xdr:rowOff>106861</xdr:rowOff>
    </xdr:from>
    <xdr:to>
      <xdr:col>19</xdr:col>
      <xdr:colOff>491690</xdr:colOff>
      <xdr:row>112</xdr:row>
      <xdr:rowOff>146844</xdr:rowOff>
    </xdr:to>
    <xdr:sp macro="" textlink="">
      <xdr:nvSpPr>
        <xdr:cNvPr id="9" name="Text Box 77">
          <a:extLst>
            <a:ext uri="{FF2B5EF4-FFF2-40B4-BE49-F238E27FC236}">
              <a16:creationId xmlns:a16="http://schemas.microsoft.com/office/drawing/2014/main" id="{012FAA3E-563C-4AF6-BFF7-7578971D982A}"/>
            </a:ext>
          </a:extLst>
        </xdr:cNvPr>
        <xdr:cNvSpPr txBox="1">
          <a:spLocks noChangeArrowheads="1"/>
        </xdr:cNvSpPr>
      </xdr:nvSpPr>
      <xdr:spPr bwMode="auto">
        <a:xfrm>
          <a:off x="5866494" y="19899811"/>
          <a:ext cx="6017096" cy="230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Yes, please send us a revised pre-production sample</a:t>
          </a:r>
        </a:p>
      </xdr:txBody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38100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17A767F2-0A2E-4C15-9BB3-477649490825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733B2182-1D84-49F4-8631-927B23DF337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12" name="Text Box 28">
          <a:extLst>
            <a:ext uri="{FF2B5EF4-FFF2-40B4-BE49-F238E27FC236}">
              <a16:creationId xmlns:a16="http://schemas.microsoft.com/office/drawing/2014/main" id="{05C9FC07-751A-4D71-B614-CA1D7B556DEC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39321</xdr:colOff>
      <xdr:row>112</xdr:row>
      <xdr:rowOff>126999</xdr:rowOff>
    </xdr:from>
    <xdr:to>
      <xdr:col>19</xdr:col>
      <xdr:colOff>493817</xdr:colOff>
      <xdr:row>113</xdr:row>
      <xdr:rowOff>185790</xdr:rowOff>
    </xdr:to>
    <xdr:sp macro="" textlink="">
      <xdr:nvSpPr>
        <xdr:cNvPr id="13" name="Text Box 77">
          <a:extLst>
            <a:ext uri="{FF2B5EF4-FFF2-40B4-BE49-F238E27FC236}">
              <a16:creationId xmlns:a16="http://schemas.microsoft.com/office/drawing/2014/main" id="{EF8F6B2C-6808-4F34-BCC9-41F1F226851F}"/>
            </a:ext>
          </a:extLst>
        </xdr:cNvPr>
        <xdr:cNvSpPr txBox="1">
          <a:spLocks noChangeArrowheads="1"/>
        </xdr:cNvSpPr>
      </xdr:nvSpPr>
      <xdr:spPr bwMode="auto">
        <a:xfrm>
          <a:off x="5868621" y="20110449"/>
          <a:ext cx="6017096" cy="24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Yes, please send us photo samples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112</xdr:row>
          <xdr:rowOff>66675</xdr:rowOff>
        </xdr:from>
        <xdr:to>
          <xdr:col>4</xdr:col>
          <xdr:colOff>323850</xdr:colOff>
          <xdr:row>113</xdr:row>
          <xdr:rowOff>180975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3DFE1A8B-A37B-4548-B743-F3E196441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https://unavailablevn.sharepoint.com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i.tran\OneDrive%20-%20CONG%20TY%20TNHH%20UN-AVAILABLE\CUSTOMER\TOMORROWLAND\2-SU25\1-SAMPLE\2-STYLE-FILE\5.%20COMMENTS\RECEIVED%20ON%2010.FEB.25\OVERSIZED%20LONG%20SWEATSHIRT%20WOMEN%20(1).xls" TargetMode="External"/><Relationship Id="rId1" Type="http://schemas.openxmlformats.org/officeDocument/2006/relationships/externalLinkPath" Target="file:///C:\Users\chi.tran\OneDrive%20-%20CONG%20TY%20TNHH%20UN-AVAILABLE\CUSTOMER\TOMORROWLAND\2-SU25\1-SAMPLE\2-STYLE-FILE\5.%20COMMENTS\RECEIVED%20ON%2010.FEB.25\OVERSIZED%20LONG%20SWEATSHIRT%20WOME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5">
          <cell r="E35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  <row r="46">
          <cell r="F46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FO"/>
      <sheetName val="PROTO"/>
      <sheetName val="PRE-PRODUCTION SAMPLE"/>
    </sheetNames>
    <sheetDataSet>
      <sheetData sheetId="0">
        <row r="6">
          <cell r="C6" t="str">
            <v>WOMEN</v>
          </cell>
        </row>
        <row r="9">
          <cell r="C9" t="str">
            <v>OVERSIZED LONG SWEATSHIRT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27"/>
  <sheetViews>
    <sheetView tabSelected="1" view="pageBreakPreview" topLeftCell="A82" zoomScale="40" zoomScaleNormal="10" zoomScaleSheetLayoutView="40" zoomScalePageLayoutView="25" workbookViewId="0">
      <selection activeCell="J93" sqref="J93"/>
    </sheetView>
  </sheetViews>
  <sheetFormatPr defaultColWidth="9.140625" defaultRowHeight="16.5"/>
  <cols>
    <col min="1" max="1" width="8.42578125" style="28" customWidth="1"/>
    <col min="2" max="2" width="41.42578125" style="28" customWidth="1"/>
    <col min="3" max="3" width="24" style="28" customWidth="1"/>
    <col min="4" max="4" width="29.5703125" style="28" customWidth="1"/>
    <col min="5" max="6" width="23.140625" style="28" customWidth="1"/>
    <col min="7" max="7" width="20" style="29" customWidth="1"/>
    <col min="8" max="8" width="21.85546875" style="28" customWidth="1"/>
    <col min="9" max="9" width="24.140625" style="28" customWidth="1"/>
    <col min="10" max="10" width="20.42578125" style="28" customWidth="1"/>
    <col min="11" max="11" width="25.42578125" style="28" customWidth="1"/>
    <col min="12" max="12" width="28" style="28" customWidth="1"/>
    <col min="13" max="13" width="20.42578125" style="28" customWidth="1"/>
    <col min="14" max="14" width="13.42578125" style="28" customWidth="1"/>
    <col min="15" max="15" width="14.140625" style="28" customWidth="1"/>
    <col min="16" max="16" width="9.85546875" style="28" customWidth="1"/>
    <col min="17" max="17" width="31.85546875" style="28" customWidth="1"/>
    <col min="18" max="18" width="11" style="28" bestFit="1" customWidth="1"/>
    <col min="19" max="19" width="30.5703125" style="92" bestFit="1" customWidth="1"/>
    <col min="20" max="20" width="9.140625" style="28"/>
    <col min="21" max="21" width="11.85546875" style="28" bestFit="1" customWidth="1"/>
    <col min="22" max="16384" width="9.140625" style="28"/>
  </cols>
  <sheetData>
    <row r="1" spans="1:19" s="1" customFormat="1" ht="27" customHeight="1">
      <c r="A1" s="30"/>
      <c r="B1" s="30"/>
      <c r="C1" s="30"/>
      <c r="D1" s="31"/>
      <c r="E1" s="30"/>
      <c r="F1" s="30"/>
      <c r="G1" s="30"/>
      <c r="H1" s="30"/>
      <c r="I1" s="30"/>
      <c r="J1" s="30"/>
      <c r="K1" s="30"/>
      <c r="L1" s="32"/>
      <c r="M1" s="32"/>
      <c r="N1" s="253" t="s">
        <v>65</v>
      </c>
      <c r="O1" s="253" t="s">
        <v>65</v>
      </c>
      <c r="P1" s="254" t="s">
        <v>66</v>
      </c>
      <c r="Q1" s="254"/>
      <c r="S1" s="80"/>
    </row>
    <row r="2" spans="1:19" s="1" customFormat="1" ht="27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2"/>
      <c r="M2" s="32"/>
      <c r="N2" s="253" t="s">
        <v>67</v>
      </c>
      <c r="O2" s="253" t="s">
        <v>67</v>
      </c>
      <c r="P2" s="255" t="s">
        <v>68</v>
      </c>
      <c r="Q2" s="255"/>
      <c r="S2" s="80"/>
    </row>
    <row r="3" spans="1:19" s="1" customFormat="1" ht="27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2"/>
      <c r="M3" s="32"/>
      <c r="N3" s="253" t="s">
        <v>69</v>
      </c>
      <c r="O3" s="253" t="s">
        <v>69</v>
      </c>
      <c r="P3" s="256" t="s">
        <v>71</v>
      </c>
      <c r="Q3" s="254"/>
      <c r="S3" s="80"/>
    </row>
    <row r="4" spans="1:19" s="2" customFormat="1" ht="41.1" customHeight="1" thickBot="1">
      <c r="B4" s="3" t="s">
        <v>110</v>
      </c>
      <c r="G4" s="4"/>
      <c r="S4" s="81"/>
    </row>
    <row r="5" spans="1:19" s="2" customFormat="1" ht="41.1" customHeight="1">
      <c r="B5" s="5" t="s">
        <v>0</v>
      </c>
      <c r="C5" s="5"/>
      <c r="D5" s="3"/>
      <c r="F5" s="6"/>
      <c r="G5" s="257" t="s">
        <v>267</v>
      </c>
      <c r="H5" s="258"/>
      <c r="I5" s="258"/>
      <c r="J5" s="258"/>
      <c r="K5" s="258"/>
      <c r="L5" s="258"/>
      <c r="M5" s="259"/>
      <c r="O5" s="139"/>
      <c r="S5" s="81"/>
    </row>
    <row r="6" spans="1:19" s="7" customFormat="1" ht="50.45" customHeight="1">
      <c r="B6" s="8" t="s">
        <v>40</v>
      </c>
      <c r="C6" s="8"/>
      <c r="D6" s="41" t="s">
        <v>218</v>
      </c>
      <c r="E6" s="77"/>
      <c r="F6" s="8"/>
      <c r="G6" s="260"/>
      <c r="H6" s="261"/>
      <c r="I6" s="261"/>
      <c r="J6" s="261"/>
      <c r="K6" s="261"/>
      <c r="L6" s="261"/>
      <c r="M6" s="262"/>
      <c r="N6" s="139"/>
      <c r="O6" s="10"/>
      <c r="P6" s="10"/>
      <c r="Q6" s="10"/>
      <c r="S6" s="82"/>
    </row>
    <row r="7" spans="1:19" s="7" customFormat="1" ht="50.45" customHeight="1">
      <c r="B7" s="8" t="s">
        <v>41</v>
      </c>
      <c r="C7" s="8"/>
      <c r="D7" s="41" t="s">
        <v>217</v>
      </c>
      <c r="E7" s="41"/>
      <c r="F7" s="8"/>
      <c r="G7" s="260"/>
      <c r="H7" s="261"/>
      <c r="I7" s="261"/>
      <c r="J7" s="261"/>
      <c r="K7" s="261"/>
      <c r="L7" s="261"/>
      <c r="M7" s="262"/>
      <c r="N7" s="10"/>
      <c r="O7" s="10"/>
      <c r="P7" s="10"/>
      <c r="Q7" s="10"/>
      <c r="S7" s="82"/>
    </row>
    <row r="8" spans="1:19" s="7" customFormat="1" ht="82.5" customHeight="1" thickBot="1">
      <c r="B8" s="8" t="s">
        <v>42</v>
      </c>
      <c r="C8" s="8"/>
      <c r="D8" s="271" t="s">
        <v>216</v>
      </c>
      <c r="E8" s="272"/>
      <c r="F8" s="273"/>
      <c r="G8" s="263"/>
      <c r="H8" s="264"/>
      <c r="I8" s="264"/>
      <c r="J8" s="264"/>
      <c r="K8" s="264"/>
      <c r="L8" s="264"/>
      <c r="M8" s="265"/>
      <c r="N8" s="10"/>
      <c r="O8" s="10"/>
      <c r="P8" s="10"/>
      <c r="Q8" s="10"/>
      <c r="S8" s="82"/>
    </row>
    <row r="9" spans="1:19" s="2" customFormat="1" ht="46.5" customHeight="1">
      <c r="B9" s="116" t="s">
        <v>1</v>
      </c>
      <c r="C9" s="116"/>
      <c r="D9" s="207" t="s">
        <v>266</v>
      </c>
      <c r="E9" s="41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S9" s="81"/>
    </row>
    <row r="10" spans="1:19" s="2" customFormat="1" ht="48.6" customHeight="1">
      <c r="B10" s="189" t="s">
        <v>2</v>
      </c>
      <c r="C10" s="190"/>
      <c r="D10" s="191" t="s">
        <v>108</v>
      </c>
      <c r="E10" s="192"/>
      <c r="F10" s="192"/>
      <c r="G10" s="193"/>
      <c r="H10" s="192"/>
      <c r="I10" s="194"/>
      <c r="J10" s="194" t="s">
        <v>43</v>
      </c>
      <c r="K10" s="194"/>
      <c r="L10" s="194" t="s">
        <v>219</v>
      </c>
      <c r="M10" s="194"/>
      <c r="N10" s="195"/>
      <c r="O10" s="195"/>
      <c r="P10" s="195"/>
      <c r="Q10" s="195"/>
      <c r="S10" s="81"/>
    </row>
    <row r="11" spans="1:19" s="2" customFormat="1" ht="122.45" customHeight="1">
      <c r="B11" s="194" t="s">
        <v>3</v>
      </c>
      <c r="C11" s="194"/>
      <c r="D11" s="267">
        <v>45702</v>
      </c>
      <c r="E11" s="268"/>
      <c r="F11" s="268"/>
      <c r="G11" s="196"/>
      <c r="H11" s="197"/>
      <c r="I11" s="194"/>
      <c r="J11" s="194" t="s">
        <v>4</v>
      </c>
      <c r="K11" s="194"/>
      <c r="L11" s="270" t="s">
        <v>181</v>
      </c>
      <c r="M11" s="270"/>
      <c r="N11" s="270"/>
      <c r="O11" s="270"/>
      <c r="P11" s="270"/>
      <c r="Q11" s="270"/>
      <c r="S11" s="81"/>
    </row>
    <row r="12" spans="1:19" s="2" customFormat="1" ht="44.45" customHeight="1">
      <c r="B12" s="194" t="s">
        <v>5</v>
      </c>
      <c r="C12" s="194"/>
      <c r="D12" s="198"/>
      <c r="E12" s="194"/>
      <c r="F12" s="194"/>
      <c r="G12" s="199"/>
      <c r="H12" s="200"/>
      <c r="I12" s="194"/>
      <c r="J12" s="194" t="s">
        <v>38</v>
      </c>
      <c r="L12" s="194" t="s">
        <v>72</v>
      </c>
      <c r="M12" s="194"/>
      <c r="N12" s="194"/>
      <c r="O12" s="200"/>
      <c r="P12" s="200"/>
      <c r="Q12" s="195"/>
      <c r="S12" s="81"/>
    </row>
    <row r="13" spans="1:19" s="2" customFormat="1" ht="44.45" customHeight="1">
      <c r="B13" s="269"/>
      <c r="C13" s="269"/>
      <c r="D13" s="269"/>
      <c r="E13" s="269"/>
      <c r="F13" s="269"/>
      <c r="G13" s="199"/>
      <c r="H13" s="200"/>
      <c r="I13" s="194"/>
      <c r="J13" s="194" t="s">
        <v>6</v>
      </c>
      <c r="K13" s="194"/>
      <c r="L13" s="194" t="s">
        <v>109</v>
      </c>
      <c r="M13" s="194"/>
      <c r="N13" s="200"/>
      <c r="O13" s="195"/>
      <c r="P13" s="195"/>
      <c r="Q13" s="200"/>
      <c r="S13" s="81"/>
    </row>
    <row r="14" spans="1:19" s="2" customFormat="1" ht="44.45" customHeight="1">
      <c r="B14" s="194" t="s">
        <v>47</v>
      </c>
      <c r="C14" s="194"/>
      <c r="D14" s="194" t="s">
        <v>7</v>
      </c>
      <c r="E14" s="194"/>
      <c r="F14" s="194"/>
      <c r="G14" s="201"/>
      <c r="H14" s="194"/>
      <c r="I14" s="194"/>
      <c r="J14" s="194" t="s">
        <v>8</v>
      </c>
      <c r="K14" s="194"/>
      <c r="L14" s="195" t="s">
        <v>111</v>
      </c>
      <c r="M14" s="195"/>
      <c r="N14" s="195"/>
      <c r="O14" s="195"/>
      <c r="P14" s="195"/>
      <c r="Q14" s="195"/>
      <c r="S14" s="81"/>
    </row>
    <row r="15" spans="1:19" s="2" customFormat="1" ht="44.45" customHeight="1">
      <c r="B15" s="203" t="s">
        <v>58</v>
      </c>
      <c r="C15" s="9"/>
      <c r="D15" s="9"/>
      <c r="E15" s="116"/>
      <c r="F15" s="116"/>
      <c r="G15" s="202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S15" s="81"/>
    </row>
    <row r="16" spans="1:19" s="15" customFormat="1" ht="18.75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S16" s="84"/>
    </row>
    <row r="17" spans="2:19" s="63" customFormat="1" ht="52.5">
      <c r="B17" s="59"/>
      <c r="C17" s="208" t="s">
        <v>64</v>
      </c>
      <c r="D17" s="208" t="s">
        <v>9</v>
      </c>
      <c r="E17" s="61" t="s">
        <v>50</v>
      </c>
      <c r="F17" s="61"/>
      <c r="G17" s="61" t="s">
        <v>78</v>
      </c>
      <c r="H17" s="61" t="s">
        <v>54</v>
      </c>
      <c r="I17" s="61" t="s">
        <v>10</v>
      </c>
      <c r="J17" s="61" t="s">
        <v>51</v>
      </c>
      <c r="K17" s="61" t="s">
        <v>52</v>
      </c>
      <c r="L17" s="61"/>
      <c r="M17" s="61"/>
      <c r="N17" s="61"/>
      <c r="O17" s="61"/>
      <c r="P17" s="61"/>
      <c r="Q17" s="210" t="s">
        <v>11</v>
      </c>
      <c r="S17" s="85"/>
    </row>
    <row r="18" spans="2:19" s="63" customFormat="1" ht="71.45" customHeight="1">
      <c r="B18" s="209" t="s">
        <v>12</v>
      </c>
      <c r="C18" s="109"/>
      <c r="D18" s="65" t="s">
        <v>258</v>
      </c>
      <c r="E18" s="66"/>
      <c r="F18" s="106"/>
      <c r="G18" s="106">
        <v>0</v>
      </c>
      <c r="H18" s="106">
        <v>1</v>
      </c>
      <c r="I18" s="106">
        <v>0</v>
      </c>
      <c r="J18" s="106">
        <v>0</v>
      </c>
      <c r="K18" s="106">
        <v>0</v>
      </c>
      <c r="L18" s="106"/>
      <c r="M18" s="106"/>
      <c r="N18" s="67"/>
      <c r="O18" s="67"/>
      <c r="P18" s="67"/>
      <c r="Q18" s="68">
        <f>SUM(E18:P18)</f>
        <v>1</v>
      </c>
      <c r="S18" s="85"/>
    </row>
    <row r="19" spans="2:19" s="63" customFormat="1" ht="71.45" customHeight="1">
      <c r="B19" s="209" t="s">
        <v>57</v>
      </c>
      <c r="C19" s="109"/>
      <c r="D19" s="66" t="str">
        <f>+D18</f>
        <v>DEEP BLACK</v>
      </c>
      <c r="E19" s="66"/>
      <c r="F19" s="69"/>
      <c r="G19" s="69">
        <f>+ROUND(G18*2%,0)</f>
        <v>0</v>
      </c>
      <c r="H19" s="69">
        <v>2</v>
      </c>
      <c r="I19" s="69">
        <f t="shared" ref="I19:K19" si="0">+ROUND(I18*2%,0)</f>
        <v>0</v>
      </c>
      <c r="J19" s="69">
        <f t="shared" si="0"/>
        <v>0</v>
      </c>
      <c r="K19" s="69">
        <f t="shared" si="0"/>
        <v>0</v>
      </c>
      <c r="L19" s="69"/>
      <c r="M19" s="69"/>
      <c r="N19" s="69"/>
      <c r="O19" s="69"/>
      <c r="P19" s="69"/>
      <c r="Q19" s="68">
        <f>SUM(E19:P19)</f>
        <v>2</v>
      </c>
      <c r="S19" s="85"/>
    </row>
    <row r="20" spans="2:19" s="73" customFormat="1" ht="71.45" customHeight="1">
      <c r="B20" s="101" t="s">
        <v>85</v>
      </c>
      <c r="C20" s="102"/>
      <c r="D20" s="102"/>
      <c r="E20" s="103"/>
      <c r="F20" s="103"/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/>
      <c r="M20" s="103"/>
      <c r="N20" s="104"/>
      <c r="O20" s="104"/>
      <c r="P20" s="104"/>
      <c r="Q20" s="105">
        <f>SUM(F20:P20)</f>
        <v>0</v>
      </c>
    </row>
    <row r="21" spans="2:19" s="73" customFormat="1" ht="71.45" customHeight="1">
      <c r="B21" s="70" t="s">
        <v>13</v>
      </c>
      <c r="C21" s="70"/>
      <c r="D21" s="71" t="str">
        <f>+D19</f>
        <v>DEEP BLACK</v>
      </c>
      <c r="E21" s="72"/>
      <c r="F21" s="107"/>
      <c r="G21" s="107">
        <f>SUM(G18:G20)</f>
        <v>0</v>
      </c>
      <c r="H21" s="107">
        <f t="shared" ref="H21:K21" si="1">SUM(H18:H20)</f>
        <v>3</v>
      </c>
      <c r="I21" s="107">
        <f t="shared" si="1"/>
        <v>0</v>
      </c>
      <c r="J21" s="107">
        <f t="shared" si="1"/>
        <v>0</v>
      </c>
      <c r="K21" s="107">
        <f t="shared" si="1"/>
        <v>0</v>
      </c>
      <c r="L21" s="107"/>
      <c r="M21" s="107"/>
      <c r="N21" s="107"/>
      <c r="O21" s="107"/>
      <c r="P21" s="107"/>
      <c r="Q21" s="107">
        <f>SUM(Q18:Q20)</f>
        <v>3</v>
      </c>
      <c r="S21" s="93"/>
    </row>
    <row r="22" spans="2:19" s="63" customFormat="1" ht="52.5" hidden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S22" s="85"/>
    </row>
    <row r="23" spans="2:19" s="63" customFormat="1" ht="52.5" hidden="1">
      <c r="B23" s="59"/>
      <c r="C23" s="60" t="s">
        <v>64</v>
      </c>
      <c r="D23" s="60" t="s">
        <v>9</v>
      </c>
      <c r="E23" s="61" t="s">
        <v>50</v>
      </c>
      <c r="F23" s="61" t="s">
        <v>91</v>
      </c>
      <c r="G23" s="61" t="s">
        <v>78</v>
      </c>
      <c r="H23" s="61" t="s">
        <v>54</v>
      </c>
      <c r="I23" s="61" t="s">
        <v>10</v>
      </c>
      <c r="J23" s="61" t="s">
        <v>51</v>
      </c>
      <c r="K23" s="61" t="s">
        <v>52</v>
      </c>
      <c r="L23" s="61" t="s">
        <v>83</v>
      </c>
      <c r="M23" s="61" t="s">
        <v>81</v>
      </c>
      <c r="N23" s="61"/>
      <c r="O23" s="61"/>
      <c r="P23" s="61"/>
      <c r="Q23" s="62" t="s">
        <v>11</v>
      </c>
      <c r="S23" s="85"/>
    </row>
    <row r="24" spans="2:19" s="63" customFormat="1" ht="52.5" hidden="1">
      <c r="B24" s="64" t="s">
        <v>12</v>
      </c>
      <c r="C24" s="100" t="s">
        <v>90</v>
      </c>
      <c r="D24" s="65" t="s">
        <v>36</v>
      </c>
      <c r="E24" s="66"/>
      <c r="F24" s="106">
        <v>24</v>
      </c>
      <c r="G24" s="106">
        <v>48</v>
      </c>
      <c r="H24" s="106">
        <v>124</v>
      </c>
      <c r="I24" s="106">
        <v>232</v>
      </c>
      <c r="J24" s="106">
        <v>204</v>
      </c>
      <c r="K24" s="106">
        <v>100</v>
      </c>
      <c r="L24" s="106">
        <v>44</v>
      </c>
      <c r="M24" s="106">
        <v>24</v>
      </c>
      <c r="N24" s="67"/>
      <c r="O24" s="67"/>
      <c r="P24" s="67"/>
      <c r="Q24" s="68">
        <f>SUM(E24:P24)</f>
        <v>800</v>
      </c>
      <c r="S24" s="85"/>
    </row>
    <row r="25" spans="2:19" s="63" customFormat="1" ht="52.5" hidden="1">
      <c r="B25" s="64" t="s">
        <v>57</v>
      </c>
      <c r="C25" s="100" t="str">
        <f>C24</f>
        <v>M-0324-KT-5141</v>
      </c>
      <c r="D25" s="66" t="str">
        <f>+D24</f>
        <v>WHITE</v>
      </c>
      <c r="E25" s="66"/>
      <c r="F25" s="69">
        <f>+ROUND(F24*0.05,0)</f>
        <v>1</v>
      </c>
      <c r="G25" s="69">
        <f t="shared" ref="G25:M25" si="2">+ROUND(G24*0.05,0)</f>
        <v>2</v>
      </c>
      <c r="H25" s="69">
        <f t="shared" si="2"/>
        <v>6</v>
      </c>
      <c r="I25" s="69">
        <f t="shared" si="2"/>
        <v>12</v>
      </c>
      <c r="J25" s="69">
        <f t="shared" si="2"/>
        <v>10</v>
      </c>
      <c r="K25" s="69">
        <f t="shared" si="2"/>
        <v>5</v>
      </c>
      <c r="L25" s="69">
        <f t="shared" si="2"/>
        <v>2</v>
      </c>
      <c r="M25" s="69">
        <f t="shared" si="2"/>
        <v>1</v>
      </c>
      <c r="N25" s="69"/>
      <c r="O25" s="69"/>
      <c r="P25" s="69"/>
      <c r="Q25" s="68">
        <f>SUM(E25:P25)</f>
        <v>39</v>
      </c>
      <c r="S25" s="85"/>
    </row>
    <row r="26" spans="2:19" s="73" customFormat="1" ht="59.25" hidden="1">
      <c r="B26" s="101" t="s">
        <v>85</v>
      </c>
      <c r="C26" s="102"/>
      <c r="D26" s="102"/>
      <c r="E26" s="103"/>
      <c r="F26" s="103">
        <v>0</v>
      </c>
      <c r="G26" s="103">
        <v>1</v>
      </c>
      <c r="H26" s="103">
        <v>1</v>
      </c>
      <c r="I26" s="103">
        <v>3</v>
      </c>
      <c r="J26" s="103">
        <v>1</v>
      </c>
      <c r="K26" s="103">
        <v>1</v>
      </c>
      <c r="L26" s="103">
        <v>0</v>
      </c>
      <c r="M26" s="103">
        <v>0</v>
      </c>
      <c r="N26" s="104"/>
      <c r="O26" s="104"/>
      <c r="P26" s="104"/>
      <c r="Q26" s="105">
        <f>SUM(F26:P26)</f>
        <v>7</v>
      </c>
    </row>
    <row r="27" spans="2:19" s="73" customFormat="1" ht="52.5" hidden="1">
      <c r="B27" s="70" t="s">
        <v>13</v>
      </c>
      <c r="C27" s="70"/>
      <c r="D27" s="71" t="str">
        <f>+D25</f>
        <v>WHITE</v>
      </c>
      <c r="E27" s="72"/>
      <c r="F27" s="107">
        <f>SUM(F24:F26)</f>
        <v>25</v>
      </c>
      <c r="G27" s="107">
        <f t="shared" ref="G27" si="3">SUM(G24:G26)</f>
        <v>51</v>
      </c>
      <c r="H27" s="107">
        <f t="shared" ref="H27" si="4">SUM(H24:H26)</f>
        <v>131</v>
      </c>
      <c r="I27" s="107">
        <f t="shared" ref="I27" si="5">SUM(I24:I26)</f>
        <v>247</v>
      </c>
      <c r="J27" s="107">
        <f t="shared" ref="J27" si="6">SUM(J24:J26)</f>
        <v>215</v>
      </c>
      <c r="K27" s="107">
        <f t="shared" ref="K27" si="7">SUM(K24:K26)</f>
        <v>106</v>
      </c>
      <c r="L27" s="107">
        <f t="shared" ref="L27" si="8">SUM(L24:L26)</f>
        <v>46</v>
      </c>
      <c r="M27" s="107">
        <f t="shared" ref="M27" si="9">SUM(M24:M26)</f>
        <v>25</v>
      </c>
      <c r="N27" s="107">
        <f t="shared" ref="N27" si="10">SUM(N24:N26)</f>
        <v>0</v>
      </c>
      <c r="O27" s="107">
        <f t="shared" ref="O27" si="11">SUM(O24:O26)</f>
        <v>0</v>
      </c>
      <c r="P27" s="107">
        <f t="shared" ref="P27" si="12">SUM(P24:P26)</f>
        <v>0</v>
      </c>
      <c r="Q27" s="107">
        <f>SUM(Q24:Q26)</f>
        <v>846</v>
      </c>
      <c r="S27" s="93">
        <f>Q25/Q24</f>
        <v>4.8750000000000002E-2</v>
      </c>
    </row>
    <row r="28" spans="2:19" s="63" customFormat="1" ht="52.5" hidden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S28" s="85"/>
    </row>
    <row r="29" spans="2:19" s="63" customFormat="1" ht="52.5" hidden="1">
      <c r="B29" s="59"/>
      <c r="C29" s="60" t="s">
        <v>64</v>
      </c>
      <c r="D29" s="60" t="s">
        <v>9</v>
      </c>
      <c r="E29" s="61" t="s">
        <v>50</v>
      </c>
      <c r="F29" s="61" t="s">
        <v>91</v>
      </c>
      <c r="G29" s="61" t="s">
        <v>78</v>
      </c>
      <c r="H29" s="61" t="s">
        <v>54</v>
      </c>
      <c r="I29" s="61" t="s">
        <v>10</v>
      </c>
      <c r="J29" s="61" t="s">
        <v>51</v>
      </c>
      <c r="K29" s="61" t="s">
        <v>52</v>
      </c>
      <c r="L29" s="61" t="s">
        <v>83</v>
      </c>
      <c r="M29" s="61" t="s">
        <v>81</v>
      </c>
      <c r="N29" s="61"/>
      <c r="O29" s="61"/>
      <c r="P29" s="61"/>
      <c r="Q29" s="62" t="s">
        <v>11</v>
      </c>
      <c r="S29" s="85"/>
    </row>
    <row r="30" spans="2:19" s="63" customFormat="1" ht="52.5" hidden="1">
      <c r="B30" s="64" t="s">
        <v>12</v>
      </c>
      <c r="C30" s="100" t="s">
        <v>90</v>
      </c>
      <c r="D30" s="65" t="s">
        <v>86</v>
      </c>
      <c r="E30" s="66"/>
      <c r="F30" s="106">
        <v>18</v>
      </c>
      <c r="G30" s="106">
        <v>36</v>
      </c>
      <c r="H30" s="106">
        <v>93</v>
      </c>
      <c r="I30" s="106">
        <v>174</v>
      </c>
      <c r="J30" s="106">
        <v>153</v>
      </c>
      <c r="K30" s="106">
        <v>75</v>
      </c>
      <c r="L30" s="106">
        <v>33</v>
      </c>
      <c r="M30" s="106">
        <v>18</v>
      </c>
      <c r="N30" s="67"/>
      <c r="O30" s="67"/>
      <c r="P30" s="67"/>
      <c r="Q30" s="68">
        <f>SUM(E30:P30)</f>
        <v>600</v>
      </c>
      <c r="S30" s="85"/>
    </row>
    <row r="31" spans="2:19" s="63" customFormat="1" ht="52.5" hidden="1">
      <c r="B31" s="64" t="s">
        <v>57</v>
      </c>
      <c r="C31" s="100" t="str">
        <f>C30</f>
        <v>M-0324-KT-5141</v>
      </c>
      <c r="D31" s="66" t="str">
        <f>+D30</f>
        <v>WHISPER WHITE</v>
      </c>
      <c r="E31" s="66"/>
      <c r="F31" s="69">
        <f>+ROUND(F30*0.05,0)</f>
        <v>1</v>
      </c>
      <c r="G31" s="69">
        <f t="shared" ref="G31:M31" si="13">+ROUND(G30*0.05,0)</f>
        <v>2</v>
      </c>
      <c r="H31" s="69">
        <f t="shared" si="13"/>
        <v>5</v>
      </c>
      <c r="I31" s="69">
        <f t="shared" si="13"/>
        <v>9</v>
      </c>
      <c r="J31" s="69">
        <f t="shared" si="13"/>
        <v>8</v>
      </c>
      <c r="K31" s="69">
        <f t="shared" si="13"/>
        <v>4</v>
      </c>
      <c r="L31" s="69">
        <f t="shared" si="13"/>
        <v>2</v>
      </c>
      <c r="M31" s="69">
        <f t="shared" si="13"/>
        <v>1</v>
      </c>
      <c r="N31" s="69"/>
      <c r="O31" s="69"/>
      <c r="P31" s="69"/>
      <c r="Q31" s="68">
        <f>SUM(E31:P31)</f>
        <v>32</v>
      </c>
      <c r="S31" s="85"/>
    </row>
    <row r="32" spans="2:19" s="73" customFormat="1" ht="59.25" hidden="1">
      <c r="B32" s="101" t="s">
        <v>85</v>
      </c>
      <c r="C32" s="102"/>
      <c r="D32" s="102"/>
      <c r="E32" s="103"/>
      <c r="F32" s="103">
        <v>0</v>
      </c>
      <c r="G32" s="103">
        <v>1</v>
      </c>
      <c r="H32" s="103">
        <v>1</v>
      </c>
      <c r="I32" s="103">
        <v>3</v>
      </c>
      <c r="J32" s="103">
        <v>1</v>
      </c>
      <c r="K32" s="103">
        <v>1</v>
      </c>
      <c r="L32" s="103">
        <v>0</v>
      </c>
      <c r="M32" s="103">
        <v>0</v>
      </c>
      <c r="N32" s="104"/>
      <c r="O32" s="104"/>
      <c r="P32" s="104"/>
      <c r="Q32" s="105">
        <f>SUM(F32:P32)</f>
        <v>7</v>
      </c>
    </row>
    <row r="33" spans="2:19" s="73" customFormat="1" ht="52.5" hidden="1">
      <c r="B33" s="70" t="s">
        <v>13</v>
      </c>
      <c r="C33" s="70"/>
      <c r="D33" s="71" t="str">
        <f>+D31</f>
        <v>WHISPER WHITE</v>
      </c>
      <c r="E33" s="72"/>
      <c r="F33" s="107">
        <f>SUM(F30:F32)</f>
        <v>19</v>
      </c>
      <c r="G33" s="107">
        <f t="shared" ref="G33" si="14">SUM(G30:G32)</f>
        <v>39</v>
      </c>
      <c r="H33" s="107">
        <f t="shared" ref="H33" si="15">SUM(H30:H32)</f>
        <v>99</v>
      </c>
      <c r="I33" s="107">
        <f t="shared" ref="I33" si="16">SUM(I30:I32)</f>
        <v>186</v>
      </c>
      <c r="J33" s="107">
        <f t="shared" ref="J33" si="17">SUM(J30:J32)</f>
        <v>162</v>
      </c>
      <c r="K33" s="107">
        <f t="shared" ref="K33" si="18">SUM(K30:K32)</f>
        <v>80</v>
      </c>
      <c r="L33" s="107">
        <f t="shared" ref="L33" si="19">SUM(L30:L32)</f>
        <v>35</v>
      </c>
      <c r="M33" s="107">
        <f t="shared" ref="M33" si="20">SUM(M30:M32)</f>
        <v>19</v>
      </c>
      <c r="N33" s="107">
        <f t="shared" ref="N33" si="21">SUM(N30:N32)</f>
        <v>0</v>
      </c>
      <c r="O33" s="107">
        <f t="shared" ref="O33" si="22">SUM(O30:O32)</f>
        <v>0</v>
      </c>
      <c r="P33" s="107">
        <f t="shared" ref="P33" si="23">SUM(P30:P32)</f>
        <v>0</v>
      </c>
      <c r="Q33" s="107">
        <f>SUM(Q30:Q32)</f>
        <v>639</v>
      </c>
      <c r="S33" s="93">
        <f>Q31/Q30</f>
        <v>5.3333333333333337E-2</v>
      </c>
    </row>
    <row r="34" spans="2:19" s="63" customFormat="1" ht="52.5" hidden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S34" s="85"/>
    </row>
    <row r="35" spans="2:19" s="63" customFormat="1" ht="52.5" hidden="1">
      <c r="B35" s="59"/>
      <c r="C35" s="60" t="s">
        <v>64</v>
      </c>
      <c r="D35" s="60" t="s">
        <v>9</v>
      </c>
      <c r="E35" s="61" t="s">
        <v>50</v>
      </c>
      <c r="F35" s="61" t="s">
        <v>91</v>
      </c>
      <c r="G35" s="61" t="s">
        <v>78</v>
      </c>
      <c r="H35" s="61" t="s">
        <v>54</v>
      </c>
      <c r="I35" s="61" t="s">
        <v>10</v>
      </c>
      <c r="J35" s="61" t="s">
        <v>51</v>
      </c>
      <c r="K35" s="61" t="s">
        <v>52</v>
      </c>
      <c r="L35" s="61" t="s">
        <v>83</v>
      </c>
      <c r="M35" s="61" t="s">
        <v>81</v>
      </c>
      <c r="N35" s="61"/>
      <c r="O35" s="61"/>
      <c r="P35" s="61"/>
      <c r="Q35" s="62" t="s">
        <v>11</v>
      </c>
      <c r="S35" s="85"/>
    </row>
    <row r="36" spans="2:19" s="63" customFormat="1" ht="52.5" hidden="1">
      <c r="B36" s="64" t="s">
        <v>12</v>
      </c>
      <c r="C36" s="100" t="s">
        <v>90</v>
      </c>
      <c r="D36" s="65" t="s">
        <v>87</v>
      </c>
      <c r="E36" s="66"/>
      <c r="F36" s="106">
        <v>18</v>
      </c>
      <c r="G36" s="106">
        <v>36</v>
      </c>
      <c r="H36" s="106">
        <v>93</v>
      </c>
      <c r="I36" s="106">
        <v>174</v>
      </c>
      <c r="J36" s="106">
        <v>153</v>
      </c>
      <c r="K36" s="106">
        <v>75</v>
      </c>
      <c r="L36" s="106">
        <v>33</v>
      </c>
      <c r="M36" s="106">
        <v>18</v>
      </c>
      <c r="N36" s="67"/>
      <c r="O36" s="67"/>
      <c r="P36" s="67"/>
      <c r="Q36" s="68">
        <f>SUM(E36:P36)</f>
        <v>600</v>
      </c>
      <c r="S36" s="85"/>
    </row>
    <row r="37" spans="2:19" s="63" customFormat="1" ht="52.5" hidden="1">
      <c r="B37" s="64" t="s">
        <v>57</v>
      </c>
      <c r="C37" s="100" t="str">
        <f>C36</f>
        <v>M-0324-KT-5141</v>
      </c>
      <c r="D37" s="66" t="str">
        <f>+D36</f>
        <v>FLINT STONE</v>
      </c>
      <c r="E37" s="66"/>
      <c r="F37" s="69">
        <f>+ROUND(F36*0.05,0)</f>
        <v>1</v>
      </c>
      <c r="G37" s="69">
        <f t="shared" ref="G37:M37" si="24">+ROUND(G36*0.05,0)</f>
        <v>2</v>
      </c>
      <c r="H37" s="69">
        <f t="shared" si="24"/>
        <v>5</v>
      </c>
      <c r="I37" s="69">
        <f t="shared" si="24"/>
        <v>9</v>
      </c>
      <c r="J37" s="69">
        <f t="shared" si="24"/>
        <v>8</v>
      </c>
      <c r="K37" s="69">
        <f t="shared" si="24"/>
        <v>4</v>
      </c>
      <c r="L37" s="69">
        <f t="shared" si="24"/>
        <v>2</v>
      </c>
      <c r="M37" s="69">
        <f t="shared" si="24"/>
        <v>1</v>
      </c>
      <c r="N37" s="69"/>
      <c r="O37" s="69"/>
      <c r="P37" s="69"/>
      <c r="Q37" s="68">
        <f>SUM(E37:P37)</f>
        <v>32</v>
      </c>
      <c r="S37" s="85"/>
    </row>
    <row r="38" spans="2:19" s="73" customFormat="1" ht="59.25" hidden="1">
      <c r="B38" s="101" t="s">
        <v>85</v>
      </c>
      <c r="C38" s="102"/>
      <c r="D38" s="102"/>
      <c r="E38" s="103"/>
      <c r="F38" s="103">
        <v>0</v>
      </c>
      <c r="G38" s="103">
        <v>1</v>
      </c>
      <c r="H38" s="103">
        <v>1</v>
      </c>
      <c r="I38" s="103">
        <v>3</v>
      </c>
      <c r="J38" s="103">
        <v>1</v>
      </c>
      <c r="K38" s="103">
        <v>1</v>
      </c>
      <c r="L38" s="103">
        <v>0</v>
      </c>
      <c r="M38" s="103">
        <v>0</v>
      </c>
      <c r="N38" s="104"/>
      <c r="O38" s="104"/>
      <c r="P38" s="104"/>
      <c r="Q38" s="105">
        <f>SUM(F38:P38)</f>
        <v>7</v>
      </c>
    </row>
    <row r="39" spans="2:19" s="73" customFormat="1" ht="52.5" hidden="1">
      <c r="B39" s="70" t="s">
        <v>13</v>
      </c>
      <c r="C39" s="70"/>
      <c r="D39" s="71" t="str">
        <f>+D37</f>
        <v>FLINT STONE</v>
      </c>
      <c r="E39" s="72"/>
      <c r="F39" s="107">
        <f>SUM(F36:F38)</f>
        <v>19</v>
      </c>
      <c r="G39" s="107">
        <f t="shared" ref="G39" si="25">SUM(G36:G38)</f>
        <v>39</v>
      </c>
      <c r="H39" s="107">
        <f t="shared" ref="H39" si="26">SUM(H36:H38)</f>
        <v>99</v>
      </c>
      <c r="I39" s="107">
        <f t="shared" ref="I39" si="27">SUM(I36:I38)</f>
        <v>186</v>
      </c>
      <c r="J39" s="107">
        <f t="shared" ref="J39" si="28">SUM(J36:J38)</f>
        <v>162</v>
      </c>
      <c r="K39" s="107">
        <f t="shared" ref="K39" si="29">SUM(K36:K38)</f>
        <v>80</v>
      </c>
      <c r="L39" s="107">
        <f t="shared" ref="L39" si="30">SUM(L36:L38)</f>
        <v>35</v>
      </c>
      <c r="M39" s="107">
        <f t="shared" ref="M39" si="31">SUM(M36:M38)</f>
        <v>19</v>
      </c>
      <c r="N39" s="107">
        <f t="shared" ref="N39" si="32">SUM(N36:N38)</f>
        <v>0</v>
      </c>
      <c r="O39" s="107">
        <f t="shared" ref="O39" si="33">SUM(O36:O38)</f>
        <v>0</v>
      </c>
      <c r="P39" s="107">
        <f t="shared" ref="P39" si="34">SUM(P36:P38)</f>
        <v>0</v>
      </c>
      <c r="Q39" s="107">
        <f>SUM(Q36:Q38)</f>
        <v>639</v>
      </c>
      <c r="S39" s="93">
        <f>Q37/Q36</f>
        <v>5.3333333333333337E-2</v>
      </c>
    </row>
    <row r="40" spans="2:19" s="63" customFormat="1" ht="52.5" hidden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S40" s="85"/>
    </row>
    <row r="41" spans="2:19" s="63" customFormat="1" ht="52.5" hidden="1">
      <c r="B41" s="59"/>
      <c r="C41" s="60" t="s">
        <v>64</v>
      </c>
      <c r="D41" s="60" t="s">
        <v>9</v>
      </c>
      <c r="E41" s="61" t="s">
        <v>50</v>
      </c>
      <c r="F41" s="61" t="s">
        <v>91</v>
      </c>
      <c r="G41" s="61" t="s">
        <v>78</v>
      </c>
      <c r="H41" s="61" t="s">
        <v>54</v>
      </c>
      <c r="I41" s="61" t="s">
        <v>10</v>
      </c>
      <c r="J41" s="61" t="s">
        <v>51</v>
      </c>
      <c r="K41" s="61" t="s">
        <v>52</v>
      </c>
      <c r="L41" s="61" t="s">
        <v>83</v>
      </c>
      <c r="M41" s="61" t="s">
        <v>81</v>
      </c>
      <c r="N41" s="61"/>
      <c r="O41" s="61"/>
      <c r="P41" s="61"/>
      <c r="Q41" s="62" t="s">
        <v>11</v>
      </c>
      <c r="S41" s="85"/>
    </row>
    <row r="42" spans="2:19" s="63" customFormat="1" ht="52.5" hidden="1">
      <c r="B42" s="64" t="s">
        <v>12</v>
      </c>
      <c r="C42" s="100" t="s">
        <v>90</v>
      </c>
      <c r="D42" s="65" t="s">
        <v>88</v>
      </c>
      <c r="E42" s="66"/>
      <c r="F42" s="106">
        <v>12</v>
      </c>
      <c r="G42" s="106">
        <v>24</v>
      </c>
      <c r="H42" s="106">
        <v>62</v>
      </c>
      <c r="I42" s="106">
        <v>116</v>
      </c>
      <c r="J42" s="106">
        <v>102</v>
      </c>
      <c r="K42" s="106">
        <v>50</v>
      </c>
      <c r="L42" s="106">
        <v>22</v>
      </c>
      <c r="M42" s="106">
        <v>12</v>
      </c>
      <c r="N42" s="67"/>
      <c r="O42" s="67"/>
      <c r="P42" s="67"/>
      <c r="Q42" s="68">
        <f>SUM(E42:P42)</f>
        <v>400</v>
      </c>
      <c r="S42" s="85"/>
    </row>
    <row r="43" spans="2:19" s="63" customFormat="1" ht="52.5" hidden="1">
      <c r="B43" s="64" t="s">
        <v>57</v>
      </c>
      <c r="C43" s="100" t="str">
        <f>C42</f>
        <v>M-0324-KT-5141</v>
      </c>
      <c r="D43" s="66" t="str">
        <f>+D42</f>
        <v>BRONZE GREEN</v>
      </c>
      <c r="E43" s="66"/>
      <c r="F43" s="69">
        <f>+ROUND(F42*0.05,0)</f>
        <v>1</v>
      </c>
      <c r="G43" s="69">
        <f t="shared" ref="G43:M43" si="35">+ROUND(G42*0.05,0)</f>
        <v>1</v>
      </c>
      <c r="H43" s="69">
        <f t="shared" si="35"/>
        <v>3</v>
      </c>
      <c r="I43" s="69">
        <f t="shared" si="35"/>
        <v>6</v>
      </c>
      <c r="J43" s="69">
        <f t="shared" si="35"/>
        <v>5</v>
      </c>
      <c r="K43" s="69">
        <f t="shared" si="35"/>
        <v>3</v>
      </c>
      <c r="L43" s="69">
        <f t="shared" si="35"/>
        <v>1</v>
      </c>
      <c r="M43" s="69">
        <f t="shared" si="35"/>
        <v>1</v>
      </c>
      <c r="N43" s="69"/>
      <c r="O43" s="69"/>
      <c r="P43" s="69"/>
      <c r="Q43" s="68">
        <f>SUM(E43:P43)</f>
        <v>21</v>
      </c>
      <c r="S43" s="85"/>
    </row>
    <row r="44" spans="2:19" s="73" customFormat="1" ht="59.25" hidden="1">
      <c r="B44" s="101" t="s">
        <v>85</v>
      </c>
      <c r="C44" s="102"/>
      <c r="D44" s="102"/>
      <c r="E44" s="103"/>
      <c r="F44" s="103">
        <v>0</v>
      </c>
      <c r="G44" s="103">
        <v>1</v>
      </c>
      <c r="H44" s="103">
        <v>1</v>
      </c>
      <c r="I44" s="103">
        <v>3</v>
      </c>
      <c r="J44" s="103">
        <v>1</v>
      </c>
      <c r="K44" s="103">
        <v>1</v>
      </c>
      <c r="L44" s="103">
        <v>0</v>
      </c>
      <c r="M44" s="103">
        <v>0</v>
      </c>
      <c r="N44" s="104"/>
      <c r="O44" s="104"/>
      <c r="P44" s="104"/>
      <c r="Q44" s="105">
        <f>SUM(F44:P44)</f>
        <v>7</v>
      </c>
    </row>
    <row r="45" spans="2:19" s="73" customFormat="1" ht="52.5" hidden="1">
      <c r="B45" s="70" t="s">
        <v>13</v>
      </c>
      <c r="C45" s="70"/>
      <c r="D45" s="71" t="str">
        <f>+D43</f>
        <v>BRONZE GREEN</v>
      </c>
      <c r="E45" s="72"/>
      <c r="F45" s="107">
        <f>SUM(F42:F44)</f>
        <v>13</v>
      </c>
      <c r="G45" s="107">
        <f t="shared" ref="G45" si="36">SUM(G42:G44)</f>
        <v>26</v>
      </c>
      <c r="H45" s="107">
        <f t="shared" ref="H45" si="37">SUM(H42:H44)</f>
        <v>66</v>
      </c>
      <c r="I45" s="107">
        <f t="shared" ref="I45" si="38">SUM(I42:I44)</f>
        <v>125</v>
      </c>
      <c r="J45" s="107">
        <f t="shared" ref="J45" si="39">SUM(J42:J44)</f>
        <v>108</v>
      </c>
      <c r="K45" s="107">
        <f t="shared" ref="K45" si="40">SUM(K42:K44)</f>
        <v>54</v>
      </c>
      <c r="L45" s="107">
        <f t="shared" ref="L45" si="41">SUM(L42:L44)</f>
        <v>23</v>
      </c>
      <c r="M45" s="107">
        <f t="shared" ref="M45" si="42">SUM(M42:M44)</f>
        <v>13</v>
      </c>
      <c r="N45" s="107">
        <f t="shared" ref="N45" si="43">SUM(N42:N44)</f>
        <v>0</v>
      </c>
      <c r="O45" s="107">
        <f t="shared" ref="O45" si="44">SUM(O42:O44)</f>
        <v>0</v>
      </c>
      <c r="P45" s="107">
        <f t="shared" ref="P45" si="45">SUM(P42:P44)</f>
        <v>0</v>
      </c>
      <c r="Q45" s="107">
        <f>SUM(Q42:Q44)</f>
        <v>428</v>
      </c>
      <c r="S45" s="93">
        <f>Q43/Q42</f>
        <v>5.2499999999999998E-2</v>
      </c>
    </row>
    <row r="46" spans="2:19" s="63" customFormat="1" ht="52.5" hidden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S46" s="85"/>
    </row>
    <row r="47" spans="2:19" s="63" customFormat="1" ht="52.5" hidden="1">
      <c r="B47" s="59"/>
      <c r="C47" s="60" t="s">
        <v>64</v>
      </c>
      <c r="D47" s="60" t="s">
        <v>9</v>
      </c>
      <c r="E47" s="61" t="s">
        <v>50</v>
      </c>
      <c r="F47" s="61" t="s">
        <v>91</v>
      </c>
      <c r="G47" s="61" t="s">
        <v>78</v>
      </c>
      <c r="H47" s="61" t="s">
        <v>54</v>
      </c>
      <c r="I47" s="61" t="s">
        <v>10</v>
      </c>
      <c r="J47" s="61" t="s">
        <v>51</v>
      </c>
      <c r="K47" s="61" t="s">
        <v>52</v>
      </c>
      <c r="L47" s="61" t="s">
        <v>83</v>
      </c>
      <c r="M47" s="61" t="s">
        <v>81</v>
      </c>
      <c r="N47" s="61"/>
      <c r="O47" s="61"/>
      <c r="P47" s="61"/>
      <c r="Q47" s="62" t="s">
        <v>11</v>
      </c>
      <c r="S47" s="85"/>
    </row>
    <row r="48" spans="2:19" s="63" customFormat="1" ht="52.5" hidden="1">
      <c r="B48" s="64" t="s">
        <v>12</v>
      </c>
      <c r="C48" s="100" t="s">
        <v>90</v>
      </c>
      <c r="D48" s="65" t="s">
        <v>89</v>
      </c>
      <c r="E48" s="66"/>
      <c r="F48" s="106">
        <v>12</v>
      </c>
      <c r="G48" s="106">
        <v>24</v>
      </c>
      <c r="H48" s="106">
        <v>62</v>
      </c>
      <c r="I48" s="106">
        <v>116</v>
      </c>
      <c r="J48" s="106">
        <v>102</v>
      </c>
      <c r="K48" s="106">
        <v>50</v>
      </c>
      <c r="L48" s="106">
        <v>22</v>
      </c>
      <c r="M48" s="106">
        <v>12</v>
      </c>
      <c r="N48" s="67"/>
      <c r="O48" s="67"/>
      <c r="P48" s="67"/>
      <c r="Q48" s="68">
        <f>SUM(E48:P48)</f>
        <v>400</v>
      </c>
      <c r="S48" s="85"/>
    </row>
    <row r="49" spans="1:19" s="63" customFormat="1" ht="52.5" hidden="1">
      <c r="B49" s="64" t="s">
        <v>57</v>
      </c>
      <c r="C49" s="100" t="str">
        <f>+C48</f>
        <v>M-0324-KT-5141</v>
      </c>
      <c r="D49" s="66" t="str">
        <f>+D48</f>
        <v>WILD GINGER</v>
      </c>
      <c r="E49" s="66"/>
      <c r="F49" s="69">
        <f>+ROUND(F48*0.05,0)</f>
        <v>1</v>
      </c>
      <c r="G49" s="69">
        <f t="shared" ref="G49:M49" si="46">+ROUND(G48*0.05,0)</f>
        <v>1</v>
      </c>
      <c r="H49" s="69">
        <f t="shared" si="46"/>
        <v>3</v>
      </c>
      <c r="I49" s="69">
        <f t="shared" si="46"/>
        <v>6</v>
      </c>
      <c r="J49" s="69">
        <f t="shared" si="46"/>
        <v>5</v>
      </c>
      <c r="K49" s="69">
        <f t="shared" si="46"/>
        <v>3</v>
      </c>
      <c r="L49" s="69">
        <f t="shared" si="46"/>
        <v>1</v>
      </c>
      <c r="M49" s="69">
        <f t="shared" si="46"/>
        <v>1</v>
      </c>
      <c r="N49" s="69"/>
      <c r="O49" s="69"/>
      <c r="P49" s="69"/>
      <c r="Q49" s="68">
        <f>SUM(E49:P49)</f>
        <v>21</v>
      </c>
      <c r="S49" s="85"/>
    </row>
    <row r="50" spans="1:19" s="73" customFormat="1" ht="59.25" hidden="1">
      <c r="B50" s="101" t="s">
        <v>85</v>
      </c>
      <c r="C50" s="102"/>
      <c r="D50" s="102"/>
      <c r="E50" s="103"/>
      <c r="F50" s="103">
        <v>0</v>
      </c>
      <c r="G50" s="103">
        <v>1</v>
      </c>
      <c r="H50" s="103">
        <v>1</v>
      </c>
      <c r="I50" s="103">
        <v>3</v>
      </c>
      <c r="J50" s="103">
        <v>1</v>
      </c>
      <c r="K50" s="103">
        <v>1</v>
      </c>
      <c r="L50" s="103">
        <v>0</v>
      </c>
      <c r="M50" s="103">
        <v>0</v>
      </c>
      <c r="N50" s="104"/>
      <c r="O50" s="104"/>
      <c r="P50" s="104"/>
      <c r="Q50" s="105">
        <f>SUM(F50:P50)</f>
        <v>7</v>
      </c>
    </row>
    <row r="51" spans="1:19" s="73" customFormat="1" ht="52.5" hidden="1">
      <c r="B51" s="70" t="s">
        <v>13</v>
      </c>
      <c r="C51" s="70"/>
      <c r="D51" s="71" t="str">
        <f>+D49</f>
        <v>WILD GINGER</v>
      </c>
      <c r="E51" s="72"/>
      <c r="F51" s="107">
        <f>SUM(F48:F50)</f>
        <v>13</v>
      </c>
      <c r="G51" s="107">
        <f t="shared" ref="G51" si="47">SUM(G48:G50)</f>
        <v>26</v>
      </c>
      <c r="H51" s="107">
        <f t="shared" ref="H51" si="48">SUM(H48:H50)</f>
        <v>66</v>
      </c>
      <c r="I51" s="107">
        <f t="shared" ref="I51" si="49">SUM(I48:I50)</f>
        <v>125</v>
      </c>
      <c r="J51" s="107">
        <f t="shared" ref="J51" si="50">SUM(J48:J50)</f>
        <v>108</v>
      </c>
      <c r="K51" s="107">
        <f t="shared" ref="K51" si="51">SUM(K48:K50)</f>
        <v>54</v>
      </c>
      <c r="L51" s="107">
        <f t="shared" ref="L51" si="52">SUM(L48:L50)</f>
        <v>23</v>
      </c>
      <c r="M51" s="107">
        <f t="shared" ref="M51" si="53">SUM(M48:M50)</f>
        <v>13</v>
      </c>
      <c r="N51" s="107">
        <f t="shared" ref="N51" si="54">SUM(N48:N50)</f>
        <v>0</v>
      </c>
      <c r="O51" s="107">
        <f t="shared" ref="O51" si="55">SUM(O48:O50)</f>
        <v>0</v>
      </c>
      <c r="P51" s="107">
        <f t="shared" ref="P51" si="56">SUM(P48:P50)</f>
        <v>0</v>
      </c>
      <c r="Q51" s="107">
        <f>SUM(Q48:Q50)</f>
        <v>428</v>
      </c>
      <c r="S51" s="93">
        <f>Q49/Q48</f>
        <v>5.2499999999999998E-2</v>
      </c>
    </row>
    <row r="52" spans="1:19" s="63" customFormat="1" ht="52.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S52" s="85"/>
    </row>
    <row r="53" spans="1:19" s="73" customFormat="1" ht="78" customHeight="1">
      <c r="B53" s="74" t="s">
        <v>74</v>
      </c>
      <c r="C53" s="75"/>
      <c r="D53" s="74"/>
      <c r="E53" s="76"/>
      <c r="F53" s="78"/>
      <c r="G53" s="78">
        <f>G21</f>
        <v>0</v>
      </c>
      <c r="H53" s="78">
        <f t="shared" ref="H53:Q53" si="57">H21</f>
        <v>3</v>
      </c>
      <c r="I53" s="78">
        <f t="shared" si="57"/>
        <v>0</v>
      </c>
      <c r="J53" s="78">
        <f t="shared" si="57"/>
        <v>0</v>
      </c>
      <c r="K53" s="78">
        <f t="shared" si="57"/>
        <v>0</v>
      </c>
      <c r="L53" s="78"/>
      <c r="M53" s="78"/>
      <c r="N53" s="78"/>
      <c r="O53" s="78"/>
      <c r="P53" s="78"/>
      <c r="Q53" s="78">
        <f t="shared" si="57"/>
        <v>3</v>
      </c>
      <c r="S53" s="86"/>
    </row>
    <row r="54" spans="1:19" s="38" customFormat="1" ht="23.1" customHeight="1">
      <c r="B54" s="39"/>
      <c r="C54" s="40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S54" s="87"/>
    </row>
    <row r="55" spans="1:19" s="184" customFormat="1" ht="58.5" customHeight="1">
      <c r="B55" s="211" t="s">
        <v>14</v>
      </c>
      <c r="C55" s="185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S55" s="186"/>
    </row>
    <row r="56" spans="1:19" s="23" customFormat="1" ht="282" customHeight="1">
      <c r="A56" s="246" t="s">
        <v>15</v>
      </c>
      <c r="B56" s="246"/>
      <c r="C56" s="246"/>
      <c r="D56" s="187" t="s">
        <v>16</v>
      </c>
      <c r="E56" s="187" t="s">
        <v>17</v>
      </c>
      <c r="F56" s="187" t="s">
        <v>18</v>
      </c>
      <c r="G56" s="188" t="s">
        <v>19</v>
      </c>
      <c r="H56" s="188" t="s">
        <v>20</v>
      </c>
      <c r="I56" s="188" t="s">
        <v>34</v>
      </c>
      <c r="J56" s="188" t="s">
        <v>77</v>
      </c>
      <c r="K56" s="188" t="s">
        <v>75</v>
      </c>
      <c r="L56" s="188" t="s">
        <v>76</v>
      </c>
      <c r="M56" s="188" t="s">
        <v>35</v>
      </c>
      <c r="N56" s="243" t="s">
        <v>48</v>
      </c>
      <c r="O56" s="243"/>
      <c r="P56" s="243"/>
      <c r="Q56" s="243"/>
      <c r="S56" s="88"/>
    </row>
    <row r="57" spans="1:19" s="23" customFormat="1" ht="72.75" customHeight="1">
      <c r="A57" s="242" t="str">
        <f>$D$21</f>
        <v>DEEP BLACK</v>
      </c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S57" s="88"/>
    </row>
    <row r="58" spans="1:19" s="42" customFormat="1" ht="262.5" customHeight="1">
      <c r="A58" s="43">
        <v>1</v>
      </c>
      <c r="B58" s="247" t="str">
        <f>$L$11</f>
        <v>VTK6012-1B FLEECE 100%COTTON 310GSM 
30'S//2 OE CD +
10'S CD AA SIRO DK ; CW: 177CM</v>
      </c>
      <c r="C58" s="247"/>
      <c r="D58" s="53" t="s">
        <v>32</v>
      </c>
      <c r="E58" s="53" t="s">
        <v>37</v>
      </c>
      <c r="F58" s="43" t="s">
        <v>10</v>
      </c>
      <c r="G58" s="54">
        <f>$Q$21</f>
        <v>3</v>
      </c>
      <c r="H58" s="55">
        <v>1.2</v>
      </c>
      <c r="I58" s="44">
        <f>H58*G58</f>
        <v>3.5999999999999996</v>
      </c>
      <c r="J58" s="48">
        <f>I58*10%+(I58/30)*0.5</f>
        <v>0.42</v>
      </c>
      <c r="K58" s="48">
        <v>0</v>
      </c>
      <c r="L58" s="48">
        <v>3</v>
      </c>
      <c r="M58" s="94">
        <f>ROUNDUP(SUM(I58:L58),0)</f>
        <v>8</v>
      </c>
      <c r="N58" s="244"/>
      <c r="O58" s="245"/>
      <c r="P58" s="245"/>
      <c r="Q58" s="245"/>
      <c r="S58" s="89"/>
    </row>
    <row r="59" spans="1:19" s="42" customFormat="1" ht="231.6" customHeight="1">
      <c r="A59" s="43">
        <v>2</v>
      </c>
      <c r="B59" s="248" t="s">
        <v>182</v>
      </c>
      <c r="C59" s="248"/>
      <c r="D59" s="53" t="s">
        <v>220</v>
      </c>
      <c r="E59" s="53" t="s">
        <v>37</v>
      </c>
      <c r="F59" s="43" t="s">
        <v>10</v>
      </c>
      <c r="G59" s="54">
        <f>G58</f>
        <v>3</v>
      </c>
      <c r="H59" s="55">
        <v>0.21</v>
      </c>
      <c r="I59" s="44">
        <f>H59*G59</f>
        <v>0.63</v>
      </c>
      <c r="J59" s="48">
        <f>I59*8%+(I59/30)*0.5</f>
        <v>6.0900000000000003E-2</v>
      </c>
      <c r="K59" s="48">
        <v>0</v>
      </c>
      <c r="L59" s="48">
        <v>0</v>
      </c>
      <c r="M59" s="94">
        <f>ROUNDUP(SUM(I59:L59),0)</f>
        <v>1</v>
      </c>
      <c r="N59" s="244"/>
      <c r="O59" s="245"/>
      <c r="P59" s="245"/>
      <c r="Q59" s="245"/>
      <c r="S59" s="89"/>
    </row>
    <row r="60" spans="1:19" s="23" customFormat="1" ht="47.25" hidden="1" customHeight="1">
      <c r="A60" s="242" t="s">
        <v>36</v>
      </c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S60" s="88"/>
    </row>
    <row r="61" spans="1:19" s="42" customFormat="1" ht="114" hidden="1" customHeight="1">
      <c r="A61" s="43">
        <v>3</v>
      </c>
      <c r="B61" s="247" t="str">
        <f>$L$11</f>
        <v>VTK6012-1B FLEECE 100%COTTON 310GSM 
30'S//2 OE CD +
10'S CD AA SIRO DK ; CW: 177CM</v>
      </c>
      <c r="C61" s="247"/>
      <c r="D61" s="53" t="s">
        <v>73</v>
      </c>
      <c r="E61" s="53" t="s">
        <v>84</v>
      </c>
      <c r="F61" s="43" t="s">
        <v>10</v>
      </c>
      <c r="G61" s="54">
        <f>$Q$27</f>
        <v>846</v>
      </c>
      <c r="H61" s="55">
        <v>0</v>
      </c>
      <c r="I61" s="44">
        <f>H61*G61</f>
        <v>0</v>
      </c>
      <c r="J61" s="48">
        <f>I61*1.8%+(I61/50)*0.5</f>
        <v>0</v>
      </c>
      <c r="K61" s="48">
        <v>3</v>
      </c>
      <c r="L61" s="48">
        <v>0</v>
      </c>
      <c r="M61" s="94">
        <f>ROUNDUP(SUM(I61:L61),0)</f>
        <v>3</v>
      </c>
      <c r="N61" s="251" t="s">
        <v>97</v>
      </c>
      <c r="O61" s="252"/>
      <c r="P61" s="252"/>
      <c r="Q61" s="252"/>
      <c r="S61" s="89"/>
    </row>
    <row r="62" spans="1:19" s="42" customFormat="1" ht="107.45" hidden="1" customHeight="1" thickBot="1">
      <c r="A62" s="43">
        <v>4</v>
      </c>
      <c r="B62" s="248" t="s">
        <v>79</v>
      </c>
      <c r="C62" s="248"/>
      <c r="D62" s="53" t="s">
        <v>80</v>
      </c>
      <c r="E62" s="53" t="str">
        <f>E61</f>
        <v>WHITE OVO STANDARD</v>
      </c>
      <c r="F62" s="43" t="s">
        <v>10</v>
      </c>
      <c r="G62" s="54">
        <f>G61</f>
        <v>846</v>
      </c>
      <c r="H62" s="55">
        <v>0</v>
      </c>
      <c r="I62" s="44">
        <f>H62*G62</f>
        <v>0</v>
      </c>
      <c r="J62" s="48">
        <f>I62*5%</f>
        <v>0</v>
      </c>
      <c r="K62" s="48">
        <v>0</v>
      </c>
      <c r="L62" s="48">
        <v>0</v>
      </c>
      <c r="M62" s="94">
        <f>ROUNDUP(SUM(I62:L62),0)</f>
        <v>0</v>
      </c>
      <c r="N62" s="251" t="s">
        <v>92</v>
      </c>
      <c r="O62" s="252"/>
      <c r="P62" s="252"/>
      <c r="Q62" s="252"/>
      <c r="S62" s="89"/>
    </row>
    <row r="63" spans="1:19" s="23" customFormat="1" ht="40.5" hidden="1">
      <c r="A63" s="242" t="str">
        <f>$D$33</f>
        <v>WHISPER WHITE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S63" s="88"/>
    </row>
    <row r="64" spans="1:19" s="42" customFormat="1" ht="234.6" hidden="1" customHeight="1" thickBot="1">
      <c r="A64" s="43">
        <v>5</v>
      </c>
      <c r="B64" s="247" t="str">
        <f>$L$11</f>
        <v>VTK6012-1B FLEECE 100%COTTON 310GSM 
30'S//2 OE CD +
10'S CD AA SIRO DK ; CW: 177CM</v>
      </c>
      <c r="C64" s="247"/>
      <c r="D64" s="53" t="s">
        <v>73</v>
      </c>
      <c r="E64" s="53" t="str">
        <f>$D$33</f>
        <v>WHISPER WHITE</v>
      </c>
      <c r="F64" s="43" t="s">
        <v>10</v>
      </c>
      <c r="G64" s="54">
        <f>$Q$33</f>
        <v>639</v>
      </c>
      <c r="H64" s="55">
        <v>0</v>
      </c>
      <c r="I64" s="44">
        <f>H64*G64</f>
        <v>0</v>
      </c>
      <c r="J64" s="48">
        <f>I64*2%+(I64/40)*0.5</f>
        <v>0</v>
      </c>
      <c r="K64" s="48">
        <v>3</v>
      </c>
      <c r="L64" s="48">
        <v>0</v>
      </c>
      <c r="M64" s="94">
        <f>ROUNDUP(SUM(I64:L64),0)</f>
        <v>3</v>
      </c>
      <c r="N64" s="249" t="s">
        <v>98</v>
      </c>
      <c r="O64" s="250"/>
      <c r="P64" s="250"/>
      <c r="Q64" s="250"/>
      <c r="S64" s="89"/>
    </row>
    <row r="65" spans="1:19" s="42" customFormat="1" ht="250.5" hidden="1" customHeight="1" thickBot="1">
      <c r="A65" s="43">
        <v>6</v>
      </c>
      <c r="B65" s="248" t="s">
        <v>79</v>
      </c>
      <c r="C65" s="248"/>
      <c r="D65" s="53" t="s">
        <v>80</v>
      </c>
      <c r="E65" s="53" t="str">
        <f>E64</f>
        <v>WHISPER WHITE</v>
      </c>
      <c r="F65" s="43" t="s">
        <v>10</v>
      </c>
      <c r="G65" s="54">
        <f>G64</f>
        <v>639</v>
      </c>
      <c r="H65" s="55">
        <v>0</v>
      </c>
      <c r="I65" s="44">
        <f>H65*G65</f>
        <v>0</v>
      </c>
      <c r="J65" s="48">
        <f>I65*5%</f>
        <v>0</v>
      </c>
      <c r="K65" s="48">
        <v>0</v>
      </c>
      <c r="L65" s="48">
        <v>0</v>
      </c>
      <c r="M65" s="94">
        <f>ROUNDUP(SUM(I65:L65),0)</f>
        <v>0</v>
      </c>
      <c r="N65" s="249" t="s">
        <v>95</v>
      </c>
      <c r="O65" s="250"/>
      <c r="P65" s="250"/>
      <c r="Q65" s="250"/>
      <c r="S65" s="89"/>
    </row>
    <row r="66" spans="1:19" s="23" customFormat="1" ht="40.5" hidden="1">
      <c r="A66" s="242" t="str">
        <f>$D$39</f>
        <v>FLINT STONE</v>
      </c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S66" s="88"/>
    </row>
    <row r="67" spans="1:19" s="42" customFormat="1" ht="231.6" hidden="1" customHeight="1" thickBot="1">
      <c r="A67" s="43">
        <v>7</v>
      </c>
      <c r="B67" s="247" t="str">
        <f>$L$11</f>
        <v>VTK6012-1B FLEECE 100%COTTON 310GSM 
30'S//2 OE CD +
10'S CD AA SIRO DK ; CW: 177CM</v>
      </c>
      <c r="C67" s="247"/>
      <c r="D67" s="53" t="s">
        <v>73</v>
      </c>
      <c r="E67" s="53" t="str">
        <f>$D$39</f>
        <v>FLINT STONE</v>
      </c>
      <c r="F67" s="43" t="s">
        <v>10</v>
      </c>
      <c r="G67" s="54">
        <f>$Q$39</f>
        <v>639</v>
      </c>
      <c r="H67" s="55">
        <v>0</v>
      </c>
      <c r="I67" s="44">
        <f>H67*G67</f>
        <v>0</v>
      </c>
      <c r="J67" s="48">
        <f>I67*0.5%+(I67/50)*0.5</f>
        <v>0</v>
      </c>
      <c r="K67" s="48">
        <v>3</v>
      </c>
      <c r="L67" s="48">
        <v>0</v>
      </c>
      <c r="M67" s="94">
        <f>ROUNDUP(SUM(I67:L67),0)</f>
        <v>3</v>
      </c>
      <c r="N67" s="249" t="s">
        <v>99</v>
      </c>
      <c r="O67" s="250"/>
      <c r="P67" s="250"/>
      <c r="Q67" s="250"/>
      <c r="S67" s="89"/>
    </row>
    <row r="68" spans="1:19" s="42" customFormat="1" ht="269.10000000000002" hidden="1" customHeight="1" thickBot="1">
      <c r="A68" s="43">
        <v>8</v>
      </c>
      <c r="B68" s="248" t="s">
        <v>79</v>
      </c>
      <c r="C68" s="248"/>
      <c r="D68" s="53" t="s">
        <v>80</v>
      </c>
      <c r="E68" s="53" t="str">
        <f>E67</f>
        <v>FLINT STONE</v>
      </c>
      <c r="F68" s="43" t="s">
        <v>10</v>
      </c>
      <c r="G68" s="54">
        <f>G67</f>
        <v>639</v>
      </c>
      <c r="H68" s="55">
        <v>0</v>
      </c>
      <c r="I68" s="44">
        <f>H68*G68</f>
        <v>0</v>
      </c>
      <c r="J68" s="48">
        <f>I68*5%</f>
        <v>0</v>
      </c>
      <c r="K68" s="48">
        <v>0</v>
      </c>
      <c r="L68" s="48">
        <v>0</v>
      </c>
      <c r="M68" s="94">
        <f>ROUNDUP(SUM(I68:L68),0)</f>
        <v>0</v>
      </c>
      <c r="N68" s="249" t="s">
        <v>96</v>
      </c>
      <c r="O68" s="250"/>
      <c r="P68" s="250"/>
      <c r="Q68" s="250"/>
      <c r="S68" s="89"/>
    </row>
    <row r="69" spans="1:19" s="23" customFormat="1" ht="40.5" hidden="1">
      <c r="A69" s="242" t="str">
        <f>+D42</f>
        <v>BRONZE GREEN</v>
      </c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S69" s="88"/>
    </row>
    <row r="70" spans="1:19" s="42" customFormat="1" ht="116.45" hidden="1" customHeight="1" thickBot="1">
      <c r="A70" s="43">
        <v>7</v>
      </c>
      <c r="B70" s="247" t="str">
        <f>$L$11</f>
        <v>VTK6012-1B FLEECE 100%COTTON 310GSM 
30'S//2 OE CD +
10'S CD AA SIRO DK ; CW: 177CM</v>
      </c>
      <c r="C70" s="247"/>
      <c r="D70" s="53" t="s">
        <v>73</v>
      </c>
      <c r="E70" s="53" t="str">
        <f>+A69</f>
        <v>BRONZE GREEN</v>
      </c>
      <c r="F70" s="43" t="s">
        <v>10</v>
      </c>
      <c r="G70" s="54">
        <f>+Q45</f>
        <v>428</v>
      </c>
      <c r="H70" s="55">
        <v>0</v>
      </c>
      <c r="I70" s="44">
        <f>H70*G70</f>
        <v>0</v>
      </c>
      <c r="J70" s="48">
        <f>I70*0.7%+(I70/50)*0.5</f>
        <v>0</v>
      </c>
      <c r="K70" s="48">
        <v>3</v>
      </c>
      <c r="L70" s="48">
        <v>0</v>
      </c>
      <c r="M70" s="94">
        <f>ROUNDUP(SUM(I70:L70),0)</f>
        <v>3</v>
      </c>
      <c r="N70" s="249" t="s">
        <v>100</v>
      </c>
      <c r="O70" s="250"/>
      <c r="P70" s="250"/>
      <c r="Q70" s="250"/>
      <c r="S70" s="89"/>
    </row>
    <row r="71" spans="1:19" s="42" customFormat="1" ht="69.95" hidden="1" customHeight="1" thickBot="1">
      <c r="A71" s="43">
        <v>8</v>
      </c>
      <c r="B71" s="248" t="s">
        <v>79</v>
      </c>
      <c r="C71" s="248"/>
      <c r="D71" s="53" t="s">
        <v>80</v>
      </c>
      <c r="E71" s="53" t="str">
        <f>E70</f>
        <v>BRONZE GREEN</v>
      </c>
      <c r="F71" s="43" t="s">
        <v>10</v>
      </c>
      <c r="G71" s="54">
        <f>G70</f>
        <v>428</v>
      </c>
      <c r="H71" s="55">
        <v>0</v>
      </c>
      <c r="I71" s="44">
        <f>H71*G71</f>
        <v>0</v>
      </c>
      <c r="J71" s="48">
        <f>I71*5%</f>
        <v>0</v>
      </c>
      <c r="K71" s="48">
        <v>0</v>
      </c>
      <c r="L71" s="48">
        <v>0</v>
      </c>
      <c r="M71" s="94">
        <f>ROUNDUP(SUM(I71:L71),0)</f>
        <v>0</v>
      </c>
      <c r="N71" s="249" t="s">
        <v>93</v>
      </c>
      <c r="O71" s="250"/>
      <c r="P71" s="250"/>
      <c r="Q71" s="250"/>
      <c r="S71" s="89"/>
    </row>
    <row r="72" spans="1:19" s="23" customFormat="1" ht="40.5" hidden="1">
      <c r="A72" s="242" t="str">
        <f>+D48</f>
        <v>WILD GINGER</v>
      </c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S72" s="88"/>
    </row>
    <row r="73" spans="1:19" s="42" customFormat="1" ht="125.45" hidden="1" customHeight="1" thickBot="1">
      <c r="A73" s="43">
        <v>9</v>
      </c>
      <c r="B73" s="247" t="str">
        <f>$L$11</f>
        <v>VTK6012-1B FLEECE 100%COTTON 310GSM 
30'S//2 OE CD +
10'S CD AA SIRO DK ; CW: 177CM</v>
      </c>
      <c r="C73" s="247"/>
      <c r="D73" s="53" t="s">
        <v>73</v>
      </c>
      <c r="E73" s="53" t="str">
        <f>$D$51</f>
        <v>WILD GINGER</v>
      </c>
      <c r="F73" s="43" t="s">
        <v>10</v>
      </c>
      <c r="G73" s="54">
        <f>$Q$51</f>
        <v>428</v>
      </c>
      <c r="H73" s="55">
        <v>0</v>
      </c>
      <c r="I73" s="44">
        <f>H73*G73</f>
        <v>0</v>
      </c>
      <c r="J73" s="48">
        <f>I73*0.6%+(I73/50)*0.5</f>
        <v>0</v>
      </c>
      <c r="K73" s="48">
        <v>3</v>
      </c>
      <c r="L73" s="48">
        <v>0</v>
      </c>
      <c r="M73" s="94">
        <f>ROUNDUP(SUM(I73:L73),0)</f>
        <v>3</v>
      </c>
      <c r="N73" s="249" t="s">
        <v>101</v>
      </c>
      <c r="O73" s="250"/>
      <c r="P73" s="250"/>
      <c r="Q73" s="250"/>
      <c r="S73" s="89"/>
    </row>
    <row r="74" spans="1:19" s="42" customFormat="1" ht="69.95" hidden="1" customHeight="1">
      <c r="A74" s="43">
        <v>10</v>
      </c>
      <c r="B74" s="248" t="s">
        <v>79</v>
      </c>
      <c r="C74" s="248"/>
      <c r="D74" s="53" t="s">
        <v>80</v>
      </c>
      <c r="E74" s="53" t="str">
        <f>E73</f>
        <v>WILD GINGER</v>
      </c>
      <c r="F74" s="43" t="s">
        <v>10</v>
      </c>
      <c r="G74" s="54">
        <f>G73</f>
        <v>428</v>
      </c>
      <c r="H74" s="55">
        <v>0</v>
      </c>
      <c r="I74" s="44">
        <f>H74*G74</f>
        <v>0</v>
      </c>
      <c r="J74" s="48">
        <f>I74*5%</f>
        <v>0</v>
      </c>
      <c r="K74" s="48">
        <v>0</v>
      </c>
      <c r="L74" s="48">
        <v>0</v>
      </c>
      <c r="M74" s="94">
        <f>ROUNDUP(SUM(I74:L74),0)</f>
        <v>0</v>
      </c>
      <c r="N74" s="249" t="s">
        <v>94</v>
      </c>
      <c r="O74" s="250"/>
      <c r="P74" s="250"/>
      <c r="Q74" s="250"/>
      <c r="S74" s="89"/>
    </row>
    <row r="75" spans="1:19" s="184" customFormat="1" ht="86.45" customHeight="1" thickBot="1">
      <c r="B75" s="211" t="s">
        <v>21</v>
      </c>
      <c r="C75" s="185"/>
      <c r="D75" s="18"/>
      <c r="E75" s="18"/>
      <c r="F75" s="17"/>
      <c r="G75" s="19"/>
      <c r="H75" s="17"/>
      <c r="I75" s="17"/>
      <c r="J75" s="17"/>
      <c r="K75" s="17"/>
      <c r="L75" s="17"/>
      <c r="M75" s="17"/>
      <c r="N75" s="17"/>
      <c r="O75" s="17"/>
      <c r="P75" s="17"/>
      <c r="Q75" s="20"/>
      <c r="S75" s="186"/>
    </row>
    <row r="76" spans="1:19" s="23" customFormat="1" ht="159.94999999999999" customHeight="1">
      <c r="A76" s="281" t="s">
        <v>22</v>
      </c>
      <c r="B76" s="282"/>
      <c r="C76" s="282"/>
      <c r="D76" s="282"/>
      <c r="E76" s="283"/>
      <c r="F76" s="204" t="s">
        <v>44</v>
      </c>
      <c r="G76" s="204" t="s">
        <v>23</v>
      </c>
      <c r="H76" s="279" t="s">
        <v>39</v>
      </c>
      <c r="I76" s="284"/>
      <c r="J76" s="205" t="s">
        <v>18</v>
      </c>
      <c r="K76" s="204" t="s">
        <v>45</v>
      </c>
      <c r="L76" s="204" t="s">
        <v>24</v>
      </c>
      <c r="M76" s="206" t="s">
        <v>25</v>
      </c>
      <c r="N76" s="206" t="s">
        <v>26</v>
      </c>
      <c r="O76" s="206" t="s">
        <v>27</v>
      </c>
      <c r="P76" s="279" t="s">
        <v>28</v>
      </c>
      <c r="Q76" s="280"/>
      <c r="S76" s="88"/>
    </row>
    <row r="77" spans="1:19" s="11" customFormat="1" ht="48">
      <c r="A77" s="50">
        <f>ROW()-ROW($A$76)</f>
        <v>1</v>
      </c>
      <c r="B77" s="274" t="s">
        <v>102</v>
      </c>
      <c r="C77" s="274"/>
      <c r="D77" s="274"/>
      <c r="E77" s="274"/>
      <c r="F77" s="79" t="s">
        <v>37</v>
      </c>
      <c r="G77" s="79" t="s">
        <v>37</v>
      </c>
      <c r="H77" s="275" t="str">
        <f>$D$21</f>
        <v>DEEP BLACK</v>
      </c>
      <c r="I77" s="276"/>
      <c r="J77" s="47" t="s">
        <v>29</v>
      </c>
      <c r="K77" s="47">
        <f>+$Q$21</f>
        <v>3</v>
      </c>
      <c r="L77" s="52">
        <f>220/4500</f>
        <v>4.8888888888888891E-2</v>
      </c>
      <c r="M77" s="51">
        <f>K77*L77</f>
        <v>0.14666666666666667</v>
      </c>
      <c r="N77" s="51"/>
      <c r="O77" s="49">
        <f t="shared" ref="O77" si="58">ROUNDUP(N77+M77,0)</f>
        <v>1</v>
      </c>
      <c r="P77" s="277"/>
      <c r="Q77" s="278"/>
      <c r="S77" s="83"/>
    </row>
    <row r="78" spans="1:19" s="11" customFormat="1" ht="48">
      <c r="A78" s="50">
        <f>ROW()-ROW($A$76)</f>
        <v>2</v>
      </c>
      <c r="B78" s="274" t="s">
        <v>183</v>
      </c>
      <c r="C78" s="274"/>
      <c r="D78" s="274"/>
      <c r="E78" s="274"/>
      <c r="F78" s="79" t="s">
        <v>37</v>
      </c>
      <c r="G78" s="79" t="s">
        <v>37</v>
      </c>
      <c r="H78" s="275" t="str">
        <f>$D$21</f>
        <v>DEEP BLACK</v>
      </c>
      <c r="I78" s="276"/>
      <c r="J78" s="47" t="s">
        <v>29</v>
      </c>
      <c r="K78" s="47">
        <f>+$Q$21</f>
        <v>3</v>
      </c>
      <c r="L78" s="52">
        <v>0.6</v>
      </c>
      <c r="M78" s="51">
        <f>K78*L78</f>
        <v>1.7999999999999998</v>
      </c>
      <c r="N78" s="51"/>
      <c r="O78" s="49">
        <f t="shared" ref="O78" si="59">ROUNDUP(N78+M78,0)</f>
        <v>2</v>
      </c>
      <c r="P78" s="277"/>
      <c r="Q78" s="278"/>
      <c r="S78" s="83"/>
    </row>
    <row r="79" spans="1:19" s="11" customFormat="1" ht="48">
      <c r="A79" s="50">
        <f t="shared" ref="A79:A81" si="60">ROW()-ROW($A$76)</f>
        <v>3</v>
      </c>
      <c r="B79" s="274" t="s">
        <v>112</v>
      </c>
      <c r="C79" s="274"/>
      <c r="D79" s="274"/>
      <c r="E79" s="274"/>
      <c r="F79" s="79" t="s">
        <v>37</v>
      </c>
      <c r="G79" s="79" t="s">
        <v>37</v>
      </c>
      <c r="H79" s="275" t="str">
        <f t="shared" ref="H79:H81" si="61">$D$21</f>
        <v>DEEP BLACK</v>
      </c>
      <c r="I79" s="276"/>
      <c r="J79" s="47" t="s">
        <v>30</v>
      </c>
      <c r="K79" s="47">
        <f t="shared" ref="K79:K81" si="62">+$Q$21</f>
        <v>3</v>
      </c>
      <c r="L79" s="52">
        <v>1</v>
      </c>
      <c r="M79" s="51">
        <f t="shared" ref="M79:M81" si="63">K79*L79</f>
        <v>3</v>
      </c>
      <c r="N79" s="51"/>
      <c r="O79" s="49">
        <f t="shared" ref="O79" si="64">ROUNDUP(N79+M79,0)</f>
        <v>3</v>
      </c>
      <c r="P79" s="277"/>
      <c r="Q79" s="278"/>
      <c r="S79" s="83"/>
    </row>
    <row r="80" spans="1:19" s="11" customFormat="1" ht="48">
      <c r="A80" s="50">
        <f t="shared" si="60"/>
        <v>4</v>
      </c>
      <c r="B80" s="274" t="s">
        <v>113</v>
      </c>
      <c r="C80" s="274"/>
      <c r="D80" s="274"/>
      <c r="E80" s="274"/>
      <c r="F80" s="79" t="s">
        <v>37</v>
      </c>
      <c r="G80" s="79" t="s">
        <v>37</v>
      </c>
      <c r="H80" s="275" t="str">
        <f t="shared" si="61"/>
        <v>DEEP BLACK</v>
      </c>
      <c r="I80" s="276"/>
      <c r="J80" s="47" t="s">
        <v>30</v>
      </c>
      <c r="K80" s="47">
        <f t="shared" si="62"/>
        <v>3</v>
      </c>
      <c r="L80" s="52">
        <v>1</v>
      </c>
      <c r="M80" s="51">
        <f t="shared" si="63"/>
        <v>3</v>
      </c>
      <c r="N80" s="51"/>
      <c r="O80" s="49">
        <f t="shared" ref="O80:O81" si="65">ROUNDUP(N80+M80,0)</f>
        <v>3</v>
      </c>
      <c r="P80" s="277"/>
      <c r="Q80" s="278"/>
      <c r="S80" s="83"/>
    </row>
    <row r="81" spans="1:19" s="11" customFormat="1" ht="103.5" customHeight="1">
      <c r="A81" s="50">
        <f t="shared" si="60"/>
        <v>5</v>
      </c>
      <c r="B81" s="288" t="s">
        <v>221</v>
      </c>
      <c r="C81" s="288"/>
      <c r="D81" s="288"/>
      <c r="E81" s="288"/>
      <c r="F81" s="79" t="s">
        <v>37</v>
      </c>
      <c r="G81" s="79" t="s">
        <v>37</v>
      </c>
      <c r="H81" s="275" t="str">
        <f t="shared" si="61"/>
        <v>DEEP BLACK</v>
      </c>
      <c r="I81" s="276"/>
      <c r="J81" s="47" t="s">
        <v>30</v>
      </c>
      <c r="K81" s="47">
        <f t="shared" si="62"/>
        <v>3</v>
      </c>
      <c r="L81" s="52">
        <v>1</v>
      </c>
      <c r="M81" s="51">
        <f t="shared" si="63"/>
        <v>3</v>
      </c>
      <c r="N81" s="51"/>
      <c r="O81" s="49">
        <f t="shared" si="65"/>
        <v>3</v>
      </c>
      <c r="P81" s="277"/>
      <c r="Q81" s="278"/>
      <c r="S81" s="83"/>
    </row>
    <row r="82" spans="1:19" s="11" customFormat="1" ht="33">
      <c r="A82" s="33"/>
      <c r="B82" s="3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S82" s="83"/>
    </row>
    <row r="83" spans="1:19" s="184" customFormat="1" ht="70.5" customHeight="1">
      <c r="B83" s="211" t="s">
        <v>59</v>
      </c>
      <c r="C83" s="185"/>
      <c r="D83" s="18"/>
      <c r="E83" s="18"/>
      <c r="F83" s="17"/>
      <c r="G83" s="19"/>
      <c r="H83" s="21"/>
      <c r="I83" s="21"/>
      <c r="J83" s="211" t="s">
        <v>31</v>
      </c>
      <c r="K83" s="21"/>
      <c r="L83" s="21"/>
      <c r="M83" s="21"/>
      <c r="N83" s="21"/>
      <c r="O83" s="21"/>
      <c r="P83" s="17"/>
      <c r="Q83" s="20"/>
      <c r="S83" s="186"/>
    </row>
    <row r="84" spans="1:19" s="110" customFormat="1" ht="78.95" customHeight="1">
      <c r="A84" s="110">
        <v>1</v>
      </c>
      <c r="B84" s="111" t="s">
        <v>103</v>
      </c>
      <c r="C84" s="221" t="s">
        <v>268</v>
      </c>
      <c r="D84" s="221"/>
      <c r="E84" s="221"/>
      <c r="F84" s="221"/>
      <c r="G84" s="221"/>
      <c r="H84" s="221"/>
      <c r="I84" s="221"/>
      <c r="J84" s="113"/>
      <c r="K84" s="114"/>
      <c r="L84" s="114"/>
      <c r="M84" s="99"/>
      <c r="N84" s="113"/>
      <c r="O84" s="113"/>
      <c r="P84" s="113"/>
      <c r="Q84" s="113"/>
      <c r="S84" s="115"/>
    </row>
    <row r="85" spans="1:19" s="11" customFormat="1" ht="49.5" hidden="1" customHeight="1">
      <c r="A85" s="33"/>
      <c r="B85" s="222" t="s">
        <v>46</v>
      </c>
      <c r="C85" s="223"/>
      <c r="D85" s="223"/>
      <c r="E85" s="223"/>
      <c r="F85" s="223"/>
      <c r="G85" s="223"/>
      <c r="H85" s="223"/>
      <c r="I85" s="224"/>
      <c r="J85" s="24"/>
      <c r="K85" s="14"/>
      <c r="L85" s="14"/>
      <c r="M85" s="24"/>
      <c r="N85" s="24"/>
      <c r="O85" s="24"/>
      <c r="P85" s="24"/>
      <c r="Q85" s="24"/>
      <c r="S85" s="83"/>
    </row>
    <row r="86" spans="1:19" s="11" customFormat="1" ht="49.5" hidden="1" customHeight="1">
      <c r="A86" s="33"/>
      <c r="B86" s="294" t="s">
        <v>39</v>
      </c>
      <c r="C86" s="295"/>
      <c r="D86" s="225" t="s">
        <v>82</v>
      </c>
      <c r="E86" s="226"/>
      <c r="F86" s="226"/>
      <c r="G86" s="226"/>
      <c r="H86" s="226"/>
      <c r="I86" s="227"/>
      <c r="J86" s="24"/>
      <c r="K86" s="24"/>
      <c r="L86" s="24"/>
      <c r="M86" s="24"/>
      <c r="N86" s="24"/>
      <c r="O86" s="24"/>
      <c r="P86" s="24"/>
      <c r="Q86" s="24"/>
      <c r="S86" s="83"/>
    </row>
    <row r="87" spans="1:19" s="2" customFormat="1" ht="168.75" hidden="1" customHeight="1">
      <c r="A87" s="95"/>
      <c r="B87" s="296" t="str">
        <f>$D$18</f>
        <v>DEEP BLACK</v>
      </c>
      <c r="C87" s="296"/>
      <c r="D87" s="228" t="s">
        <v>262</v>
      </c>
      <c r="E87" s="229"/>
      <c r="F87" s="229"/>
      <c r="G87" s="229"/>
      <c r="H87" s="229"/>
      <c r="I87" s="230"/>
      <c r="J87" s="4"/>
      <c r="K87" s="4"/>
      <c r="L87" s="4"/>
      <c r="M87" s="4"/>
      <c r="N87" s="4"/>
      <c r="O87" s="4"/>
      <c r="S87" s="81"/>
    </row>
    <row r="88" spans="1:19" s="3" customFormat="1" ht="82.5" hidden="1" customHeight="1">
      <c r="A88" s="116"/>
      <c r="B88" s="222" t="s">
        <v>104</v>
      </c>
      <c r="C88" s="223"/>
      <c r="D88" s="297"/>
      <c r="E88" s="297"/>
      <c r="F88" s="297"/>
      <c r="G88" s="297"/>
      <c r="H88" s="297"/>
      <c r="I88" s="298"/>
      <c r="J88" s="6"/>
      <c r="K88" s="6"/>
      <c r="L88" s="6"/>
      <c r="M88" s="4"/>
      <c r="N88" s="6"/>
      <c r="O88" s="6"/>
      <c r="S88" s="117"/>
    </row>
    <row r="89" spans="1:19" s="2" customFormat="1" ht="91.5" hidden="1" customHeight="1">
      <c r="A89" s="95"/>
      <c r="B89" s="231"/>
      <c r="C89" s="232"/>
      <c r="D89" s="34" t="s">
        <v>78</v>
      </c>
      <c r="E89" s="34" t="s">
        <v>54</v>
      </c>
      <c r="F89" s="34" t="s">
        <v>10</v>
      </c>
      <c r="G89" s="34" t="s">
        <v>51</v>
      </c>
      <c r="H89" s="34" t="s">
        <v>52</v>
      </c>
      <c r="I89" s="34" t="s">
        <v>53</v>
      </c>
      <c r="J89" s="4"/>
      <c r="K89" s="4"/>
      <c r="L89" s="4"/>
      <c r="M89" s="4"/>
      <c r="N89" s="4"/>
      <c r="O89" s="4"/>
      <c r="S89" s="81"/>
    </row>
    <row r="90" spans="1:19" s="2" customFormat="1" ht="197.25" hidden="1" customHeight="1">
      <c r="A90" s="95"/>
      <c r="B90" s="292" t="s">
        <v>263</v>
      </c>
      <c r="C90" s="293"/>
      <c r="D90" s="299" t="s">
        <v>261</v>
      </c>
      <c r="E90" s="300"/>
      <c r="F90" s="300"/>
      <c r="G90" s="300"/>
      <c r="H90" s="300"/>
      <c r="I90" s="301"/>
      <c r="J90" s="4"/>
      <c r="K90" s="4"/>
      <c r="L90" s="4"/>
      <c r="M90" s="4"/>
      <c r="N90" s="4"/>
      <c r="O90" s="4"/>
      <c r="S90" s="81"/>
    </row>
    <row r="91" spans="1:19" s="11" customFormat="1" ht="33">
      <c r="S91" s="83"/>
    </row>
    <row r="92" spans="1:19" s="11" customFormat="1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24"/>
      <c r="K92" s="24"/>
      <c r="L92" s="24"/>
      <c r="M92" s="24"/>
      <c r="N92" s="24"/>
      <c r="O92" s="24"/>
      <c r="P92" s="24"/>
      <c r="Q92" s="24"/>
      <c r="S92" s="83"/>
    </row>
    <row r="93" spans="1:19" s="110" customFormat="1" ht="81" customHeight="1">
      <c r="A93" s="118">
        <v>2</v>
      </c>
      <c r="B93" s="118" t="s">
        <v>114</v>
      </c>
      <c r="C93" s="118" t="s">
        <v>269</v>
      </c>
      <c r="D93" s="118"/>
      <c r="E93" s="118"/>
      <c r="F93" s="118"/>
      <c r="G93" s="113"/>
      <c r="H93" s="113"/>
      <c r="I93" s="113"/>
      <c r="J93" s="113"/>
      <c r="K93" s="114"/>
      <c r="L93" s="114"/>
      <c r="M93" s="99"/>
      <c r="N93" s="113"/>
      <c r="O93" s="113"/>
      <c r="P93" s="113"/>
      <c r="Q93" s="113"/>
      <c r="S93" s="115"/>
    </row>
    <row r="94" spans="1:19" s="2" customFormat="1" ht="65.25" hidden="1" customHeight="1">
      <c r="A94" s="95"/>
      <c r="B94" s="289" t="s">
        <v>46</v>
      </c>
      <c r="C94" s="290"/>
      <c r="D94" s="290"/>
      <c r="E94" s="290"/>
      <c r="F94" s="290"/>
      <c r="G94" s="290"/>
      <c r="H94" s="290"/>
      <c r="I94" s="291"/>
      <c r="J94" s="4"/>
      <c r="K94" s="6"/>
      <c r="L94" s="6"/>
      <c r="M94" s="4"/>
      <c r="N94" s="4"/>
      <c r="O94" s="4"/>
      <c r="P94" s="4"/>
      <c r="Q94" s="4"/>
      <c r="S94" s="81"/>
    </row>
    <row r="95" spans="1:19" s="2" customFormat="1" ht="63" hidden="1" customHeight="1">
      <c r="A95" s="95"/>
      <c r="B95" s="240" t="s">
        <v>39</v>
      </c>
      <c r="C95" s="241"/>
      <c r="D95" s="236" t="s">
        <v>62</v>
      </c>
      <c r="E95" s="237"/>
      <c r="F95" s="237"/>
      <c r="G95" s="237"/>
      <c r="H95" s="237"/>
      <c r="I95" s="238"/>
      <c r="J95" s="4"/>
      <c r="K95" s="4"/>
      <c r="L95" s="4"/>
      <c r="M95" s="4"/>
      <c r="N95" s="4"/>
      <c r="O95" s="4"/>
      <c r="P95" s="4"/>
      <c r="Q95" s="4"/>
      <c r="S95" s="81"/>
    </row>
    <row r="96" spans="1:19" s="11" customFormat="1" ht="175.5" hidden="1" customHeight="1">
      <c r="A96" s="33"/>
      <c r="B96" s="233" t="str">
        <f>$D$21</f>
        <v>DEEP BLACK</v>
      </c>
      <c r="C96" s="233" t="str">
        <f t="shared" ref="C96" si="66">$E$58</f>
        <v>BLACK</v>
      </c>
      <c r="D96" s="228" t="s">
        <v>259</v>
      </c>
      <c r="E96" s="229"/>
      <c r="F96" s="229"/>
      <c r="G96" s="229"/>
      <c r="H96" s="229"/>
      <c r="I96" s="230"/>
      <c r="J96" s="24"/>
      <c r="K96" s="24"/>
      <c r="L96" s="24"/>
      <c r="M96" s="24"/>
      <c r="N96" s="24"/>
      <c r="O96" s="24"/>
      <c r="S96" s="83"/>
    </row>
    <row r="97" spans="1:19" s="11" customFormat="1" ht="54" hidden="1" customHeight="1">
      <c r="A97" s="33"/>
      <c r="B97" s="56"/>
      <c r="C97" s="57"/>
      <c r="D97" s="58"/>
      <c r="E97" s="45"/>
      <c r="F97" s="45"/>
      <c r="G97" s="45"/>
      <c r="H97" s="45"/>
      <c r="I97" s="46"/>
      <c r="J97" s="24"/>
      <c r="K97" s="24"/>
      <c r="L97" s="24"/>
      <c r="M97" s="24"/>
      <c r="N97" s="24"/>
      <c r="O97" s="24"/>
      <c r="S97" s="83"/>
    </row>
    <row r="98" spans="1:19" s="11" customFormat="1" ht="59.25" hidden="1" customHeight="1">
      <c r="A98" s="33"/>
      <c r="B98" s="222" t="s">
        <v>63</v>
      </c>
      <c r="C98" s="223"/>
      <c r="D98" s="223"/>
      <c r="E98" s="223"/>
      <c r="F98" s="223"/>
      <c r="G98" s="223"/>
      <c r="H98" s="223"/>
      <c r="I98" s="224"/>
      <c r="J98" s="24"/>
      <c r="K98" s="24"/>
      <c r="L98" s="24"/>
      <c r="S98" s="83"/>
    </row>
    <row r="99" spans="1:19" s="11" customFormat="1" ht="56.25" hidden="1" customHeight="1">
      <c r="A99" s="33"/>
      <c r="B99" s="234"/>
      <c r="C99" s="235"/>
      <c r="D99" s="34" t="s">
        <v>78</v>
      </c>
      <c r="E99" s="34" t="s">
        <v>54</v>
      </c>
      <c r="F99" s="34" t="s">
        <v>10</v>
      </c>
      <c r="G99" s="34" t="s">
        <v>51</v>
      </c>
      <c r="H99" s="34" t="s">
        <v>52</v>
      </c>
      <c r="I99" s="34" t="s">
        <v>53</v>
      </c>
      <c r="J99" s="24"/>
      <c r="S99" s="83"/>
    </row>
    <row r="100" spans="1:19" s="11" customFormat="1" ht="227.25" hidden="1" customHeight="1">
      <c r="A100" s="33"/>
      <c r="B100" s="239" t="s">
        <v>260</v>
      </c>
      <c r="C100" s="239"/>
      <c r="D100" s="285" t="s">
        <v>261</v>
      </c>
      <c r="E100" s="286"/>
      <c r="F100" s="286"/>
      <c r="G100" s="286"/>
      <c r="H100" s="286"/>
      <c r="I100" s="287"/>
      <c r="J100" s="24"/>
      <c r="S100" s="83"/>
    </row>
    <row r="101" spans="1:19" s="11" customFormat="1" ht="33">
      <c r="A101" s="33"/>
      <c r="B101" s="3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S101" s="83"/>
    </row>
    <row r="102" spans="1:19" s="110" customFormat="1" ht="90" customHeight="1">
      <c r="A102" s="118">
        <v>3</v>
      </c>
      <c r="B102" s="111" t="s">
        <v>105</v>
      </c>
      <c r="C102" s="112" t="s">
        <v>222</v>
      </c>
      <c r="D102" s="112"/>
      <c r="E102" s="112"/>
      <c r="F102" s="112"/>
      <c r="G102" s="113"/>
      <c r="H102" s="113"/>
      <c r="I102" s="113"/>
      <c r="J102" s="113"/>
      <c r="K102" s="114"/>
      <c r="L102" s="114"/>
      <c r="M102" s="99"/>
      <c r="N102" s="113"/>
      <c r="O102" s="113"/>
      <c r="P102" s="113"/>
      <c r="Q102" s="113"/>
      <c r="S102" s="115"/>
    </row>
    <row r="103" spans="1:19" s="2" customFormat="1" ht="101.25" hidden="1" customHeight="1">
      <c r="A103" s="95"/>
      <c r="B103" s="240" t="s">
        <v>39</v>
      </c>
      <c r="C103" s="241"/>
      <c r="D103" s="236" t="s">
        <v>106</v>
      </c>
      <c r="E103" s="237"/>
      <c r="F103" s="237"/>
      <c r="G103" s="237"/>
      <c r="H103" s="237"/>
      <c r="I103" s="238"/>
      <c r="J103" s="4"/>
      <c r="K103" s="4"/>
      <c r="L103" s="4"/>
      <c r="M103" s="4"/>
      <c r="N103" s="4"/>
      <c r="O103" s="4"/>
      <c r="P103" s="4"/>
      <c r="Q103" s="4"/>
      <c r="S103" s="81"/>
    </row>
    <row r="104" spans="1:19" s="11" customFormat="1" ht="111.75" hidden="1" customHeight="1">
      <c r="A104" s="33"/>
      <c r="B104" s="233" t="str">
        <f>$D$21</f>
        <v>DEEP BLACK</v>
      </c>
      <c r="C104" s="233" t="str">
        <f t="shared" ref="C104" si="67">$E$58</f>
        <v>BLACK</v>
      </c>
      <c r="D104" s="218" t="s">
        <v>184</v>
      </c>
      <c r="E104" s="219"/>
      <c r="F104" s="219"/>
      <c r="G104" s="219"/>
      <c r="H104" s="219"/>
      <c r="I104" s="220"/>
      <c r="J104" s="24"/>
      <c r="K104" s="24"/>
      <c r="L104" s="24"/>
      <c r="M104" s="24"/>
      <c r="N104" s="24"/>
      <c r="O104" s="24"/>
      <c r="S104" s="83"/>
    </row>
    <row r="105" spans="1:19" s="11" customFormat="1" ht="33">
      <c r="A105" s="33"/>
      <c r="B105" s="3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S105" s="83"/>
    </row>
    <row r="106" spans="1:19" s="184" customFormat="1" ht="86.45" customHeight="1">
      <c r="B106" s="211" t="s">
        <v>70</v>
      </c>
      <c r="C106" s="185"/>
      <c r="D106" s="18"/>
      <c r="E106" s="18"/>
      <c r="F106" s="17"/>
      <c r="G106" s="19"/>
      <c r="H106" s="21"/>
      <c r="I106" s="21"/>
      <c r="J106" s="21"/>
      <c r="K106" s="21"/>
      <c r="L106" s="21"/>
      <c r="M106" s="21"/>
      <c r="N106" s="21"/>
      <c r="O106" s="21"/>
      <c r="P106" s="17"/>
      <c r="Q106" s="20"/>
      <c r="S106" s="186"/>
    </row>
    <row r="107" spans="1:19" s="11" customFormat="1" ht="47.1" customHeight="1">
      <c r="A107" s="33">
        <v>1</v>
      </c>
      <c r="B107" s="35" t="s">
        <v>49</v>
      </c>
      <c r="C107" s="33"/>
      <c r="D107" s="33"/>
      <c r="G107" s="24"/>
      <c r="N107" s="23"/>
      <c r="O107" s="22"/>
      <c r="P107" s="22"/>
      <c r="Q107" s="23"/>
      <c r="S107" s="83"/>
    </row>
    <row r="108" spans="1:19" s="11" customFormat="1" ht="47.1" customHeight="1">
      <c r="A108" s="33">
        <v>2</v>
      </c>
      <c r="B108" s="35" t="s">
        <v>60</v>
      </c>
      <c r="C108" s="33"/>
      <c r="D108" s="33"/>
      <c r="G108" s="24"/>
      <c r="N108" s="23"/>
      <c r="O108" s="22"/>
      <c r="P108" s="22"/>
      <c r="Q108" s="23"/>
      <c r="S108" s="83"/>
    </row>
    <row r="109" spans="1:19" s="11" customFormat="1" ht="47.1" customHeight="1">
      <c r="A109" s="33">
        <v>3</v>
      </c>
      <c r="B109" s="35" t="s">
        <v>61</v>
      </c>
      <c r="C109" s="33"/>
      <c r="D109" s="33"/>
      <c r="G109" s="24"/>
      <c r="N109" s="23"/>
      <c r="O109" s="22"/>
      <c r="P109" s="22"/>
      <c r="Q109" s="23"/>
      <c r="S109" s="83"/>
    </row>
    <row r="110" spans="1:19" s="13" customFormat="1" ht="57.6" customHeight="1">
      <c r="A110" s="12"/>
      <c r="B110" s="25" t="s">
        <v>55</v>
      </c>
      <c r="C110" s="96" t="s">
        <v>91</v>
      </c>
      <c r="D110" s="96" t="s">
        <v>78</v>
      </c>
      <c r="E110" s="96" t="s">
        <v>54</v>
      </c>
      <c r="F110" s="96" t="s">
        <v>10</v>
      </c>
      <c r="G110" s="96" t="s">
        <v>51</v>
      </c>
      <c r="H110" s="96" t="s">
        <v>52</v>
      </c>
      <c r="I110" s="97" t="s">
        <v>83</v>
      </c>
      <c r="J110" s="97" t="s">
        <v>81</v>
      </c>
      <c r="K110" s="108" t="s">
        <v>11</v>
      </c>
      <c r="M110" s="26"/>
      <c r="N110" s="27"/>
      <c r="O110" s="27"/>
      <c r="P110" s="26"/>
      <c r="S110" s="90"/>
    </row>
    <row r="111" spans="1:19" s="13" customFormat="1" ht="57.6" customHeight="1">
      <c r="A111" s="12"/>
      <c r="B111" s="25" t="s">
        <v>56</v>
      </c>
      <c r="C111" s="98">
        <f>+F53</f>
        <v>0</v>
      </c>
      <c r="D111" s="98">
        <f t="shared" ref="D111:J111" si="68">+G53</f>
        <v>0</v>
      </c>
      <c r="E111" s="98">
        <f t="shared" si="68"/>
        <v>3</v>
      </c>
      <c r="F111" s="98">
        <f t="shared" si="68"/>
        <v>0</v>
      </c>
      <c r="G111" s="98">
        <f t="shared" si="68"/>
        <v>0</v>
      </c>
      <c r="H111" s="98">
        <f t="shared" si="68"/>
        <v>0</v>
      </c>
      <c r="I111" s="98">
        <f t="shared" si="68"/>
        <v>0</v>
      </c>
      <c r="J111" s="98">
        <f t="shared" si="68"/>
        <v>0</v>
      </c>
      <c r="K111" s="108">
        <f>SUBTOTAL(9,C111:J111)</f>
        <v>3</v>
      </c>
      <c r="M111" s="26"/>
      <c r="N111" s="27"/>
      <c r="O111" s="27"/>
      <c r="P111" s="26"/>
      <c r="S111" s="90"/>
    </row>
    <row r="112" spans="1:19" s="36" customFormat="1" ht="149.44999999999999" customHeight="1">
      <c r="B112" s="217"/>
      <c r="C112" s="217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S112" s="91"/>
    </row>
    <row r="113" spans="7:19" s="36" customFormat="1" ht="33">
      <c r="G113" s="37"/>
      <c r="S113" s="91"/>
    </row>
    <row r="114" spans="7:19" s="36" customFormat="1" ht="33">
      <c r="G114" s="37"/>
      <c r="S114" s="91"/>
    </row>
    <row r="115" spans="7:19" s="36" customFormat="1" ht="33">
      <c r="G115" s="37"/>
      <c r="S115" s="91"/>
    </row>
    <row r="116" spans="7:19" s="36" customFormat="1" ht="33">
      <c r="G116" s="37"/>
      <c r="S116" s="91"/>
    </row>
    <row r="117" spans="7:19" s="36" customFormat="1" ht="33">
      <c r="G117" s="37"/>
      <c r="S117" s="91"/>
    </row>
    <row r="118" spans="7:19" s="36" customFormat="1" ht="33">
      <c r="G118" s="37"/>
      <c r="S118" s="91"/>
    </row>
    <row r="119" spans="7:19" s="36" customFormat="1" ht="33">
      <c r="G119" s="37"/>
      <c r="S119" s="91"/>
    </row>
    <row r="120" spans="7:19" s="36" customFormat="1" ht="33">
      <c r="G120" s="37"/>
      <c r="S120" s="91"/>
    </row>
    <row r="121" spans="7:19" s="36" customFormat="1" ht="33">
      <c r="G121" s="37"/>
      <c r="S121" s="91"/>
    </row>
    <row r="122" spans="7:19" s="36" customFormat="1" ht="33">
      <c r="G122" s="37"/>
      <c r="S122" s="91"/>
    </row>
    <row r="123" spans="7:19" s="36" customFormat="1" ht="33">
      <c r="G123" s="37"/>
      <c r="S123" s="91"/>
    </row>
    <row r="124" spans="7:19" s="36" customFormat="1" ht="33">
      <c r="G124" s="37"/>
      <c r="S124" s="91"/>
    </row>
    <row r="125" spans="7:19" s="36" customFormat="1" ht="33">
      <c r="G125" s="37"/>
      <c r="S125" s="91"/>
    </row>
    <row r="126" spans="7:19" s="36" customFormat="1" ht="33">
      <c r="G126" s="37"/>
      <c r="H126" s="28"/>
      <c r="I126" s="28"/>
      <c r="S126" s="91"/>
    </row>
    <row r="127" spans="7:19" s="36" customFormat="1" ht="33">
      <c r="G127" s="37"/>
      <c r="H127" s="28"/>
      <c r="I127" s="28"/>
      <c r="S127" s="91"/>
    </row>
  </sheetData>
  <mergeCells count="86">
    <mergeCell ref="D100:I100"/>
    <mergeCell ref="B80:E80"/>
    <mergeCell ref="H80:I80"/>
    <mergeCell ref="P80:Q80"/>
    <mergeCell ref="B81:E81"/>
    <mergeCell ref="B94:I94"/>
    <mergeCell ref="B98:I98"/>
    <mergeCell ref="H81:I81"/>
    <mergeCell ref="P81:Q81"/>
    <mergeCell ref="B90:C90"/>
    <mergeCell ref="B86:C86"/>
    <mergeCell ref="B87:C87"/>
    <mergeCell ref="B88:I88"/>
    <mergeCell ref="D90:I90"/>
    <mergeCell ref="A72:Q72"/>
    <mergeCell ref="B73:C73"/>
    <mergeCell ref="N73:Q73"/>
    <mergeCell ref="P76:Q76"/>
    <mergeCell ref="P77:Q77"/>
    <mergeCell ref="A76:E76"/>
    <mergeCell ref="B77:E77"/>
    <mergeCell ref="H76:I76"/>
    <mergeCell ref="H77:I77"/>
    <mergeCell ref="B79:E79"/>
    <mergeCell ref="H79:I79"/>
    <mergeCell ref="P79:Q79"/>
    <mergeCell ref="N74:Q74"/>
    <mergeCell ref="B74:C74"/>
    <mergeCell ref="B78:E78"/>
    <mergeCell ref="H78:I78"/>
    <mergeCell ref="P78:Q78"/>
    <mergeCell ref="B70:C70"/>
    <mergeCell ref="N70:Q70"/>
    <mergeCell ref="B71:C71"/>
    <mergeCell ref="N71:Q71"/>
    <mergeCell ref="A66:Q66"/>
    <mergeCell ref="A69:Q69"/>
    <mergeCell ref="B67:C67"/>
    <mergeCell ref="N67:Q67"/>
    <mergeCell ref="B68:C68"/>
    <mergeCell ref="N68:Q68"/>
    <mergeCell ref="G5:M8"/>
    <mergeCell ref="D54:Q55"/>
    <mergeCell ref="D11:F11"/>
    <mergeCell ref="B13:F13"/>
    <mergeCell ref="L11:Q11"/>
    <mergeCell ref="D8:F8"/>
    <mergeCell ref="N1:O1"/>
    <mergeCell ref="P1:Q1"/>
    <mergeCell ref="N2:O2"/>
    <mergeCell ref="P2:Q2"/>
    <mergeCell ref="N3:O3"/>
    <mergeCell ref="P3:Q3"/>
    <mergeCell ref="B65:C65"/>
    <mergeCell ref="N65:Q65"/>
    <mergeCell ref="A63:Q63"/>
    <mergeCell ref="N61:Q61"/>
    <mergeCell ref="B64:C64"/>
    <mergeCell ref="N64:Q64"/>
    <mergeCell ref="B61:C61"/>
    <mergeCell ref="B62:C62"/>
    <mergeCell ref="N62:Q62"/>
    <mergeCell ref="A60:Q60"/>
    <mergeCell ref="N56:Q56"/>
    <mergeCell ref="N58:Q58"/>
    <mergeCell ref="A56:C56"/>
    <mergeCell ref="B58:C58"/>
    <mergeCell ref="B59:C59"/>
    <mergeCell ref="N59:Q59"/>
    <mergeCell ref="A57:Q57"/>
    <mergeCell ref="B112:Q112"/>
    <mergeCell ref="D104:I104"/>
    <mergeCell ref="C84:I84"/>
    <mergeCell ref="B85:I85"/>
    <mergeCell ref="D86:I86"/>
    <mergeCell ref="D87:I87"/>
    <mergeCell ref="B89:C89"/>
    <mergeCell ref="B104:C104"/>
    <mergeCell ref="B99:C99"/>
    <mergeCell ref="D103:I103"/>
    <mergeCell ref="B100:C100"/>
    <mergeCell ref="B103:C103"/>
    <mergeCell ref="B96:C96"/>
    <mergeCell ref="B95:C95"/>
    <mergeCell ref="D95:I95"/>
    <mergeCell ref="D96:I96"/>
  </mergeCells>
  <phoneticPr fontId="61" type="noConversion"/>
  <conditionalFormatting sqref="F77:F81">
    <cfRule type="duplicateValues" dxfId="1" priority="10"/>
  </conditionalFormatting>
  <printOptions horizontalCentered="1"/>
  <pageMargins left="0.25" right="0" top="0.61388888888888904" bottom="0.75" header="0" footer="0"/>
  <pageSetup paperSize="9" scale="26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81" max="16" man="1"/>
    <brk id="11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2"/>
  <sheetViews>
    <sheetView view="pageBreakPreview" zoomScale="40" zoomScaleNormal="40" zoomScaleSheetLayoutView="40" zoomScalePageLayoutView="25" workbookViewId="0">
      <pane ySplit="5" topLeftCell="A18" activePane="bottomLeft" state="frozen"/>
      <selection activeCell="D65" sqref="D65"/>
      <selection pane="bottomLeft" activeCell="C10" sqref="C10"/>
    </sheetView>
  </sheetViews>
  <sheetFormatPr defaultColWidth="9.140625" defaultRowHeight="24"/>
  <cols>
    <col min="1" max="1" width="73.85546875" style="136" customWidth="1"/>
    <col min="2" max="2" width="97.5703125" style="137" hidden="1" customWidth="1"/>
    <col min="3" max="3" width="188.42578125" style="137" customWidth="1"/>
    <col min="4" max="16384" width="9.140625" style="137"/>
  </cols>
  <sheetData>
    <row r="1" spans="1:8" s="121" customFormat="1" ht="134.25" customHeight="1">
      <c r="A1" s="119"/>
      <c r="B1" s="120"/>
      <c r="C1" s="120"/>
    </row>
    <row r="2" spans="1:8" s="121" customFormat="1" ht="37.5" customHeight="1">
      <c r="A2" s="120" t="str">
        <f>'[2]1. CUTTING '!B6</f>
        <v xml:space="preserve">JOB NUMBER:  </v>
      </c>
      <c r="B2" s="120" t="str">
        <f>'[3]1. CUTTING'!D6</f>
        <v>C21  SS24  G2693</v>
      </c>
      <c r="C2" s="120" t="str">
        <f>'1. CUTTING DOCKET'!$D$6</f>
        <v>T25  SU25  S2792</v>
      </c>
    </row>
    <row r="3" spans="1:8" s="121" customFormat="1" ht="37.5" customHeight="1">
      <c r="A3" s="122" t="str">
        <f>'[2]1. CUTTING '!B7</f>
        <v xml:space="preserve">STYLE NUMBER: </v>
      </c>
      <c r="B3" s="123" t="str">
        <f>'[3]1. CUTTING'!D7</f>
        <v>CRTZ-1206</v>
      </c>
      <c r="C3" s="120" t="str">
        <f>'1. CUTTING DOCKET'!D7</f>
        <v>C0057-CRW009</v>
      </c>
    </row>
    <row r="4" spans="1:8" s="121" customFormat="1" ht="37.5" customHeight="1">
      <c r="A4" s="122" t="str">
        <f>'[2]1. CUTTING '!B8</f>
        <v xml:space="preserve">STYLE NAME : </v>
      </c>
      <c r="B4" s="120" t="str">
        <f>'[3]1. CUTTING'!D8</f>
        <v>ALCATRAZ HOODIE 2024 OFF WHITE</v>
      </c>
      <c r="C4" s="120" t="str">
        <f>'1. CUTTING DOCKET'!D8</f>
        <v>STAIRWAY BUTTERFLY SWEATSHIRT WOMEN</v>
      </c>
    </row>
    <row r="5" spans="1:8" s="121" customFormat="1" ht="75.95" customHeight="1">
      <c r="A5" s="124"/>
      <c r="B5" s="125" t="str">
        <f>'[3]1. CUTTING'!A33</f>
        <v>CREAM</v>
      </c>
      <c r="C5" s="125" t="str">
        <f>'1. CUTTING DOCKET'!$D$18</f>
        <v>DEEP BLACK</v>
      </c>
    </row>
    <row r="6" spans="1:8" s="128" customFormat="1" ht="89.25" customHeight="1">
      <c r="A6" s="126" t="s">
        <v>32</v>
      </c>
      <c r="B6" s="127" t="str">
        <f t="shared" ref="B6" si="0">B5</f>
        <v>CREAM</v>
      </c>
      <c r="C6" s="127" t="str">
        <f>'1. CUTTING DOCKET'!E58</f>
        <v>BLACK</v>
      </c>
    </row>
    <row r="7" spans="1:8" s="128" customFormat="1" ht="143.25" customHeight="1">
      <c r="A7" s="129" t="s">
        <v>33</v>
      </c>
      <c r="B7" s="302" t="str">
        <f>'1. CUTTING DOCKET'!$L$11</f>
        <v>VTK6012-1B FLEECE 100%COTTON 310GSM 
30'S//2 OE CD +
10'S CD AA SIRO DK ; CW: 177CM</v>
      </c>
      <c r="C7" s="303"/>
    </row>
    <row r="8" spans="1:8" s="128" customFormat="1" ht="321" customHeight="1">
      <c r="A8" s="130" t="str">
        <f>'1. CUTTING DOCKET'!D58</f>
        <v xml:space="preserve">VẢI CHÍNH </v>
      </c>
      <c r="B8" s="131"/>
      <c r="C8" s="138"/>
      <c r="H8" s="132"/>
    </row>
    <row r="9" spans="1:8" s="128" customFormat="1" ht="229.5" customHeight="1">
      <c r="A9" s="126" t="str">
        <f>'1. CUTTING DOCKET'!$B$59</f>
        <v>VTK5824 RIB 2*2 97%COTTON 3%SPAN 390GSM
30'S//2 CM + 70D/OP; CW: 127CM</v>
      </c>
      <c r="B9" s="126" t="str">
        <f>'[3]1. CUTTING'!E35</f>
        <v>CREAM</v>
      </c>
      <c r="C9" s="126" t="str">
        <f>C6</f>
        <v>BLACK</v>
      </c>
    </row>
    <row r="10" spans="1:8" s="128" customFormat="1" ht="241.35" customHeight="1">
      <c r="A10" s="130" t="str">
        <f>'1. CUTTING DOCKET'!$D$59</f>
        <v>BO LAI + BO TAY + BO CỔ</v>
      </c>
      <c r="B10" s="131"/>
      <c r="C10" s="138"/>
    </row>
    <row r="11" spans="1:8" s="128" customFormat="1" ht="40.5" hidden="1">
      <c r="A11" s="126" t="e">
        <f>'[3]1. CUTTING'!#REF!</f>
        <v>#REF!</v>
      </c>
      <c r="B11" s="126" t="str">
        <f>'[3]1. CUTTING'!E37</f>
        <v>BABY BLUE</v>
      </c>
      <c r="C11" s="126" t="e">
        <f>'[3]1. CUTTING'!#REF!</f>
        <v>#REF!</v>
      </c>
    </row>
    <row r="12" spans="1:8" s="128" customFormat="1" ht="241.35" hidden="1" customHeight="1">
      <c r="A12" s="130" t="e">
        <f>'[3]1. CUTTING'!#REF!</f>
        <v>#REF!</v>
      </c>
      <c r="B12" s="131"/>
      <c r="C12" s="131"/>
    </row>
    <row r="13" spans="1:8" s="128" customFormat="1" ht="72.75" customHeight="1">
      <c r="A13" s="126" t="str">
        <f>'[3]1. CUTTING'!B42</f>
        <v>CHỈ 40/2</v>
      </c>
      <c r="B13" s="133" t="str">
        <f>'[3]1. CUTTING'!F42</f>
        <v>WHITE</v>
      </c>
      <c r="C13" s="133" t="str">
        <f>'1. CUTTING DOCKET'!$F$77</f>
        <v>BLACK</v>
      </c>
    </row>
    <row r="14" spans="1:8" s="128" customFormat="1" ht="100.5" customHeight="1">
      <c r="A14" s="130" t="s">
        <v>107</v>
      </c>
      <c r="B14" s="134"/>
      <c r="C14" s="134" t="str">
        <f>'1. CUTTING DOCKET'!$G$77</f>
        <v>BLACK</v>
      </c>
    </row>
    <row r="15" spans="1:8" s="128" customFormat="1" ht="72.75" customHeight="1">
      <c r="A15" s="126" t="str">
        <f>'1. CUTTING DOCKET'!$B$78</f>
        <v xml:space="preserve">DÂY TAPE XƯƠNG CÁ </v>
      </c>
      <c r="B15" s="133" t="str">
        <f>'[3]1. CUTTING'!F46</f>
        <v>WHITE</v>
      </c>
      <c r="C15" s="133" t="str">
        <f>'1. CUTTING DOCKET'!$F$78</f>
        <v>BLACK</v>
      </c>
    </row>
    <row r="16" spans="1:8" s="128" customFormat="1" ht="211.5" customHeight="1">
      <c r="A16" s="130" t="s">
        <v>185</v>
      </c>
      <c r="B16" s="134"/>
      <c r="C16" s="134"/>
    </row>
    <row r="17" spans="1:3" s="128" customFormat="1" ht="85.5" customHeight="1">
      <c r="A17" s="126" t="str">
        <f>'1. CUTTING DOCKET'!$B$79</f>
        <v xml:space="preserve">NHÃN CHÍNH </v>
      </c>
      <c r="B17" s="304" t="str">
        <f>'1. CUTTING DOCKET'!$F$79</f>
        <v>BLACK</v>
      </c>
      <c r="C17" s="305"/>
    </row>
    <row r="18" spans="1:3" s="128" customFormat="1" ht="291.60000000000002" customHeight="1">
      <c r="A18" s="135" t="s">
        <v>223</v>
      </c>
      <c r="B18" s="306"/>
      <c r="C18" s="307"/>
    </row>
    <row r="19" spans="1:3" s="128" customFormat="1" ht="85.5" customHeight="1">
      <c r="A19" s="126" t="str">
        <f>'1. CUTTING DOCKET'!$B$80</f>
        <v>NHÃN SIZE</v>
      </c>
      <c r="B19" s="304" t="str">
        <f>'1. CUTTING DOCKET'!$F$79</f>
        <v>BLACK</v>
      </c>
      <c r="C19" s="305"/>
    </row>
    <row r="20" spans="1:3" s="128" customFormat="1" ht="291.60000000000002" customHeight="1">
      <c r="A20" s="135" t="s">
        <v>224</v>
      </c>
      <c r="B20" s="306"/>
      <c r="C20" s="307"/>
    </row>
    <row r="21" spans="1:3" s="128" customFormat="1" ht="210.75" customHeight="1">
      <c r="A21" s="126" t="str">
        <f>'1. CUTTING DOCKET'!$B$81</f>
        <v>NHÃN THÀNH PHẦN</v>
      </c>
      <c r="B21" s="304" t="s">
        <v>36</v>
      </c>
      <c r="C21" s="305"/>
    </row>
    <row r="22" spans="1:3" s="128" customFormat="1" ht="300.75" customHeight="1">
      <c r="A22" s="135" t="s">
        <v>225</v>
      </c>
      <c r="B22" s="306"/>
      <c r="C22" s="307"/>
    </row>
  </sheetData>
  <mergeCells count="7">
    <mergeCell ref="B7:C7"/>
    <mergeCell ref="B17:C17"/>
    <mergeCell ref="B18:C18"/>
    <mergeCell ref="B21:C21"/>
    <mergeCell ref="B22:C22"/>
    <mergeCell ref="B19:C19"/>
    <mergeCell ref="B20:C20"/>
  </mergeCells>
  <printOptions horizontalCentered="1"/>
  <pageMargins left="0.25" right="0" top="0.35416666699999999" bottom="0.2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3635-2F83-4CAC-B6CC-C825B162EC4D}">
  <dimension ref="A1:AG117"/>
  <sheetViews>
    <sheetView view="pageBreakPreview" topLeftCell="A57" zoomScale="60" zoomScaleNormal="100" workbookViewId="0">
      <selection activeCell="B97" sqref="B97"/>
    </sheetView>
  </sheetViews>
  <sheetFormatPr defaultRowHeight="15" outlineLevelRow="1"/>
  <cols>
    <col min="1" max="3" width="40.85546875" style="142" customWidth="1"/>
    <col min="4" max="4" width="7.42578125" style="148" customWidth="1"/>
    <col min="5" max="18" width="5.7109375" style="142" customWidth="1"/>
    <col min="19" max="22" width="9.140625" style="142"/>
    <col min="23" max="24" width="5.42578125" style="142" customWidth="1"/>
    <col min="25" max="25" width="3.85546875" style="142" customWidth="1"/>
    <col min="26" max="33" width="7.28515625" style="142" customWidth="1"/>
    <col min="34" max="258" width="11.42578125" style="144" customWidth="1"/>
    <col min="259" max="260" width="40.85546875" style="144" customWidth="1"/>
    <col min="261" max="274" width="5.7109375" style="144" customWidth="1"/>
    <col min="275" max="278" width="9.140625" style="144"/>
    <col min="279" max="280" width="5.42578125" style="144" customWidth="1"/>
    <col min="281" max="281" width="3.85546875" style="144" customWidth="1"/>
    <col min="282" max="289" width="7.28515625" style="144" customWidth="1"/>
    <col min="290" max="514" width="11.42578125" style="144" customWidth="1"/>
    <col min="515" max="516" width="40.85546875" style="144" customWidth="1"/>
    <col min="517" max="530" width="5.7109375" style="144" customWidth="1"/>
    <col min="531" max="534" width="9.140625" style="144"/>
    <col min="535" max="536" width="5.42578125" style="144" customWidth="1"/>
    <col min="537" max="537" width="3.85546875" style="144" customWidth="1"/>
    <col min="538" max="545" width="7.28515625" style="144" customWidth="1"/>
    <col min="546" max="770" width="11.42578125" style="144" customWidth="1"/>
    <col min="771" max="772" width="40.85546875" style="144" customWidth="1"/>
    <col min="773" max="786" width="5.7109375" style="144" customWidth="1"/>
    <col min="787" max="790" width="9.140625" style="144"/>
    <col min="791" max="792" width="5.42578125" style="144" customWidth="1"/>
    <col min="793" max="793" width="3.85546875" style="144" customWidth="1"/>
    <col min="794" max="801" width="7.28515625" style="144" customWidth="1"/>
    <col min="802" max="1026" width="11.42578125" style="144" customWidth="1"/>
    <col min="1027" max="1028" width="40.85546875" style="144" customWidth="1"/>
    <col min="1029" max="1042" width="5.7109375" style="144" customWidth="1"/>
    <col min="1043" max="1046" width="9.140625" style="144"/>
    <col min="1047" max="1048" width="5.42578125" style="144" customWidth="1"/>
    <col min="1049" max="1049" width="3.85546875" style="144" customWidth="1"/>
    <col min="1050" max="1057" width="7.28515625" style="144" customWidth="1"/>
    <col min="1058" max="1282" width="11.42578125" style="144" customWidth="1"/>
    <col min="1283" max="1284" width="40.85546875" style="144" customWidth="1"/>
    <col min="1285" max="1298" width="5.7109375" style="144" customWidth="1"/>
    <col min="1299" max="1302" width="9.140625" style="144"/>
    <col min="1303" max="1304" width="5.42578125" style="144" customWidth="1"/>
    <col min="1305" max="1305" width="3.85546875" style="144" customWidth="1"/>
    <col min="1306" max="1313" width="7.28515625" style="144" customWidth="1"/>
    <col min="1314" max="1538" width="11.42578125" style="144" customWidth="1"/>
    <col min="1539" max="1540" width="40.85546875" style="144" customWidth="1"/>
    <col min="1541" max="1554" width="5.7109375" style="144" customWidth="1"/>
    <col min="1555" max="1558" width="9.140625" style="144"/>
    <col min="1559" max="1560" width="5.42578125" style="144" customWidth="1"/>
    <col min="1561" max="1561" width="3.85546875" style="144" customWidth="1"/>
    <col min="1562" max="1569" width="7.28515625" style="144" customWidth="1"/>
    <col min="1570" max="1794" width="11.42578125" style="144" customWidth="1"/>
    <col min="1795" max="1796" width="40.85546875" style="144" customWidth="1"/>
    <col min="1797" max="1810" width="5.7109375" style="144" customWidth="1"/>
    <col min="1811" max="1814" width="9.140625" style="144"/>
    <col min="1815" max="1816" width="5.42578125" style="144" customWidth="1"/>
    <col min="1817" max="1817" width="3.85546875" style="144" customWidth="1"/>
    <col min="1818" max="1825" width="7.28515625" style="144" customWidth="1"/>
    <col min="1826" max="2050" width="11.42578125" style="144" customWidth="1"/>
    <col min="2051" max="2052" width="40.85546875" style="144" customWidth="1"/>
    <col min="2053" max="2066" width="5.7109375" style="144" customWidth="1"/>
    <col min="2067" max="2070" width="9.140625" style="144"/>
    <col min="2071" max="2072" width="5.42578125" style="144" customWidth="1"/>
    <col min="2073" max="2073" width="3.85546875" style="144" customWidth="1"/>
    <col min="2074" max="2081" width="7.28515625" style="144" customWidth="1"/>
    <col min="2082" max="2306" width="11.42578125" style="144" customWidth="1"/>
    <col min="2307" max="2308" width="40.85546875" style="144" customWidth="1"/>
    <col min="2309" max="2322" width="5.7109375" style="144" customWidth="1"/>
    <col min="2323" max="2326" width="9.140625" style="144"/>
    <col min="2327" max="2328" width="5.42578125" style="144" customWidth="1"/>
    <col min="2329" max="2329" width="3.85546875" style="144" customWidth="1"/>
    <col min="2330" max="2337" width="7.28515625" style="144" customWidth="1"/>
    <col min="2338" max="2562" width="11.42578125" style="144" customWidth="1"/>
    <col min="2563" max="2564" width="40.85546875" style="144" customWidth="1"/>
    <col min="2565" max="2578" width="5.7109375" style="144" customWidth="1"/>
    <col min="2579" max="2582" width="9.140625" style="144"/>
    <col min="2583" max="2584" width="5.42578125" style="144" customWidth="1"/>
    <col min="2585" max="2585" width="3.85546875" style="144" customWidth="1"/>
    <col min="2586" max="2593" width="7.28515625" style="144" customWidth="1"/>
    <col min="2594" max="2818" width="11.42578125" style="144" customWidth="1"/>
    <col min="2819" max="2820" width="40.85546875" style="144" customWidth="1"/>
    <col min="2821" max="2834" width="5.7109375" style="144" customWidth="1"/>
    <col min="2835" max="2838" width="9.140625" style="144"/>
    <col min="2839" max="2840" width="5.42578125" style="144" customWidth="1"/>
    <col min="2841" max="2841" width="3.85546875" style="144" customWidth="1"/>
    <col min="2842" max="2849" width="7.28515625" style="144" customWidth="1"/>
    <col min="2850" max="3074" width="11.42578125" style="144" customWidth="1"/>
    <col min="3075" max="3076" width="40.85546875" style="144" customWidth="1"/>
    <col min="3077" max="3090" width="5.7109375" style="144" customWidth="1"/>
    <col min="3091" max="3094" width="9.140625" style="144"/>
    <col min="3095" max="3096" width="5.42578125" style="144" customWidth="1"/>
    <col min="3097" max="3097" width="3.85546875" style="144" customWidth="1"/>
    <col min="3098" max="3105" width="7.28515625" style="144" customWidth="1"/>
    <col min="3106" max="3330" width="11.42578125" style="144" customWidth="1"/>
    <col min="3331" max="3332" width="40.85546875" style="144" customWidth="1"/>
    <col min="3333" max="3346" width="5.7109375" style="144" customWidth="1"/>
    <col min="3347" max="3350" width="9.140625" style="144"/>
    <col min="3351" max="3352" width="5.42578125" style="144" customWidth="1"/>
    <col min="3353" max="3353" width="3.85546875" style="144" customWidth="1"/>
    <col min="3354" max="3361" width="7.28515625" style="144" customWidth="1"/>
    <col min="3362" max="3586" width="11.42578125" style="144" customWidth="1"/>
    <col min="3587" max="3588" width="40.85546875" style="144" customWidth="1"/>
    <col min="3589" max="3602" width="5.7109375" style="144" customWidth="1"/>
    <col min="3603" max="3606" width="9.140625" style="144"/>
    <col min="3607" max="3608" width="5.42578125" style="144" customWidth="1"/>
    <col min="3609" max="3609" width="3.85546875" style="144" customWidth="1"/>
    <col min="3610" max="3617" width="7.28515625" style="144" customWidth="1"/>
    <col min="3618" max="3842" width="11.42578125" style="144" customWidth="1"/>
    <col min="3843" max="3844" width="40.85546875" style="144" customWidth="1"/>
    <col min="3845" max="3858" width="5.7109375" style="144" customWidth="1"/>
    <col min="3859" max="3862" width="9.140625" style="144"/>
    <col min="3863" max="3864" width="5.42578125" style="144" customWidth="1"/>
    <col min="3865" max="3865" width="3.85546875" style="144" customWidth="1"/>
    <col min="3866" max="3873" width="7.28515625" style="144" customWidth="1"/>
    <col min="3874" max="4098" width="11.42578125" style="144" customWidth="1"/>
    <col min="4099" max="4100" width="40.85546875" style="144" customWidth="1"/>
    <col min="4101" max="4114" width="5.7109375" style="144" customWidth="1"/>
    <col min="4115" max="4118" width="9.140625" style="144"/>
    <col min="4119" max="4120" width="5.42578125" style="144" customWidth="1"/>
    <col min="4121" max="4121" width="3.85546875" style="144" customWidth="1"/>
    <col min="4122" max="4129" width="7.28515625" style="144" customWidth="1"/>
    <col min="4130" max="4354" width="11.42578125" style="144" customWidth="1"/>
    <col min="4355" max="4356" width="40.85546875" style="144" customWidth="1"/>
    <col min="4357" max="4370" width="5.7109375" style="144" customWidth="1"/>
    <col min="4371" max="4374" width="9.140625" style="144"/>
    <col min="4375" max="4376" width="5.42578125" style="144" customWidth="1"/>
    <col min="4377" max="4377" width="3.85546875" style="144" customWidth="1"/>
    <col min="4378" max="4385" width="7.28515625" style="144" customWidth="1"/>
    <col min="4386" max="4610" width="11.42578125" style="144" customWidth="1"/>
    <col min="4611" max="4612" width="40.85546875" style="144" customWidth="1"/>
    <col min="4613" max="4626" width="5.7109375" style="144" customWidth="1"/>
    <col min="4627" max="4630" width="9.140625" style="144"/>
    <col min="4631" max="4632" width="5.42578125" style="144" customWidth="1"/>
    <col min="4633" max="4633" width="3.85546875" style="144" customWidth="1"/>
    <col min="4634" max="4641" width="7.28515625" style="144" customWidth="1"/>
    <col min="4642" max="4866" width="11.42578125" style="144" customWidth="1"/>
    <col min="4867" max="4868" width="40.85546875" style="144" customWidth="1"/>
    <col min="4869" max="4882" width="5.7109375" style="144" customWidth="1"/>
    <col min="4883" max="4886" width="9.140625" style="144"/>
    <col min="4887" max="4888" width="5.42578125" style="144" customWidth="1"/>
    <col min="4889" max="4889" width="3.85546875" style="144" customWidth="1"/>
    <col min="4890" max="4897" width="7.28515625" style="144" customWidth="1"/>
    <col min="4898" max="5122" width="11.42578125" style="144" customWidth="1"/>
    <col min="5123" max="5124" width="40.85546875" style="144" customWidth="1"/>
    <col min="5125" max="5138" width="5.7109375" style="144" customWidth="1"/>
    <col min="5139" max="5142" width="9.140625" style="144"/>
    <col min="5143" max="5144" width="5.42578125" style="144" customWidth="1"/>
    <col min="5145" max="5145" width="3.85546875" style="144" customWidth="1"/>
    <col min="5146" max="5153" width="7.28515625" style="144" customWidth="1"/>
    <col min="5154" max="5378" width="11.42578125" style="144" customWidth="1"/>
    <col min="5379" max="5380" width="40.85546875" style="144" customWidth="1"/>
    <col min="5381" max="5394" width="5.7109375" style="144" customWidth="1"/>
    <col min="5395" max="5398" width="9.140625" style="144"/>
    <col min="5399" max="5400" width="5.42578125" style="144" customWidth="1"/>
    <col min="5401" max="5401" width="3.85546875" style="144" customWidth="1"/>
    <col min="5402" max="5409" width="7.28515625" style="144" customWidth="1"/>
    <col min="5410" max="5634" width="11.42578125" style="144" customWidth="1"/>
    <col min="5635" max="5636" width="40.85546875" style="144" customWidth="1"/>
    <col min="5637" max="5650" width="5.7109375" style="144" customWidth="1"/>
    <col min="5651" max="5654" width="9.140625" style="144"/>
    <col min="5655" max="5656" width="5.42578125" style="144" customWidth="1"/>
    <col min="5657" max="5657" width="3.85546875" style="144" customWidth="1"/>
    <col min="5658" max="5665" width="7.28515625" style="144" customWidth="1"/>
    <col min="5666" max="5890" width="11.42578125" style="144" customWidth="1"/>
    <col min="5891" max="5892" width="40.85546875" style="144" customWidth="1"/>
    <col min="5893" max="5906" width="5.7109375" style="144" customWidth="1"/>
    <col min="5907" max="5910" width="9.140625" style="144"/>
    <col min="5911" max="5912" width="5.42578125" style="144" customWidth="1"/>
    <col min="5913" max="5913" width="3.85546875" style="144" customWidth="1"/>
    <col min="5914" max="5921" width="7.28515625" style="144" customWidth="1"/>
    <col min="5922" max="6146" width="11.42578125" style="144" customWidth="1"/>
    <col min="6147" max="6148" width="40.85546875" style="144" customWidth="1"/>
    <col min="6149" max="6162" width="5.7109375" style="144" customWidth="1"/>
    <col min="6163" max="6166" width="9.140625" style="144"/>
    <col min="6167" max="6168" width="5.42578125" style="144" customWidth="1"/>
    <col min="6169" max="6169" width="3.85546875" style="144" customWidth="1"/>
    <col min="6170" max="6177" width="7.28515625" style="144" customWidth="1"/>
    <col min="6178" max="6402" width="11.42578125" style="144" customWidth="1"/>
    <col min="6403" max="6404" width="40.85546875" style="144" customWidth="1"/>
    <col min="6405" max="6418" width="5.7109375" style="144" customWidth="1"/>
    <col min="6419" max="6422" width="9.140625" style="144"/>
    <col min="6423" max="6424" width="5.42578125" style="144" customWidth="1"/>
    <col min="6425" max="6425" width="3.85546875" style="144" customWidth="1"/>
    <col min="6426" max="6433" width="7.28515625" style="144" customWidth="1"/>
    <col min="6434" max="6658" width="11.42578125" style="144" customWidth="1"/>
    <col min="6659" max="6660" width="40.85546875" style="144" customWidth="1"/>
    <col min="6661" max="6674" width="5.7109375" style="144" customWidth="1"/>
    <col min="6675" max="6678" width="9.140625" style="144"/>
    <col min="6679" max="6680" width="5.42578125" style="144" customWidth="1"/>
    <col min="6681" max="6681" width="3.85546875" style="144" customWidth="1"/>
    <col min="6682" max="6689" width="7.28515625" style="144" customWidth="1"/>
    <col min="6690" max="6914" width="11.42578125" style="144" customWidth="1"/>
    <col min="6915" max="6916" width="40.85546875" style="144" customWidth="1"/>
    <col min="6917" max="6930" width="5.7109375" style="144" customWidth="1"/>
    <col min="6931" max="6934" width="9.140625" style="144"/>
    <col min="6935" max="6936" width="5.42578125" style="144" customWidth="1"/>
    <col min="6937" max="6937" width="3.85546875" style="144" customWidth="1"/>
    <col min="6938" max="6945" width="7.28515625" style="144" customWidth="1"/>
    <col min="6946" max="7170" width="11.42578125" style="144" customWidth="1"/>
    <col min="7171" max="7172" width="40.85546875" style="144" customWidth="1"/>
    <col min="7173" max="7186" width="5.7109375" style="144" customWidth="1"/>
    <col min="7187" max="7190" width="9.140625" style="144"/>
    <col min="7191" max="7192" width="5.42578125" style="144" customWidth="1"/>
    <col min="7193" max="7193" width="3.85546875" style="144" customWidth="1"/>
    <col min="7194" max="7201" width="7.28515625" style="144" customWidth="1"/>
    <col min="7202" max="7426" width="11.42578125" style="144" customWidth="1"/>
    <col min="7427" max="7428" width="40.85546875" style="144" customWidth="1"/>
    <col min="7429" max="7442" width="5.7109375" style="144" customWidth="1"/>
    <col min="7443" max="7446" width="9.140625" style="144"/>
    <col min="7447" max="7448" width="5.42578125" style="144" customWidth="1"/>
    <col min="7449" max="7449" width="3.85546875" style="144" customWidth="1"/>
    <col min="7450" max="7457" width="7.28515625" style="144" customWidth="1"/>
    <col min="7458" max="7682" width="11.42578125" style="144" customWidth="1"/>
    <col min="7683" max="7684" width="40.85546875" style="144" customWidth="1"/>
    <col min="7685" max="7698" width="5.7109375" style="144" customWidth="1"/>
    <col min="7699" max="7702" width="9.140625" style="144"/>
    <col min="7703" max="7704" width="5.42578125" style="144" customWidth="1"/>
    <col min="7705" max="7705" width="3.85546875" style="144" customWidth="1"/>
    <col min="7706" max="7713" width="7.28515625" style="144" customWidth="1"/>
    <col min="7714" max="7938" width="11.42578125" style="144" customWidth="1"/>
    <col min="7939" max="7940" width="40.85546875" style="144" customWidth="1"/>
    <col min="7941" max="7954" width="5.7109375" style="144" customWidth="1"/>
    <col min="7955" max="7958" width="9.140625" style="144"/>
    <col min="7959" max="7960" width="5.42578125" style="144" customWidth="1"/>
    <col min="7961" max="7961" width="3.85546875" style="144" customWidth="1"/>
    <col min="7962" max="7969" width="7.28515625" style="144" customWidth="1"/>
    <col min="7970" max="8194" width="11.42578125" style="144" customWidth="1"/>
    <col min="8195" max="8196" width="40.85546875" style="144" customWidth="1"/>
    <col min="8197" max="8210" width="5.7109375" style="144" customWidth="1"/>
    <col min="8211" max="8214" width="9.140625" style="144"/>
    <col min="8215" max="8216" width="5.42578125" style="144" customWidth="1"/>
    <col min="8217" max="8217" width="3.85546875" style="144" customWidth="1"/>
    <col min="8218" max="8225" width="7.28515625" style="144" customWidth="1"/>
    <col min="8226" max="8450" width="11.42578125" style="144" customWidth="1"/>
    <col min="8451" max="8452" width="40.85546875" style="144" customWidth="1"/>
    <col min="8453" max="8466" width="5.7109375" style="144" customWidth="1"/>
    <col min="8467" max="8470" width="9.140625" style="144"/>
    <col min="8471" max="8472" width="5.42578125" style="144" customWidth="1"/>
    <col min="8473" max="8473" width="3.85546875" style="144" customWidth="1"/>
    <col min="8474" max="8481" width="7.28515625" style="144" customWidth="1"/>
    <col min="8482" max="8706" width="11.42578125" style="144" customWidth="1"/>
    <col min="8707" max="8708" width="40.85546875" style="144" customWidth="1"/>
    <col min="8709" max="8722" width="5.7109375" style="144" customWidth="1"/>
    <col min="8723" max="8726" width="9.140625" style="144"/>
    <col min="8727" max="8728" width="5.42578125" style="144" customWidth="1"/>
    <col min="8729" max="8729" width="3.85546875" style="144" customWidth="1"/>
    <col min="8730" max="8737" width="7.28515625" style="144" customWidth="1"/>
    <col min="8738" max="8962" width="11.42578125" style="144" customWidth="1"/>
    <col min="8963" max="8964" width="40.85546875" style="144" customWidth="1"/>
    <col min="8965" max="8978" width="5.7109375" style="144" customWidth="1"/>
    <col min="8979" max="8982" width="9.140625" style="144"/>
    <col min="8983" max="8984" width="5.42578125" style="144" customWidth="1"/>
    <col min="8985" max="8985" width="3.85546875" style="144" customWidth="1"/>
    <col min="8986" max="8993" width="7.28515625" style="144" customWidth="1"/>
    <col min="8994" max="9218" width="11.42578125" style="144" customWidth="1"/>
    <col min="9219" max="9220" width="40.85546875" style="144" customWidth="1"/>
    <col min="9221" max="9234" width="5.7109375" style="144" customWidth="1"/>
    <col min="9235" max="9238" width="9.140625" style="144"/>
    <col min="9239" max="9240" width="5.42578125" style="144" customWidth="1"/>
    <col min="9241" max="9241" width="3.85546875" style="144" customWidth="1"/>
    <col min="9242" max="9249" width="7.28515625" style="144" customWidth="1"/>
    <col min="9250" max="9474" width="11.42578125" style="144" customWidth="1"/>
    <col min="9475" max="9476" width="40.85546875" style="144" customWidth="1"/>
    <col min="9477" max="9490" width="5.7109375" style="144" customWidth="1"/>
    <col min="9491" max="9494" width="9.140625" style="144"/>
    <col min="9495" max="9496" width="5.42578125" style="144" customWidth="1"/>
    <col min="9497" max="9497" width="3.85546875" style="144" customWidth="1"/>
    <col min="9498" max="9505" width="7.28515625" style="144" customWidth="1"/>
    <col min="9506" max="9730" width="11.42578125" style="144" customWidth="1"/>
    <col min="9731" max="9732" width="40.85546875" style="144" customWidth="1"/>
    <col min="9733" max="9746" width="5.7109375" style="144" customWidth="1"/>
    <col min="9747" max="9750" width="9.140625" style="144"/>
    <col min="9751" max="9752" width="5.42578125" style="144" customWidth="1"/>
    <col min="9753" max="9753" width="3.85546875" style="144" customWidth="1"/>
    <col min="9754" max="9761" width="7.28515625" style="144" customWidth="1"/>
    <col min="9762" max="9986" width="11.42578125" style="144" customWidth="1"/>
    <col min="9987" max="9988" width="40.85546875" style="144" customWidth="1"/>
    <col min="9989" max="10002" width="5.7109375" style="144" customWidth="1"/>
    <col min="10003" max="10006" width="9.140625" style="144"/>
    <col min="10007" max="10008" width="5.42578125" style="144" customWidth="1"/>
    <col min="10009" max="10009" width="3.85546875" style="144" customWidth="1"/>
    <col min="10010" max="10017" width="7.28515625" style="144" customWidth="1"/>
    <col min="10018" max="10242" width="11.42578125" style="144" customWidth="1"/>
    <col min="10243" max="10244" width="40.85546875" style="144" customWidth="1"/>
    <col min="10245" max="10258" width="5.7109375" style="144" customWidth="1"/>
    <col min="10259" max="10262" width="9.140625" style="144"/>
    <col min="10263" max="10264" width="5.42578125" style="144" customWidth="1"/>
    <col min="10265" max="10265" width="3.85546875" style="144" customWidth="1"/>
    <col min="10266" max="10273" width="7.28515625" style="144" customWidth="1"/>
    <col min="10274" max="10498" width="11.42578125" style="144" customWidth="1"/>
    <col min="10499" max="10500" width="40.85546875" style="144" customWidth="1"/>
    <col min="10501" max="10514" width="5.7109375" style="144" customWidth="1"/>
    <col min="10515" max="10518" width="9.140625" style="144"/>
    <col min="10519" max="10520" width="5.42578125" style="144" customWidth="1"/>
    <col min="10521" max="10521" width="3.85546875" style="144" customWidth="1"/>
    <col min="10522" max="10529" width="7.28515625" style="144" customWidth="1"/>
    <col min="10530" max="10754" width="11.42578125" style="144" customWidth="1"/>
    <col min="10755" max="10756" width="40.85546875" style="144" customWidth="1"/>
    <col min="10757" max="10770" width="5.7109375" style="144" customWidth="1"/>
    <col min="10771" max="10774" width="9.140625" style="144"/>
    <col min="10775" max="10776" width="5.42578125" style="144" customWidth="1"/>
    <col min="10777" max="10777" width="3.85546875" style="144" customWidth="1"/>
    <col min="10778" max="10785" width="7.28515625" style="144" customWidth="1"/>
    <col min="10786" max="11010" width="11.42578125" style="144" customWidth="1"/>
    <col min="11011" max="11012" width="40.85546875" style="144" customWidth="1"/>
    <col min="11013" max="11026" width="5.7109375" style="144" customWidth="1"/>
    <col min="11027" max="11030" width="9.140625" style="144"/>
    <col min="11031" max="11032" width="5.42578125" style="144" customWidth="1"/>
    <col min="11033" max="11033" width="3.85546875" style="144" customWidth="1"/>
    <col min="11034" max="11041" width="7.28515625" style="144" customWidth="1"/>
    <col min="11042" max="11266" width="11.42578125" style="144" customWidth="1"/>
    <col min="11267" max="11268" width="40.85546875" style="144" customWidth="1"/>
    <col min="11269" max="11282" width="5.7109375" style="144" customWidth="1"/>
    <col min="11283" max="11286" width="9.140625" style="144"/>
    <col min="11287" max="11288" width="5.42578125" style="144" customWidth="1"/>
    <col min="11289" max="11289" width="3.85546875" style="144" customWidth="1"/>
    <col min="11290" max="11297" width="7.28515625" style="144" customWidth="1"/>
    <col min="11298" max="11522" width="11.42578125" style="144" customWidth="1"/>
    <col min="11523" max="11524" width="40.85546875" style="144" customWidth="1"/>
    <col min="11525" max="11538" width="5.7109375" style="144" customWidth="1"/>
    <col min="11539" max="11542" width="9.140625" style="144"/>
    <col min="11543" max="11544" width="5.42578125" style="144" customWidth="1"/>
    <col min="11545" max="11545" width="3.85546875" style="144" customWidth="1"/>
    <col min="11546" max="11553" width="7.28515625" style="144" customWidth="1"/>
    <col min="11554" max="11778" width="11.42578125" style="144" customWidth="1"/>
    <col min="11779" max="11780" width="40.85546875" style="144" customWidth="1"/>
    <col min="11781" max="11794" width="5.7109375" style="144" customWidth="1"/>
    <col min="11795" max="11798" width="9.140625" style="144"/>
    <col min="11799" max="11800" width="5.42578125" style="144" customWidth="1"/>
    <col min="11801" max="11801" width="3.85546875" style="144" customWidth="1"/>
    <col min="11802" max="11809" width="7.28515625" style="144" customWidth="1"/>
    <col min="11810" max="12034" width="11.42578125" style="144" customWidth="1"/>
    <col min="12035" max="12036" width="40.85546875" style="144" customWidth="1"/>
    <col min="12037" max="12050" width="5.7109375" style="144" customWidth="1"/>
    <col min="12051" max="12054" width="9.140625" style="144"/>
    <col min="12055" max="12056" width="5.42578125" style="144" customWidth="1"/>
    <col min="12057" max="12057" width="3.85546875" style="144" customWidth="1"/>
    <col min="12058" max="12065" width="7.28515625" style="144" customWidth="1"/>
    <col min="12066" max="12290" width="11.42578125" style="144" customWidth="1"/>
    <col min="12291" max="12292" width="40.85546875" style="144" customWidth="1"/>
    <col min="12293" max="12306" width="5.7109375" style="144" customWidth="1"/>
    <col min="12307" max="12310" width="9.140625" style="144"/>
    <col min="12311" max="12312" width="5.42578125" style="144" customWidth="1"/>
    <col min="12313" max="12313" width="3.85546875" style="144" customWidth="1"/>
    <col min="12314" max="12321" width="7.28515625" style="144" customWidth="1"/>
    <col min="12322" max="12546" width="11.42578125" style="144" customWidth="1"/>
    <col min="12547" max="12548" width="40.85546875" style="144" customWidth="1"/>
    <col min="12549" max="12562" width="5.7109375" style="144" customWidth="1"/>
    <col min="12563" max="12566" width="9.140625" style="144"/>
    <col min="12567" max="12568" width="5.42578125" style="144" customWidth="1"/>
    <col min="12569" max="12569" width="3.85546875" style="144" customWidth="1"/>
    <col min="12570" max="12577" width="7.28515625" style="144" customWidth="1"/>
    <col min="12578" max="12802" width="11.42578125" style="144" customWidth="1"/>
    <col min="12803" max="12804" width="40.85546875" style="144" customWidth="1"/>
    <col min="12805" max="12818" width="5.7109375" style="144" customWidth="1"/>
    <col min="12819" max="12822" width="9.140625" style="144"/>
    <col min="12823" max="12824" width="5.42578125" style="144" customWidth="1"/>
    <col min="12825" max="12825" width="3.85546875" style="144" customWidth="1"/>
    <col min="12826" max="12833" width="7.28515625" style="144" customWidth="1"/>
    <col min="12834" max="13058" width="11.42578125" style="144" customWidth="1"/>
    <col min="13059" max="13060" width="40.85546875" style="144" customWidth="1"/>
    <col min="13061" max="13074" width="5.7109375" style="144" customWidth="1"/>
    <col min="13075" max="13078" width="9.140625" style="144"/>
    <col min="13079" max="13080" width="5.42578125" style="144" customWidth="1"/>
    <col min="13081" max="13081" width="3.85546875" style="144" customWidth="1"/>
    <col min="13082" max="13089" width="7.28515625" style="144" customWidth="1"/>
    <col min="13090" max="13314" width="11.42578125" style="144" customWidth="1"/>
    <col min="13315" max="13316" width="40.85546875" style="144" customWidth="1"/>
    <col min="13317" max="13330" width="5.7109375" style="144" customWidth="1"/>
    <col min="13331" max="13334" width="9.140625" style="144"/>
    <col min="13335" max="13336" width="5.42578125" style="144" customWidth="1"/>
    <col min="13337" max="13337" width="3.85546875" style="144" customWidth="1"/>
    <col min="13338" max="13345" width="7.28515625" style="144" customWidth="1"/>
    <col min="13346" max="13570" width="11.42578125" style="144" customWidth="1"/>
    <col min="13571" max="13572" width="40.85546875" style="144" customWidth="1"/>
    <col min="13573" max="13586" width="5.7109375" style="144" customWidth="1"/>
    <col min="13587" max="13590" width="9.140625" style="144"/>
    <col min="13591" max="13592" width="5.42578125" style="144" customWidth="1"/>
    <col min="13593" max="13593" width="3.85546875" style="144" customWidth="1"/>
    <col min="13594" max="13601" width="7.28515625" style="144" customWidth="1"/>
    <col min="13602" max="13826" width="11.42578125" style="144" customWidth="1"/>
    <col min="13827" max="13828" width="40.85546875" style="144" customWidth="1"/>
    <col min="13829" max="13842" width="5.7109375" style="144" customWidth="1"/>
    <col min="13843" max="13846" width="9.140625" style="144"/>
    <col min="13847" max="13848" width="5.42578125" style="144" customWidth="1"/>
    <col min="13849" max="13849" width="3.85546875" style="144" customWidth="1"/>
    <col min="13850" max="13857" width="7.28515625" style="144" customWidth="1"/>
    <col min="13858" max="14082" width="11.42578125" style="144" customWidth="1"/>
    <col min="14083" max="14084" width="40.85546875" style="144" customWidth="1"/>
    <col min="14085" max="14098" width="5.7109375" style="144" customWidth="1"/>
    <col min="14099" max="14102" width="9.140625" style="144"/>
    <col min="14103" max="14104" width="5.42578125" style="144" customWidth="1"/>
    <col min="14105" max="14105" width="3.85546875" style="144" customWidth="1"/>
    <col min="14106" max="14113" width="7.28515625" style="144" customWidth="1"/>
    <col min="14114" max="14338" width="11.42578125" style="144" customWidth="1"/>
    <col min="14339" max="14340" width="40.85546875" style="144" customWidth="1"/>
    <col min="14341" max="14354" width="5.7109375" style="144" customWidth="1"/>
    <col min="14355" max="14358" width="9.140625" style="144"/>
    <col min="14359" max="14360" width="5.42578125" style="144" customWidth="1"/>
    <col min="14361" max="14361" width="3.85546875" style="144" customWidth="1"/>
    <col min="14362" max="14369" width="7.28515625" style="144" customWidth="1"/>
    <col min="14370" max="14594" width="11.42578125" style="144" customWidth="1"/>
    <col min="14595" max="14596" width="40.85546875" style="144" customWidth="1"/>
    <col min="14597" max="14610" width="5.7109375" style="144" customWidth="1"/>
    <col min="14611" max="14614" width="9.140625" style="144"/>
    <col min="14615" max="14616" width="5.42578125" style="144" customWidth="1"/>
    <col min="14617" max="14617" width="3.85546875" style="144" customWidth="1"/>
    <col min="14618" max="14625" width="7.28515625" style="144" customWidth="1"/>
    <col min="14626" max="14850" width="11.42578125" style="144" customWidth="1"/>
    <col min="14851" max="14852" width="40.85546875" style="144" customWidth="1"/>
    <col min="14853" max="14866" width="5.7109375" style="144" customWidth="1"/>
    <col min="14867" max="14870" width="9.140625" style="144"/>
    <col min="14871" max="14872" width="5.42578125" style="144" customWidth="1"/>
    <col min="14873" max="14873" width="3.85546875" style="144" customWidth="1"/>
    <col min="14874" max="14881" width="7.28515625" style="144" customWidth="1"/>
    <col min="14882" max="15106" width="11.42578125" style="144" customWidth="1"/>
    <col min="15107" max="15108" width="40.85546875" style="144" customWidth="1"/>
    <col min="15109" max="15122" width="5.7109375" style="144" customWidth="1"/>
    <col min="15123" max="15126" width="9.140625" style="144"/>
    <col min="15127" max="15128" width="5.42578125" style="144" customWidth="1"/>
    <col min="15129" max="15129" width="3.85546875" style="144" customWidth="1"/>
    <col min="15130" max="15137" width="7.28515625" style="144" customWidth="1"/>
    <col min="15138" max="15362" width="11.42578125" style="144" customWidth="1"/>
    <col min="15363" max="15364" width="40.85546875" style="144" customWidth="1"/>
    <col min="15365" max="15378" width="5.7109375" style="144" customWidth="1"/>
    <col min="15379" max="15382" width="9.140625" style="144"/>
    <col min="15383" max="15384" width="5.42578125" style="144" customWidth="1"/>
    <col min="15385" max="15385" width="3.85546875" style="144" customWidth="1"/>
    <col min="15386" max="15393" width="7.28515625" style="144" customWidth="1"/>
    <col min="15394" max="15618" width="11.42578125" style="144" customWidth="1"/>
    <col min="15619" max="15620" width="40.85546875" style="144" customWidth="1"/>
    <col min="15621" max="15634" width="5.7109375" style="144" customWidth="1"/>
    <col min="15635" max="15638" width="9.140625" style="144"/>
    <col min="15639" max="15640" width="5.42578125" style="144" customWidth="1"/>
    <col min="15641" max="15641" width="3.85546875" style="144" customWidth="1"/>
    <col min="15642" max="15649" width="7.28515625" style="144" customWidth="1"/>
    <col min="15650" max="15874" width="11.42578125" style="144" customWidth="1"/>
    <col min="15875" max="15876" width="40.85546875" style="144" customWidth="1"/>
    <col min="15877" max="15890" width="5.7109375" style="144" customWidth="1"/>
    <col min="15891" max="15894" width="9.140625" style="144"/>
    <col min="15895" max="15896" width="5.42578125" style="144" customWidth="1"/>
    <col min="15897" max="15897" width="3.85546875" style="144" customWidth="1"/>
    <col min="15898" max="15905" width="7.28515625" style="144" customWidth="1"/>
    <col min="15906" max="16130" width="11.42578125" style="144" customWidth="1"/>
    <col min="16131" max="16132" width="40.85546875" style="144" customWidth="1"/>
    <col min="16133" max="16146" width="5.7109375" style="144" customWidth="1"/>
    <col min="16147" max="16150" width="9.140625" style="144"/>
    <col min="16151" max="16152" width="5.42578125" style="144" customWidth="1"/>
    <col min="16153" max="16153" width="3.85546875" style="144" customWidth="1"/>
    <col min="16154" max="16161" width="7.28515625" style="144" customWidth="1"/>
    <col min="16162" max="16384" width="11.42578125" style="144" customWidth="1"/>
  </cols>
  <sheetData>
    <row r="1" spans="1:33" ht="15" customHeight="1" thickBot="1">
      <c r="A1" s="140" t="s">
        <v>270</v>
      </c>
      <c r="B1" s="320" t="s">
        <v>115</v>
      </c>
      <c r="C1" s="351"/>
      <c r="D1" s="354"/>
      <c r="E1" s="141"/>
      <c r="F1" s="141"/>
      <c r="G1" s="141"/>
      <c r="M1" s="321">
        <f>'[4]GENERAL INFO'!$C$8</f>
        <v>0</v>
      </c>
      <c r="N1" s="321"/>
      <c r="O1" s="321"/>
      <c r="P1" s="321"/>
      <c r="Q1" s="321"/>
      <c r="R1" s="321"/>
      <c r="S1" s="321"/>
      <c r="T1" s="321"/>
      <c r="U1" s="321"/>
      <c r="V1" s="321"/>
      <c r="Z1" s="143"/>
      <c r="AA1" s="143"/>
      <c r="AB1" s="143"/>
      <c r="AC1" s="143"/>
      <c r="AD1" s="143"/>
      <c r="AF1" s="143"/>
      <c r="AG1" s="143"/>
    </row>
    <row r="2" spans="1:33" ht="15" customHeight="1" thickBot="1">
      <c r="A2" s="322" t="s">
        <v>271</v>
      </c>
      <c r="B2" s="320" t="s">
        <v>115</v>
      </c>
      <c r="C2" s="351"/>
      <c r="D2" s="354"/>
      <c r="E2" s="141"/>
      <c r="F2" s="141"/>
      <c r="G2" s="141"/>
      <c r="H2" s="141"/>
      <c r="I2" s="323"/>
      <c r="J2" s="323"/>
      <c r="K2" s="323"/>
      <c r="L2" s="323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4"/>
      <c r="Z2" s="143"/>
      <c r="AA2" s="143"/>
      <c r="AB2" s="143"/>
      <c r="AC2" s="143"/>
      <c r="AD2" s="143"/>
      <c r="AE2" s="143"/>
      <c r="AF2" s="143"/>
      <c r="AG2" s="143"/>
    </row>
    <row r="3" spans="1:33" ht="15" customHeight="1" thickBot="1">
      <c r="A3" s="145" t="s">
        <v>116</v>
      </c>
      <c r="B3" s="145" t="str">
        <f>'[4]GENERAL INFO'!C6</f>
        <v>WOMEN</v>
      </c>
      <c r="C3" s="352"/>
      <c r="D3" s="355"/>
      <c r="J3" s="146"/>
      <c r="K3" s="146"/>
      <c r="L3" s="146"/>
      <c r="M3" s="321"/>
      <c r="N3" s="321"/>
      <c r="O3" s="321"/>
      <c r="P3" s="321"/>
      <c r="Q3" s="321"/>
      <c r="R3" s="321"/>
      <c r="S3" s="321"/>
      <c r="T3" s="321"/>
      <c r="U3" s="321"/>
      <c r="V3" s="321"/>
      <c r="Z3" s="143"/>
      <c r="AA3" s="143"/>
      <c r="AB3" s="143"/>
      <c r="AC3" s="143"/>
      <c r="AD3" s="143"/>
      <c r="AE3" s="143"/>
      <c r="AF3" s="143"/>
      <c r="AG3" s="143"/>
    </row>
    <row r="4" spans="1:33" ht="15" customHeight="1" thickBot="1">
      <c r="A4" s="145" t="s">
        <v>272</v>
      </c>
      <c r="B4" s="145" t="str">
        <f>'[4]GENERAL INFO'!C9</f>
        <v>OVERSIZED LONG SWEATSHIRT</v>
      </c>
      <c r="C4" s="352"/>
      <c r="D4" s="355"/>
      <c r="J4" s="146"/>
      <c r="K4" s="146"/>
      <c r="L4" s="146"/>
      <c r="M4" s="321"/>
      <c r="N4" s="321"/>
      <c r="O4" s="321"/>
      <c r="P4" s="321"/>
      <c r="Q4" s="321"/>
      <c r="R4" s="321"/>
      <c r="S4" s="321"/>
      <c r="T4" s="321"/>
      <c r="U4" s="321"/>
      <c r="V4" s="321"/>
      <c r="Z4" s="143"/>
      <c r="AA4" s="143"/>
      <c r="AB4" s="143"/>
      <c r="AC4" s="143"/>
      <c r="AD4" s="143"/>
      <c r="AF4" s="143"/>
      <c r="AG4" s="143"/>
    </row>
    <row r="5" spans="1:33" ht="15" customHeight="1" thickBot="1">
      <c r="A5" s="145" t="s">
        <v>117</v>
      </c>
      <c r="B5" s="145">
        <f>'[4]GENERAL INFO'!C11</f>
        <v>0</v>
      </c>
      <c r="C5" s="352"/>
      <c r="D5" s="355"/>
      <c r="J5" s="146"/>
      <c r="K5" s="146"/>
      <c r="L5" s="146"/>
      <c r="M5" s="146"/>
      <c r="O5" s="147"/>
      <c r="P5" s="147"/>
      <c r="Q5" s="147"/>
      <c r="R5" s="319"/>
      <c r="S5" s="319"/>
      <c r="T5" s="148"/>
      <c r="U5" s="148"/>
      <c r="Z5" s="143"/>
      <c r="AA5" s="143"/>
      <c r="AB5" s="143"/>
      <c r="AC5" s="143"/>
      <c r="AD5" s="143"/>
      <c r="AE5" s="143"/>
      <c r="AF5" s="143"/>
      <c r="AG5" s="143"/>
    </row>
    <row r="6" spans="1:33" ht="15" customHeight="1" thickBot="1"/>
    <row r="7" spans="1:33" ht="15" customHeight="1">
      <c r="A7" s="149"/>
      <c r="B7" s="150"/>
      <c r="C7" s="150"/>
      <c r="D7" s="151"/>
      <c r="E7" s="151"/>
      <c r="F7" s="325"/>
      <c r="G7" s="151"/>
      <c r="H7" s="151"/>
      <c r="I7" s="151"/>
      <c r="J7" s="151"/>
      <c r="K7" s="181"/>
      <c r="L7" s="308" t="s">
        <v>226</v>
      </c>
      <c r="M7" s="309"/>
      <c r="N7" s="309"/>
      <c r="O7" s="309"/>
      <c r="P7" s="309"/>
      <c r="Q7" s="309"/>
      <c r="R7" s="309"/>
      <c r="S7" s="326" t="s">
        <v>227</v>
      </c>
      <c r="T7" s="326" t="s">
        <v>228</v>
      </c>
      <c r="U7" s="326" t="s">
        <v>227</v>
      </c>
      <c r="V7" s="326" t="s">
        <v>228</v>
      </c>
      <c r="W7" s="327"/>
      <c r="X7" s="327"/>
      <c r="Y7" s="152"/>
      <c r="AD7" s="328"/>
      <c r="AE7" s="328"/>
      <c r="AF7" s="328"/>
      <c r="AG7" s="328"/>
    </row>
    <row r="8" spans="1:33" ht="15" customHeight="1" thickBot="1">
      <c r="A8" s="153" t="s">
        <v>118</v>
      </c>
      <c r="B8" s="153" t="s">
        <v>119</v>
      </c>
      <c r="C8" s="153" t="s">
        <v>239</v>
      </c>
      <c r="D8" s="154" t="s">
        <v>291</v>
      </c>
      <c r="E8" s="154"/>
      <c r="F8" s="329" t="s">
        <v>229</v>
      </c>
      <c r="G8" s="154"/>
      <c r="H8" s="154" t="s">
        <v>230</v>
      </c>
      <c r="I8" s="154"/>
      <c r="J8" s="154"/>
      <c r="K8" s="154"/>
      <c r="L8" s="310"/>
      <c r="M8" s="311"/>
      <c r="N8" s="311"/>
      <c r="O8" s="311"/>
      <c r="P8" s="311"/>
      <c r="Q8" s="311"/>
      <c r="R8" s="311"/>
      <c r="S8" s="330"/>
      <c r="T8" s="330" t="s">
        <v>229</v>
      </c>
      <c r="U8" s="330"/>
      <c r="V8" s="330"/>
      <c r="W8" s="327"/>
      <c r="X8" s="327"/>
      <c r="Y8" s="152"/>
      <c r="AD8" s="328"/>
      <c r="AE8" s="328"/>
      <c r="AF8" s="328"/>
      <c r="AG8" s="328"/>
    </row>
    <row r="9" spans="1:33" ht="15" customHeight="1" thickBot="1">
      <c r="A9" s="155"/>
      <c r="B9" s="155"/>
      <c r="C9" s="155"/>
      <c r="D9" s="356"/>
      <c r="E9" s="156"/>
      <c r="F9" s="331"/>
      <c r="G9" s="156"/>
      <c r="H9" s="156"/>
      <c r="I9" s="156"/>
      <c r="J9" s="156"/>
      <c r="K9" s="182"/>
      <c r="L9" s="312"/>
      <c r="M9" s="313"/>
      <c r="N9" s="313"/>
      <c r="O9" s="313"/>
      <c r="P9" s="313"/>
      <c r="Q9" s="313"/>
      <c r="R9" s="313"/>
      <c r="S9" s="332"/>
      <c r="T9" s="332"/>
      <c r="U9" s="332"/>
      <c r="V9" s="332"/>
      <c r="W9" s="327"/>
      <c r="X9" s="327"/>
      <c r="AD9" s="328"/>
      <c r="AE9" s="328"/>
      <c r="AF9" s="328"/>
      <c r="AG9" s="328"/>
    </row>
    <row r="10" spans="1:33" ht="24" customHeight="1">
      <c r="A10" s="157" t="s">
        <v>120</v>
      </c>
      <c r="B10" s="158"/>
      <c r="C10" s="158"/>
      <c r="D10" s="159"/>
      <c r="E10" s="159"/>
      <c r="F10" s="160"/>
      <c r="G10" s="159"/>
      <c r="H10" s="159"/>
      <c r="I10" s="159"/>
      <c r="J10" s="159"/>
      <c r="K10" s="159"/>
      <c r="L10" s="314"/>
      <c r="M10" s="314"/>
      <c r="N10" s="314"/>
      <c r="O10" s="314"/>
      <c r="P10" s="314"/>
      <c r="Q10" s="314"/>
      <c r="R10" s="314"/>
      <c r="S10" s="160"/>
      <c r="T10" s="160"/>
      <c r="U10" s="160"/>
      <c r="V10" s="213"/>
      <c r="W10" s="161"/>
      <c r="X10" s="161"/>
      <c r="AD10" s="162"/>
      <c r="AE10" s="162"/>
      <c r="AF10" s="162"/>
      <c r="AG10" s="162"/>
    </row>
    <row r="11" spans="1:33" ht="24" customHeight="1">
      <c r="A11" s="163" t="s">
        <v>231</v>
      </c>
      <c r="B11" s="164" t="s">
        <v>232</v>
      </c>
      <c r="C11" s="164" t="s">
        <v>240</v>
      </c>
      <c r="D11" s="166">
        <v>2</v>
      </c>
      <c r="E11" s="165" t="s">
        <v>121</v>
      </c>
      <c r="F11" s="333">
        <v>70</v>
      </c>
      <c r="G11" s="166"/>
      <c r="H11" s="166">
        <f>F11+4</f>
        <v>74</v>
      </c>
      <c r="I11" s="169"/>
      <c r="J11" s="169"/>
      <c r="K11" s="165"/>
      <c r="L11" s="315" t="s">
        <v>264</v>
      </c>
      <c r="M11" s="315"/>
      <c r="N11" s="315"/>
      <c r="O11" s="315"/>
      <c r="P11" s="315"/>
      <c r="Q11" s="315"/>
      <c r="R11" s="315"/>
      <c r="S11" s="168"/>
      <c r="T11" s="334">
        <v>71</v>
      </c>
      <c r="U11" s="168"/>
      <c r="V11" s="214"/>
      <c r="W11" s="161"/>
      <c r="X11" s="161"/>
      <c r="AD11" s="162"/>
      <c r="AE11" s="162"/>
      <c r="AF11" s="162"/>
      <c r="AG11" s="162"/>
    </row>
    <row r="12" spans="1:33" ht="24" customHeight="1">
      <c r="A12" s="163" t="s">
        <v>233</v>
      </c>
      <c r="B12" s="164" t="s">
        <v>232</v>
      </c>
      <c r="C12" s="164" t="s">
        <v>241</v>
      </c>
      <c r="D12" s="166">
        <v>2</v>
      </c>
      <c r="E12" s="165"/>
      <c r="F12" s="333">
        <v>74</v>
      </c>
      <c r="G12" s="166"/>
      <c r="H12" s="166">
        <f>F12+4</f>
        <v>78</v>
      </c>
      <c r="I12" s="166"/>
      <c r="J12" s="166"/>
      <c r="K12" s="165"/>
      <c r="L12" s="315"/>
      <c r="M12" s="315"/>
      <c r="N12" s="315"/>
      <c r="O12" s="315"/>
      <c r="P12" s="315"/>
      <c r="Q12" s="315"/>
      <c r="R12" s="315"/>
      <c r="S12" s="168"/>
      <c r="T12" s="168">
        <v>74.5</v>
      </c>
      <c r="U12" s="168"/>
      <c r="V12" s="214"/>
      <c r="W12" s="161"/>
      <c r="X12" s="161"/>
      <c r="AD12" s="162"/>
      <c r="AE12" s="162"/>
      <c r="AF12" s="162"/>
      <c r="AG12" s="162"/>
    </row>
    <row r="13" spans="1:33" ht="24" customHeight="1">
      <c r="A13" s="163" t="s">
        <v>122</v>
      </c>
      <c r="B13" s="164" t="s">
        <v>123</v>
      </c>
      <c r="C13" s="164" t="s">
        <v>213</v>
      </c>
      <c r="D13" s="166">
        <v>2</v>
      </c>
      <c r="E13" s="165" t="s">
        <v>124</v>
      </c>
      <c r="F13" s="335">
        <v>60</v>
      </c>
      <c r="G13" s="166"/>
      <c r="H13" s="166">
        <f>F13+4</f>
        <v>64</v>
      </c>
      <c r="I13" s="169"/>
      <c r="J13" s="169"/>
      <c r="K13" s="165"/>
      <c r="L13" s="315" t="s">
        <v>264</v>
      </c>
      <c r="M13" s="315"/>
      <c r="N13" s="315"/>
      <c r="O13" s="315"/>
      <c r="P13" s="315"/>
      <c r="Q13" s="315"/>
      <c r="R13" s="315"/>
      <c r="S13" s="168"/>
      <c r="T13" s="334">
        <v>58.5</v>
      </c>
      <c r="U13" s="168"/>
      <c r="V13" s="214"/>
      <c r="W13" s="161"/>
      <c r="X13" s="161"/>
      <c r="AD13" s="162"/>
      <c r="AE13" s="162"/>
      <c r="AF13" s="162"/>
      <c r="AG13" s="162"/>
    </row>
    <row r="14" spans="1:33" ht="24" customHeight="1">
      <c r="A14" s="163" t="s">
        <v>125</v>
      </c>
      <c r="B14" s="164" t="s">
        <v>126</v>
      </c>
      <c r="C14" s="164" t="s">
        <v>215</v>
      </c>
      <c r="D14" s="166">
        <v>2</v>
      </c>
      <c r="E14" s="165" t="s">
        <v>127</v>
      </c>
      <c r="F14" s="335">
        <v>74</v>
      </c>
      <c r="G14" s="166"/>
      <c r="H14" s="166">
        <f>F14+4</f>
        <v>78</v>
      </c>
      <c r="I14" s="169"/>
      <c r="J14" s="169"/>
      <c r="K14" s="165"/>
      <c r="L14" s="315"/>
      <c r="M14" s="315"/>
      <c r="N14" s="315"/>
      <c r="O14" s="315"/>
      <c r="P14" s="315"/>
      <c r="Q14" s="315"/>
      <c r="R14" s="315"/>
      <c r="S14" s="168"/>
      <c r="T14" s="168">
        <v>73.5</v>
      </c>
      <c r="U14" s="168"/>
      <c r="V14" s="214"/>
      <c r="W14" s="161"/>
      <c r="X14" s="161"/>
      <c r="AD14" s="162"/>
      <c r="AE14" s="162"/>
      <c r="AF14" s="162"/>
      <c r="AG14" s="162"/>
    </row>
    <row r="15" spans="1:33" ht="24" customHeight="1">
      <c r="A15" s="163" t="s">
        <v>128</v>
      </c>
      <c r="B15" s="164" t="s">
        <v>129</v>
      </c>
      <c r="C15" s="164"/>
      <c r="D15" s="166"/>
      <c r="E15" s="165" t="s">
        <v>130</v>
      </c>
      <c r="F15" s="335"/>
      <c r="G15" s="166"/>
      <c r="H15" s="169"/>
      <c r="I15" s="169"/>
      <c r="J15" s="169"/>
      <c r="K15" s="165"/>
      <c r="L15" s="315"/>
      <c r="M15" s="315"/>
      <c r="N15" s="315"/>
      <c r="O15" s="315"/>
      <c r="P15" s="315"/>
      <c r="Q15" s="315"/>
      <c r="R15" s="315"/>
      <c r="S15" s="168"/>
      <c r="T15" s="168"/>
      <c r="U15" s="168"/>
      <c r="V15" s="214"/>
      <c r="W15" s="161"/>
      <c r="X15" s="161"/>
      <c r="AD15" s="162"/>
      <c r="AE15" s="162"/>
      <c r="AF15" s="162"/>
      <c r="AG15" s="162"/>
    </row>
    <row r="16" spans="1:33" ht="24" customHeight="1">
      <c r="A16" s="163" t="s">
        <v>186</v>
      </c>
      <c r="B16" s="164" t="s">
        <v>187</v>
      </c>
      <c r="C16" s="164" t="s">
        <v>242</v>
      </c>
      <c r="D16" s="166">
        <v>2</v>
      </c>
      <c r="E16" s="165" t="s">
        <v>131</v>
      </c>
      <c r="F16" s="335">
        <v>48</v>
      </c>
      <c r="G16" s="166"/>
      <c r="H16" s="169">
        <f>F16+2</f>
        <v>50</v>
      </c>
      <c r="I16" s="169"/>
      <c r="J16" s="169"/>
      <c r="K16" s="165"/>
      <c r="L16" s="315" t="s">
        <v>264</v>
      </c>
      <c r="M16" s="315"/>
      <c r="N16" s="315"/>
      <c r="O16" s="315"/>
      <c r="P16" s="315"/>
      <c r="Q16" s="315"/>
      <c r="R16" s="315"/>
      <c r="S16" s="168"/>
      <c r="T16" s="334">
        <v>50</v>
      </c>
      <c r="U16" s="168"/>
      <c r="V16" s="214"/>
      <c r="W16" s="161"/>
      <c r="X16" s="161"/>
      <c r="AD16" s="162"/>
      <c r="AE16" s="162"/>
      <c r="AF16" s="162"/>
      <c r="AG16" s="162"/>
    </row>
    <row r="17" spans="1:33" ht="24" customHeight="1">
      <c r="A17" s="163" t="s">
        <v>188</v>
      </c>
      <c r="B17" s="164"/>
      <c r="C17" s="164" t="s">
        <v>247</v>
      </c>
      <c r="D17" s="166">
        <v>2</v>
      </c>
      <c r="E17" s="165"/>
      <c r="F17" s="335">
        <v>67</v>
      </c>
      <c r="G17" s="166"/>
      <c r="H17" s="169">
        <f>F17+2</f>
        <v>69</v>
      </c>
      <c r="I17" s="169"/>
      <c r="J17" s="169"/>
      <c r="K17" s="165"/>
      <c r="L17" s="315" t="s">
        <v>264</v>
      </c>
      <c r="M17" s="315"/>
      <c r="N17" s="315"/>
      <c r="O17" s="315"/>
      <c r="P17" s="315"/>
      <c r="Q17" s="315"/>
      <c r="R17" s="315"/>
      <c r="S17" s="168"/>
      <c r="T17" s="334">
        <v>69</v>
      </c>
      <c r="U17" s="168"/>
      <c r="V17" s="214"/>
      <c r="W17" s="161"/>
      <c r="X17" s="161"/>
      <c r="AD17" s="162"/>
      <c r="AE17" s="162"/>
      <c r="AF17" s="162"/>
      <c r="AG17" s="162"/>
    </row>
    <row r="18" spans="1:33" ht="24" customHeight="1">
      <c r="A18" s="163" t="s">
        <v>133</v>
      </c>
      <c r="B18" s="164" t="s">
        <v>134</v>
      </c>
      <c r="C18" s="164" t="s">
        <v>243</v>
      </c>
      <c r="D18" s="166">
        <v>0.5</v>
      </c>
      <c r="E18" s="165" t="s">
        <v>132</v>
      </c>
      <c r="F18" s="335">
        <v>6</v>
      </c>
      <c r="G18" s="166"/>
      <c r="H18" s="169">
        <f>F18</f>
        <v>6</v>
      </c>
      <c r="I18" s="169"/>
      <c r="J18" s="169"/>
      <c r="K18" s="165"/>
      <c r="L18" s="315"/>
      <c r="M18" s="315"/>
      <c r="N18" s="315"/>
      <c r="O18" s="315"/>
      <c r="P18" s="315"/>
      <c r="Q18" s="315"/>
      <c r="R18" s="315"/>
      <c r="S18" s="168"/>
      <c r="T18" s="168">
        <v>6</v>
      </c>
      <c r="U18" s="168"/>
      <c r="V18" s="214"/>
      <c r="W18" s="161"/>
      <c r="X18" s="161"/>
      <c r="AD18" s="162"/>
      <c r="AE18" s="162"/>
      <c r="AF18" s="162"/>
      <c r="AG18" s="162"/>
    </row>
    <row r="19" spans="1:33" ht="24" customHeight="1">
      <c r="A19" s="163" t="s">
        <v>136</v>
      </c>
      <c r="B19" s="164" t="s">
        <v>123</v>
      </c>
      <c r="C19" s="164" t="s">
        <v>244</v>
      </c>
      <c r="D19" s="166">
        <v>1</v>
      </c>
      <c r="E19" s="165" t="s">
        <v>135</v>
      </c>
      <c r="F19" s="335">
        <v>31</v>
      </c>
      <c r="G19" s="166"/>
      <c r="H19" s="169">
        <f>F19+1.5</f>
        <v>32.5</v>
      </c>
      <c r="I19" s="169"/>
      <c r="J19" s="169"/>
      <c r="K19" s="165"/>
      <c r="L19" s="315"/>
      <c r="M19" s="315"/>
      <c r="N19" s="315"/>
      <c r="O19" s="315"/>
      <c r="P19" s="315"/>
      <c r="Q19" s="315"/>
      <c r="R19" s="315"/>
      <c r="S19" s="168"/>
      <c r="T19" s="168">
        <v>31.5</v>
      </c>
      <c r="U19" s="168"/>
      <c r="V19" s="214"/>
      <c r="W19" s="161"/>
      <c r="X19" s="161"/>
      <c r="AD19" s="162"/>
      <c r="AE19" s="162"/>
      <c r="AF19" s="162"/>
      <c r="AG19" s="162"/>
    </row>
    <row r="20" spans="1:33" ht="24" customHeight="1">
      <c r="A20" s="163" t="s">
        <v>138</v>
      </c>
      <c r="B20" s="164" t="s">
        <v>139</v>
      </c>
      <c r="C20" s="164" t="s">
        <v>245</v>
      </c>
      <c r="D20" s="166">
        <v>1</v>
      </c>
      <c r="E20" s="165" t="s">
        <v>137</v>
      </c>
      <c r="F20" s="335">
        <v>30</v>
      </c>
      <c r="G20" s="166"/>
      <c r="H20" s="169">
        <f>F20+1.5</f>
        <v>31.5</v>
      </c>
      <c r="I20" s="169"/>
      <c r="J20" s="169"/>
      <c r="K20" s="165"/>
      <c r="L20" s="315"/>
      <c r="M20" s="315"/>
      <c r="N20" s="315"/>
      <c r="O20" s="315"/>
      <c r="P20" s="315"/>
      <c r="Q20" s="315"/>
      <c r="R20" s="315"/>
      <c r="S20" s="168"/>
      <c r="T20" s="168">
        <v>30</v>
      </c>
      <c r="U20" s="168"/>
      <c r="V20" s="214"/>
      <c r="W20" s="161"/>
      <c r="X20" s="161"/>
      <c r="AD20" s="162"/>
      <c r="AE20" s="162"/>
      <c r="AF20" s="162"/>
      <c r="AG20" s="162"/>
    </row>
    <row r="21" spans="1:33" ht="24" customHeight="1">
      <c r="A21" s="163" t="s">
        <v>189</v>
      </c>
      <c r="B21" s="164"/>
      <c r="C21" s="164" t="s">
        <v>246</v>
      </c>
      <c r="D21" s="166">
        <v>0.7</v>
      </c>
      <c r="E21" s="165"/>
      <c r="F21" s="336">
        <v>18.5</v>
      </c>
      <c r="G21" s="166"/>
      <c r="H21" s="336">
        <f>F21+1.5</f>
        <v>20</v>
      </c>
      <c r="I21" s="169"/>
      <c r="J21" s="169"/>
      <c r="K21" s="165"/>
      <c r="L21" s="315" t="s">
        <v>273</v>
      </c>
      <c r="M21" s="315"/>
      <c r="N21" s="315"/>
      <c r="O21" s="315"/>
      <c r="P21" s="315"/>
      <c r="Q21" s="315"/>
      <c r="R21" s="315"/>
      <c r="S21" s="168"/>
      <c r="T21" s="334">
        <v>17.5</v>
      </c>
      <c r="U21" s="168"/>
      <c r="V21" s="214"/>
      <c r="W21" s="161"/>
      <c r="X21" s="161"/>
      <c r="AD21" s="162"/>
      <c r="AE21" s="162"/>
      <c r="AF21" s="162"/>
      <c r="AG21" s="162"/>
    </row>
    <row r="22" spans="1:33" ht="24" customHeight="1">
      <c r="A22" s="163" t="s">
        <v>141</v>
      </c>
      <c r="B22" s="164" t="s">
        <v>142</v>
      </c>
      <c r="C22" s="164" t="s">
        <v>248</v>
      </c>
      <c r="D22" s="166">
        <v>0.7</v>
      </c>
      <c r="E22" s="165" t="s">
        <v>140</v>
      </c>
      <c r="F22" s="335">
        <v>9.5</v>
      </c>
      <c r="G22" s="166"/>
      <c r="H22" s="169">
        <f>F22+0.75</f>
        <v>10.25</v>
      </c>
      <c r="I22" s="169"/>
      <c r="J22" s="169"/>
      <c r="K22" s="165"/>
      <c r="L22" s="315"/>
      <c r="M22" s="315"/>
      <c r="N22" s="315"/>
      <c r="O22" s="315"/>
      <c r="P22" s="315"/>
      <c r="Q22" s="315"/>
      <c r="R22" s="315"/>
      <c r="S22" s="168"/>
      <c r="T22" s="168">
        <v>9.5</v>
      </c>
      <c r="U22" s="168"/>
      <c r="V22" s="214"/>
      <c r="W22" s="161"/>
      <c r="X22" s="161"/>
      <c r="AD22" s="162"/>
      <c r="AE22" s="162"/>
      <c r="AF22" s="162"/>
      <c r="AG22" s="162"/>
    </row>
    <row r="23" spans="1:33" ht="24" customHeight="1">
      <c r="A23" s="163" t="s">
        <v>144</v>
      </c>
      <c r="B23" s="164" t="s">
        <v>134</v>
      </c>
      <c r="C23" s="164" t="s">
        <v>249</v>
      </c>
      <c r="D23" s="166">
        <v>0.5</v>
      </c>
      <c r="E23" s="165" t="s">
        <v>143</v>
      </c>
      <c r="F23" s="335">
        <v>7.5</v>
      </c>
      <c r="G23" s="166"/>
      <c r="H23" s="169">
        <f>F23</f>
        <v>7.5</v>
      </c>
      <c r="I23" s="169"/>
      <c r="J23" s="169"/>
      <c r="K23" s="165"/>
      <c r="L23" s="315"/>
      <c r="M23" s="315"/>
      <c r="N23" s="315"/>
      <c r="O23" s="315"/>
      <c r="P23" s="315"/>
      <c r="Q23" s="315"/>
      <c r="R23" s="315"/>
      <c r="S23" s="168"/>
      <c r="T23" s="168">
        <v>7.5</v>
      </c>
      <c r="U23" s="168"/>
      <c r="V23" s="214"/>
      <c r="W23" s="161"/>
      <c r="X23" s="161"/>
      <c r="AD23" s="162"/>
      <c r="AE23" s="162"/>
      <c r="AF23" s="162"/>
      <c r="AG23" s="162"/>
    </row>
    <row r="24" spans="1:33" ht="24" customHeight="1">
      <c r="A24" s="163" t="s">
        <v>145</v>
      </c>
      <c r="B24" s="164" t="s">
        <v>146</v>
      </c>
      <c r="C24" s="164" t="s">
        <v>250</v>
      </c>
      <c r="D24" s="166">
        <v>2</v>
      </c>
      <c r="E24" s="165" t="s">
        <v>180</v>
      </c>
      <c r="F24" s="333">
        <v>83</v>
      </c>
      <c r="G24" s="166"/>
      <c r="H24" s="169">
        <f>F24+2</f>
        <v>85</v>
      </c>
      <c r="I24" s="169"/>
      <c r="J24" s="169"/>
      <c r="K24" s="165"/>
      <c r="L24" s="315" t="s">
        <v>264</v>
      </c>
      <c r="M24" s="315"/>
      <c r="N24" s="315"/>
      <c r="O24" s="315"/>
      <c r="P24" s="315"/>
      <c r="Q24" s="315"/>
      <c r="R24" s="315"/>
      <c r="S24" s="168"/>
      <c r="T24" s="334">
        <v>84</v>
      </c>
      <c r="U24" s="168"/>
      <c r="V24" s="214"/>
      <c r="W24" s="161"/>
      <c r="X24" s="161"/>
      <c r="AD24" s="162"/>
      <c r="AE24" s="162"/>
      <c r="AF24" s="162"/>
      <c r="AG24" s="162"/>
    </row>
    <row r="25" spans="1:33" ht="24" customHeight="1">
      <c r="A25" s="163" t="s">
        <v>147</v>
      </c>
      <c r="B25" s="164"/>
      <c r="C25" s="164" t="s">
        <v>251</v>
      </c>
      <c r="D25" s="166">
        <v>0.7</v>
      </c>
      <c r="E25" s="165" t="s">
        <v>51</v>
      </c>
      <c r="F25" s="333">
        <v>5</v>
      </c>
      <c r="G25" s="166"/>
      <c r="H25" s="169"/>
      <c r="I25" s="169"/>
      <c r="J25" s="169"/>
      <c r="K25" s="165"/>
      <c r="L25" s="167"/>
      <c r="M25" s="167"/>
      <c r="N25" s="167"/>
      <c r="O25" s="167"/>
      <c r="P25" s="167"/>
      <c r="Q25" s="167"/>
      <c r="R25" s="167"/>
      <c r="S25" s="168"/>
      <c r="T25" s="333">
        <v>13</v>
      </c>
      <c r="U25" s="168"/>
      <c r="V25" s="214"/>
      <c r="W25" s="161"/>
      <c r="X25" s="161"/>
      <c r="AD25" s="162"/>
      <c r="AE25" s="162"/>
      <c r="AF25" s="162"/>
      <c r="AG25" s="162"/>
    </row>
    <row r="26" spans="1:33" ht="24" customHeight="1">
      <c r="A26" s="163" t="s">
        <v>148</v>
      </c>
      <c r="B26" s="164" t="s">
        <v>149</v>
      </c>
      <c r="C26" s="164" t="s">
        <v>252</v>
      </c>
      <c r="D26" s="166">
        <v>0.5</v>
      </c>
      <c r="E26" s="165" t="s">
        <v>10</v>
      </c>
      <c r="F26" s="337">
        <v>9</v>
      </c>
      <c r="G26" s="166"/>
      <c r="H26" s="169"/>
      <c r="I26" s="169"/>
      <c r="J26" s="169"/>
      <c r="K26" s="165"/>
      <c r="L26" s="167" t="s">
        <v>274</v>
      </c>
      <c r="M26" s="167"/>
      <c r="N26" s="167"/>
      <c r="O26" s="167"/>
      <c r="P26" s="167"/>
      <c r="Q26" s="167"/>
      <c r="R26" s="167"/>
      <c r="S26" s="168"/>
      <c r="T26" s="333">
        <v>9</v>
      </c>
      <c r="U26" s="168"/>
      <c r="V26" s="214"/>
      <c r="W26" s="161"/>
      <c r="X26" s="161"/>
      <c r="AD26" s="162"/>
      <c r="AE26" s="162"/>
      <c r="AF26" s="162"/>
      <c r="AG26" s="162"/>
    </row>
    <row r="27" spans="1:33" ht="24" customHeight="1">
      <c r="A27" s="163" t="s">
        <v>190</v>
      </c>
      <c r="B27" s="164" t="s">
        <v>191</v>
      </c>
      <c r="C27" s="164"/>
      <c r="D27" s="166"/>
      <c r="E27" s="165"/>
      <c r="F27" s="333"/>
      <c r="G27" s="166"/>
      <c r="H27" s="169"/>
      <c r="I27" s="169"/>
      <c r="J27" s="169"/>
      <c r="K27" s="165"/>
      <c r="L27" s="167"/>
      <c r="M27" s="167"/>
      <c r="N27" s="167"/>
      <c r="O27" s="167"/>
      <c r="P27" s="167"/>
      <c r="Q27" s="167"/>
      <c r="R27" s="167"/>
      <c r="S27" s="168"/>
      <c r="T27" s="168"/>
      <c r="U27" s="168"/>
      <c r="V27" s="214"/>
      <c r="W27" s="161"/>
      <c r="X27" s="161"/>
      <c r="AD27" s="162"/>
      <c r="AE27" s="162"/>
      <c r="AF27" s="162"/>
      <c r="AG27" s="162"/>
    </row>
    <row r="28" spans="1:33" ht="24" customHeight="1">
      <c r="A28" s="163" t="s">
        <v>234</v>
      </c>
      <c r="B28" s="164" t="s">
        <v>235</v>
      </c>
      <c r="C28" s="164" t="s">
        <v>257</v>
      </c>
      <c r="D28" s="166">
        <v>1</v>
      </c>
      <c r="E28" s="165"/>
      <c r="F28" s="333">
        <v>15</v>
      </c>
      <c r="G28" s="166"/>
      <c r="H28" s="169">
        <f>F28</f>
        <v>15</v>
      </c>
      <c r="I28" s="169"/>
      <c r="J28" s="169"/>
      <c r="K28" s="165"/>
      <c r="L28" s="167"/>
      <c r="M28" s="167"/>
      <c r="N28" s="167"/>
      <c r="O28" s="167"/>
      <c r="P28" s="167"/>
      <c r="Q28" s="167"/>
      <c r="R28" s="167"/>
      <c r="S28" s="168"/>
      <c r="T28" s="168">
        <v>15</v>
      </c>
      <c r="U28" s="168"/>
      <c r="V28" s="214"/>
      <c r="W28" s="161"/>
      <c r="X28" s="161"/>
      <c r="AD28" s="162"/>
      <c r="AE28" s="162"/>
      <c r="AF28" s="162"/>
      <c r="AG28" s="162"/>
    </row>
    <row r="29" spans="1:33" ht="24" customHeight="1">
      <c r="A29" s="163"/>
      <c r="B29" s="164"/>
      <c r="C29" s="164"/>
      <c r="D29" s="166"/>
      <c r="E29" s="165"/>
      <c r="F29" s="333"/>
      <c r="G29" s="166"/>
      <c r="H29" s="169"/>
      <c r="I29" s="169"/>
      <c r="J29" s="169"/>
      <c r="K29" s="165"/>
      <c r="L29" s="167"/>
      <c r="M29" s="167"/>
      <c r="N29" s="167"/>
      <c r="O29" s="167"/>
      <c r="P29" s="167"/>
      <c r="Q29" s="167"/>
      <c r="R29" s="167"/>
      <c r="S29" s="168"/>
      <c r="T29" s="168"/>
      <c r="U29" s="168"/>
      <c r="V29" s="214"/>
      <c r="W29" s="161"/>
      <c r="X29" s="161"/>
      <c r="AD29" s="162"/>
      <c r="AE29" s="162"/>
      <c r="AF29" s="162"/>
      <c r="AG29" s="162"/>
    </row>
    <row r="30" spans="1:33" ht="24" customHeight="1">
      <c r="A30" s="170" t="s">
        <v>151</v>
      </c>
      <c r="B30" s="164"/>
      <c r="C30" s="164"/>
      <c r="D30" s="166"/>
      <c r="E30" s="165"/>
      <c r="F30" s="335"/>
      <c r="G30" s="166"/>
      <c r="H30" s="169"/>
      <c r="I30" s="169"/>
      <c r="J30" s="169"/>
      <c r="K30" s="165"/>
      <c r="L30" s="167"/>
      <c r="M30" s="167"/>
      <c r="N30" s="167"/>
      <c r="O30" s="167"/>
      <c r="P30" s="167"/>
      <c r="Q30" s="167"/>
      <c r="R30" s="167"/>
      <c r="S30" s="168"/>
      <c r="T30" s="168"/>
      <c r="U30" s="168"/>
      <c r="V30" s="214"/>
      <c r="W30" s="161"/>
      <c r="X30" s="161"/>
      <c r="AD30" s="162"/>
      <c r="AE30" s="162"/>
      <c r="AF30" s="162"/>
      <c r="AG30" s="162"/>
    </row>
    <row r="31" spans="1:33" ht="24" customHeight="1">
      <c r="A31" s="163" t="s">
        <v>152</v>
      </c>
      <c r="B31" s="164" t="s">
        <v>153</v>
      </c>
      <c r="C31" s="164" t="s">
        <v>254</v>
      </c>
      <c r="D31" s="166">
        <v>1</v>
      </c>
      <c r="E31" s="165" t="s">
        <v>150</v>
      </c>
      <c r="F31" s="335">
        <v>20.5</v>
      </c>
      <c r="G31" s="166"/>
      <c r="H31" s="169">
        <f>F31+1</f>
        <v>21.5</v>
      </c>
      <c r="I31" s="169"/>
      <c r="J31" s="169"/>
      <c r="K31" s="165"/>
      <c r="L31" s="167"/>
      <c r="M31" s="167"/>
      <c r="N31" s="167"/>
      <c r="O31" s="167"/>
      <c r="P31" s="167"/>
      <c r="Q31" s="167"/>
      <c r="R31" s="167"/>
      <c r="S31" s="168"/>
      <c r="T31" s="168">
        <v>20</v>
      </c>
      <c r="U31" s="168"/>
      <c r="V31" s="214"/>
      <c r="W31" s="161"/>
      <c r="X31" s="161"/>
      <c r="AD31" s="162"/>
      <c r="AE31" s="162"/>
      <c r="AF31" s="162"/>
      <c r="AG31" s="162"/>
    </row>
    <row r="32" spans="1:33" ht="24" customHeight="1">
      <c r="A32" s="163" t="s">
        <v>155</v>
      </c>
      <c r="B32" s="164" t="s">
        <v>156</v>
      </c>
      <c r="C32" s="164" t="s">
        <v>179</v>
      </c>
      <c r="D32" s="166">
        <v>0.5</v>
      </c>
      <c r="E32" s="165" t="s">
        <v>154</v>
      </c>
      <c r="F32" s="335">
        <v>9.5</v>
      </c>
      <c r="G32" s="166"/>
      <c r="H32" s="169">
        <f>F32+1</f>
        <v>10.5</v>
      </c>
      <c r="I32" s="169"/>
      <c r="J32" s="169"/>
      <c r="K32" s="165"/>
      <c r="L32" s="167"/>
      <c r="M32" s="167"/>
      <c r="N32" s="167"/>
      <c r="O32" s="167"/>
      <c r="P32" s="167"/>
      <c r="Q32" s="167"/>
      <c r="R32" s="167"/>
      <c r="S32" s="168"/>
      <c r="T32" s="168">
        <v>9.5</v>
      </c>
      <c r="U32" s="168"/>
      <c r="V32" s="214"/>
      <c r="W32" s="161"/>
      <c r="X32" s="161"/>
      <c r="AD32" s="162"/>
      <c r="AE32" s="162"/>
      <c r="AF32" s="162"/>
      <c r="AG32" s="162"/>
    </row>
    <row r="33" spans="1:33" ht="24" customHeight="1">
      <c r="A33" s="163" t="s">
        <v>158</v>
      </c>
      <c r="B33" s="164" t="s">
        <v>156</v>
      </c>
      <c r="C33" s="164" t="s">
        <v>214</v>
      </c>
      <c r="D33" s="166">
        <v>0.3</v>
      </c>
      <c r="E33" s="165" t="s">
        <v>157</v>
      </c>
      <c r="F33" s="335">
        <v>3</v>
      </c>
      <c r="G33" s="166"/>
      <c r="H33" s="169">
        <f>F33</f>
        <v>3</v>
      </c>
      <c r="I33" s="169"/>
      <c r="J33" s="169"/>
      <c r="K33" s="165"/>
      <c r="L33" s="167"/>
      <c r="M33" s="167"/>
      <c r="N33" s="167"/>
      <c r="O33" s="167"/>
      <c r="P33" s="167"/>
      <c r="Q33" s="167"/>
      <c r="R33" s="167"/>
      <c r="S33" s="168"/>
      <c r="T33" s="168">
        <v>2.5</v>
      </c>
      <c r="U33" s="168"/>
      <c r="V33" s="214"/>
      <c r="W33" s="161"/>
      <c r="X33" s="161"/>
      <c r="AD33" s="162"/>
      <c r="AE33" s="162"/>
      <c r="AF33" s="162"/>
      <c r="AG33" s="162"/>
    </row>
    <row r="34" spans="1:33" ht="24" customHeight="1">
      <c r="A34" s="163" t="s">
        <v>160</v>
      </c>
      <c r="B34" s="164"/>
      <c r="C34" s="164" t="s">
        <v>253</v>
      </c>
      <c r="D34" s="166">
        <v>0</v>
      </c>
      <c r="E34" s="165" t="s">
        <v>159</v>
      </c>
      <c r="F34" s="335">
        <v>2.5</v>
      </c>
      <c r="G34" s="166"/>
      <c r="H34" s="169">
        <f>F34</f>
        <v>2.5</v>
      </c>
      <c r="I34" s="169"/>
      <c r="J34" s="169"/>
      <c r="K34" s="165"/>
      <c r="L34" s="167"/>
      <c r="M34" s="167"/>
      <c r="N34" s="167"/>
      <c r="O34" s="167"/>
      <c r="P34" s="167"/>
      <c r="Q34" s="167"/>
      <c r="R34" s="167"/>
      <c r="S34" s="168"/>
      <c r="T34" s="168">
        <v>2.5</v>
      </c>
      <c r="U34" s="168"/>
      <c r="V34" s="214"/>
      <c r="W34" s="161"/>
      <c r="X34" s="161"/>
      <c r="AD34" s="162"/>
      <c r="AE34" s="162"/>
      <c r="AF34" s="162"/>
      <c r="AG34" s="162"/>
    </row>
    <row r="35" spans="1:33" ht="24" customHeight="1">
      <c r="A35" s="163" t="s">
        <v>162</v>
      </c>
      <c r="B35" s="164" t="s">
        <v>163</v>
      </c>
      <c r="C35" s="164" t="s">
        <v>255</v>
      </c>
      <c r="D35" s="166">
        <v>1</v>
      </c>
      <c r="E35" s="165" t="s">
        <v>161</v>
      </c>
      <c r="F35" s="335"/>
      <c r="G35" s="166"/>
      <c r="H35" s="169"/>
      <c r="I35" s="169"/>
      <c r="J35" s="169"/>
      <c r="K35" s="165"/>
      <c r="L35" s="167"/>
      <c r="M35" s="167"/>
      <c r="N35" s="167"/>
      <c r="O35" s="167"/>
      <c r="P35" s="167"/>
      <c r="Q35" s="167"/>
      <c r="R35" s="167"/>
      <c r="S35" s="168"/>
      <c r="T35" s="168"/>
      <c r="U35" s="168"/>
      <c r="V35" s="214"/>
      <c r="W35" s="161"/>
      <c r="X35" s="161"/>
      <c r="AD35" s="162"/>
      <c r="AE35" s="162"/>
      <c r="AF35" s="162"/>
      <c r="AG35" s="162"/>
    </row>
    <row r="36" spans="1:33" ht="24" customHeight="1">
      <c r="A36" s="163" t="s">
        <v>164</v>
      </c>
      <c r="B36" s="164" t="s">
        <v>165</v>
      </c>
      <c r="C36" s="164" t="s">
        <v>256</v>
      </c>
      <c r="D36" s="166">
        <v>1</v>
      </c>
      <c r="E36" s="165"/>
      <c r="F36" s="335">
        <v>58</v>
      </c>
      <c r="G36" s="166"/>
      <c r="H36" s="169">
        <f>F36</f>
        <v>58</v>
      </c>
      <c r="I36" s="169"/>
      <c r="J36" s="169"/>
      <c r="K36" s="165"/>
      <c r="L36" s="167"/>
      <c r="M36" s="167"/>
      <c r="N36" s="167"/>
      <c r="O36" s="167"/>
      <c r="P36" s="167"/>
      <c r="Q36" s="167"/>
      <c r="R36" s="167"/>
      <c r="S36" s="168"/>
      <c r="T36" s="168" t="s">
        <v>265</v>
      </c>
      <c r="U36" s="168"/>
      <c r="V36" s="214"/>
      <c r="W36" s="161"/>
      <c r="X36" s="161"/>
      <c r="AD36" s="162"/>
      <c r="AE36" s="162"/>
      <c r="AF36" s="162"/>
      <c r="AG36" s="162"/>
    </row>
    <row r="37" spans="1:33" ht="24" customHeight="1">
      <c r="A37" s="163"/>
      <c r="B37" s="164"/>
      <c r="C37" s="164"/>
      <c r="D37" s="166"/>
      <c r="E37" s="165"/>
      <c r="F37" s="335"/>
      <c r="G37" s="166"/>
      <c r="H37" s="169"/>
      <c r="I37" s="169"/>
      <c r="J37" s="169"/>
      <c r="K37" s="165"/>
      <c r="L37" s="167"/>
      <c r="M37" s="167"/>
      <c r="N37" s="167"/>
      <c r="O37" s="167"/>
      <c r="P37" s="167"/>
      <c r="Q37" s="167"/>
      <c r="R37" s="167"/>
      <c r="S37" s="168"/>
      <c r="T37" s="168"/>
      <c r="U37" s="168"/>
      <c r="V37" s="214"/>
      <c r="W37" s="161"/>
      <c r="X37" s="161"/>
      <c r="AD37" s="162"/>
      <c r="AE37" s="162"/>
      <c r="AF37" s="162"/>
      <c r="AG37" s="162"/>
    </row>
    <row r="38" spans="1:33" ht="24" customHeight="1">
      <c r="A38" s="170" t="s">
        <v>192</v>
      </c>
      <c r="B38" s="164"/>
      <c r="C38" s="164"/>
      <c r="D38" s="166"/>
      <c r="E38" s="165"/>
      <c r="F38" s="335"/>
      <c r="G38" s="166"/>
      <c r="H38" s="169"/>
      <c r="I38" s="169"/>
      <c r="J38" s="169"/>
      <c r="K38" s="165"/>
      <c r="L38" s="167"/>
      <c r="M38" s="167"/>
      <c r="N38" s="167"/>
      <c r="O38" s="167"/>
      <c r="P38" s="167"/>
      <c r="Q38" s="167"/>
      <c r="R38" s="167"/>
      <c r="S38" s="168"/>
      <c r="T38" s="168"/>
      <c r="U38" s="168"/>
      <c r="V38" s="214"/>
      <c r="W38" s="161"/>
      <c r="X38" s="161"/>
      <c r="AD38" s="162"/>
      <c r="AE38" s="162"/>
      <c r="AF38" s="162"/>
      <c r="AG38" s="162"/>
    </row>
    <row r="39" spans="1:33" ht="24" customHeight="1">
      <c r="A39" s="163" t="s">
        <v>193</v>
      </c>
      <c r="B39" s="164" t="s">
        <v>194</v>
      </c>
      <c r="C39" s="164"/>
      <c r="D39" s="166"/>
      <c r="E39" s="165" t="s">
        <v>54</v>
      </c>
      <c r="F39" s="335"/>
      <c r="G39" s="166"/>
      <c r="H39" s="169"/>
      <c r="I39" s="169"/>
      <c r="J39" s="169"/>
      <c r="K39" s="165"/>
      <c r="L39" s="167"/>
      <c r="M39" s="167"/>
      <c r="N39" s="167"/>
      <c r="O39" s="167"/>
      <c r="P39" s="167"/>
      <c r="Q39" s="167"/>
      <c r="R39" s="167"/>
      <c r="S39" s="168"/>
      <c r="T39" s="168"/>
      <c r="U39" s="168"/>
      <c r="V39" s="214"/>
      <c r="W39" s="161"/>
      <c r="X39" s="161"/>
      <c r="AD39" s="162"/>
      <c r="AE39" s="162"/>
      <c r="AF39" s="162"/>
      <c r="AG39" s="162"/>
    </row>
    <row r="40" spans="1:33" ht="24" customHeight="1">
      <c r="A40" s="163" t="s">
        <v>195</v>
      </c>
      <c r="B40" s="164" t="s">
        <v>196</v>
      </c>
      <c r="C40" s="164"/>
      <c r="D40" s="166"/>
      <c r="E40" s="165" t="s">
        <v>236</v>
      </c>
      <c r="F40" s="335"/>
      <c r="G40" s="166"/>
      <c r="H40" s="169"/>
      <c r="I40" s="169"/>
      <c r="J40" s="169"/>
      <c r="K40" s="165"/>
      <c r="L40" s="167"/>
      <c r="M40" s="167"/>
      <c r="N40" s="167"/>
      <c r="O40" s="167"/>
      <c r="P40" s="167"/>
      <c r="Q40" s="167"/>
      <c r="R40" s="167"/>
      <c r="S40" s="168"/>
      <c r="T40" s="168"/>
      <c r="U40" s="168"/>
      <c r="V40" s="214"/>
      <c r="W40" s="161"/>
      <c r="X40" s="161"/>
      <c r="AD40" s="162"/>
      <c r="AE40" s="162"/>
      <c r="AF40" s="162"/>
      <c r="AG40" s="162"/>
    </row>
    <row r="41" spans="1:33" ht="24" customHeight="1">
      <c r="A41" s="163" t="s">
        <v>197</v>
      </c>
      <c r="B41" s="164" t="s">
        <v>198</v>
      </c>
      <c r="C41" s="164"/>
      <c r="D41" s="166"/>
      <c r="E41" s="165" t="s">
        <v>237</v>
      </c>
      <c r="F41" s="335"/>
      <c r="G41" s="166"/>
      <c r="H41" s="169"/>
      <c r="I41" s="169"/>
      <c r="J41" s="169"/>
      <c r="K41" s="165"/>
      <c r="L41" s="167"/>
      <c r="M41" s="167"/>
      <c r="N41" s="167"/>
      <c r="O41" s="167"/>
      <c r="P41" s="167"/>
      <c r="Q41" s="167"/>
      <c r="R41" s="167"/>
      <c r="S41" s="168"/>
      <c r="T41" s="168"/>
      <c r="U41" s="168"/>
      <c r="V41" s="214"/>
      <c r="W41" s="161"/>
      <c r="X41" s="161"/>
      <c r="AD41" s="162"/>
      <c r="AE41" s="162"/>
      <c r="AF41" s="162"/>
      <c r="AG41" s="162"/>
    </row>
    <row r="42" spans="1:33" ht="24" customHeight="1">
      <c r="A42" s="163" t="s">
        <v>199</v>
      </c>
      <c r="B42" s="164" t="s">
        <v>200</v>
      </c>
      <c r="C42" s="164"/>
      <c r="D42" s="166"/>
      <c r="E42" s="165" t="s">
        <v>238</v>
      </c>
      <c r="F42" s="335"/>
      <c r="G42" s="166"/>
      <c r="H42" s="169"/>
      <c r="I42" s="169"/>
      <c r="J42" s="169"/>
      <c r="K42" s="165"/>
      <c r="L42" s="167"/>
      <c r="M42" s="167"/>
      <c r="N42" s="167"/>
      <c r="O42" s="167"/>
      <c r="P42" s="167"/>
      <c r="Q42" s="167"/>
      <c r="R42" s="167"/>
      <c r="S42" s="168"/>
      <c r="T42" s="168"/>
      <c r="U42" s="168"/>
      <c r="V42" s="214"/>
      <c r="W42" s="161"/>
      <c r="X42" s="161"/>
      <c r="AD42" s="162"/>
      <c r="AE42" s="162"/>
      <c r="AF42" s="162"/>
      <c r="AG42" s="162"/>
    </row>
    <row r="43" spans="1:33" ht="24" customHeight="1">
      <c r="A43" s="163" t="s">
        <v>201</v>
      </c>
      <c r="B43" s="164" t="s">
        <v>202</v>
      </c>
      <c r="C43" s="164"/>
      <c r="D43" s="166"/>
      <c r="E43" s="165"/>
      <c r="F43" s="335"/>
      <c r="G43" s="166"/>
      <c r="H43" s="169"/>
      <c r="I43" s="169"/>
      <c r="J43" s="169"/>
      <c r="K43" s="165"/>
      <c r="L43" s="167"/>
      <c r="M43" s="167"/>
      <c r="N43" s="167"/>
      <c r="O43" s="167"/>
      <c r="P43" s="167"/>
      <c r="Q43" s="167"/>
      <c r="R43" s="167"/>
      <c r="S43" s="168"/>
      <c r="T43" s="168"/>
      <c r="U43" s="168"/>
      <c r="V43" s="214"/>
      <c r="W43" s="161"/>
      <c r="X43" s="161"/>
      <c r="AD43" s="162"/>
      <c r="AE43" s="162"/>
      <c r="AF43" s="162"/>
      <c r="AG43" s="162"/>
    </row>
    <row r="44" spans="1:33" ht="24" customHeight="1">
      <c r="A44" s="163"/>
      <c r="B44" s="164"/>
      <c r="C44" s="164"/>
      <c r="D44" s="166"/>
      <c r="E44" s="165"/>
      <c r="F44" s="335"/>
      <c r="G44" s="166"/>
      <c r="H44" s="169"/>
      <c r="I44" s="169"/>
      <c r="J44" s="169"/>
      <c r="K44" s="165"/>
      <c r="L44" s="167"/>
      <c r="M44" s="167"/>
      <c r="N44" s="167"/>
      <c r="O44" s="167"/>
      <c r="P44" s="167"/>
      <c r="Q44" s="167"/>
      <c r="R44" s="167"/>
      <c r="S44" s="168"/>
      <c r="T44" s="168"/>
      <c r="U44" s="168"/>
      <c r="V44" s="214"/>
      <c r="W44" s="161"/>
      <c r="X44" s="161"/>
      <c r="AD44" s="162"/>
      <c r="AE44" s="162"/>
      <c r="AF44" s="162"/>
      <c r="AG44" s="162"/>
    </row>
    <row r="45" spans="1:33" ht="24" customHeight="1">
      <c r="A45" s="170" t="s">
        <v>203</v>
      </c>
      <c r="B45" s="164"/>
      <c r="C45" s="164"/>
      <c r="D45" s="166"/>
      <c r="E45" s="165"/>
      <c r="F45" s="335"/>
      <c r="G45" s="166"/>
      <c r="H45" s="169"/>
      <c r="I45" s="169"/>
      <c r="J45" s="169"/>
      <c r="K45" s="165"/>
      <c r="L45" s="167"/>
      <c r="M45" s="167"/>
      <c r="N45" s="167"/>
      <c r="O45" s="167"/>
      <c r="P45" s="167"/>
      <c r="Q45" s="167"/>
      <c r="R45" s="167"/>
      <c r="S45" s="168"/>
      <c r="T45" s="168"/>
      <c r="U45" s="168"/>
      <c r="V45" s="214"/>
      <c r="W45" s="161"/>
      <c r="X45" s="161"/>
      <c r="AD45" s="162"/>
      <c r="AE45" s="162"/>
      <c r="AF45" s="162"/>
      <c r="AG45" s="162"/>
    </row>
    <row r="46" spans="1:33" ht="24" customHeight="1">
      <c r="A46" s="163" t="s">
        <v>204</v>
      </c>
      <c r="B46" s="164" t="s">
        <v>205</v>
      </c>
      <c r="C46" s="164"/>
      <c r="D46" s="166"/>
      <c r="E46" s="165" t="s">
        <v>206</v>
      </c>
      <c r="F46" s="335"/>
      <c r="G46" s="166"/>
      <c r="H46" s="169"/>
      <c r="I46" s="169"/>
      <c r="J46" s="169"/>
      <c r="K46" s="165"/>
      <c r="L46" s="167"/>
      <c r="M46" s="167"/>
      <c r="N46" s="167"/>
      <c r="O46" s="167"/>
      <c r="P46" s="167"/>
      <c r="Q46" s="167"/>
      <c r="R46" s="167"/>
      <c r="S46" s="168"/>
      <c r="T46" s="168"/>
      <c r="U46" s="168"/>
      <c r="V46" s="214"/>
      <c r="W46" s="161"/>
      <c r="X46" s="161"/>
      <c r="AD46" s="162"/>
      <c r="AE46" s="162"/>
      <c r="AF46" s="162"/>
      <c r="AG46" s="162"/>
    </row>
    <row r="47" spans="1:33" ht="24" customHeight="1">
      <c r="A47" s="163" t="s">
        <v>207</v>
      </c>
      <c r="B47" s="164"/>
      <c r="C47" s="164"/>
      <c r="D47" s="166"/>
      <c r="E47" s="165" t="s">
        <v>208</v>
      </c>
      <c r="F47" s="335"/>
      <c r="G47" s="166"/>
      <c r="H47" s="169"/>
      <c r="I47" s="169"/>
      <c r="J47" s="169"/>
      <c r="K47" s="165"/>
      <c r="L47" s="167"/>
      <c r="M47" s="167"/>
      <c r="N47" s="167"/>
      <c r="O47" s="167"/>
      <c r="P47" s="167"/>
      <c r="Q47" s="167"/>
      <c r="R47" s="167"/>
      <c r="S47" s="168"/>
      <c r="T47" s="168"/>
      <c r="U47" s="168"/>
      <c r="V47" s="214"/>
      <c r="W47" s="161"/>
      <c r="X47" s="161"/>
      <c r="AD47" s="162"/>
      <c r="AE47" s="162"/>
      <c r="AF47" s="162"/>
      <c r="AG47" s="162"/>
    </row>
    <row r="48" spans="1:33" ht="24" customHeight="1">
      <c r="A48" s="163" t="s">
        <v>209</v>
      </c>
      <c r="B48" s="164"/>
      <c r="C48" s="164"/>
      <c r="D48" s="166"/>
      <c r="E48" s="165" t="s">
        <v>210</v>
      </c>
      <c r="F48" s="335"/>
      <c r="G48" s="166"/>
      <c r="H48" s="169"/>
      <c r="I48" s="169"/>
      <c r="J48" s="169"/>
      <c r="K48" s="165"/>
      <c r="L48" s="167"/>
      <c r="M48" s="167"/>
      <c r="N48" s="167"/>
      <c r="O48" s="167"/>
      <c r="P48" s="167"/>
      <c r="Q48" s="167"/>
      <c r="R48" s="167"/>
      <c r="S48" s="168"/>
      <c r="T48" s="168"/>
      <c r="U48" s="168"/>
      <c r="V48" s="214"/>
      <c r="W48" s="161"/>
      <c r="X48" s="161"/>
      <c r="AD48" s="162"/>
      <c r="AE48" s="162"/>
      <c r="AF48" s="162"/>
      <c r="AG48" s="162"/>
    </row>
    <row r="49" spans="1:33" ht="24" customHeight="1">
      <c r="A49" s="163" t="s">
        <v>211</v>
      </c>
      <c r="B49" s="164"/>
      <c r="C49" s="164"/>
      <c r="D49" s="166"/>
      <c r="E49" s="165" t="s">
        <v>212</v>
      </c>
      <c r="F49" s="335"/>
      <c r="G49" s="166"/>
      <c r="H49" s="169"/>
      <c r="I49" s="169"/>
      <c r="J49" s="169"/>
      <c r="K49" s="165"/>
      <c r="L49" s="167"/>
      <c r="M49" s="167"/>
      <c r="N49" s="167"/>
      <c r="O49" s="167"/>
      <c r="P49" s="167"/>
      <c r="Q49" s="167"/>
      <c r="R49" s="167"/>
      <c r="S49" s="168"/>
      <c r="T49" s="168"/>
      <c r="U49" s="168"/>
      <c r="V49" s="214"/>
      <c r="W49" s="161"/>
      <c r="X49" s="161"/>
      <c r="AD49" s="162"/>
      <c r="AE49" s="162"/>
      <c r="AF49" s="162"/>
      <c r="AG49" s="162"/>
    </row>
    <row r="50" spans="1:33" ht="24" customHeight="1">
      <c r="A50" s="163"/>
      <c r="B50" s="164"/>
      <c r="C50" s="164"/>
      <c r="D50" s="166"/>
      <c r="E50" s="165"/>
      <c r="F50" s="335"/>
      <c r="G50" s="166"/>
      <c r="H50" s="169"/>
      <c r="I50" s="169"/>
      <c r="J50" s="169"/>
      <c r="K50" s="165"/>
      <c r="L50" s="167"/>
      <c r="M50" s="167"/>
      <c r="N50" s="167"/>
      <c r="O50" s="167"/>
      <c r="P50" s="167"/>
      <c r="Q50" s="167"/>
      <c r="R50" s="167"/>
      <c r="S50" s="168"/>
      <c r="T50" s="168"/>
      <c r="U50" s="168"/>
      <c r="V50" s="214"/>
      <c r="W50" s="161"/>
      <c r="X50" s="161"/>
      <c r="AD50" s="162"/>
      <c r="AE50" s="162"/>
      <c r="AF50" s="162"/>
      <c r="AG50" s="162"/>
    </row>
    <row r="51" spans="1:33" ht="24" customHeight="1">
      <c r="A51" s="170" t="s">
        <v>166</v>
      </c>
      <c r="B51" s="164"/>
      <c r="C51" s="164"/>
      <c r="D51" s="166"/>
      <c r="E51" s="165"/>
      <c r="F51" s="335"/>
      <c r="G51" s="166"/>
      <c r="H51" s="169"/>
      <c r="I51" s="169"/>
      <c r="J51" s="169"/>
      <c r="K51" s="165"/>
      <c r="L51" s="167"/>
      <c r="M51" s="167"/>
      <c r="N51" s="167"/>
      <c r="O51" s="167"/>
      <c r="P51" s="167"/>
      <c r="Q51" s="167"/>
      <c r="R51" s="167"/>
      <c r="S51" s="168"/>
      <c r="T51" s="168"/>
      <c r="U51" s="168"/>
      <c r="V51" s="214"/>
      <c r="W51" s="161"/>
      <c r="X51" s="161"/>
      <c r="AD51" s="162"/>
      <c r="AE51" s="162"/>
      <c r="AF51" s="162"/>
      <c r="AG51" s="162"/>
    </row>
    <row r="52" spans="1:33" ht="24" customHeight="1">
      <c r="A52" s="163" t="s">
        <v>167</v>
      </c>
      <c r="B52" s="164" t="s">
        <v>168</v>
      </c>
      <c r="C52" s="164"/>
      <c r="D52" s="166"/>
      <c r="E52" s="165"/>
      <c r="F52" s="335">
        <v>100</v>
      </c>
      <c r="G52" s="166"/>
      <c r="H52" s="169">
        <f>F52</f>
        <v>100</v>
      </c>
      <c r="I52" s="169"/>
      <c r="J52" s="169"/>
      <c r="K52" s="165"/>
      <c r="L52" s="167"/>
      <c r="M52" s="167"/>
      <c r="N52" s="167"/>
      <c r="O52" s="167"/>
      <c r="P52" s="167"/>
      <c r="Q52" s="167"/>
      <c r="R52" s="167"/>
      <c r="S52" s="168"/>
      <c r="T52" s="168"/>
      <c r="U52" s="168"/>
      <c r="V52" s="214"/>
      <c r="W52" s="161"/>
      <c r="X52" s="161"/>
      <c r="AD52" s="162"/>
      <c r="AE52" s="162"/>
      <c r="AF52" s="162"/>
      <c r="AG52" s="162"/>
    </row>
    <row r="53" spans="1:33" ht="24" customHeight="1">
      <c r="A53" s="163" t="s">
        <v>169</v>
      </c>
      <c r="B53" s="164" t="s">
        <v>168</v>
      </c>
      <c r="C53" s="164"/>
      <c r="D53" s="166"/>
      <c r="E53" s="165"/>
      <c r="F53" s="335">
        <v>100</v>
      </c>
      <c r="G53" s="166"/>
      <c r="H53" s="169">
        <f>F53</f>
        <v>100</v>
      </c>
      <c r="I53" s="169"/>
      <c r="J53" s="169"/>
      <c r="K53" s="165"/>
      <c r="L53" s="315"/>
      <c r="M53" s="315"/>
      <c r="N53" s="315"/>
      <c r="O53" s="315"/>
      <c r="P53" s="315"/>
      <c r="Q53" s="315"/>
      <c r="R53" s="315"/>
      <c r="S53" s="168"/>
      <c r="T53" s="168"/>
      <c r="U53" s="168"/>
      <c r="V53" s="214"/>
      <c r="W53" s="161"/>
      <c r="X53" s="161"/>
      <c r="AD53" s="162"/>
      <c r="AE53" s="162"/>
      <c r="AF53" s="162"/>
      <c r="AG53" s="162"/>
    </row>
    <row r="54" spans="1:33" ht="24" customHeight="1">
      <c r="A54" s="163" t="s">
        <v>170</v>
      </c>
      <c r="B54" s="164"/>
      <c r="C54" s="164"/>
      <c r="D54" s="166"/>
      <c r="E54" s="165"/>
      <c r="F54" s="335"/>
      <c r="G54" s="166"/>
      <c r="H54" s="169"/>
      <c r="I54" s="169"/>
      <c r="J54" s="169"/>
      <c r="K54" s="165"/>
      <c r="L54" s="315"/>
      <c r="M54" s="315"/>
      <c r="N54" s="315"/>
      <c r="O54" s="315"/>
      <c r="P54" s="315"/>
      <c r="Q54" s="315"/>
      <c r="R54" s="315"/>
      <c r="S54" s="168"/>
      <c r="T54" s="168"/>
      <c r="U54" s="168"/>
      <c r="V54" s="214"/>
      <c r="W54" s="161"/>
      <c r="X54" s="161"/>
      <c r="AD54" s="162"/>
      <c r="AE54" s="162"/>
      <c r="AF54" s="162"/>
      <c r="AG54" s="162"/>
    </row>
    <row r="55" spans="1:33" ht="24" customHeight="1">
      <c r="A55" s="163" t="s">
        <v>171</v>
      </c>
      <c r="B55" s="164"/>
      <c r="C55" s="164"/>
      <c r="D55" s="166"/>
      <c r="E55" s="165"/>
      <c r="F55" s="335"/>
      <c r="G55" s="166"/>
      <c r="H55" s="169"/>
      <c r="I55" s="169"/>
      <c r="J55" s="169"/>
      <c r="K55" s="165"/>
      <c r="L55" s="315"/>
      <c r="M55" s="315"/>
      <c r="N55" s="315"/>
      <c r="O55" s="315"/>
      <c r="P55" s="315"/>
      <c r="Q55" s="315"/>
      <c r="R55" s="315"/>
      <c r="S55" s="168"/>
      <c r="T55" s="168"/>
      <c r="U55" s="168"/>
      <c r="V55" s="214"/>
      <c r="W55" s="161"/>
      <c r="X55" s="161"/>
      <c r="AD55" s="162"/>
      <c r="AE55" s="162"/>
      <c r="AF55" s="162"/>
      <c r="AG55" s="162"/>
    </row>
    <row r="56" spans="1:33" ht="24" customHeight="1">
      <c r="A56" s="163" t="s">
        <v>172</v>
      </c>
      <c r="B56" s="164" t="s">
        <v>173</v>
      </c>
      <c r="C56" s="164"/>
      <c r="D56" s="166"/>
      <c r="E56" s="165"/>
      <c r="F56" s="335"/>
      <c r="G56" s="166"/>
      <c r="H56" s="169"/>
      <c r="I56" s="169"/>
      <c r="J56" s="169"/>
      <c r="K56" s="165"/>
      <c r="L56" s="315"/>
      <c r="M56" s="315"/>
      <c r="N56" s="315"/>
      <c r="O56" s="315"/>
      <c r="P56" s="315"/>
      <c r="Q56" s="315"/>
      <c r="R56" s="315"/>
      <c r="S56" s="168"/>
      <c r="T56" s="168"/>
      <c r="U56" s="168"/>
      <c r="V56" s="214"/>
      <c r="W56" s="161"/>
      <c r="X56" s="161"/>
      <c r="AD56" s="162"/>
      <c r="AE56" s="162"/>
      <c r="AF56" s="162"/>
      <c r="AG56" s="162"/>
    </row>
    <row r="57" spans="1:33" ht="24" customHeight="1">
      <c r="A57" s="163" t="s">
        <v>174</v>
      </c>
      <c r="B57" s="164" t="s">
        <v>173</v>
      </c>
      <c r="C57" s="164"/>
      <c r="D57" s="166"/>
      <c r="E57" s="165"/>
      <c r="F57" s="335"/>
      <c r="G57" s="166"/>
      <c r="H57" s="169"/>
      <c r="I57" s="169"/>
      <c r="J57" s="169"/>
      <c r="K57" s="165"/>
      <c r="L57" s="315"/>
      <c r="M57" s="315"/>
      <c r="N57" s="315"/>
      <c r="O57" s="315"/>
      <c r="P57" s="315"/>
      <c r="Q57" s="315"/>
      <c r="R57" s="315"/>
      <c r="S57" s="168"/>
      <c r="T57" s="168"/>
      <c r="U57" s="168"/>
      <c r="V57" s="214"/>
      <c r="W57" s="161"/>
      <c r="X57" s="161"/>
      <c r="AD57" s="162"/>
      <c r="AE57" s="162"/>
      <c r="AF57" s="162"/>
      <c r="AG57" s="162"/>
    </row>
    <row r="58" spans="1:33" ht="24" customHeight="1">
      <c r="A58" s="163"/>
      <c r="B58" s="338"/>
      <c r="C58" s="338"/>
      <c r="D58" s="357"/>
      <c r="E58" s="165"/>
      <c r="F58" s="335"/>
      <c r="G58" s="166"/>
      <c r="H58" s="169"/>
      <c r="I58" s="169"/>
      <c r="J58" s="169"/>
      <c r="K58" s="165"/>
      <c r="L58" s="315"/>
      <c r="M58" s="315"/>
      <c r="N58" s="315"/>
      <c r="O58" s="315"/>
      <c r="P58" s="315"/>
      <c r="Q58" s="315"/>
      <c r="R58" s="315"/>
      <c r="S58" s="168"/>
      <c r="T58" s="168"/>
      <c r="U58" s="168"/>
      <c r="V58" s="214"/>
      <c r="W58" s="161"/>
      <c r="X58" s="161"/>
      <c r="AD58" s="162"/>
      <c r="AE58" s="162"/>
      <c r="AF58" s="162"/>
      <c r="AG58" s="162"/>
    </row>
    <row r="59" spans="1:33" ht="24" customHeight="1" thickBot="1">
      <c r="A59" s="339"/>
      <c r="B59" s="340"/>
      <c r="C59" s="340"/>
      <c r="D59" s="358"/>
      <c r="E59" s="171"/>
      <c r="F59" s="172"/>
      <c r="G59" s="171"/>
      <c r="H59" s="183"/>
      <c r="I59" s="171"/>
      <c r="J59" s="173"/>
      <c r="K59" s="171"/>
      <c r="L59" s="341"/>
      <c r="M59" s="341"/>
      <c r="N59" s="341"/>
      <c r="O59" s="341"/>
      <c r="P59" s="341"/>
      <c r="Q59" s="341"/>
      <c r="R59" s="341"/>
      <c r="S59" s="172"/>
      <c r="T59" s="172"/>
      <c r="U59" s="172"/>
      <c r="V59" s="215"/>
      <c r="W59" s="161"/>
      <c r="X59" s="161"/>
      <c r="AD59" s="162"/>
      <c r="AE59" s="162"/>
      <c r="AF59" s="162"/>
      <c r="AG59" s="162"/>
    </row>
    <row r="60" spans="1:33" ht="15" customHeight="1">
      <c r="A60" s="142" t="s">
        <v>175</v>
      </c>
    </row>
    <row r="61" spans="1:33" ht="15" customHeight="1" thickBot="1"/>
    <row r="62" spans="1:33" ht="15" customHeight="1" thickBot="1">
      <c r="A62" s="342" t="s">
        <v>275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4"/>
    </row>
    <row r="63" spans="1:33" ht="15" hidden="1" customHeight="1" outlineLevel="1">
      <c r="A63" s="147" t="s">
        <v>276</v>
      </c>
    </row>
    <row r="64" spans="1:33" ht="15" hidden="1" customHeight="1" outlineLevel="1">
      <c r="A64" s="345"/>
    </row>
    <row r="65" spans="1:4" ht="15" hidden="1" customHeight="1" outlineLevel="1">
      <c r="A65" s="345"/>
    </row>
    <row r="66" spans="1:4" ht="15" hidden="1" customHeight="1" outlineLevel="1">
      <c r="A66" s="345"/>
    </row>
    <row r="67" spans="1:4" ht="15" hidden="1" customHeight="1" outlineLevel="1">
      <c r="A67" s="345"/>
    </row>
    <row r="68" spans="1:4" ht="15" hidden="1" customHeight="1" outlineLevel="1">
      <c r="A68" s="147" t="s">
        <v>277</v>
      </c>
    </row>
    <row r="69" spans="1:4" ht="15" hidden="1" customHeight="1" outlineLevel="1">
      <c r="A69" s="345"/>
    </row>
    <row r="70" spans="1:4" ht="15" hidden="1" customHeight="1" outlineLevel="1"/>
    <row r="71" spans="1:4" ht="15" hidden="1" customHeight="1" outlineLevel="1"/>
    <row r="72" spans="1:4" ht="15" hidden="1" customHeight="1" outlineLevel="1"/>
    <row r="73" spans="1:4" ht="15" hidden="1" customHeight="1" outlineLevel="1">
      <c r="A73" s="147" t="s">
        <v>278</v>
      </c>
    </row>
    <row r="74" spans="1:4" ht="15" hidden="1" customHeight="1" outlineLevel="1">
      <c r="A74" s="345"/>
    </row>
    <row r="75" spans="1:4" s="142" customFormat="1" ht="15" hidden="1" customHeight="1" outlineLevel="1">
      <c r="D75" s="148"/>
    </row>
    <row r="76" spans="1:4" s="142" customFormat="1" ht="15" hidden="1" customHeight="1" outlineLevel="1">
      <c r="D76" s="148"/>
    </row>
    <row r="77" spans="1:4" s="142" customFormat="1" ht="15" hidden="1" customHeight="1" outlineLevel="1">
      <c r="D77" s="148"/>
    </row>
    <row r="78" spans="1:4" s="142" customFormat="1" ht="15" hidden="1" customHeight="1" outlineLevel="1">
      <c r="A78" s="147" t="s">
        <v>166</v>
      </c>
      <c r="D78" s="148"/>
    </row>
    <row r="79" spans="1:4" s="142" customFormat="1" ht="15" hidden="1" customHeight="1" outlineLevel="1">
      <c r="A79" s="142" t="s">
        <v>279</v>
      </c>
      <c r="D79" s="148"/>
    </row>
    <row r="80" spans="1:4" s="142" customFormat="1" ht="15" hidden="1" customHeight="1" outlineLevel="1">
      <c r="A80" s="142" t="s">
        <v>55</v>
      </c>
      <c r="D80" s="148"/>
    </row>
    <row r="81" spans="1:22" s="142" customFormat="1" ht="15" hidden="1" customHeight="1" outlineLevel="1">
      <c r="A81" s="142" t="s">
        <v>280</v>
      </c>
      <c r="D81" s="148"/>
    </row>
    <row r="82" spans="1:22" s="142" customFormat="1" ht="15" hidden="1" customHeight="1" outlineLevel="1">
      <c r="A82" s="142" t="s">
        <v>281</v>
      </c>
      <c r="D82" s="148"/>
    </row>
    <row r="83" spans="1:22" s="142" customFormat="1" ht="15" hidden="1" customHeight="1" outlineLevel="1">
      <c r="D83" s="148"/>
    </row>
    <row r="84" spans="1:22" s="142" customFormat="1" ht="15" hidden="1" customHeight="1" outlineLevel="1">
      <c r="D84" s="148"/>
    </row>
    <row r="85" spans="1:22" s="142" customFormat="1" ht="15" hidden="1" customHeight="1" outlineLevel="1">
      <c r="D85" s="148"/>
    </row>
    <row r="86" spans="1:22" s="142" customFormat="1" ht="15" hidden="1" customHeight="1" outlineLevel="1">
      <c r="D86" s="148"/>
    </row>
    <row r="87" spans="1:22" s="142" customFormat="1" ht="15" hidden="1" customHeight="1" outlineLevel="1">
      <c r="A87" s="345"/>
      <c r="B87" s="345"/>
      <c r="C87" s="345"/>
      <c r="D87" s="359"/>
    </row>
    <row r="88" spans="1:22" s="142" customFormat="1" ht="15" hidden="1" customHeight="1" outlineLevel="1">
      <c r="D88" s="148"/>
    </row>
    <row r="89" spans="1:22" s="142" customFormat="1" ht="15" hidden="1" customHeight="1" outlineLevel="1">
      <c r="A89" s="345"/>
      <c r="D89" s="148"/>
    </row>
    <row r="90" spans="1:22" s="142" customFormat="1" ht="13.5" collapsed="1" thickBot="1">
      <c r="D90" s="148"/>
    </row>
    <row r="91" spans="1:22" s="142" customFormat="1" ht="15" customHeight="1" thickBot="1">
      <c r="A91" s="342" t="s">
        <v>282</v>
      </c>
      <c r="B91" s="343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4"/>
    </row>
    <row r="92" spans="1:22" s="142" customFormat="1" ht="15" customHeight="1" thickBot="1">
      <c r="A92" s="147"/>
      <c r="D92" s="148"/>
    </row>
    <row r="93" spans="1:22" s="142" customFormat="1" ht="15" customHeight="1" thickBot="1">
      <c r="A93" s="342" t="s">
        <v>283</v>
      </c>
      <c r="B93" s="343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4"/>
    </row>
    <row r="94" spans="1:22" s="142" customFormat="1" ht="15" customHeight="1">
      <c r="D94" s="148"/>
    </row>
    <row r="95" spans="1:22" s="142" customFormat="1" ht="15" customHeight="1">
      <c r="A95" s="147" t="s">
        <v>284</v>
      </c>
      <c r="D95" s="148"/>
    </row>
    <row r="96" spans="1:22" s="142" customFormat="1" ht="15" customHeight="1">
      <c r="D96" s="148"/>
    </row>
    <row r="97" spans="1:22" s="142" customFormat="1" ht="15" customHeight="1">
      <c r="A97" s="142" t="s">
        <v>285</v>
      </c>
      <c r="D97" s="148"/>
    </row>
    <row r="98" spans="1:22" s="363" customFormat="1" ht="27.75" customHeight="1">
      <c r="A98" s="363" t="s">
        <v>292</v>
      </c>
      <c r="D98" s="364"/>
    </row>
    <row r="99" spans="1:22" s="142" customFormat="1" ht="15" customHeight="1">
      <c r="A99" s="142" t="s">
        <v>286</v>
      </c>
      <c r="D99" s="148"/>
    </row>
    <row r="100" spans="1:22" s="363" customFormat="1" ht="27.75" customHeight="1">
      <c r="A100" s="363" t="s">
        <v>293</v>
      </c>
      <c r="D100" s="364"/>
    </row>
    <row r="101" spans="1:22" s="142" customFormat="1" ht="15" customHeight="1">
      <c r="A101" s="142" t="s">
        <v>287</v>
      </c>
      <c r="D101" s="148"/>
    </row>
    <row r="102" spans="1:22" s="142" customFormat="1" ht="15" customHeight="1">
      <c r="D102" s="148"/>
    </row>
    <row r="103" spans="1:22" s="142" customFormat="1" ht="15" customHeight="1" thickBot="1">
      <c r="D103" s="148"/>
    </row>
    <row r="104" spans="1:22" s="142" customFormat="1" ht="15" customHeight="1" thickBot="1">
      <c r="A104" s="342" t="s">
        <v>288</v>
      </c>
      <c r="B104" s="343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4"/>
    </row>
    <row r="105" spans="1:22" s="142" customFormat="1" ht="15" customHeight="1">
      <c r="D105" s="148"/>
    </row>
    <row r="106" spans="1:22" s="142" customFormat="1" ht="15" customHeight="1">
      <c r="A106" s="147" t="s">
        <v>289</v>
      </c>
      <c r="D106" s="148"/>
    </row>
    <row r="107" spans="1:22" s="142" customFormat="1" ht="15" customHeight="1">
      <c r="D107" s="148"/>
    </row>
    <row r="108" spans="1:22" s="142" customFormat="1" ht="15" customHeight="1">
      <c r="A108" s="212" t="s">
        <v>290</v>
      </c>
      <c r="D108" s="148"/>
    </row>
    <row r="109" spans="1:22" s="142" customFormat="1" ht="15" customHeight="1">
      <c r="D109" s="148"/>
    </row>
    <row r="110" spans="1:22" s="142" customFormat="1" ht="15" customHeight="1" thickBot="1">
      <c r="D110" s="148"/>
    </row>
    <row r="111" spans="1:22" s="142" customFormat="1" ht="15" customHeight="1">
      <c r="A111" s="346"/>
      <c r="B111" s="347"/>
      <c r="C111" s="216"/>
      <c r="D111" s="360"/>
      <c r="E111" s="174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6"/>
    </row>
    <row r="112" spans="1:22" s="142" customFormat="1" ht="15" customHeight="1">
      <c r="A112" s="177"/>
      <c r="D112" s="148"/>
      <c r="E112" s="178"/>
      <c r="V112" s="179"/>
    </row>
    <row r="113" spans="1:22" s="142" customFormat="1" ht="15" customHeight="1">
      <c r="A113" s="177"/>
      <c r="D113" s="148"/>
      <c r="E113" s="178"/>
      <c r="V113" s="179"/>
    </row>
    <row r="114" spans="1:22" s="142" customFormat="1" ht="15" customHeight="1" thickBot="1">
      <c r="A114" s="177"/>
      <c r="B114" s="180"/>
      <c r="C114" s="180"/>
      <c r="D114" s="361"/>
      <c r="E114" s="178"/>
      <c r="V114" s="179"/>
    </row>
    <row r="115" spans="1:22" s="142" customFormat="1" ht="15" customHeight="1" thickBot="1">
      <c r="A115" s="322" t="s">
        <v>176</v>
      </c>
      <c r="B115" s="348"/>
      <c r="C115" s="353"/>
      <c r="D115" s="362"/>
      <c r="E115" s="316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8"/>
    </row>
    <row r="116" spans="1:22" s="142" customFormat="1" ht="15" customHeight="1" thickBot="1">
      <c r="A116" s="349" t="s">
        <v>177</v>
      </c>
      <c r="B116" s="350"/>
      <c r="C116" s="353"/>
      <c r="D116" s="362"/>
      <c r="E116" s="316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8"/>
    </row>
    <row r="117" spans="1:22" s="142" customFormat="1" ht="15" customHeight="1">
      <c r="A117" s="147" t="s">
        <v>178</v>
      </c>
      <c r="D117" s="148"/>
    </row>
  </sheetData>
  <mergeCells count="33">
    <mergeCell ref="E115:V115"/>
    <mergeCell ref="A116:B116"/>
    <mergeCell ref="E116:V116"/>
    <mergeCell ref="L59:R59"/>
    <mergeCell ref="A62:V62"/>
    <mergeCell ref="A91:V91"/>
    <mergeCell ref="A93:V93"/>
    <mergeCell ref="A104:V104"/>
    <mergeCell ref="A111:B111"/>
    <mergeCell ref="L53:R53"/>
    <mergeCell ref="L54:R54"/>
    <mergeCell ref="L55:R55"/>
    <mergeCell ref="L56:R56"/>
    <mergeCell ref="L57:R57"/>
    <mergeCell ref="L58:R58"/>
    <mergeCell ref="L19:R19"/>
    <mergeCell ref="L20:R20"/>
    <mergeCell ref="L21:R21"/>
    <mergeCell ref="L22:R22"/>
    <mergeCell ref="L23:R23"/>
    <mergeCell ref="L24:R24"/>
    <mergeCell ref="L13:R13"/>
    <mergeCell ref="L14:R14"/>
    <mergeCell ref="L15:R15"/>
    <mergeCell ref="L16:R16"/>
    <mergeCell ref="L17:R17"/>
    <mergeCell ref="L18:R18"/>
    <mergeCell ref="M1:V4"/>
    <mergeCell ref="R5:S5"/>
    <mergeCell ref="L7:R9"/>
    <mergeCell ref="L10:R10"/>
    <mergeCell ref="L11:R11"/>
    <mergeCell ref="L12:R12"/>
  </mergeCells>
  <conditionalFormatting sqref="B3:D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58" orientation="landscape" horizontalDpi="1200" verticalDpi="1200" r:id="rId1"/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109</xdr:row>
                    <xdr:rowOff>190500</xdr:rowOff>
                  </from>
                  <to>
                    <xdr:col>5</xdr:col>
                    <xdr:colOff>38100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 moveWithCells="1">
                  <from>
                    <xdr:col>4</xdr:col>
                    <xdr:colOff>85725</xdr:colOff>
                    <xdr:row>111</xdr:row>
                    <xdr:rowOff>28575</xdr:rowOff>
                  </from>
                  <to>
                    <xdr:col>4</xdr:col>
                    <xdr:colOff>323850</xdr:colOff>
                    <xdr:row>112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Option Button 3">
              <controlPr defaultSize="0" autoFill="0" autoLine="0" autoPict="0">
                <anchor moveWithCells="1">
                  <from>
                    <xdr:col>4</xdr:col>
                    <xdr:colOff>85725</xdr:colOff>
                    <xdr:row>112</xdr:row>
                    <xdr:rowOff>66675</xdr:rowOff>
                  </from>
                  <to>
                    <xdr:col>4</xdr:col>
                    <xdr:colOff>323850</xdr:colOff>
                    <xdr:row>113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6EA5E-6AD6-4CE5-9E81-C7A50B0D4FA9}">
  <ds:schemaRefs>
    <ds:schemaRef ds:uri="cc099e4b-e381-4360-bcff-5e1f51ab48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bf10b48-52f7-4ad4-b1e1-de514cec68e0"/>
    <ds:schemaRef ds:uri="http://schemas.microsoft.com/office/2006/metadata/properties"/>
    <ds:schemaRef ds:uri="http://www.w3.org/XML/1998/namespace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71B417D4-8263-4E0C-B5F0-14C76FF50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40A66-46BA-4E42-A8D5-831BBEF18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CUTTING DOCKET</vt:lpstr>
      <vt:lpstr>2. TRIM CARD</vt:lpstr>
      <vt:lpstr>BTS</vt:lpstr>
      <vt:lpstr>'1. CUTTING DOCKET'!Print_Area</vt:lpstr>
      <vt:lpstr>'2. TRIM CARD'!Print_Area</vt:lpstr>
      <vt:lpstr>BTS!Print_Area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2025-02-14T09:25:10Z</cp:lastPrinted>
  <dcterms:created xsi:type="dcterms:W3CDTF">2016-05-06T01:47:29Z</dcterms:created>
  <dcterms:modified xsi:type="dcterms:W3CDTF">2025-02-14T09:30:18Z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