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TOMORROWLAND/2-SU25/1-SAMPLE/2-STYLE-FILE/3. CUTTING DOCKET/1ST PROTO SAMPLE/"/>
    </mc:Choice>
  </mc:AlternateContent>
  <xr:revisionPtr revIDLastSave="474" documentId="11_7E1B9548CFD184788F902ED3283F4C2352B76CBE" xr6:coauthVersionLast="47" xr6:coauthVersionMax="47" xr10:uidLastSave="{A4C04335-70BE-4F24-B22F-3D38A7E5471E}"/>
  <bookViews>
    <workbookView xWindow="-120" yWindow="-120" windowWidth="20730" windowHeight="11040" tabRatio="858" activeTab="2" xr2:uid="{00000000-000D-0000-FFFF-FFFF00000000}"/>
  </bookViews>
  <sheets>
    <sheet name="1. CUTTING DOCKET" sheetId="1" r:id="rId1"/>
    <sheet name="2. TRIM CARD" sheetId="5" r:id="rId2"/>
    <sheet name="BTS" sheetId="39" r:id="rId3"/>
  </sheets>
  <externalReferences>
    <externalReference r:id="rId4"/>
    <externalReference r:id="rId5"/>
    <externalReference r:id="rId6"/>
    <externalReference r:id="rId7"/>
  </externalReferences>
  <definedNames>
    <definedName name="_Fill" localSheetId="1" hidden="1">#REF!</definedName>
    <definedName name="_Fill" hidden="1">#REF!</definedName>
    <definedName name="_xlnm._FilterDatabase" localSheetId="0" hidden="1">'1. CUTTING DOCKET'!$A$76:$U$76</definedName>
    <definedName name="INTERNAL_INVOICE">[1]UN!#REF!</definedName>
    <definedName name="KKKKK">[1]UN!#REF!</definedName>
    <definedName name="_xlnm.Print_Area" localSheetId="0">'1. CUTTING DOCKET'!$A$1:$Q$114</definedName>
    <definedName name="_xlnm.Print_Area" localSheetId="1">'2. TRIM CARD'!$A$1:$C$22</definedName>
    <definedName name="_xlnm.Print_Area" localSheetId="2">BTS!$A$1:$S$139</definedName>
    <definedName name="_xlnm.Print_Titles" localSheetId="0">'1. CUTTING DOCKET'!$1:$15</definedName>
    <definedName name="_xlnm.Print_Titles" localSheetId="1">'2. TRIM CARD'!$1:$5</definedName>
    <definedName name="_xlnm.Print_Titles" localSheetId="2">BTS!$1:$9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13" i="1" l="1"/>
  <c r="D113" i="1"/>
  <c r="C113" i="1"/>
  <c r="J52" i="39" l="1"/>
  <c r="K52" i="39" s="1"/>
  <c r="I52" i="39"/>
  <c r="G52" i="39"/>
  <c r="F52" i="39"/>
  <c r="I51" i="39"/>
  <c r="J51" i="39" s="1"/>
  <c r="K51" i="39" s="1"/>
  <c r="G51" i="39"/>
  <c r="F51" i="39" s="1"/>
  <c r="I40" i="39"/>
  <c r="J40" i="39" s="1"/>
  <c r="K40" i="39" s="1"/>
  <c r="G40" i="39"/>
  <c r="F40" i="39" s="1"/>
  <c r="I39" i="39"/>
  <c r="J39" i="39" s="1"/>
  <c r="K39" i="39" s="1"/>
  <c r="G39" i="39"/>
  <c r="F39" i="39" s="1"/>
  <c r="J38" i="39"/>
  <c r="K38" i="39" s="1"/>
  <c r="I38" i="39"/>
  <c r="G38" i="39"/>
  <c r="F38" i="39"/>
  <c r="J32" i="39"/>
  <c r="K32" i="39" s="1"/>
  <c r="I32" i="39"/>
  <c r="G32" i="39"/>
  <c r="F32" i="39"/>
  <c r="I31" i="39"/>
  <c r="J31" i="39" s="1"/>
  <c r="K31" i="39" s="1"/>
  <c r="G31" i="39"/>
  <c r="F31" i="39"/>
  <c r="I30" i="39"/>
  <c r="J30" i="39" s="1"/>
  <c r="K30" i="39" s="1"/>
  <c r="G30" i="39"/>
  <c r="F30" i="39" s="1"/>
  <c r="I24" i="39"/>
  <c r="J24" i="39" s="1"/>
  <c r="K24" i="39" s="1"/>
  <c r="G24" i="39"/>
  <c r="F24" i="39"/>
  <c r="K22" i="39"/>
  <c r="J22" i="39"/>
  <c r="I22" i="39"/>
  <c r="G22" i="39"/>
  <c r="F22" i="39"/>
  <c r="I21" i="39"/>
  <c r="J21" i="39" s="1"/>
  <c r="K21" i="39" s="1"/>
  <c r="G21" i="39"/>
  <c r="F21" i="39" s="1"/>
  <c r="I20" i="39"/>
  <c r="J20" i="39" s="1"/>
  <c r="K20" i="39" s="1"/>
  <c r="G20" i="39"/>
  <c r="F20" i="39" s="1"/>
  <c r="J19" i="39"/>
  <c r="K19" i="39" s="1"/>
  <c r="I19" i="39"/>
  <c r="G19" i="39"/>
  <c r="F19" i="39"/>
  <c r="J18" i="39"/>
  <c r="K18" i="39" s="1"/>
  <c r="I18" i="39"/>
  <c r="G18" i="39"/>
  <c r="F18" i="39" s="1"/>
  <c r="I17" i="39"/>
  <c r="J17" i="39" s="1"/>
  <c r="K17" i="39" s="1"/>
  <c r="G17" i="39"/>
  <c r="F17" i="39"/>
  <c r="I16" i="39"/>
  <c r="J16" i="39" s="1"/>
  <c r="K16" i="39" s="1"/>
  <c r="G16" i="39"/>
  <c r="F16" i="39" s="1"/>
  <c r="I15" i="39"/>
  <c r="J15" i="39" s="1"/>
  <c r="K15" i="39" s="1"/>
  <c r="G15" i="39"/>
  <c r="F15" i="39"/>
  <c r="K13" i="39"/>
  <c r="J13" i="39"/>
  <c r="I13" i="39"/>
  <c r="G13" i="39"/>
  <c r="F13" i="39"/>
  <c r="I12" i="39"/>
  <c r="J12" i="39" s="1"/>
  <c r="K12" i="39" s="1"/>
  <c r="G12" i="39"/>
  <c r="F12" i="39" s="1"/>
  <c r="I11" i="39"/>
  <c r="J11" i="39" s="1"/>
  <c r="K11" i="39" s="1"/>
  <c r="G11" i="39"/>
  <c r="F11" i="39" s="1"/>
  <c r="B5" i="39"/>
  <c r="B4" i="39"/>
  <c r="B3" i="39"/>
  <c r="H19" i="1" l="1"/>
  <c r="H21" i="1" s="1"/>
  <c r="H53" i="1" s="1"/>
  <c r="I19" i="1"/>
  <c r="I21" i="1" s="1"/>
  <c r="I53" i="1" s="1"/>
  <c r="J21" i="1"/>
  <c r="J53" i="1" s="1"/>
  <c r="K19" i="1"/>
  <c r="K21" i="1" s="1"/>
  <c r="K53" i="1" s="1"/>
  <c r="L19" i="1"/>
  <c r="L21" i="1" s="1"/>
  <c r="L53" i="1" s="1"/>
  <c r="G19" i="1" l="1"/>
  <c r="G21" i="1" l="1"/>
  <c r="B21" i="5" l="1"/>
  <c r="A10" i="5" l="1"/>
  <c r="L77" i="1"/>
  <c r="C15" i="5" l="1"/>
  <c r="A15" i="5"/>
  <c r="B15" i="5"/>
  <c r="A78" i="1" l="1"/>
  <c r="A8" i="5" l="1"/>
  <c r="C2" i="5" l="1"/>
  <c r="A21" i="5" l="1"/>
  <c r="A19" i="5"/>
  <c r="B19" i="5"/>
  <c r="A17" i="5"/>
  <c r="B17" i="5"/>
  <c r="C14" i="5"/>
  <c r="C13" i="5"/>
  <c r="A9" i="5"/>
  <c r="B7" i="5"/>
  <c r="C5" i="5"/>
  <c r="C4" i="5"/>
  <c r="C3" i="5"/>
  <c r="B13" i="5"/>
  <c r="A13" i="5"/>
  <c r="A12" i="5"/>
  <c r="C11" i="5"/>
  <c r="B11" i="5"/>
  <c r="A11" i="5"/>
  <c r="B9" i="5"/>
  <c r="B5" i="5"/>
  <c r="B6" i="5" s="1"/>
  <c r="B4" i="5"/>
  <c r="A4" i="5"/>
  <c r="B3" i="5"/>
  <c r="A3" i="5"/>
  <c r="B2" i="5"/>
  <c r="A2" i="5"/>
  <c r="I25" i="1"/>
  <c r="I27" i="1" s="1"/>
  <c r="I31" i="1"/>
  <c r="I33" i="1" s="1"/>
  <c r="I37" i="1"/>
  <c r="I39" i="1" s="1"/>
  <c r="I43" i="1"/>
  <c r="I45" i="1" s="1"/>
  <c r="I49" i="1"/>
  <c r="I51" i="1" s="1"/>
  <c r="J25" i="1"/>
  <c r="J27" i="1" s="1"/>
  <c r="K25" i="1"/>
  <c r="K27" i="1" s="1"/>
  <c r="J31" i="1"/>
  <c r="J33" i="1" s="1"/>
  <c r="K31" i="1"/>
  <c r="K33" i="1" s="1"/>
  <c r="J37" i="1"/>
  <c r="J39" i="1" s="1"/>
  <c r="K37" i="1"/>
  <c r="K39" i="1" s="1"/>
  <c r="J43" i="1"/>
  <c r="J45" i="1" s="1"/>
  <c r="K43" i="1"/>
  <c r="K45" i="1" s="1"/>
  <c r="J49" i="1"/>
  <c r="J51" i="1" s="1"/>
  <c r="K49" i="1"/>
  <c r="K51" i="1" s="1"/>
  <c r="A79" i="1" l="1"/>
  <c r="A80" i="1"/>
  <c r="A81" i="1"/>
  <c r="P51" i="1" l="1"/>
  <c r="O51" i="1"/>
  <c r="N51" i="1"/>
  <c r="Q50" i="1"/>
  <c r="M49" i="1"/>
  <c r="M51" i="1" s="1"/>
  <c r="L49" i="1"/>
  <c r="L51" i="1" s="1"/>
  <c r="H49" i="1"/>
  <c r="H51" i="1" s="1"/>
  <c r="G49" i="1"/>
  <c r="G51" i="1" s="1"/>
  <c r="F49" i="1"/>
  <c r="P45" i="1"/>
  <c r="O45" i="1"/>
  <c r="N45" i="1"/>
  <c r="Q44" i="1"/>
  <c r="M43" i="1"/>
  <c r="M45" i="1" s="1"/>
  <c r="L43" i="1"/>
  <c r="L45" i="1" s="1"/>
  <c r="H43" i="1"/>
  <c r="H45" i="1" s="1"/>
  <c r="G43" i="1"/>
  <c r="G45" i="1" s="1"/>
  <c r="F43" i="1"/>
  <c r="F45" i="1" s="1"/>
  <c r="P39" i="1"/>
  <c r="O39" i="1"/>
  <c r="N39" i="1"/>
  <c r="Q38" i="1"/>
  <c r="M37" i="1"/>
  <c r="M39" i="1" s="1"/>
  <c r="L37" i="1"/>
  <c r="L39" i="1" s="1"/>
  <c r="H37" i="1"/>
  <c r="H39" i="1" s="1"/>
  <c r="G37" i="1"/>
  <c r="G39" i="1" s="1"/>
  <c r="F37" i="1"/>
  <c r="P33" i="1"/>
  <c r="O33" i="1"/>
  <c r="N33" i="1"/>
  <c r="Q32" i="1"/>
  <c r="M31" i="1"/>
  <c r="M33" i="1" s="1"/>
  <c r="L31" i="1"/>
  <c r="L33" i="1" s="1"/>
  <c r="H31" i="1"/>
  <c r="H33" i="1" s="1"/>
  <c r="G31" i="1"/>
  <c r="G33" i="1" s="1"/>
  <c r="F31" i="1"/>
  <c r="P27" i="1"/>
  <c r="O27" i="1"/>
  <c r="N27" i="1"/>
  <c r="Q26" i="1"/>
  <c r="M25" i="1"/>
  <c r="M27" i="1" s="1"/>
  <c r="L25" i="1"/>
  <c r="L27" i="1" s="1"/>
  <c r="H25" i="1"/>
  <c r="H27" i="1" s="1"/>
  <c r="G25" i="1"/>
  <c r="G27" i="1" s="1"/>
  <c r="F25" i="1"/>
  <c r="Q37" i="1" l="1"/>
  <c r="Q31" i="1"/>
  <c r="Q49" i="1"/>
  <c r="F51" i="1"/>
  <c r="Q25" i="1"/>
  <c r="Q43" i="1"/>
  <c r="F39" i="1"/>
  <c r="F33" i="1"/>
  <c r="F27" i="1"/>
  <c r="A72" i="1" l="1"/>
  <c r="A69" i="1"/>
  <c r="E70" i="1" s="1"/>
  <c r="B70" i="1"/>
  <c r="G53" i="1" l="1"/>
  <c r="Q53" i="1" s="1"/>
  <c r="C49" i="1" l="1"/>
  <c r="D43" i="1"/>
  <c r="D45" i="1" s="1"/>
  <c r="C43" i="1"/>
  <c r="Q42" i="1"/>
  <c r="Q45" i="1" s="1"/>
  <c r="S45" i="1" l="1"/>
  <c r="G70" i="1"/>
  <c r="I70" i="1" s="1"/>
  <c r="J70" i="1" s="1"/>
  <c r="Q20" i="1" l="1"/>
  <c r="A77" i="1" l="1"/>
  <c r="C37" i="1" l="1"/>
  <c r="C31" i="1"/>
  <c r="C25" i="1" l="1"/>
  <c r="E62" i="1" l="1"/>
  <c r="Q18" i="1" l="1"/>
  <c r="B73" i="1" l="1"/>
  <c r="B67" i="1"/>
  <c r="B64" i="1"/>
  <c r="B61" i="1"/>
  <c r="D49" i="1" l="1"/>
  <c r="D51" i="1" s="1"/>
  <c r="Q48" i="1"/>
  <c r="Q51" i="1" s="1"/>
  <c r="D37" i="1"/>
  <c r="D39" i="1" s="1"/>
  <c r="Q36" i="1"/>
  <c r="Q39" i="1" s="1"/>
  <c r="D31" i="1"/>
  <c r="D33" i="1" s="1"/>
  <c r="E71" i="1" l="1"/>
  <c r="A63" i="1"/>
  <c r="E73" i="1"/>
  <c r="E74" i="1" s="1"/>
  <c r="E67" i="1"/>
  <c r="E68" i="1" s="1"/>
  <c r="A66" i="1"/>
  <c r="E64" i="1"/>
  <c r="S51" i="1" l="1"/>
  <c r="S39" i="1"/>
  <c r="G71" i="1" l="1"/>
  <c r="I71" i="1" s="1"/>
  <c r="J71" i="1" s="1"/>
  <c r="G73" i="1"/>
  <c r="G67" i="1"/>
  <c r="I67" i="1" s="1"/>
  <c r="J67" i="1" s="1"/>
  <c r="G74" i="1" l="1"/>
  <c r="I74" i="1" s="1"/>
  <c r="J74" i="1" s="1"/>
  <c r="M74" i="1" s="1"/>
  <c r="I73" i="1"/>
  <c r="J73" i="1" s="1"/>
  <c r="M71" i="1"/>
  <c r="M70" i="1"/>
  <c r="M73" i="1" l="1"/>
  <c r="B58" i="1" l="1"/>
  <c r="D25" i="1" l="1"/>
  <c r="D27" i="1" s="1"/>
  <c r="Q24" i="1"/>
  <c r="Q27" i="1" s="1"/>
  <c r="E65" i="1" l="1"/>
  <c r="S27" i="1" l="1"/>
  <c r="G61" i="1" l="1"/>
  <c r="I61" i="1" s="1"/>
  <c r="J61" i="1" s="1"/>
  <c r="G62" i="1" l="1"/>
  <c r="I62" i="1" l="1"/>
  <c r="J62" i="1" s="1"/>
  <c r="M61" i="1"/>
  <c r="M62" i="1" l="1"/>
  <c r="Q30" i="1"/>
  <c r="Q33" i="1" s="1"/>
  <c r="S33" i="1" l="1"/>
  <c r="G64" i="1" l="1"/>
  <c r="I64" i="1" s="1"/>
  <c r="J64" i="1" s="1"/>
  <c r="G65" i="1" l="1"/>
  <c r="I65" i="1" s="1"/>
  <c r="J65" i="1" s="1"/>
  <c r="G68" i="1"/>
  <c r="I68" i="1" s="1"/>
  <c r="J68" i="1" s="1"/>
  <c r="M67" i="1" l="1"/>
  <c r="M65" i="1"/>
  <c r="M64" i="1"/>
  <c r="M68" i="1"/>
  <c r="D19" i="1" l="1"/>
  <c r="D21" i="1" s="1"/>
  <c r="Q19" i="1"/>
  <c r="Q21" i="1" s="1"/>
  <c r="B106" i="1" l="1"/>
  <c r="B98" i="1"/>
  <c r="E58" i="1"/>
  <c r="E59" i="1"/>
  <c r="H78" i="1"/>
  <c r="K78" i="1"/>
  <c r="M78" i="1" s="1"/>
  <c r="O78" i="1" s="1"/>
  <c r="K80" i="1"/>
  <c r="M80" i="1" s="1"/>
  <c r="O80" i="1" s="1"/>
  <c r="K77" i="1"/>
  <c r="M77" i="1" s="1"/>
  <c r="K79" i="1"/>
  <c r="M79" i="1" s="1"/>
  <c r="O79" i="1" s="1"/>
  <c r="K81" i="1"/>
  <c r="M81" i="1" s="1"/>
  <c r="O81" i="1" s="1"/>
  <c r="H81" i="1"/>
  <c r="H79" i="1"/>
  <c r="H80" i="1"/>
  <c r="A57" i="1"/>
  <c r="H77" i="1"/>
  <c r="C106" i="1" l="1"/>
  <c r="C98" i="1"/>
  <c r="C6" i="5"/>
  <c r="C9" i="5" s="1"/>
  <c r="G58" i="1"/>
  <c r="I58" i="1" s="1"/>
  <c r="J58" i="1" s="1"/>
  <c r="O77" i="1"/>
  <c r="M58" i="1" l="1"/>
  <c r="G59" i="1"/>
  <c r="I59" i="1" s="1"/>
  <c r="J59" i="1" s="1"/>
  <c r="M59" i="1" l="1"/>
</calcChain>
</file>

<file path=xl/sharedStrings.xml><?xml version="1.0" encoding="utf-8"?>
<sst xmlns="http://schemas.openxmlformats.org/spreadsheetml/2006/main" count="473" uniqueCount="295">
  <si>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</si>
  <si>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</si>
  <si>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</si>
  <si>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</si>
  <si>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</si>
  <si>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</si>
  <si>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</si>
  <si>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</si>
  <si>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</si>
  <si>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</si>
  <si>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</si>
  <si>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</si>
  <si>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</si>
  <si>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</si>
  <si>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</si>
  <si>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</si>
  <si>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</si>
  <si>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</si>
  <si>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</si>
  <si>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</si>
  <si>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</si>
  <si>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</si>
  <si>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</si>
  <si>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</si>
  <si>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</si>
  <si>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</si>
  <si>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</si>
  <si>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</si>
  <si>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</si>
  <si>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</si>
  <si>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</si>
  <si>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</si>
  <si>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</si>
  <si>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</si>
  <si>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</si>
  <si>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</si>
  <si>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>WHITE</t>
  </si>
  <si>
    <t>BLACK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</si>
  <si>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</si>
  <si>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</si>
  <si>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</si>
  <si>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</si>
  <si>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</si>
  <si>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</si>
  <si>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</si>
  <si>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</si>
  <si>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</si>
  <si>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</si>
  <si>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</si>
  <si>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-CÁCH MAY THEO NHƯ TÀI LIỆU ĐÍNH KÈM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</si>
  <si>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</si>
  <si>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</si>
  <si>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</si>
  <si>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</si>
  <si>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</si>
  <si>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</si>
  <si>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</si>
  <si>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</si>
  <si>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</si>
  <si>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</si>
  <si>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</si>
  <si>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</si>
  <si>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</si>
  <si>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</si>
  <si>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</si>
  <si>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</si>
  <si>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</si>
  <si>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</si>
  <si>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</si>
  <si>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</si>
  <si>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</si>
  <si>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</si>
  <si>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t>100% COTTON</t>
  </si>
  <si>
    <t>VẢI CHÍNH</t>
  </si>
  <si>
    <t>GRAND TOTAL:</t>
  </si>
  <si>
    <t>SỐ LƯỢNG CẦN CẤP CHO TEST INHOUSE</t>
  </si>
  <si>
    <t>SỐ LƯỢNG CẦN CẤP CHO TEST OUTSOURCE</t>
  </si>
  <si>
    <t>LỖI VẢI (DEFECT)
+ ĐẦU KHÚC</t>
  </si>
  <si>
    <t>XS</t>
  </si>
  <si>
    <t xml:space="preserve">CM20 1X1RIB  100% COTTON 260GSM </t>
  </si>
  <si>
    <t>BO CỔ</t>
  </si>
  <si>
    <t>3XL</t>
  </si>
  <si>
    <t>DUYỆT HÌNH IN THEO</t>
  </si>
  <si>
    <t>2XL</t>
  </si>
  <si>
    <t>WHITE OVO STANDARD</t>
  </si>
  <si>
    <t>SHIPPING SAMPLE REQUIRED</t>
  </si>
  <si>
    <t>WHISPER WHITE</t>
  </si>
  <si>
    <t>FLINT STONE</t>
  </si>
  <si>
    <t>BRONZE GREEN</t>
  </si>
  <si>
    <t>WILD GINGER</t>
  </si>
  <si>
    <t>M-0324-KT-5141</t>
  </si>
  <si>
    <t>2XS</t>
  </si>
  <si>
    <t xml:space="preserve">-OVFW24P0456004T00K LOT 0743/3 ÁNH A CẤP 54M </t>
  </si>
  <si>
    <t>-OVFW24P0456010T00K LOT 1502/4 CẤP 27M</t>
  </si>
  <si>
    <t>-OVFW24P0456012T00K LOT 1501/4 ÁNH A CẤP 27M</t>
  </si>
  <si>
    <t xml:space="preserve">-OVFW24P0456006T00K LOT 0716/4 ÁNH A CẤP 15M TRIỆT TIÊU
OVFW24P0456006T00K LOT 0715/4 ÁNH A CẤP 26M </t>
  </si>
  <si>
    <t>-OVFW24P0456008T00K LOT 0309/4 ÁNH A CẤP 17M TRIỆT TIÊU
-OVFW24P0456007T00K LOT 0310/4 ÁNH A CẤP 24M</t>
  </si>
  <si>
    <t>-OVFW24P0456003T00K LOT 0743/3 ÁNH A CẤP 795M</t>
  </si>
  <si>
    <t>-OVFW24P0456005T00K LOT 0716/4 ÁNH A CẤP 74MM
-OVFW24P0456005T00K LOT 0715/4 ÁNH A CẤP 530MM</t>
  </si>
  <si>
    <t>-OVFW24P0456007T00K LOT 0309/4 ÁNH A CẤP 149M
-OVFW24P0456007T00K LOT 0310/4 ÁNH A CẤP 445M</t>
  </si>
  <si>
    <t>-OVFW24P0456009T00K LOT 1502/4 ÁNH A CẤP 400M</t>
  </si>
  <si>
    <t>-OVFW24P0456011T00K LOT 1501/4 ÁNH A CẤP 399M</t>
  </si>
  <si>
    <t>SS25 - PRODUCTION</t>
  </si>
  <si>
    <t xml:space="preserve">CHỈ 40/2 MAY CHÍNH + VẮT SỔ </t>
  </si>
  <si>
    <r>
      <t>IN :</t>
    </r>
    <r>
      <rPr>
        <b/>
        <sz val="45"/>
        <rFont val="Muli"/>
      </rPr>
      <t xml:space="preserve"> </t>
    </r>
  </si>
  <si>
    <t>THÔNG TIN ĐỊNH VỊ HÌNH IN</t>
  </si>
  <si>
    <r>
      <t>WASH:</t>
    </r>
    <r>
      <rPr>
        <sz val="45"/>
        <rFont val="Muli"/>
      </rPr>
      <t xml:space="preserve"> </t>
    </r>
  </si>
  <si>
    <t>DUYỆT GARMENT WASH  THEO</t>
  </si>
  <si>
    <t>CHỈ MAY CHÍNH</t>
  </si>
  <si>
    <t>177CM</t>
  </si>
  <si>
    <r>
      <rPr>
        <b/>
        <sz val="30"/>
        <rFont val="Muli"/>
      </rPr>
      <t>ĐỊNH VỊ HÌNH IN TẠI THÂN SAU:</t>
    </r>
    <r>
      <rPr>
        <sz val="30"/>
        <rFont val="Muli"/>
      </rPr>
      <t xml:space="preserve">
CANH GIỮA THÂN SAU , TỪ GIỮA CỔ SAU XUỐNG</t>
    </r>
  </si>
  <si>
    <t>MER - CHI/OANH - EXT : 210</t>
  </si>
  <si>
    <t>TOMORROWLAND</t>
  </si>
  <si>
    <t xml:space="preserve">NHÃN CHÍNH </t>
  </si>
  <si>
    <t>NHÃN SIZE</t>
  </si>
  <si>
    <t xml:space="preserve">THÊU : </t>
  </si>
  <si>
    <t>Date:</t>
  </si>
  <si>
    <t>Not applicable for now</t>
  </si>
  <si>
    <t xml:space="preserve">Date production ok: </t>
  </si>
  <si>
    <t>Gender</t>
  </si>
  <si>
    <t xml:space="preserve">Style </t>
  </si>
  <si>
    <t>Supplier</t>
  </si>
  <si>
    <t>MEASUREMENT</t>
  </si>
  <si>
    <t>INSTRUCTION</t>
  </si>
  <si>
    <t>BODY</t>
  </si>
  <si>
    <t>BODY LENGTH</t>
  </si>
  <si>
    <t>FRONT, SHOULDER NECK POINT TO BOTTOM HEM</t>
  </si>
  <si>
    <t>A</t>
  </si>
  <si>
    <t>SHOULDER TO SHOULDER</t>
  </si>
  <si>
    <t>SEAM TO SEAM, EXCL BINDING OR CUFF HEM</t>
  </si>
  <si>
    <t>B</t>
  </si>
  <si>
    <t xml:space="preserve">1/2 CHEST WIDTH </t>
  </si>
  <si>
    <t>1 CM BELOW ARMPIT</t>
  </si>
  <si>
    <t>C</t>
  </si>
  <si>
    <t>1/2 CARURE WIDTH</t>
  </si>
  <si>
    <t>1/2 ARMHOLE HEIGHT, SEAM TO SEAM</t>
  </si>
  <si>
    <t>D</t>
  </si>
  <si>
    <t>E</t>
  </si>
  <si>
    <t>F</t>
  </si>
  <si>
    <t>BOTTOM HEM HEIGHT</t>
  </si>
  <si>
    <t>STITCHING OR RIB HEIGHT</t>
  </si>
  <si>
    <t>G</t>
  </si>
  <si>
    <t>1/2 ARMHOLE STRAIGHT</t>
  </si>
  <si>
    <t>H</t>
  </si>
  <si>
    <t>1/2 SLEEVEWIDTH AT ARMPIT</t>
  </si>
  <si>
    <t>UNDERARM POINT, PERPENDULAR TO SLEEVE</t>
  </si>
  <si>
    <t>I</t>
  </si>
  <si>
    <t>1/2 SLEEVE OPENING INSIDE</t>
  </si>
  <si>
    <t>RIB/ CUFF HEM</t>
  </si>
  <si>
    <t>J</t>
  </si>
  <si>
    <t>CUFF HEM HEIGHT</t>
  </si>
  <si>
    <t xml:space="preserve">SLEEVE LENGTH </t>
  </si>
  <si>
    <t>SLEEVEHEAD HEIGHT</t>
  </si>
  <si>
    <t>SHOULDERDROP</t>
  </si>
  <si>
    <t>N</t>
  </si>
  <si>
    <t>NECK</t>
  </si>
  <si>
    <t xml:space="preserve">NECK OPENING </t>
  </si>
  <si>
    <t>SEAM TO SEAM, INCL COLLAR</t>
  </si>
  <si>
    <t>O</t>
  </si>
  <si>
    <t>FRONT NECK DROP</t>
  </si>
  <si>
    <t>P</t>
  </si>
  <si>
    <t>BACK NECK DROP</t>
  </si>
  <si>
    <t>Q</t>
  </si>
  <si>
    <t>COLLAR HEIGHT</t>
  </si>
  <si>
    <t>R</t>
  </si>
  <si>
    <t>COLLAR WIDTH ON TOP</t>
  </si>
  <si>
    <t>REAL OPENING, EXCL COLLAR</t>
  </si>
  <si>
    <t>MINIMUM HEADPASSING</t>
  </si>
  <si>
    <t>NECKOPENING STRETCHED OPEN TO MAX</t>
  </si>
  <si>
    <t>ARTWORK</t>
  </si>
  <si>
    <t>FRONT ARTWORK SIZE</t>
  </si>
  <si>
    <t>%</t>
  </si>
  <si>
    <t>BACK ARTWORK SIZE</t>
  </si>
  <si>
    <t>ARTWORK POSITION FROM SHOULDER NECK POINT</t>
  </si>
  <si>
    <t>ARTWORK POSITION FROM CF</t>
  </si>
  <si>
    <t>ARTWORK POSITION FROM CF NECKLINE</t>
  </si>
  <si>
    <t>EXCL COLLAR</t>
  </si>
  <si>
    <t>ARTWORK POSITION FROM CB NECKLINE</t>
  </si>
  <si>
    <t>Marked in red is out of tolerance, marked in yellow is adjusted or added</t>
  </si>
  <si>
    <t>LOOK - FABRIC</t>
  </si>
  <si>
    <t>FABRIC + COLOUR</t>
  </si>
  <si>
    <t>WASHING</t>
  </si>
  <si>
    <t>TRIMS</t>
  </si>
  <si>
    <t>TECHNIQUE</t>
  </si>
  <si>
    <t>COLOUR</t>
  </si>
  <si>
    <t xml:space="preserve">POSITION </t>
  </si>
  <si>
    <t>PICTURES</t>
  </si>
  <si>
    <t>FITTING</t>
  </si>
  <si>
    <t>FINISHING - MANUFACTURING</t>
  </si>
  <si>
    <t>Requested in following sizes</t>
  </si>
  <si>
    <t>Extra comments</t>
  </si>
  <si>
    <t>Please contact us if something isn't clear, or if you have any questions</t>
  </si>
  <si>
    <t>1/2 NÁCH ĐO THẲNG</t>
  </si>
  <si>
    <t>CỬA TAY</t>
  </si>
  <si>
    <t>RỘNG CỔ</t>
  </si>
  <si>
    <t>HẠ CỔ TRƯỚC</t>
  </si>
  <si>
    <t>K</t>
  </si>
  <si>
    <t>VTK6012-1B FLEECE 100%COTTON 310GSM 
30'S//2 OE CD +
10'S CD AA SIRO DK ; CW: 177CM</t>
  </si>
  <si>
    <t>VTK5824 RIB 2*2 97%COTTON 3%SPAN 390GSM
30'S//2 CM + 70D/OP; CW: 127CM</t>
  </si>
  <si>
    <t xml:space="preserve">DÂY TAPE XƯƠNG CÁ </t>
  </si>
  <si>
    <t>TẠI CỔ</t>
  </si>
  <si>
    <t>1/2 BOTTOM WIDTH AT RIB/ BOTTOM HEM</t>
  </si>
  <si>
    <t xml:space="preserve">RELAXED </t>
  </si>
  <si>
    <t xml:space="preserve">1/2 BOTTOM WIDTH AT 5 CM ABOVE RIB </t>
  </si>
  <si>
    <t>1/2 SLEEVE WIDTH AT 5 CM ABOVE RIB/ CUFF HEM</t>
  </si>
  <si>
    <t>ARMPIT POSITION FROM SHOULDER NECK POINT</t>
  </si>
  <si>
    <t>FOR RAGLAN, MEASURE STRAIGHT TILL UNDERARM POINT</t>
  </si>
  <si>
    <t>HOOD</t>
  </si>
  <si>
    <t xml:space="preserve">1/2 HOOD OPENING </t>
  </si>
  <si>
    <t xml:space="preserve">FRONT OPENING </t>
  </si>
  <si>
    <t>HOOD EDGE CIRCUMFERENCE</t>
  </si>
  <si>
    <t>NECKLINE TO FRONT OPENING</t>
  </si>
  <si>
    <t>1/2 HOOD WIDTH</t>
  </si>
  <si>
    <t xml:space="preserve">15 CM FROM TOP HOOD </t>
  </si>
  <si>
    <t>1/2 HOOD HEIGHT</t>
  </si>
  <si>
    <t>SHOULDER NECK POINT TO TOP HOOD</t>
  </si>
  <si>
    <t>LENGTH CORD ENDS</t>
  </si>
  <si>
    <t>WHEN HOOD IS RELAXED, VISIBLE LENGTH</t>
  </si>
  <si>
    <t>POCKET</t>
  </si>
  <si>
    <t>POCKET HEIGHT</t>
  </si>
  <si>
    <t>CENTER</t>
  </si>
  <si>
    <t>W</t>
  </si>
  <si>
    <t xml:space="preserve">POCKET WIDTH AT TOP </t>
  </si>
  <si>
    <t>X</t>
  </si>
  <si>
    <t>POCKET WIDTH AT BOTTOM</t>
  </si>
  <si>
    <t>Y</t>
  </si>
  <si>
    <t>POCKET OPENING</t>
  </si>
  <si>
    <t>Z</t>
  </si>
  <si>
    <t>I do want to check/ approve all artwork positions of other colorways but for this style, you can proceed to production</t>
  </si>
  <si>
    <t>NGANG VAI</t>
  </si>
  <si>
    <t>1/2 BẮP TAY ĐO VUÔNG GÓC TẠI NÁCH</t>
  </si>
  <si>
    <t>BO LAI + BO TAY</t>
  </si>
  <si>
    <t>DÀI TRƯỚC TỪ ĐỈNH VAI ĐẾN LAI ( BAO GỒM RIB)</t>
  </si>
  <si>
    <t xml:space="preserve">1/2 RỘNG TRƯỚC TỪ GIỮA NÁCH </t>
  </si>
  <si>
    <t>1/2 RỘNG LAI ĐO ÊM</t>
  </si>
  <si>
    <t>1/2 RỘNG LAI ĐO TỪ ĐƯỜNG TRA LAI LÊN 5CM</t>
  </si>
  <si>
    <t>TO BẢN LAI</t>
  </si>
  <si>
    <t>1/2 KHỦY TAY ĐO TỪ ĐƯỜNG TRA LAI TAY LÊN 5CM</t>
  </si>
  <si>
    <t>TO BẢN LAI TAY</t>
  </si>
  <si>
    <t>DÀI TAY TỪ GIỮA CỔ SAU ĐẾN LAI TAY</t>
  </si>
  <si>
    <t>HẠ CỔ SAU</t>
  </si>
  <si>
    <t>HOODIE</t>
  </si>
  <si>
    <t>COMMENTS FROM CUSTOMER</t>
  </si>
  <si>
    <t>COMMENTS FROM UA ON 09.SEP</t>
  </si>
  <si>
    <t>DÀI TAY TỪ ĐỈNH VAI ĐẾN LAI TAY</t>
  </si>
  <si>
    <t>1/2 RỘNG NÓN TỪ ĐỈNH NÓN XUỐNG 15CM</t>
  </si>
  <si>
    <t>T25  FW25  G2783</t>
  </si>
  <si>
    <t>T25-0047</t>
  </si>
  <si>
    <t>T25-0048</t>
  </si>
  <si>
    <t>T25-0049</t>
  </si>
  <si>
    <t>T25-0051</t>
  </si>
  <si>
    <t xml:space="preserve">GẬP ĐÔI, MAY KẸP TẠI GIỮA CỔ SAU </t>
  </si>
  <si>
    <t xml:space="preserve">GẬP ĐÔI, MAY SÁT BÊN CẠNH TRÁI CỦA NHÃN CHÍNH ( HƯỚNG NGƯỜI MẶC)  </t>
  </si>
  <si>
    <t>THAM KHẢO CÁCH MAY: QUY CÁCH MAY ÁO MẪU T25-HD74 CHUYỂN CÙNG TÁC NGHIỆP</t>
  </si>
  <si>
    <t>GẬP ĐÔI, MAY KẸP BÊN SƯỜN TRÁI NGƯỜI MẶT, CÁCH TRA LAI 11CM</t>
  </si>
  <si>
    <t xml:space="preserve">TOL(+/-)
UPDATED ON 16.SEP </t>
  </si>
  <si>
    <t>stick to spec</t>
  </si>
  <si>
    <t>1/2 NGANG NGỰC DƯỚ NÁCH 1CM</t>
  </si>
  <si>
    <t>grading + msm changed</t>
  </si>
  <si>
    <t>SLEEVE LENGTH</t>
  </si>
  <si>
    <t>CB TO CUFF HEM</t>
  </si>
  <si>
    <t>UA suggested remove this point because there are the shoulder + slevee length from upper arm -&gt; APPROVED BT EMILIE ON 16/SEP</t>
  </si>
  <si>
    <t>UPPER ARM</t>
  </si>
  <si>
    <t xml:space="preserve">HEIGHT BETWEEN HSP AT NECK TO SHOULDERSEAM </t>
  </si>
  <si>
    <t>STRAIGHT FROM NECK HSP TO CF NECKLINE, INCL COLLAR</t>
  </si>
  <si>
    <t>1/2 MIỆNG NÓN TRƯỚC</t>
  </si>
  <si>
    <t>UA suggetsed the grade for hood for a better  shape . Beacause the neck have grading . Please see image next to - UA graded -&gt; APPROVED BY EMILIE ON 16/SEP</t>
  </si>
  <si>
    <t>SÓNG NÓN</t>
  </si>
  <si>
    <t>V</t>
  </si>
  <si>
    <t>EYELET POSITION FROM CF NECKLINE</t>
  </si>
  <si>
    <t>Overall fitting looks ok and measurements were followed well</t>
  </si>
  <si>
    <t>Nhìn chung trông vừa vặn và các số đo được tuân thủ tốt</t>
  </si>
  <si>
    <t>* Please follow adjusted measurements and grading for cuff opening = can't be too small for men</t>
  </si>
  <si>
    <t>* Vui lòng tuân thủ các số đo đã điều chỉnh và bước nhảy của cửa tay = không thể quá nhỏ đối đối tượng dành cho nam</t>
  </si>
  <si>
    <t>* Make sure that seams aren't stretched out = should be flat</t>
  </si>
  <si>
    <t>Đảm bảo các đường may không bị giãn ra,  phải phẳng</t>
  </si>
  <si>
    <t>10.5CM</t>
  </si>
  <si>
    <t>SAMPLING</t>
  </si>
  <si>
    <t>DEEP BLACK</t>
  </si>
  <si>
    <t xml:space="preserve">NHÃN THÀNH PHẦN </t>
  </si>
  <si>
    <t>KHÔNG IN</t>
  </si>
  <si>
    <t>PFD</t>
  </si>
  <si>
    <t>MER CHUYỂN THÔNG TIN 23/07/2024</t>
  </si>
  <si>
    <r>
      <rPr>
        <b/>
        <sz val="30"/>
        <rFont val="Muli"/>
      </rPr>
      <t>ĐỊNH VỊ HÌNH IN THÂN TRƯỚC :</t>
    </r>
    <r>
      <rPr>
        <sz val="30"/>
        <rFont val="Muli"/>
      </rPr>
      <t xml:space="preserve">
CANH GIỮA THÂN TRƯỚC , TỪ GIỮA CỔ TRƯỚC XUỐNG </t>
    </r>
  </si>
  <si>
    <t>0cm</t>
  </si>
  <si>
    <t>9cm</t>
  </si>
  <si>
    <t>10cm</t>
  </si>
  <si>
    <t xml:space="preserve">- DUYỆT CHẤT LƯỢNG, MÀU SẮC NHƯ STRIKE OFF </t>
  </si>
  <si>
    <t>ĐỊNH VỊ HÌNH THÊU THÂN TRƯỚC : CANH GIỮA THÂN TRƯỚC, TỪ ĐƯỜNG MAY GIỮA CỔ TRƯỚC XUỐNG</t>
  </si>
  <si>
    <t>NHƯ SKETCH</t>
  </si>
  <si>
    <t>NOS ICON FLORAL BLACK HOODIE  25</t>
  </si>
  <si>
    <t>C0057-HOD030</t>
  </si>
  <si>
    <t>IN BÁN THÀNH PHẨM THÂN TRƯỚC + THÂN SAU</t>
  </si>
  <si>
    <t>ĐỊNH VỊ HÌNH THÊU THÂN SAU : CANH GIỮA THÂN SAU, TỪ ĐƯỜNG MAY GIỮA CỔ SAU XUỐNG</t>
  </si>
  <si>
    <t>KHÔNG WASH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</si>
</sst>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dd\-mm\-yy"/>
  </numFmts>
  <fonts count="9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sz val="16"/>
      <name val="Muli"/>
    </font>
    <font>
      <b/>
      <sz val="30"/>
      <name val="Muli"/>
    </font>
    <font>
      <b/>
      <sz val="11"/>
      <name val="Muli"/>
    </font>
    <font>
      <b/>
      <sz val="11"/>
      <color indexed="4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sz val="22"/>
      <color theme="1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b/>
      <sz val="32"/>
      <name val="Muli"/>
    </font>
    <font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8"/>
      <color indexed="48"/>
      <name val="Muli"/>
    </font>
    <font>
      <sz val="45"/>
      <name val="Muli"/>
    </font>
    <font>
      <b/>
      <u/>
      <sz val="45"/>
      <name val="Muli"/>
    </font>
    <font>
      <b/>
      <sz val="45"/>
      <name val="Muli"/>
    </font>
    <font>
      <b/>
      <sz val="35"/>
      <name val="Muli"/>
    </font>
    <font>
      <b/>
      <sz val="44"/>
      <name val="Muli"/>
    </font>
    <font>
      <sz val="28"/>
      <name val="Muli"/>
    </font>
    <font>
      <b/>
      <sz val="32"/>
      <color theme="1"/>
      <name val="Muli"/>
    </font>
    <font>
      <sz val="14"/>
      <color theme="1"/>
      <name val="Calibri"/>
      <family val="2"/>
      <scheme val="minor"/>
    </font>
    <font>
      <b/>
      <sz val="45"/>
      <color indexed="48"/>
      <name val="Muli"/>
    </font>
    <font>
      <b/>
      <i/>
      <sz val="26"/>
      <name val="Muli"/>
    </font>
    <font>
      <b/>
      <sz val="26"/>
      <color rgb="FF0060A8"/>
      <name val="Muli"/>
    </font>
    <font>
      <b/>
      <sz val="36"/>
      <color rgb="FF0060A8"/>
      <name val="Muli"/>
    </font>
    <font>
      <b/>
      <sz val="45"/>
      <color rgb="FF0060A8"/>
      <name val="Muli"/>
    </font>
    <font>
      <b/>
      <sz val="33"/>
      <name val="Muli"/>
    </font>
    <font>
      <b/>
      <sz val="30"/>
      <color rgb="FFFF0000"/>
      <name val="Muli"/>
    </font>
    <font>
      <b/>
      <sz val="22"/>
      <color theme="9"/>
      <name val="Muli"/>
    </font>
    <font>
      <sz val="14"/>
      <name val="Calibri"/>
      <family val="2"/>
    </font>
    <font>
      <b/>
      <sz val="14"/>
      <name val="Calibri"/>
      <family val="2"/>
    </font>
    <font>
      <sz val="14"/>
      <color indexed="12"/>
      <name val="Calibri"/>
      <family val="2"/>
    </font>
    <font>
      <sz val="14"/>
      <color theme="0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4"/>
      <color rgb="FFFF0000"/>
      <name val="Calibri"/>
      <family val="2"/>
    </font>
    <font>
      <strike/>
      <sz val="14"/>
      <color theme="1"/>
      <name val="Calibri"/>
      <family val="2"/>
    </font>
    <font>
      <strike/>
      <sz val="14"/>
      <name val="Calibri"/>
      <family val="2"/>
    </font>
    <font>
      <i/>
      <sz val="14"/>
      <color theme="1"/>
      <name val="Calibri"/>
      <family val="2"/>
    </font>
    <font>
      <i/>
      <sz val="14"/>
      <name val="Calibri"/>
      <family val="2"/>
    </font>
    <font>
      <i/>
      <sz val="14"/>
      <color rgb="FF00B050"/>
      <name val="Calibri"/>
      <family val="2"/>
    </font>
    <font>
      <b/>
      <u/>
      <sz val="14"/>
      <name val="Calibri"/>
      <family val="2"/>
    </font>
    <font>
      <b/>
      <sz val="14"/>
      <color rgb="FFFF0000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7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6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7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3" applyNumberFormat="0" applyProtection="0">
      <alignment horizontal="right" vertical="center"/>
    </xf>
    <xf numFmtId="0" fontId="2" fillId="8" borderId="1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39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2" applyNumberFormat="0" applyProtection="0">
      <alignment horizontal="left" vertical="center" indent="1"/>
    </xf>
    <xf numFmtId="4" fontId="13" fillId="7" borderId="32" applyNumberFormat="0" applyProtection="0">
      <alignment horizontal="right" vertical="center"/>
    </xf>
    <xf numFmtId="10" fontId="6" fillId="6" borderId="3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2" fillId="0" borderId="0" applyNumberFormat="0" applyFill="0" applyBorder="0" applyAlignment="0" applyProtection="0"/>
    <xf numFmtId="0" fontId="43" fillId="0" borderId="33" applyNumberFormat="0" applyFill="0" applyAlignment="0" applyProtection="0"/>
    <xf numFmtId="0" fontId="44" fillId="0" borderId="34" applyNumberFormat="0" applyFill="0" applyAlignment="0" applyProtection="0"/>
    <xf numFmtId="0" fontId="45" fillId="0" borderId="35" applyNumberFormat="0" applyFill="0" applyAlignment="0" applyProtection="0"/>
    <xf numFmtId="0" fontId="45" fillId="0" borderId="0" applyNumberFormat="0" applyFill="0" applyBorder="0" applyAlignment="0" applyProtection="0"/>
    <xf numFmtId="0" fontId="46" fillId="16" borderId="0" applyNumberFormat="0" applyBorder="0" applyAlignment="0" applyProtection="0"/>
    <xf numFmtId="0" fontId="47" fillId="17" borderId="0" applyNumberFormat="0" applyBorder="0" applyAlignment="0" applyProtection="0"/>
    <xf numFmtId="0" fontId="48" fillId="18" borderId="0" applyNumberFormat="0" applyBorder="0" applyAlignment="0" applyProtection="0"/>
    <xf numFmtId="0" fontId="49" fillId="19" borderId="36" applyNumberFormat="0" applyAlignment="0" applyProtection="0"/>
    <xf numFmtId="0" fontId="50" fillId="20" borderId="37" applyNumberFormat="0" applyAlignment="0" applyProtection="0"/>
    <xf numFmtId="0" fontId="51" fillId="20" borderId="36" applyNumberFormat="0" applyAlignment="0" applyProtection="0"/>
    <xf numFmtId="0" fontId="52" fillId="0" borderId="38" applyNumberFormat="0" applyFill="0" applyAlignment="0" applyProtection="0"/>
    <xf numFmtId="0" fontId="53" fillId="21" borderId="39" applyNumberFormat="0" applyAlignment="0" applyProtection="0"/>
    <xf numFmtId="0" fontId="54" fillId="0" borderId="0" applyNumberFormat="0" applyFill="0" applyBorder="0" applyAlignment="0" applyProtection="0"/>
    <xf numFmtId="0" fontId="1" fillId="22" borderId="40" applyNumberFormat="0" applyFont="0" applyAlignment="0" applyProtection="0"/>
    <xf numFmtId="0" fontId="55" fillId="0" borderId="0" applyNumberFormat="0" applyFill="0" applyBorder="0" applyAlignment="0" applyProtection="0"/>
    <xf numFmtId="0" fontId="56" fillId="0" borderId="41" applyNumberFormat="0" applyFill="0" applyAlignment="0" applyProtection="0"/>
    <xf numFmtId="0" fontId="5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7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57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57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39" fillId="0" borderId="0"/>
    <xf numFmtId="0" fontId="2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62" fillId="0" borderId="0"/>
    <xf numFmtId="9" fontId="1" fillId="0" borderId="0" applyFont="0" applyFill="0" applyBorder="0" applyAlignment="0" applyProtection="0"/>
    <xf numFmtId="0" fontId="2" fillId="0" borderId="0"/>
    <xf numFmtId="0" fontId="65" fillId="0" borderId="0"/>
    <xf numFmtId="0" fontId="67" fillId="0" borderId="0"/>
    <xf numFmtId="0" fontId="67" fillId="0" borderId="0"/>
    <xf numFmtId="0" fontId="1" fillId="0" borderId="0"/>
  </cellStyleXfs>
  <cellXfs count="380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8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0" fillId="2" borderId="0" xfId="0" applyFont="1" applyFill="1" applyAlignment="1">
      <alignment vertical="center" wrapText="1"/>
    </xf>
    <xf numFmtId="0" fontId="30" fillId="2" borderId="0" xfId="0" applyFont="1" applyFill="1" applyAlignment="1">
      <alignment horizontal="center" vertical="center"/>
    </xf>
    <xf numFmtId="0" fontId="30" fillId="2" borderId="4" xfId="0" applyFont="1" applyFill="1" applyBorder="1" applyAlignment="1">
      <alignment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2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20" fillId="2" borderId="25" xfId="0" applyFont="1" applyFill="1" applyBorder="1" applyAlignment="1">
      <alignment vertical="center"/>
    </xf>
    <xf numFmtId="0" fontId="21" fillId="2" borderId="25" xfId="0" applyFont="1" applyFill="1" applyBorder="1" applyAlignment="1">
      <alignment vertical="center" wrapText="1"/>
    </xf>
    <xf numFmtId="0" fontId="20" fillId="2" borderId="26" xfId="0" applyFont="1" applyFill="1" applyBorder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7" fillId="0" borderId="6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vertical="center" wrapText="1"/>
    </xf>
    <xf numFmtId="0" fontId="29" fillId="3" borderId="0" xfId="0" applyFont="1" applyFill="1" applyAlignment="1">
      <alignment vertical="center"/>
    </xf>
    <xf numFmtId="0" fontId="29" fillId="15" borderId="0" xfId="0" applyFont="1" applyFill="1" applyAlignment="1">
      <alignment horizontal="left" vertical="center"/>
    </xf>
    <xf numFmtId="0" fontId="29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4" fillId="2" borderId="30" xfId="0" applyFont="1" applyFill="1" applyBorder="1" applyAlignment="1">
      <alignment horizontal="center" vertical="center"/>
    </xf>
    <xf numFmtId="165" fontId="34" fillId="0" borderId="30" xfId="0" applyNumberFormat="1" applyFont="1" applyBorder="1" applyAlignment="1">
      <alignment horizontal="center" vertical="center"/>
    </xf>
    <xf numFmtId="0" fontId="26" fillId="2" borderId="21" xfId="0" quotePrefix="1" applyFont="1" applyFill="1" applyBorder="1" applyAlignment="1">
      <alignment horizontal="center" vertical="center" wrapText="1"/>
    </xf>
    <xf numFmtId="0" fontId="26" fillId="2" borderId="22" xfId="0" quotePrefix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/>
    </xf>
    <xf numFmtId="4" fontId="34" fillId="2" borderId="30" xfId="0" applyNumberFormat="1" applyFont="1" applyFill="1" applyBorder="1" applyAlignment="1">
      <alignment horizontal="center" vertical="center"/>
    </xf>
    <xf numFmtId="1" fontId="27" fillId="2" borderId="30" xfId="0" applyNumberFormat="1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center" vertical="center"/>
    </xf>
    <xf numFmtId="165" fontId="26" fillId="2" borderId="30" xfId="0" applyNumberFormat="1" applyFont="1" applyFill="1" applyBorder="1" applyAlignment="1">
      <alignment horizontal="center" vertical="center"/>
    </xf>
    <xf numFmtId="2" fontId="26" fillId="2" borderId="30" xfId="0" applyNumberFormat="1" applyFont="1" applyFill="1" applyBorder="1" applyAlignment="1">
      <alignment horizontal="center" vertical="center"/>
    </xf>
    <xf numFmtId="0" fontId="34" fillId="2" borderId="30" xfId="0" applyFont="1" applyFill="1" applyBorder="1" applyAlignment="1">
      <alignment horizontal="center" vertical="center" wrapText="1"/>
    </xf>
    <xf numFmtId="1" fontId="34" fillId="2" borderId="30" xfId="0" applyNumberFormat="1" applyFont="1" applyFill="1" applyBorder="1" applyAlignment="1">
      <alignment horizontal="center" vertical="center" wrapText="1"/>
    </xf>
    <xf numFmtId="0" fontId="34" fillId="0" borderId="30" xfId="0" applyFont="1" applyBorder="1" applyAlignment="1">
      <alignment horizontal="center" vertical="center"/>
    </xf>
    <xf numFmtId="1" fontId="26" fillId="2" borderId="31" xfId="0" applyNumberFormat="1" applyFont="1" applyFill="1" applyBorder="1" applyAlignment="1">
      <alignment vertical="center" wrapText="1"/>
    </xf>
    <xf numFmtId="0" fontId="26" fillId="2" borderId="28" xfId="0" quotePrefix="1" applyFont="1" applyFill="1" applyBorder="1" applyAlignment="1">
      <alignment vertical="center" wrapText="1"/>
    </xf>
    <xf numFmtId="0" fontId="26" fillId="2" borderId="21" xfId="0" quotePrefix="1" applyFont="1" applyFill="1" applyBorder="1" applyAlignment="1">
      <alignment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3" borderId="0" xfId="0" applyFont="1" applyFill="1" applyAlignment="1">
      <alignment vertical="center"/>
    </xf>
    <xf numFmtId="0" fontId="37" fillId="4" borderId="2" xfId="0" quotePrefix="1" applyFont="1" applyFill="1" applyBorder="1" applyAlignment="1">
      <alignment horizontal="center" vertical="center"/>
    </xf>
    <xf numFmtId="0" fontId="60" fillId="2" borderId="2" xfId="0" applyFont="1" applyFill="1" applyBorder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60" fillId="2" borderId="2" xfId="0" applyFont="1" applyFill="1" applyBorder="1" applyAlignment="1">
      <alignment horizontal="left" vertical="center"/>
    </xf>
    <xf numFmtId="0" fontId="37" fillId="2" borderId="3" xfId="0" applyFont="1" applyFill="1" applyBorder="1" applyAlignment="1">
      <alignment horizontal="left" vertical="center"/>
    </xf>
    <xf numFmtId="0" fontId="37" fillId="2" borderId="3" xfId="0" applyFont="1" applyFill="1" applyBorder="1" applyAlignment="1">
      <alignment vertical="center"/>
    </xf>
    <xf numFmtId="0" fontId="37" fillId="2" borderId="3" xfId="0" applyFont="1" applyFill="1" applyBorder="1" applyAlignment="1">
      <alignment horizontal="center" vertical="center"/>
    </xf>
    <xf numFmtId="3" fontId="37" fillId="2" borderId="3" xfId="0" applyNumberFormat="1" applyFont="1" applyFill="1" applyBorder="1" applyAlignment="1">
      <alignment horizontal="center" vertical="center"/>
    </xf>
    <xf numFmtId="0" fontId="37" fillId="2" borderId="3" xfId="62" applyNumberFormat="1" applyFont="1" applyFill="1" applyBorder="1" applyAlignment="1">
      <alignment horizontal="center" vertical="center"/>
    </xf>
    <xf numFmtId="0" fontId="37" fillId="13" borderId="3" xfId="0" applyFont="1" applyFill="1" applyBorder="1" applyAlignment="1">
      <alignment horizontal="center" vertical="center"/>
    </xf>
    <xf numFmtId="0" fontId="37" fillId="5" borderId="3" xfId="0" applyFont="1" applyFill="1" applyBorder="1" applyAlignment="1">
      <alignment vertical="center"/>
    </xf>
    <xf numFmtId="1" fontId="37" fillId="13" borderId="3" xfId="0" applyNumberFormat="1" applyFont="1" applyFill="1" applyBorder="1" applyAlignment="1">
      <alignment vertical="center"/>
    </xf>
    <xf numFmtId="0" fontId="37" fillId="2" borderId="0" xfId="0" applyFont="1" applyFill="1" applyAlignment="1">
      <alignment vertical="center"/>
    </xf>
    <xf numFmtId="0" fontId="37" fillId="14" borderId="0" xfId="0" applyFont="1" applyFill="1" applyAlignment="1">
      <alignment horizontal="left" vertical="center"/>
    </xf>
    <xf numFmtId="0" fontId="37" fillId="14" borderId="0" xfId="0" applyFont="1" applyFill="1" applyAlignment="1">
      <alignment horizontal="center" vertical="center"/>
    </xf>
    <xf numFmtId="1" fontId="37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1" fontId="40" fillId="14" borderId="0" xfId="0" applyNumberFormat="1" applyFont="1" applyFill="1" applyAlignment="1">
      <alignment horizontal="center" vertical="center"/>
    </xf>
    <xf numFmtId="1" fontId="27" fillId="0" borderId="30" xfId="1" applyNumberFormat="1" applyFont="1" applyBorder="1" applyAlignment="1">
      <alignment horizontal="center" vertical="center" wrapText="1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8" fillId="2" borderId="0" xfId="131" applyFont="1" applyFill="1" applyAlignment="1">
      <alignment vertical="center"/>
    </xf>
    <xf numFmtId="9" fontId="36" fillId="2" borderId="0" xfId="131" applyFont="1" applyFill="1" applyAlignment="1">
      <alignment vertical="center"/>
    </xf>
    <xf numFmtId="9" fontId="37" fillId="2" borderId="0" xfId="131" applyFont="1" applyFill="1" applyAlignment="1">
      <alignment vertical="center"/>
    </xf>
    <xf numFmtId="9" fontId="29" fillId="3" borderId="0" xfId="131" applyFont="1" applyFill="1" applyAlignment="1">
      <alignment vertical="center"/>
    </xf>
    <xf numFmtId="9" fontId="26" fillId="2" borderId="0" xfId="131" applyFont="1" applyFill="1" applyAlignment="1">
      <alignment horizontal="center" vertical="center"/>
    </xf>
    <xf numFmtId="9" fontId="34" fillId="2" borderId="0" xfId="131" applyFont="1" applyFill="1" applyAlignment="1">
      <alignment vertical="center"/>
    </xf>
    <xf numFmtId="9" fontId="27" fillId="2" borderId="0" xfId="131" applyFont="1" applyFill="1" applyAlignment="1">
      <alignment vertical="center"/>
    </xf>
    <xf numFmtId="9" fontId="38" fillId="0" borderId="0" xfId="131" applyFont="1" applyAlignment="1">
      <alignment vertical="center"/>
    </xf>
    <xf numFmtId="9" fontId="32" fillId="0" borderId="0" xfId="131" applyFont="1" applyAlignment="1">
      <alignment vertical="center"/>
    </xf>
    <xf numFmtId="175" fontId="37" fillId="2" borderId="0" xfId="131" applyNumberFormat="1" applyFont="1" applyFill="1" applyAlignment="1">
      <alignment vertical="center"/>
    </xf>
    <xf numFmtId="176" fontId="34" fillId="0" borderId="30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0" fontId="33" fillId="0" borderId="6" xfId="0" quotePrefix="1" applyFont="1" applyBorder="1" applyAlignment="1">
      <alignment horizontal="center" vertical="center"/>
    </xf>
    <xf numFmtId="0" fontId="64" fillId="2" borderId="0" xfId="0" applyFont="1" applyFill="1" applyAlignment="1">
      <alignment vertical="center" wrapText="1"/>
    </xf>
    <xf numFmtId="0" fontId="66" fillId="2" borderId="2" xfId="0" applyFont="1" applyFill="1" applyBorder="1" applyAlignment="1">
      <alignment horizontal="left" vertical="center"/>
    </xf>
    <xf numFmtId="0" fontId="40" fillId="47" borderId="2" xfId="0" applyFont="1" applyFill="1" applyBorder="1" applyAlignment="1">
      <alignment horizontal="left" vertical="center"/>
    </xf>
    <xf numFmtId="0" fontId="40" fillId="47" borderId="4" xfId="0" applyFont="1" applyFill="1" applyBorder="1" applyAlignment="1">
      <alignment horizontal="center" vertical="center"/>
    </xf>
    <xf numFmtId="0" fontId="40" fillId="47" borderId="0" xfId="0" applyFont="1" applyFill="1" applyAlignment="1">
      <alignment horizontal="center" vertical="center"/>
    </xf>
    <xf numFmtId="0" fontId="40" fillId="47" borderId="4" xfId="0" applyFont="1" applyFill="1" applyBorder="1" applyAlignment="1">
      <alignment horizontal="center" vertical="center" wrapText="1"/>
    </xf>
    <xf numFmtId="0" fontId="40" fillId="47" borderId="2" xfId="0" applyFont="1" applyFill="1" applyBorder="1" applyAlignment="1">
      <alignment horizontal="center" vertical="center"/>
    </xf>
    <xf numFmtId="1" fontId="37" fillId="2" borderId="3" xfId="0" applyNumberFormat="1" applyFont="1" applyFill="1" applyBorder="1" applyAlignment="1">
      <alignment horizontal="center" vertical="center"/>
    </xf>
    <xf numFmtId="1" fontId="37" fillId="5" borderId="2" xfId="0" quotePrefix="1" applyNumberFormat="1" applyFont="1" applyFill="1" applyBorder="1" applyAlignment="1">
      <alignment horizontal="center" vertical="center"/>
    </xf>
    <xf numFmtId="0" fontId="27" fillId="2" borderId="30" xfId="0" applyFont="1" applyFill="1" applyBorder="1" applyAlignment="1">
      <alignment horizontal="center" vertical="center"/>
    </xf>
    <xf numFmtId="0" fontId="68" fillId="2" borderId="2" xfId="0" applyFont="1" applyFill="1" applyBorder="1" applyAlignment="1">
      <alignment horizontal="left" vertical="center"/>
    </xf>
    <xf numFmtId="0" fontId="69" fillId="2" borderId="0" xfId="0" applyFont="1" applyFill="1" applyAlignment="1">
      <alignment horizontal="left" vertical="center"/>
    </xf>
    <xf numFmtId="0" fontId="70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0" fontId="69" fillId="2" borderId="0" xfId="0" applyFont="1" applyFill="1" applyAlignment="1">
      <alignment vertical="center" wrapText="1"/>
    </xf>
    <xf numFmtId="0" fontId="71" fillId="2" borderId="0" xfId="0" applyFont="1" applyFill="1" applyAlignment="1">
      <alignment vertical="center" wrapText="1"/>
    </xf>
    <xf numFmtId="9" fontId="69" fillId="2" borderId="0" xfId="131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9" fontId="21" fillId="2" borderId="0" xfId="131" applyFont="1" applyFill="1" applyAlignment="1">
      <alignment vertical="center"/>
    </xf>
    <xf numFmtId="0" fontId="71" fillId="2" borderId="0" xfId="0" applyFont="1" applyFill="1" applyAlignment="1">
      <alignment horizontal="left" vertical="center"/>
    </xf>
    <xf numFmtId="0" fontId="73" fillId="0" borderId="0" xfId="2" applyFont="1" applyAlignment="1">
      <alignment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center"/>
    </xf>
    <xf numFmtId="0" fontId="33" fillId="0" borderId="0" xfId="2" applyFont="1" applyAlignment="1">
      <alignment horizontal="left" vertical="center"/>
    </xf>
    <xf numFmtId="0" fontId="33" fillId="0" borderId="0" xfId="2" applyFont="1" applyAlignment="1">
      <alignment horizontal="left" vertical="top"/>
    </xf>
    <xf numFmtId="0" fontId="33" fillId="0" borderId="0" xfId="2" applyFont="1" applyAlignment="1">
      <alignment horizontal="center" vertical="center"/>
    </xf>
    <xf numFmtId="0" fontId="37" fillId="12" borderId="30" xfId="2" applyFont="1" applyFill="1" applyBorder="1" applyAlignment="1">
      <alignment horizontal="center" vertical="center" wrapText="1"/>
    </xf>
    <xf numFmtId="0" fontId="35" fillId="5" borderId="30" xfId="2" applyFont="1" applyFill="1" applyBorder="1" applyAlignment="1">
      <alignment horizontal="center" vertical="center" wrapText="1"/>
    </xf>
    <xf numFmtId="0" fontId="35" fillId="5" borderId="31" xfId="2" applyFont="1" applyFill="1" applyBorder="1" applyAlignment="1">
      <alignment horizontal="center" vertical="center" wrapText="1"/>
    </xf>
    <xf numFmtId="0" fontId="74" fillId="0" borderId="0" xfId="2" applyFont="1" applyAlignment="1">
      <alignment vertical="center"/>
    </xf>
    <xf numFmtId="0" fontId="35" fillId="5" borderId="30" xfId="2" applyFont="1" applyFill="1" applyBorder="1" applyAlignment="1">
      <alignment horizontal="center" vertical="center"/>
    </xf>
    <xf numFmtId="0" fontId="74" fillId="0" borderId="30" xfId="2" applyFont="1" applyBorder="1" applyAlignment="1">
      <alignment horizontal="center" vertical="center" wrapText="1"/>
    </xf>
    <xf numFmtId="0" fontId="36" fillId="0" borderId="30" xfId="2" applyFont="1" applyBorder="1" applyAlignment="1">
      <alignment vertical="center" wrapText="1"/>
    </xf>
    <xf numFmtId="0" fontId="35" fillId="0" borderId="0" xfId="2" applyFont="1" applyAlignment="1">
      <alignment vertical="center"/>
    </xf>
    <xf numFmtId="1" fontId="35" fillId="5" borderId="30" xfId="2" applyNumberFormat="1" applyFont="1" applyFill="1" applyBorder="1" applyAlignment="1">
      <alignment horizontal="center" vertical="center" wrapText="1"/>
    </xf>
    <xf numFmtId="1" fontId="36" fillId="0" borderId="30" xfId="2" applyNumberFormat="1" applyFont="1" applyBorder="1" applyAlignment="1">
      <alignment horizontal="center" vertical="center" wrapText="1"/>
    </xf>
    <xf numFmtId="0" fontId="74" fillId="0" borderId="30" xfId="2" quotePrefix="1" applyFont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7" fillId="0" borderId="30" xfId="2" applyFont="1" applyBorder="1" applyAlignment="1">
      <alignment horizontal="center" vertical="center" wrapText="1"/>
    </xf>
    <xf numFmtId="0" fontId="76" fillId="0" borderId="30" xfId="0" applyFont="1" applyBorder="1" applyAlignment="1">
      <alignment vertical="center"/>
    </xf>
    <xf numFmtId="0" fontId="69" fillId="2" borderId="0" xfId="0" applyFont="1" applyFill="1" applyAlignment="1">
      <alignment vertical="center"/>
    </xf>
    <xf numFmtId="0" fontId="77" fillId="2" borderId="0" xfId="0" applyFont="1" applyFill="1" applyAlignment="1">
      <alignment vertical="center"/>
    </xf>
    <xf numFmtId="9" fontId="69" fillId="2" borderId="0" xfId="131" applyFont="1" applyFill="1" applyAlignment="1">
      <alignment vertical="center"/>
    </xf>
    <xf numFmtId="0" fontId="27" fillId="5" borderId="30" xfId="0" applyFont="1" applyFill="1" applyBorder="1" applyAlignment="1">
      <alignment horizontal="center" vertical="center"/>
    </xf>
    <xf numFmtId="0" fontId="27" fillId="5" borderId="30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21" fillId="2" borderId="1" xfId="0" applyFont="1" applyFill="1" applyBorder="1" applyAlignment="1" applyProtection="1">
      <alignment vertical="center"/>
      <protection hidden="1"/>
    </xf>
    <xf numFmtId="0" fontId="78" fillId="2" borderId="27" xfId="0" applyFont="1" applyFill="1" applyBorder="1" applyAlignment="1">
      <alignment horizontal="left" vertical="center"/>
    </xf>
    <xf numFmtId="0" fontId="78" fillId="2" borderId="1" xfId="0" applyFont="1" applyFill="1" applyBorder="1" applyAlignment="1">
      <alignment horizontal="left" vertical="center"/>
    </xf>
    <xf numFmtId="0" fontId="78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15" fontId="21" fillId="2" borderId="1" xfId="0" applyNumberFormat="1" applyFont="1" applyFill="1" applyBorder="1" applyAlignment="1">
      <alignment horizontal="left" vertical="center" wrapText="1"/>
    </xf>
    <xf numFmtId="15" fontId="21" fillId="2" borderId="1" xfId="0" applyNumberFormat="1" applyFont="1" applyFill="1" applyBorder="1" applyAlignment="1">
      <alignment horizontal="left" vertical="center"/>
    </xf>
    <xf numFmtId="164" fontId="21" fillId="2" borderId="1" xfId="0" quotePrefix="1" applyNumberFormat="1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 wrapText="1"/>
    </xf>
    <xf numFmtId="0" fontId="21" fillId="2" borderId="0" xfId="0" applyFont="1" applyFill="1" applyAlignment="1">
      <alignment horizontal="left" vertical="center" wrapText="1"/>
    </xf>
    <xf numFmtId="0" fontId="21" fillId="3" borderId="0" xfId="0" applyFont="1" applyFill="1" applyAlignment="1">
      <alignment horizontal="left"/>
    </xf>
    <xf numFmtId="0" fontId="27" fillId="5" borderId="12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 wrapText="1"/>
    </xf>
    <xf numFmtId="0" fontId="79" fillId="3" borderId="0" xfId="0" applyFont="1" applyFill="1" applyAlignment="1">
      <alignment vertical="center"/>
    </xf>
    <xf numFmtId="0" fontId="80" fillId="3" borderId="0" xfId="0" applyFont="1" applyFill="1" applyAlignment="1">
      <alignment vertical="center"/>
    </xf>
    <xf numFmtId="0" fontId="80" fillId="2" borderId="2" xfId="0" applyFont="1" applyFill="1" applyBorder="1" applyAlignment="1">
      <alignment horizontal="left" vertical="center"/>
    </xf>
    <xf numFmtId="0" fontId="80" fillId="2" borderId="2" xfId="0" applyFont="1" applyFill="1" applyBorder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34" fillId="2" borderId="6" xfId="0" applyFont="1" applyFill="1" applyBorder="1" applyAlignment="1">
      <alignment horizontal="center" vertical="center"/>
    </xf>
    <xf numFmtId="176" fontId="34" fillId="0" borderId="6" xfId="0" applyNumberFormat="1" applyFont="1" applyBorder="1" applyAlignment="1">
      <alignment horizontal="center" vertical="center"/>
    </xf>
    <xf numFmtId="4" fontId="34" fillId="2" borderId="6" xfId="0" applyNumberFormat="1" applyFont="1" applyFill="1" applyBorder="1" applyAlignment="1">
      <alignment horizontal="center" vertical="center"/>
    </xf>
    <xf numFmtId="165" fontId="34" fillId="0" borderId="6" xfId="0" applyNumberFormat="1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1" fontId="34" fillId="2" borderId="6" xfId="0" applyNumberFormat="1" applyFont="1" applyFill="1" applyBorder="1" applyAlignment="1">
      <alignment horizontal="center" vertical="center" wrapText="1"/>
    </xf>
    <xf numFmtId="0" fontId="34" fillId="2" borderId="6" xfId="0" applyFont="1" applyFill="1" applyBorder="1" applyAlignment="1">
      <alignment horizontal="center" vertical="center" wrapText="1"/>
    </xf>
    <xf numFmtId="12" fontId="82" fillId="0" borderId="30" xfId="0" quotePrefix="1" applyNumberFormat="1" applyFont="1" applyBorder="1" applyAlignment="1">
      <alignment horizontal="center" vertical="center" wrapText="1"/>
    </xf>
    <xf numFmtId="12" fontId="83" fillId="0" borderId="30" xfId="0" quotePrefix="1" applyNumberFormat="1" applyFont="1" applyBorder="1" applyAlignment="1">
      <alignment horizontal="center" vertical="center" wrapText="1"/>
    </xf>
    <xf numFmtId="0" fontId="27" fillId="2" borderId="30" xfId="0" quotePrefix="1" applyFont="1" applyFill="1" applyBorder="1" applyAlignment="1">
      <alignment horizontal="left" vertical="center"/>
    </xf>
    <xf numFmtId="0" fontId="33" fillId="2" borderId="30" xfId="0" applyFont="1" applyFill="1" applyBorder="1" applyAlignment="1">
      <alignment horizontal="center" vertical="center"/>
    </xf>
    <xf numFmtId="1" fontId="33" fillId="2" borderId="30" xfId="0" applyNumberFormat="1" applyFont="1" applyFill="1" applyBorder="1" applyAlignment="1">
      <alignment horizontal="center" vertical="center"/>
    </xf>
    <xf numFmtId="1" fontId="26" fillId="2" borderId="30" xfId="0" applyNumberFormat="1" applyFont="1" applyFill="1" applyBorder="1" applyAlignment="1">
      <alignment horizontal="left" vertical="center" wrapText="1"/>
    </xf>
    <xf numFmtId="0" fontId="27" fillId="3" borderId="31" xfId="0" applyFont="1" applyFill="1" applyBorder="1" applyAlignment="1">
      <alignment horizontal="center" vertical="center" wrapText="1"/>
    </xf>
    <xf numFmtId="0" fontId="27" fillId="3" borderId="28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6" fillId="2" borderId="31" xfId="0" applyFont="1" applyFill="1" applyBorder="1" applyAlignment="1">
      <alignment horizontal="center" vertical="center" wrapText="1"/>
    </xf>
    <xf numFmtId="0" fontId="26" fillId="2" borderId="29" xfId="0" applyFont="1" applyFill="1" applyBorder="1" applyAlignment="1">
      <alignment horizontal="center" vertical="center" wrapText="1"/>
    </xf>
    <xf numFmtId="0" fontId="34" fillId="9" borderId="30" xfId="0" applyFont="1" applyFill="1" applyBorder="1" applyAlignment="1">
      <alignment horizontal="left" vertical="center" wrapText="1"/>
    </xf>
    <xf numFmtId="0" fontId="84" fillId="2" borderId="0" xfId="0" applyFont="1" applyFill="1" applyAlignment="1">
      <alignment horizontal="left" vertical="center"/>
    </xf>
    <xf numFmtId="1" fontId="41" fillId="0" borderId="30" xfId="0" quotePrefix="1" applyNumberFormat="1" applyFont="1" applyBorder="1" applyAlignment="1">
      <alignment horizontal="center" vertical="center" wrapText="1"/>
    </xf>
    <xf numFmtId="1" fontId="41" fillId="0" borderId="30" xfId="0" applyNumberFormat="1" applyFont="1" applyBorder="1" applyAlignment="1">
      <alignment horizontal="center" vertical="center" wrapText="1"/>
    </xf>
    <xf numFmtId="0" fontId="64" fillId="9" borderId="31" xfId="0" applyFont="1" applyFill="1" applyBorder="1" applyAlignment="1">
      <alignment horizontal="center" vertical="center" wrapText="1"/>
    </xf>
    <xf numFmtId="0" fontId="64" fillId="9" borderId="29" xfId="0" applyFont="1" applyFill="1" applyBorder="1" applyAlignment="1">
      <alignment horizontal="center" vertical="center" wrapText="1"/>
    </xf>
    <xf numFmtId="0" fontId="35" fillId="10" borderId="30" xfId="0" applyFont="1" applyFill="1" applyBorder="1" applyAlignment="1">
      <alignment horizontal="center" vertical="center"/>
    </xf>
    <xf numFmtId="0" fontId="26" fillId="2" borderId="31" xfId="0" quotePrefix="1" applyFont="1" applyFill="1" applyBorder="1" applyAlignment="1">
      <alignment horizontal="center" vertical="center" wrapText="1"/>
    </xf>
    <xf numFmtId="0" fontId="26" fillId="2" borderId="2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71" fillId="2" borderId="0" xfId="0" applyFont="1" applyFill="1" applyAlignment="1">
      <alignment horizontal="left" vertical="center" wrapText="1"/>
    </xf>
    <xf numFmtId="0" fontId="27" fillId="3" borderId="57" xfId="0" applyFont="1" applyFill="1" applyBorder="1" applyAlignment="1">
      <alignment horizontal="center" vertical="center" wrapText="1"/>
    </xf>
    <xf numFmtId="0" fontId="27" fillId="3" borderId="58" xfId="0" applyFont="1" applyFill="1" applyBorder="1" applyAlignment="1">
      <alignment horizontal="center" vertical="center" wrapText="1"/>
    </xf>
    <xf numFmtId="0" fontId="72" fillId="2" borderId="31" xfId="0" quotePrefix="1" applyFont="1" applyFill="1" applyBorder="1" applyAlignment="1">
      <alignment horizontal="center" vertical="center" wrapText="1"/>
    </xf>
    <xf numFmtId="0" fontId="72" fillId="2" borderId="28" xfId="0" quotePrefix="1" applyFont="1" applyFill="1" applyBorder="1" applyAlignment="1">
      <alignment horizontal="center" vertical="center" wrapText="1"/>
    </xf>
    <xf numFmtId="0" fontId="72" fillId="2" borderId="29" xfId="0" quotePrefix="1" applyFont="1" applyFill="1" applyBorder="1" applyAlignment="1">
      <alignment horizontal="center" vertical="center" wrapText="1"/>
    </xf>
    <xf numFmtId="0" fontId="27" fillId="5" borderId="30" xfId="0" applyFont="1" applyFill="1" applyBorder="1" applyAlignment="1">
      <alignment horizontal="center" vertical="center" wrapText="1"/>
    </xf>
    <xf numFmtId="0" fontId="27" fillId="5" borderId="30" xfId="0" applyFont="1" applyFill="1" applyBorder="1" applyAlignment="1">
      <alignment horizontal="center" vertical="center"/>
    </xf>
    <xf numFmtId="0" fontId="34" fillId="0" borderId="30" xfId="0" applyFont="1" applyBorder="1" applyAlignment="1">
      <alignment horizontal="left" vertical="center" wrapText="1"/>
    </xf>
    <xf numFmtId="1" fontId="75" fillId="0" borderId="30" xfId="0" quotePrefix="1" applyNumberFormat="1" applyFont="1" applyBorder="1" applyAlignment="1">
      <alignment horizontal="left" vertical="center" wrapText="1"/>
    </xf>
    <xf numFmtId="1" fontId="75" fillId="0" borderId="30" xfId="0" applyNumberFormat="1" applyFont="1" applyBorder="1" applyAlignment="1">
      <alignment horizontal="left" vertical="center" wrapText="1"/>
    </xf>
    <xf numFmtId="1" fontId="41" fillId="0" borderId="30" xfId="0" quotePrefix="1" applyNumberFormat="1" applyFont="1" applyBorder="1" applyAlignment="1">
      <alignment horizontal="left" vertical="center" wrapText="1"/>
    </xf>
    <xf numFmtId="1" fontId="41" fillId="0" borderId="30" xfId="0" applyNumberFormat="1" applyFont="1" applyBorder="1" applyAlignment="1">
      <alignment horizontal="left" vertical="center" wrapText="1"/>
    </xf>
    <xf numFmtId="0" fontId="34" fillId="2" borderId="30" xfId="0" applyFont="1" applyFill="1" applyBorder="1" applyAlignment="1">
      <alignment horizontal="left" vertical="center" wrapText="1"/>
    </xf>
    <xf numFmtId="1" fontId="75" fillId="0" borderId="56" xfId="0" quotePrefix="1" applyNumberFormat="1" applyFont="1" applyBorder="1" applyAlignment="1">
      <alignment horizontal="center" vertical="center" wrapText="1"/>
    </xf>
    <xf numFmtId="1" fontId="75" fillId="0" borderId="21" xfId="0" quotePrefix="1" applyNumberFormat="1" applyFont="1" applyBorder="1" applyAlignment="1">
      <alignment horizontal="center" vertical="center" wrapText="1"/>
    </xf>
    <xf numFmtId="1" fontId="75" fillId="0" borderId="22" xfId="0" quotePrefix="1" applyNumberFormat="1" applyFont="1" applyBorder="1" applyAlignment="1">
      <alignment horizontal="center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22" xfId="0" applyFont="1" applyFill="1" applyBorder="1" applyAlignment="1">
      <alignment horizontal="center" vertical="center" wrapText="1"/>
    </xf>
    <xf numFmtId="0" fontId="22" fillId="11" borderId="7" xfId="0" applyFont="1" applyFill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7" xfId="0" quotePrefix="1" applyFont="1" applyBorder="1" applyAlignment="1">
      <alignment horizontal="center" vertical="center"/>
    </xf>
    <xf numFmtId="16" fontId="23" fillId="0" borderId="7" xfId="0" quotePrefix="1" applyNumberFormat="1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7" fillId="0" borderId="23" xfId="0" applyFont="1" applyBorder="1" applyAlignment="1">
      <alignment horizontal="center" vertical="center" wrapText="1"/>
    </xf>
    <xf numFmtId="0" fontId="37" fillId="0" borderId="20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37" fillId="15" borderId="0" xfId="0" applyFont="1" applyFill="1" applyAlignment="1">
      <alignment horizontal="left"/>
    </xf>
    <xf numFmtId="15" fontId="21" fillId="2" borderId="1" xfId="0" quotePrefix="1" applyNumberFormat="1" applyFont="1" applyFill="1" applyBorder="1" applyAlignment="1">
      <alignment horizontal="left" vertical="center"/>
    </xf>
    <xf numFmtId="15" fontId="21" fillId="2" borderId="1" xfId="0" applyNumberFormat="1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27" xfId="0" applyFont="1" applyFill="1" applyBorder="1" applyAlignment="1">
      <alignment horizontal="left" vertical="center" wrapText="1"/>
    </xf>
    <xf numFmtId="0" fontId="21" fillId="3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19" xfId="0" applyBorder="1" applyAlignment="1">
      <alignment vertical="center" wrapText="1"/>
    </xf>
    <xf numFmtId="0" fontId="27" fillId="5" borderId="10" xfId="0" applyFont="1" applyFill="1" applyBorder="1" applyAlignment="1">
      <alignment horizontal="center" vertical="center" wrapText="1"/>
    </xf>
    <xf numFmtId="0" fontId="27" fillId="5" borderId="11" xfId="0" applyFont="1" applyFill="1" applyBorder="1" applyAlignment="1">
      <alignment horizontal="center" vertical="center" wrapText="1"/>
    </xf>
    <xf numFmtId="1" fontId="63" fillId="2" borderId="30" xfId="0" quotePrefix="1" applyNumberFormat="1" applyFont="1" applyFill="1" applyBorder="1" applyAlignment="1">
      <alignment horizontal="center" vertical="center"/>
    </xf>
    <xf numFmtId="1" fontId="63" fillId="2" borderId="30" xfId="0" applyNumberFormat="1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11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left" vertical="center"/>
    </xf>
    <xf numFmtId="0" fontId="27" fillId="5" borderId="9" xfId="0" applyFont="1" applyFill="1" applyBorder="1" applyAlignment="1">
      <alignment horizontal="center" vertical="center" wrapText="1"/>
    </xf>
    <xf numFmtId="1" fontId="26" fillId="2" borderId="31" xfId="0" applyNumberFormat="1" applyFont="1" applyFill="1" applyBorder="1" applyAlignment="1">
      <alignment horizontal="center" vertical="center" wrapText="1"/>
    </xf>
    <xf numFmtId="1" fontId="26" fillId="2" borderId="29" xfId="0" applyNumberFormat="1" applyFont="1" applyFill="1" applyBorder="1" applyAlignment="1">
      <alignment horizontal="center" vertical="center" wrapText="1"/>
    </xf>
    <xf numFmtId="0" fontId="27" fillId="3" borderId="21" xfId="0" applyFont="1" applyFill="1" applyBorder="1" applyAlignment="1">
      <alignment horizontal="center" vertical="center" wrapText="1"/>
    </xf>
    <xf numFmtId="0" fontId="27" fillId="3" borderId="22" xfId="0" applyFont="1" applyFill="1" applyBorder="1" applyAlignment="1">
      <alignment horizontal="center" vertical="center" wrapText="1"/>
    </xf>
    <xf numFmtId="1" fontId="24" fillId="2" borderId="30" xfId="0" applyNumberFormat="1" applyFont="1" applyFill="1" applyBorder="1" applyAlignment="1">
      <alignment horizontal="left" vertical="center" wrapText="1"/>
    </xf>
    <xf numFmtId="0" fontId="26" fillId="2" borderId="30" xfId="0" applyFont="1" applyFill="1" applyBorder="1" applyAlignment="1">
      <alignment horizontal="left" vertical="center" wrapText="1"/>
    </xf>
    <xf numFmtId="1" fontId="35" fillId="5" borderId="31" xfId="2" applyNumberFormat="1" applyFont="1" applyFill="1" applyBorder="1" applyAlignment="1">
      <alignment horizontal="center" vertical="center" wrapText="1"/>
    </xf>
    <xf numFmtId="1" fontId="35" fillId="5" borderId="28" xfId="2" applyNumberFormat="1" applyFont="1" applyFill="1" applyBorder="1" applyAlignment="1">
      <alignment horizontal="center" vertical="center" wrapText="1"/>
    </xf>
    <xf numFmtId="0" fontId="35" fillId="0" borderId="31" xfId="2" applyFont="1" applyBorder="1" applyAlignment="1">
      <alignment horizontal="center"/>
    </xf>
    <xf numFmtId="0" fontId="35" fillId="0" borderId="28" xfId="2" applyFont="1" applyBorder="1" applyAlignment="1">
      <alignment horizontal="center"/>
    </xf>
    <xf numFmtId="0" fontId="35" fillId="5" borderId="31" xfId="2" applyFont="1" applyFill="1" applyBorder="1" applyAlignment="1">
      <alignment horizontal="center" vertical="center" wrapText="1"/>
    </xf>
    <xf numFmtId="0" fontId="35" fillId="5" borderId="28" xfId="2" applyFont="1" applyFill="1" applyBorder="1" applyAlignment="1">
      <alignment horizontal="center" vertical="center" wrapText="1"/>
    </xf>
    <xf numFmtId="0" fontId="85" fillId="0" borderId="44" xfId="0" applyFont="1" applyBorder="1" applyAlignment="1">
      <alignment horizontal="left" vertical="center"/>
    </xf>
    <xf numFmtId="177" fontId="85" fillId="0" borderId="42" xfId="0" applyNumberFormat="1" applyFont="1" applyBorder="1" applyAlignment="1">
      <alignment vertical="center"/>
    </xf>
    <xf numFmtId="177" fontId="85" fillId="0" borderId="0" xfId="0" applyNumberFormat="1" applyFont="1" applyAlignment="1">
      <alignment vertical="center"/>
    </xf>
    <xf numFmtId="0" fontId="85" fillId="0" borderId="0" xfId="0" applyFont="1" applyAlignment="1">
      <alignment vertical="center"/>
    </xf>
    <xf numFmtId="0" fontId="85" fillId="49" borderId="0" xfId="0" applyFont="1" applyFill="1" applyAlignment="1">
      <alignment vertical="center"/>
    </xf>
    <xf numFmtId="0" fontId="86" fillId="0" borderId="0" xfId="0" applyFont="1" applyAlignment="1">
      <alignment horizontal="right" vertical="top" wrapText="1"/>
    </xf>
    <xf numFmtId="0" fontId="85" fillId="0" borderId="0" xfId="0" applyFont="1"/>
    <xf numFmtId="0" fontId="76" fillId="0" borderId="0" xfId="0" applyFont="1" applyAlignment="1">
      <alignment vertical="center"/>
    </xf>
    <xf numFmtId="0" fontId="85" fillId="0" borderId="44" xfId="0" applyFont="1" applyBorder="1" applyAlignment="1">
      <alignment vertical="center"/>
    </xf>
    <xf numFmtId="177" fontId="86" fillId="49" borderId="0" xfId="0" applyNumberFormat="1" applyFont="1" applyFill="1" applyAlignment="1">
      <alignment vertical="center"/>
    </xf>
    <xf numFmtId="177" fontId="86" fillId="0" borderId="0" xfId="0" applyNumberFormat="1" applyFont="1" applyAlignment="1">
      <alignment vertical="center"/>
    </xf>
    <xf numFmtId="0" fontId="87" fillId="0" borderId="0" xfId="0" applyFont="1" applyAlignment="1">
      <alignment horizontal="right" vertical="center"/>
    </xf>
    <xf numFmtId="0" fontId="85" fillId="0" borderId="42" xfId="0" applyFont="1" applyBorder="1" applyAlignment="1">
      <alignment vertical="center"/>
    </xf>
    <xf numFmtId="0" fontId="88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5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5" fillId="0" borderId="45" xfId="0" applyFont="1" applyBorder="1" applyAlignment="1">
      <alignment vertical="center"/>
    </xf>
    <xf numFmtId="0" fontId="86" fillId="0" borderId="45" xfId="0" applyFont="1" applyBorder="1" applyAlignment="1">
      <alignment vertical="center"/>
    </xf>
    <xf numFmtId="0" fontId="86" fillId="0" borderId="45" xfId="0" applyFont="1" applyBorder="1" applyAlignment="1">
      <alignment horizontal="center" vertical="center"/>
    </xf>
    <xf numFmtId="0" fontId="86" fillId="48" borderId="45" xfId="0" applyFont="1" applyFill="1" applyBorder="1" applyAlignment="1">
      <alignment horizontal="center" vertical="center" wrapText="1"/>
    </xf>
    <xf numFmtId="0" fontId="86" fillId="5" borderId="45" xfId="0" applyFont="1" applyFill="1" applyBorder="1" applyAlignment="1">
      <alignment horizontal="center" vertical="center"/>
    </xf>
    <xf numFmtId="0" fontId="86" fillId="49" borderId="45" xfId="0" applyFont="1" applyFill="1" applyBorder="1" applyAlignment="1">
      <alignment horizontal="center" vertical="center"/>
    </xf>
    <xf numFmtId="0" fontId="89" fillId="0" borderId="15" xfId="0" applyFont="1" applyBorder="1" applyAlignment="1">
      <alignment horizontal="left" vertical="center" wrapText="1"/>
    </xf>
    <xf numFmtId="0" fontId="89" fillId="0" borderId="16" xfId="0" applyFont="1" applyBorder="1" applyAlignment="1">
      <alignment horizontal="left" vertical="center" wrapText="1"/>
    </xf>
    <xf numFmtId="0" fontId="86" fillId="5" borderId="45" xfId="0" applyFont="1" applyFill="1" applyBorder="1" applyAlignment="1">
      <alignment horizontal="center"/>
    </xf>
    <xf numFmtId="0" fontId="86" fillId="48" borderId="45" xfId="0" applyFont="1" applyFill="1" applyBorder="1" applyAlignment="1">
      <alignment horizontal="center" vertical="center"/>
    </xf>
    <xf numFmtId="0" fontId="86" fillId="0" borderId="0" xfId="0" applyFont="1"/>
    <xf numFmtId="0" fontId="86" fillId="0" borderId="0" xfId="0" applyFont="1" applyAlignment="1">
      <alignment horizontal="center"/>
    </xf>
    <xf numFmtId="0" fontId="86" fillId="0" borderId="46" xfId="0" applyFont="1" applyBorder="1" applyAlignment="1">
      <alignment vertical="center"/>
    </xf>
    <xf numFmtId="0" fontId="86" fillId="0" borderId="46" xfId="0" applyFont="1" applyBorder="1" applyAlignment="1">
      <alignment horizontal="center" vertical="center"/>
    </xf>
    <xf numFmtId="0" fontId="86" fillId="48" borderId="46" xfId="0" applyFont="1" applyFill="1" applyBorder="1" applyAlignment="1">
      <alignment horizontal="center" vertical="center"/>
    </xf>
    <xf numFmtId="0" fontId="86" fillId="5" borderId="46" xfId="0" applyFont="1" applyFill="1" applyBorder="1" applyAlignment="1">
      <alignment horizontal="center" vertical="center"/>
    </xf>
    <xf numFmtId="0" fontId="86" fillId="49" borderId="46" xfId="0" applyFont="1" applyFill="1" applyBorder="1" applyAlignment="1">
      <alignment horizontal="center" vertical="center"/>
    </xf>
    <xf numFmtId="0" fontId="89" fillId="0" borderId="23" xfId="0" applyFont="1" applyBorder="1" applyAlignment="1">
      <alignment horizontal="left" vertical="center" wrapText="1"/>
    </xf>
    <xf numFmtId="0" fontId="89" fillId="0" borderId="20" xfId="0" applyFont="1" applyBorder="1" applyAlignment="1">
      <alignment horizontal="left" vertical="center" wrapText="1"/>
    </xf>
    <xf numFmtId="0" fontId="86" fillId="5" borderId="46" xfId="0" applyFont="1" applyFill="1" applyBorder="1" applyAlignment="1">
      <alignment horizontal="center"/>
    </xf>
    <xf numFmtId="0" fontId="85" fillId="0" borderId="47" xfId="0" applyFont="1" applyBorder="1" applyAlignment="1">
      <alignment vertical="center"/>
    </xf>
    <xf numFmtId="0" fontId="86" fillId="0" borderId="47" xfId="0" applyFont="1" applyBorder="1" applyAlignment="1">
      <alignment horizontal="center" vertical="center"/>
    </xf>
    <xf numFmtId="0" fontId="86" fillId="48" borderId="47" xfId="0" applyFont="1" applyFill="1" applyBorder="1" applyAlignment="1">
      <alignment horizontal="center" vertical="center"/>
    </xf>
    <xf numFmtId="0" fontId="86" fillId="5" borderId="47" xfId="0" applyFont="1" applyFill="1" applyBorder="1" applyAlignment="1">
      <alignment horizontal="center" vertical="center"/>
    </xf>
    <xf numFmtId="0" fontId="86" fillId="49" borderId="47" xfId="0" applyFont="1" applyFill="1" applyBorder="1" applyAlignment="1">
      <alignment horizontal="center" vertical="center"/>
    </xf>
    <xf numFmtId="0" fontId="90" fillId="0" borderId="23" xfId="0" applyFont="1" applyBorder="1" applyAlignment="1">
      <alignment horizontal="left" vertical="center" wrapText="1"/>
    </xf>
    <xf numFmtId="0" fontId="90" fillId="0" borderId="20" xfId="0" applyFont="1" applyBorder="1" applyAlignment="1">
      <alignment horizontal="left" vertical="center" wrapText="1"/>
    </xf>
    <xf numFmtId="0" fontId="86" fillId="5" borderId="47" xfId="0" applyFont="1" applyFill="1" applyBorder="1" applyAlignment="1">
      <alignment horizontal="center"/>
    </xf>
    <xf numFmtId="0" fontId="86" fillId="0" borderId="48" xfId="0" applyFont="1" applyBorder="1" applyAlignment="1">
      <alignment vertical="center"/>
    </xf>
    <xf numFmtId="0" fontId="85" fillId="0" borderId="12" xfId="0" applyFont="1" applyBorder="1" applyAlignment="1">
      <alignment vertical="center"/>
    </xf>
    <xf numFmtId="0" fontId="85" fillId="0" borderId="12" xfId="0" applyFont="1" applyBorder="1" applyAlignment="1">
      <alignment horizontal="center" vertical="center"/>
    </xf>
    <xf numFmtId="0" fontId="85" fillId="48" borderId="12" xfId="0" applyFont="1" applyFill="1" applyBorder="1" applyAlignment="1">
      <alignment horizontal="center" vertical="center"/>
    </xf>
    <xf numFmtId="0" fontId="85" fillId="5" borderId="12" xfId="0" applyFont="1" applyFill="1" applyBorder="1" applyAlignment="1">
      <alignment horizontal="center" vertical="center"/>
    </xf>
    <xf numFmtId="0" fontId="85" fillId="49" borderId="12" xfId="0" applyFont="1" applyFill="1" applyBorder="1" applyAlignment="1">
      <alignment horizontal="center" vertical="center"/>
    </xf>
    <xf numFmtId="0" fontId="85" fillId="0" borderId="10" xfId="0" applyFont="1" applyBorder="1" applyAlignment="1">
      <alignment horizontal="center" vertical="center"/>
    </xf>
    <xf numFmtId="0" fontId="85" fillId="0" borderId="5" xfId="0" applyFont="1" applyBorder="1" applyAlignment="1">
      <alignment horizontal="center" vertical="center"/>
    </xf>
    <xf numFmtId="0" fontId="90" fillId="0" borderId="11" xfId="0" applyFont="1" applyBorder="1" applyAlignment="1">
      <alignment horizontal="left" vertical="center"/>
    </xf>
    <xf numFmtId="0" fontId="90" fillId="0" borderId="49" xfId="136" applyFont="1" applyBorder="1" applyAlignment="1">
      <alignment vertical="center"/>
    </xf>
    <xf numFmtId="0" fontId="90" fillId="0" borderId="30" xfId="0" applyFont="1" applyBorder="1" applyAlignment="1">
      <alignment vertical="center"/>
    </xf>
    <xf numFmtId="0" fontId="85" fillId="0" borderId="30" xfId="0" applyFont="1" applyBorder="1" applyAlignment="1">
      <alignment horizontal="center" vertical="center"/>
    </xf>
    <xf numFmtId="0" fontId="85" fillId="48" borderId="30" xfId="0" applyFont="1" applyFill="1" applyBorder="1" applyAlignment="1">
      <alignment horizontal="center" vertical="center"/>
    </xf>
    <xf numFmtId="0" fontId="90" fillId="0" borderId="30" xfId="0" applyFont="1" applyBorder="1" applyAlignment="1">
      <alignment horizontal="center" vertical="center"/>
    </xf>
    <xf numFmtId="0" fontId="90" fillId="5" borderId="30" xfId="0" applyFont="1" applyFill="1" applyBorder="1" applyAlignment="1">
      <alignment horizontal="center" vertical="center"/>
    </xf>
    <xf numFmtId="0" fontId="90" fillId="49" borderId="30" xfId="0" applyFont="1" applyFill="1" applyBorder="1" applyAlignment="1">
      <alignment horizontal="center" vertical="center"/>
    </xf>
    <xf numFmtId="0" fontId="90" fillId="0" borderId="31" xfId="0" applyFont="1" applyBorder="1" applyAlignment="1">
      <alignment horizontal="center" vertical="center"/>
    </xf>
    <xf numFmtId="0" fontId="90" fillId="0" borderId="28" xfId="0" applyFont="1" applyBorder="1" applyAlignment="1">
      <alignment horizontal="left" vertical="center"/>
    </xf>
    <xf numFmtId="0" fontId="91" fillId="5" borderId="30" xfId="0" applyFont="1" applyFill="1" applyBorder="1" applyAlignment="1">
      <alignment horizontal="center" vertical="center"/>
    </xf>
    <xf numFmtId="0" fontId="85" fillId="48" borderId="31" xfId="0" applyFont="1" applyFill="1" applyBorder="1" applyAlignment="1">
      <alignment horizontal="center" vertical="center"/>
    </xf>
    <xf numFmtId="0" fontId="90" fillId="5" borderId="31" xfId="0" applyFont="1" applyFill="1" applyBorder="1" applyAlignment="1">
      <alignment horizontal="center" vertical="center"/>
    </xf>
    <xf numFmtId="0" fontId="90" fillId="49" borderId="31" xfId="0" applyFont="1" applyFill="1" applyBorder="1" applyAlignment="1">
      <alignment horizontal="center" vertical="center"/>
    </xf>
    <xf numFmtId="0" fontId="85" fillId="5" borderId="30" xfId="0" applyFont="1" applyFill="1" applyBorder="1" applyAlignment="1">
      <alignment horizontal="center" vertical="center"/>
    </xf>
    <xf numFmtId="0" fontId="90" fillId="3" borderId="30" xfId="0" applyFont="1" applyFill="1" applyBorder="1" applyAlignment="1">
      <alignment horizontal="center" vertical="center"/>
    </xf>
    <xf numFmtId="0" fontId="90" fillId="3" borderId="31" xfId="0" applyFont="1" applyFill="1" applyBorder="1" applyAlignment="1">
      <alignment horizontal="center" vertical="center"/>
    </xf>
    <xf numFmtId="0" fontId="85" fillId="3" borderId="30" xfId="0" applyFont="1" applyFill="1" applyBorder="1" applyAlignment="1">
      <alignment horizontal="center" vertical="center"/>
    </xf>
    <xf numFmtId="0" fontId="92" fillId="0" borderId="49" xfId="136" applyFont="1" applyBorder="1" applyAlignment="1">
      <alignment vertical="center"/>
    </xf>
    <xf numFmtId="0" fontId="92" fillId="0" borderId="30" xfId="0" applyFont="1" applyBorder="1" applyAlignment="1">
      <alignment vertical="center"/>
    </xf>
    <xf numFmtId="0" fontId="93" fillId="0" borderId="30" xfId="0" applyFont="1" applyBorder="1" applyAlignment="1">
      <alignment horizontal="center" vertical="center"/>
    </xf>
    <xf numFmtId="0" fontId="93" fillId="48" borderId="31" xfId="0" applyFont="1" applyFill="1" applyBorder="1" applyAlignment="1">
      <alignment horizontal="center" vertical="center"/>
    </xf>
    <xf numFmtId="0" fontId="92" fillId="0" borderId="31" xfId="0" applyFont="1" applyBorder="1" applyAlignment="1">
      <alignment horizontal="center" vertical="center"/>
    </xf>
    <xf numFmtId="0" fontId="92" fillId="0" borderId="30" xfId="0" applyFont="1" applyBorder="1" applyAlignment="1">
      <alignment horizontal="center" vertical="center"/>
    </xf>
    <xf numFmtId="0" fontId="92" fillId="5" borderId="31" xfId="0" applyFont="1" applyFill="1" applyBorder="1" applyAlignment="1">
      <alignment horizontal="center" vertical="center"/>
    </xf>
    <xf numFmtId="0" fontId="92" fillId="49" borderId="31" xfId="0" applyFont="1" applyFill="1" applyBorder="1" applyAlignment="1">
      <alignment horizontal="center" vertical="center"/>
    </xf>
    <xf numFmtId="0" fontId="91" fillId="48" borderId="30" xfId="0" applyFont="1" applyFill="1" applyBorder="1" applyAlignment="1">
      <alignment horizontal="center" vertical="center" wrapText="1"/>
    </xf>
    <xf numFmtId="0" fontId="90" fillId="0" borderId="28" xfId="0" applyFont="1" applyBorder="1" applyAlignment="1">
      <alignment horizontal="left" vertical="center"/>
    </xf>
    <xf numFmtId="0" fontId="89" fillId="0" borderId="49" xfId="136" applyFont="1" applyBorder="1" applyAlignment="1">
      <alignment vertical="center"/>
    </xf>
    <xf numFmtId="0" fontId="90" fillId="0" borderId="31" xfId="0" applyFont="1" applyBorder="1" applyAlignment="1">
      <alignment horizontal="left" vertical="center" wrapText="1"/>
    </xf>
    <xf numFmtId="0" fontId="90" fillId="0" borderId="28" xfId="0" applyFont="1" applyBorder="1" applyAlignment="1">
      <alignment horizontal="left" vertical="center" wrapText="1"/>
    </xf>
    <xf numFmtId="0" fontId="90" fillId="5" borderId="30" xfId="0" applyFont="1" applyFill="1" applyBorder="1" applyAlignment="1">
      <alignment vertical="center" wrapText="1"/>
    </xf>
    <xf numFmtId="0" fontId="94" fillId="0" borderId="30" xfId="0" applyFont="1" applyBorder="1" applyAlignment="1">
      <alignment horizontal="center" vertical="center"/>
    </xf>
    <xf numFmtId="0" fontId="94" fillId="5" borderId="31" xfId="0" applyFont="1" applyFill="1" applyBorder="1" applyAlignment="1">
      <alignment horizontal="center" vertical="center"/>
    </xf>
    <xf numFmtId="0" fontId="94" fillId="49" borderId="31" xfId="0" applyFont="1" applyFill="1" applyBorder="1" applyAlignment="1">
      <alignment horizontal="center" vertical="center"/>
    </xf>
    <xf numFmtId="0" fontId="94" fillId="0" borderId="31" xfId="0" applyFont="1" applyBorder="1" applyAlignment="1">
      <alignment horizontal="center" vertical="center"/>
    </xf>
    <xf numFmtId="0" fontId="95" fillId="0" borderId="30" xfId="0" applyFont="1" applyBorder="1" applyAlignment="1">
      <alignment horizontal="center" vertical="center"/>
    </xf>
    <xf numFmtId="0" fontId="96" fillId="0" borderId="30" xfId="0" applyFont="1" applyBorder="1" applyAlignment="1">
      <alignment vertical="center"/>
    </xf>
    <xf numFmtId="0" fontId="90" fillId="0" borderId="50" xfId="136" applyFont="1" applyBorder="1" applyAlignment="1">
      <alignment vertical="center"/>
    </xf>
    <xf numFmtId="0" fontId="96" fillId="0" borderId="51" xfId="0" applyFont="1" applyBorder="1" applyAlignment="1">
      <alignment vertical="center"/>
    </xf>
    <xf numFmtId="0" fontId="85" fillId="0" borderId="51" xfId="0" applyFont="1" applyBorder="1" applyAlignment="1">
      <alignment horizontal="center" vertical="center"/>
    </xf>
    <xf numFmtId="0" fontId="85" fillId="48" borderId="51" xfId="0" applyFont="1" applyFill="1" applyBorder="1" applyAlignment="1">
      <alignment horizontal="center" vertical="center"/>
    </xf>
    <xf numFmtId="0" fontId="85" fillId="5" borderId="52" xfId="0" applyFont="1" applyFill="1" applyBorder="1" applyAlignment="1">
      <alignment horizontal="center" vertical="center"/>
    </xf>
    <xf numFmtId="0" fontId="85" fillId="49" borderId="51" xfId="0" applyFont="1" applyFill="1" applyBorder="1" applyAlignment="1">
      <alignment horizontal="center" vertical="center"/>
    </xf>
    <xf numFmtId="0" fontId="85" fillId="0" borderId="53" xfId="0" applyFont="1" applyBorder="1" applyAlignment="1">
      <alignment horizontal="center" vertical="center"/>
    </xf>
    <xf numFmtId="0" fontId="85" fillId="0" borderId="54" xfId="0" applyFont="1" applyBorder="1" applyAlignment="1">
      <alignment horizontal="center" vertical="center"/>
    </xf>
    <xf numFmtId="0" fontId="85" fillId="5" borderId="51" xfId="0" applyFont="1" applyFill="1" applyBorder="1" applyAlignment="1">
      <alignment horizontal="center" vertical="center"/>
    </xf>
    <xf numFmtId="0" fontId="86" fillId="5" borderId="44" xfId="0" applyFont="1" applyFill="1" applyBorder="1" applyAlignment="1">
      <alignment horizontal="left" vertical="center"/>
    </xf>
    <xf numFmtId="0" fontId="86" fillId="5" borderId="43" xfId="0" applyFont="1" applyFill="1" applyBorder="1" applyAlignment="1">
      <alignment horizontal="left" vertical="center"/>
    </xf>
    <xf numFmtId="0" fontId="97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5" fillId="0" borderId="15" xfId="0" applyFont="1" applyBorder="1" applyAlignment="1">
      <alignment vertical="center" wrapText="1"/>
    </xf>
    <xf numFmtId="0" fontId="85" fillId="0" borderId="16" xfId="0" applyFont="1" applyBorder="1" applyAlignment="1">
      <alignment vertical="center" wrapText="1"/>
    </xf>
    <xf numFmtId="0" fontId="85" fillId="0" borderId="16" xfId="0" applyFont="1" applyBorder="1" applyAlignment="1">
      <alignment vertical="center" wrapText="1"/>
    </xf>
    <xf numFmtId="0" fontId="85" fillId="0" borderId="15" xfId="0" applyFont="1" applyBorder="1" applyAlignment="1">
      <alignment vertical="center"/>
    </xf>
    <xf numFmtId="0" fontId="85" fillId="0" borderId="16" xfId="0" applyFont="1" applyBorder="1" applyAlignment="1">
      <alignment vertical="center"/>
    </xf>
    <xf numFmtId="0" fontId="85" fillId="49" borderId="16" xfId="0" applyFont="1" applyFill="1" applyBorder="1" applyAlignment="1">
      <alignment vertical="center"/>
    </xf>
    <xf numFmtId="0" fontId="85" fillId="0" borderId="18" xfId="0" applyFont="1" applyBorder="1" applyAlignment="1">
      <alignment vertical="center" wrapText="1"/>
    </xf>
    <xf numFmtId="0" fontId="85" fillId="0" borderId="18" xfId="0" applyFont="1" applyBorder="1" applyAlignment="1">
      <alignment vertical="center"/>
    </xf>
    <xf numFmtId="0" fontId="85" fillId="0" borderId="0" xfId="0" applyFont="1" applyAlignment="1">
      <alignment vertical="center" wrapText="1"/>
    </xf>
    <xf numFmtId="0" fontId="85" fillId="0" borderId="55" xfId="0" applyFont="1" applyBorder="1" applyAlignment="1">
      <alignment vertical="center"/>
    </xf>
    <xf numFmtId="0" fontId="85" fillId="0" borderId="43" xfId="0" applyFont="1" applyBorder="1" applyAlignment="1">
      <alignment vertical="center"/>
    </xf>
    <xf numFmtId="0" fontId="85" fillId="0" borderId="44" xfId="0" applyFont="1" applyBorder="1" applyAlignment="1">
      <alignment horizontal="center" vertical="center"/>
    </xf>
    <xf numFmtId="0" fontId="85" fillId="0" borderId="43" xfId="0" applyFont="1" applyBorder="1" applyAlignment="1">
      <alignment horizontal="center" vertical="center"/>
    </xf>
    <xf numFmtId="0" fontId="85" fillId="0" borderId="44" xfId="0" applyFont="1" applyBorder="1" applyAlignment="1">
      <alignment vertical="center" wrapText="1"/>
    </xf>
    <xf numFmtId="0" fontId="85" fillId="0" borderId="43" xfId="0" applyFont="1" applyBorder="1" applyAlignment="1">
      <alignment vertical="center"/>
    </xf>
    <xf numFmtId="0" fontId="98" fillId="0" borderId="44" xfId="0" applyFont="1" applyBorder="1" applyAlignment="1">
      <alignment horizontal="left" vertical="center"/>
    </xf>
    <xf numFmtId="0" fontId="98" fillId="0" borderId="43" xfId="0" applyFont="1" applyBorder="1" applyAlignment="1">
      <alignment horizontal="left" vertical="center"/>
    </xf>
  </cellXfs>
  <cellStyles count="13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23000000}"/>
    <cellStyle name="Comma" xfId="62" builtinId="3"/>
    <cellStyle name="Comma 2" xfId="12" xr:uid="{00000000-0005-0000-0000-000025000000}"/>
    <cellStyle name="Comma 2 2" xfId="13" xr:uid="{00000000-0005-0000-0000-000026000000}"/>
    <cellStyle name="Comma 2 6" xfId="114" xr:uid="{00000000-0005-0000-0000-000027000000}"/>
    <cellStyle name="Comma 3" xfId="14" xr:uid="{00000000-0005-0000-0000-000028000000}"/>
    <cellStyle name="Comma 4" xfId="15" xr:uid="{00000000-0005-0000-0000-000029000000}"/>
    <cellStyle name="Comma 77" xfId="126" xr:uid="{00000000-0005-0000-0000-00002A000000}"/>
    <cellStyle name="Comma0" xfId="16" xr:uid="{00000000-0005-0000-0000-00002B000000}"/>
    <cellStyle name="Currency 2" xfId="17" xr:uid="{00000000-0005-0000-0000-00002C000000}"/>
    <cellStyle name="Currency0" xfId="18" xr:uid="{00000000-0005-0000-0000-00002D000000}"/>
    <cellStyle name="Date" xfId="19" xr:uid="{00000000-0005-0000-0000-00002E000000}"/>
    <cellStyle name="Excel Built-in 20% - Accent1" xfId="20" xr:uid="{00000000-0005-0000-0000-00002F000000}"/>
    <cellStyle name="Explanatory Text" xfId="86" builtinId="53" customBuiltin="1"/>
    <cellStyle name="Fixed" xfId="21" xr:uid="{00000000-0005-0000-0000-000031000000}"/>
    <cellStyle name="Good" xfId="76" builtinId="26" customBuiltin="1"/>
    <cellStyle name="Grey" xfId="22" xr:uid="{00000000-0005-0000-0000-000033000000}"/>
    <cellStyle name="Heading 1" xfId="72" builtinId="16" customBuiltin="1"/>
    <cellStyle name="Heading 1 2" xfId="23" xr:uid="{00000000-0005-0000-0000-000035000000}"/>
    <cellStyle name="Heading 2" xfId="73" builtinId="17" customBuiltin="1"/>
    <cellStyle name="Heading 2 2" xfId="24" xr:uid="{00000000-0005-0000-0000-000037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3B000000}"/>
    <cellStyle name="Input [yellow] 2" xfId="66" xr:uid="{00000000-0005-0000-0000-00003C000000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40000000}"/>
    <cellStyle name="Normal 10" xfId="133" xr:uid="{00000000-0005-0000-0000-000041000000}"/>
    <cellStyle name="Normal 10 2" xfId="120" xr:uid="{00000000-0005-0000-0000-000042000000}"/>
    <cellStyle name="Normal 10 2 5" xfId="113" xr:uid="{00000000-0005-0000-0000-000043000000}"/>
    <cellStyle name="Normal 11" xfId="134" xr:uid="{00000000-0005-0000-0000-000044000000}"/>
    <cellStyle name="Normal 133" xfId="1" xr:uid="{00000000-0005-0000-0000-000045000000}"/>
    <cellStyle name="Normal 133 3 3" xfId="115" xr:uid="{00000000-0005-0000-0000-000046000000}"/>
    <cellStyle name="Normal 133 3 3 2" xfId="112" xr:uid="{00000000-0005-0000-0000-000047000000}"/>
    <cellStyle name="Normal 142" xfId="118" xr:uid="{00000000-0005-0000-0000-000048000000}"/>
    <cellStyle name="Normal 145" xfId="127" xr:uid="{00000000-0005-0000-0000-000049000000}"/>
    <cellStyle name="Normal 146" xfId="119" xr:uid="{00000000-0005-0000-0000-00004A000000}"/>
    <cellStyle name="Normal 146 2" xfId="123" xr:uid="{00000000-0005-0000-0000-00004B000000}"/>
    <cellStyle name="Normal 147" xfId="124" xr:uid="{00000000-0005-0000-0000-00004C000000}"/>
    <cellStyle name="Normal 148" xfId="125" xr:uid="{00000000-0005-0000-0000-00004D000000}"/>
    <cellStyle name="Normal 2" xfId="2" xr:uid="{00000000-0005-0000-0000-00004E000000}"/>
    <cellStyle name="Normal 2 2" xfId="27" xr:uid="{00000000-0005-0000-0000-00004F000000}"/>
    <cellStyle name="Normal 2 2 2" xfId="116" xr:uid="{00000000-0005-0000-0000-000050000000}"/>
    <cellStyle name="Normal 2 3" xfId="59" xr:uid="{00000000-0005-0000-0000-000051000000}"/>
    <cellStyle name="Normal 2 3 2" xfId="60" xr:uid="{00000000-0005-0000-0000-000052000000}"/>
    <cellStyle name="Normal 2 3 2 2" xfId="63" xr:uid="{00000000-0005-0000-0000-000053000000}"/>
    <cellStyle name="Normal 2 3 2 3" xfId="132" xr:uid="{00000000-0005-0000-0000-000054000000}"/>
    <cellStyle name="Normal 2 3 3" xfId="128" xr:uid="{00000000-0005-0000-0000-000055000000}"/>
    <cellStyle name="Normal 2 4" xfId="68" xr:uid="{00000000-0005-0000-0000-000056000000}"/>
    <cellStyle name="Normal 2 5" xfId="121" xr:uid="{00000000-0005-0000-0000-000057000000}"/>
    <cellStyle name="Normal 2 6" xfId="135" xr:uid="{00000000-0005-0000-0000-000058000000}"/>
    <cellStyle name="Normal 2_112060-QTM" xfId="28" xr:uid="{00000000-0005-0000-0000-000059000000}"/>
    <cellStyle name="Normal 24" xfId="117" xr:uid="{00000000-0005-0000-0000-00005A000000}"/>
    <cellStyle name="Normal 3" xfId="29" xr:uid="{00000000-0005-0000-0000-00005B000000}"/>
    <cellStyle name="Normal 3 2" xfId="30" xr:uid="{00000000-0005-0000-0000-00005C000000}"/>
    <cellStyle name="Normal 3 3" xfId="31" xr:uid="{00000000-0005-0000-0000-00005D000000}"/>
    <cellStyle name="Normal 3 4" xfId="69" xr:uid="{00000000-0005-0000-0000-00005E000000}"/>
    <cellStyle name="Normal 3_111030-111048-111061-QTCN" xfId="32" xr:uid="{00000000-0005-0000-0000-00005F000000}"/>
    <cellStyle name="Normal 31" xfId="122" xr:uid="{00000000-0005-0000-0000-000060000000}"/>
    <cellStyle name="Normal 4" xfId="33" xr:uid="{00000000-0005-0000-0000-000061000000}"/>
    <cellStyle name="Normal 4 2" xfId="34" xr:uid="{00000000-0005-0000-0000-000062000000}"/>
    <cellStyle name="Normal 4 3" xfId="61" xr:uid="{00000000-0005-0000-0000-000063000000}"/>
    <cellStyle name="Normal 5" xfId="35" xr:uid="{00000000-0005-0000-0000-000064000000}"/>
    <cellStyle name="Normal 6" xfId="36" xr:uid="{00000000-0005-0000-0000-000065000000}"/>
    <cellStyle name="Normal 7" xfId="67" xr:uid="{00000000-0005-0000-0000-000066000000}"/>
    <cellStyle name="Normal 8" xfId="70" xr:uid="{00000000-0005-0000-0000-000067000000}"/>
    <cellStyle name="Normal 8 2" xfId="129" xr:uid="{00000000-0005-0000-0000-000068000000}"/>
    <cellStyle name="Normal 9" xfId="130" xr:uid="{00000000-0005-0000-0000-000069000000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6D000000}"/>
    <cellStyle name="Percent 2" xfId="38" xr:uid="{00000000-0005-0000-0000-00006E000000}"/>
    <cellStyle name="Percent 2 2" xfId="39" xr:uid="{00000000-0005-0000-0000-00006F000000}"/>
    <cellStyle name="Percent 2 3" xfId="40" xr:uid="{00000000-0005-0000-0000-000070000000}"/>
    <cellStyle name="Percent 3" xfId="41" xr:uid="{00000000-0005-0000-0000-000071000000}"/>
    <cellStyle name="SAPBEXstdData" xfId="42" xr:uid="{00000000-0005-0000-0000-000072000000}"/>
    <cellStyle name="SAPBEXstdData 2" xfId="65" xr:uid="{00000000-0005-0000-0000-000073000000}"/>
    <cellStyle name="SAPBEXstdItem" xfId="43" xr:uid="{00000000-0005-0000-0000-000074000000}"/>
    <cellStyle name="SAPBEXstdItem 2" xfId="64" xr:uid="{00000000-0005-0000-0000-000075000000}"/>
    <cellStyle name="Standaard 6" xfId="136" xr:uid="{00000000-0005-0000-0000-000076000000}"/>
    <cellStyle name="Style 1" xfId="44" xr:uid="{00000000-0005-0000-0000-000077000000}"/>
    <cellStyle name="Times New Roman" xfId="45" xr:uid="{00000000-0005-0000-0000-000078000000}"/>
    <cellStyle name="Title" xfId="71" builtinId="15" customBuiltin="1"/>
    <cellStyle name="Total" xfId="87" builtinId="25" customBuiltin="1"/>
    <cellStyle name="Total 2" xfId="46" xr:uid="{00000000-0005-0000-0000-00007B000000}"/>
    <cellStyle name="Warning Text" xfId="84" builtinId="11" customBuiltin="1"/>
    <cellStyle name="Обычный_Лист1" xfId="47" xr:uid="{00000000-0005-0000-0000-00007D000000}"/>
    <cellStyle name="똿뗦먛귟 [0.00]_PRODUCT DETAIL Q1" xfId="48" xr:uid="{00000000-0005-0000-0000-00007E000000}"/>
    <cellStyle name="똿뗦먛귟_PRODUCT DETAIL Q1" xfId="49" xr:uid="{00000000-0005-0000-0000-00007F000000}"/>
    <cellStyle name="믅됞 [0.00]_PRODUCT DETAIL Q1" xfId="50" xr:uid="{00000000-0005-0000-0000-000080000000}"/>
    <cellStyle name="믅됞_PRODUCT DETAIL Q1" xfId="51" xr:uid="{00000000-0005-0000-0000-000081000000}"/>
    <cellStyle name="백분율_HOBONG" xfId="52" xr:uid="{00000000-0005-0000-0000-000082000000}"/>
    <cellStyle name="뷭?_BOOKSHIP" xfId="53" xr:uid="{00000000-0005-0000-0000-000083000000}"/>
    <cellStyle name="콤마 [0]_1202" xfId="54" xr:uid="{00000000-0005-0000-0000-000084000000}"/>
    <cellStyle name="콤마_1202" xfId="55" xr:uid="{00000000-0005-0000-0000-000085000000}"/>
    <cellStyle name="통화 [0]_1202" xfId="56" xr:uid="{00000000-0005-0000-0000-000086000000}"/>
    <cellStyle name="통화_1202" xfId="57" xr:uid="{00000000-0005-0000-0000-000087000000}"/>
    <cellStyle name="표준_(정보부문)월별인원계획" xfId="58" xr:uid="{00000000-0005-0000-0000-000088000000}"/>
  </cellStyles>
  <dxfs count="5"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7.jpeg"/><Relationship Id="rId5" Type="http://schemas.openxmlformats.org/officeDocument/2006/relationships/image" Target="../media/image11.png"/><Relationship Id="rId4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238126</xdr:colOff>
      <xdr:row>3</xdr:row>
      <xdr:rowOff>381001</xdr:rowOff>
    </xdr:from>
    <xdr:to>
      <xdr:col>16</xdr:col>
      <xdr:colOff>2976563</xdr:colOff>
      <xdr:row>8</xdr:row>
      <xdr:rowOff>7914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CD85C1-14CC-4157-A2AB-46FB5D660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88626" y="1381126"/>
          <a:ext cx="5262562" cy="3008288"/>
        </a:xfrm>
        <a:prstGeom prst="rect">
          <a:avLst/>
        </a:prstGeom>
      </xdr:spPr>
    </xdr:pic>
    <xdr:clientData/>
  </xdr:twoCellAnchor>
  <xdr:twoCellAnchor editAs="oneCell">
    <xdr:from>
      <xdr:col>9</xdr:col>
      <xdr:colOff>666748</xdr:colOff>
      <xdr:row>94</xdr:row>
      <xdr:rowOff>785812</xdr:rowOff>
    </xdr:from>
    <xdr:to>
      <xdr:col>16</xdr:col>
      <xdr:colOff>2543999</xdr:colOff>
      <xdr:row>101</xdr:row>
      <xdr:rowOff>333374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FBE052-2930-4F47-BE4B-2FE2782F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54561" y="45315187"/>
          <a:ext cx="10664063" cy="609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1752600</xdr:colOff>
      <xdr:row>17</xdr:row>
      <xdr:rowOff>76200</xdr:rowOff>
    </xdr:from>
    <xdr:to>
      <xdr:col>2</xdr:col>
      <xdr:colOff>4695643</xdr:colOff>
      <xdr:row>17</xdr:row>
      <xdr:rowOff>3467100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0" y="16992600"/>
          <a:ext cx="2943043" cy="3390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19</xdr:row>
      <xdr:rowOff>762000</xdr:rowOff>
    </xdr:from>
    <xdr:to>
      <xdr:col>2</xdr:col>
      <xdr:colOff>6919918</xdr:colOff>
      <xdr:row>19</xdr:row>
      <xdr:rowOff>2781300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4500" y="22479000"/>
          <a:ext cx="6310318" cy="20193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7620002</xdr:colOff>
      <xdr:row>0</xdr:row>
      <xdr:rowOff>166686</xdr:rowOff>
    </xdr:from>
    <xdr:to>
      <xdr:col>2</xdr:col>
      <xdr:colOff>11910620</xdr:colOff>
      <xdr:row>2</xdr:row>
      <xdr:rowOff>428623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4F44B9B-7438-4CD3-AD2D-A940D4EFD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49190" y="166686"/>
          <a:ext cx="4290618" cy="24526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38100</xdr:rowOff>
    </xdr:to>
    <xdr:sp macro="" textlink="">
      <xdr:nvSpPr>
        <xdr:cNvPr id="2" name="Text Box 6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3" name="Text Box 27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4" name="Text Box 28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76200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22117050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66675</xdr:rowOff>
    </xdr:to>
    <xdr:sp macro="" textlink="">
      <xdr:nvSpPr>
        <xdr:cNvPr id="6" name="Text Box 27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2211705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66675</xdr:rowOff>
    </xdr:to>
    <xdr:sp macro="" textlink="">
      <xdr:nvSpPr>
        <xdr:cNvPr id="7" name="Text Box 28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2211705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11123</xdr:colOff>
      <xdr:row>132</xdr:row>
      <xdr:rowOff>81287</xdr:rowOff>
    </xdr:from>
    <xdr:to>
      <xdr:col>18</xdr:col>
      <xdr:colOff>240324</xdr:colOff>
      <xdr:row>133</xdr:row>
      <xdr:rowOff>79762</xdr:rowOff>
    </xdr:to>
    <xdr:sp macro="" textlink="">
      <xdr:nvSpPr>
        <xdr:cNvPr id="8" name="Text Box 76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10231448" y="29837387"/>
          <a:ext cx="6249001" cy="18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No sample requested, we count on your responsibility to make a perfect production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132</xdr:row>
          <xdr:rowOff>9525</xdr:rowOff>
        </xdr:from>
        <xdr:to>
          <xdr:col>4</xdr:col>
          <xdr:colOff>0</xdr:colOff>
          <xdr:row>133</xdr:row>
          <xdr:rowOff>142875</xdr:rowOff>
        </xdr:to>
        <xdr:sp macro="" textlink="">
          <xdr:nvSpPr>
            <xdr:cNvPr id="9217" name="Option 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3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133</xdr:row>
          <xdr:rowOff>47625</xdr:rowOff>
        </xdr:from>
        <xdr:to>
          <xdr:col>3</xdr:col>
          <xdr:colOff>314325</xdr:colOff>
          <xdr:row>135</xdr:row>
          <xdr:rowOff>0</xdr:rowOff>
        </xdr:to>
        <xdr:sp macro="" textlink="">
          <xdr:nvSpPr>
            <xdr:cNvPr id="9218" name="Option Butto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3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17656</xdr:colOff>
      <xdr:row>133</xdr:row>
      <xdr:rowOff>116875</xdr:rowOff>
    </xdr:from>
    <xdr:to>
      <xdr:col>19</xdr:col>
      <xdr:colOff>481685</xdr:colOff>
      <xdr:row>134</xdr:row>
      <xdr:rowOff>166077</xdr:rowOff>
    </xdr:to>
    <xdr:sp macro="" textlink="">
      <xdr:nvSpPr>
        <xdr:cNvPr id="9" name="Text Box 77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10237981" y="30063475"/>
          <a:ext cx="7093429" cy="239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a revised pre-production sample</a:t>
          </a:r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38100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11" name="Text Box 27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12" name="Text Box 28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19783</xdr:colOff>
      <xdr:row>134</xdr:row>
      <xdr:rowOff>146538</xdr:rowOff>
    </xdr:from>
    <xdr:to>
      <xdr:col>19</xdr:col>
      <xdr:colOff>483812</xdr:colOff>
      <xdr:row>136</xdr:row>
      <xdr:rowOff>357</xdr:rowOff>
    </xdr:to>
    <xdr:sp macro="" textlink="">
      <xdr:nvSpPr>
        <xdr:cNvPr id="13" name="Text Box 77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 bwMode="auto">
        <a:xfrm>
          <a:off x="10240108" y="30283638"/>
          <a:ext cx="7093429" cy="234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photo samples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134</xdr:row>
          <xdr:rowOff>85725</xdr:rowOff>
        </xdr:from>
        <xdr:to>
          <xdr:col>3</xdr:col>
          <xdr:colOff>314325</xdr:colOff>
          <xdr:row>136</xdr:row>
          <xdr:rowOff>0</xdr:rowOff>
        </xdr:to>
        <xdr:sp macro="" textlink="">
          <xdr:nvSpPr>
            <xdr:cNvPr id="9219" name="Option Button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3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</xdr:colOff>
      <xdr:row>90</xdr:row>
      <xdr:rowOff>104775</xdr:rowOff>
    </xdr:from>
    <xdr:to>
      <xdr:col>1</xdr:col>
      <xdr:colOff>1255060</xdr:colOff>
      <xdr:row>113</xdr:row>
      <xdr:rowOff>66675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96" b="11313"/>
        <a:stretch>
          <a:fillRect/>
        </a:stretch>
      </xdr:blipFill>
      <xdr:spPr bwMode="auto">
        <a:xfrm>
          <a:off x="1" y="21227863"/>
          <a:ext cx="3978088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257175</xdr:colOff>
      <xdr:row>35</xdr:row>
      <xdr:rowOff>28575</xdr:rowOff>
    </xdr:from>
    <xdr:to>
      <xdr:col>38</xdr:col>
      <xdr:colOff>28575</xdr:colOff>
      <xdr:row>89</xdr:row>
      <xdr:rowOff>134102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7175" y="11458575"/>
          <a:ext cx="7658100" cy="570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326571</xdr:colOff>
      <xdr:row>38</xdr:row>
      <xdr:rowOff>40821</xdr:rowOff>
    </xdr:from>
    <xdr:to>
      <xdr:col>26</xdr:col>
      <xdr:colOff>68036</xdr:colOff>
      <xdr:row>39</xdr:row>
      <xdr:rowOff>612321</xdr:rowOff>
    </xdr:to>
    <xdr:sp macro="" textlink="">
      <xdr:nvSpPr>
        <xdr:cNvPr id="16" name="Arrow: Right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 bwMode="auto">
        <a:xfrm>
          <a:off x="21719721" y="12613821"/>
          <a:ext cx="1208315" cy="723900"/>
        </a:xfrm>
        <a:prstGeom prst="rightArrow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38100</xdr:rowOff>
    </xdr:to>
    <xdr:sp macro="" textlink="">
      <xdr:nvSpPr>
        <xdr:cNvPr id="17" name="Text Box 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18" name="Text Box 2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19" name="Text Box 2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6</xdr:row>
      <xdr:rowOff>0</xdr:rowOff>
    </xdr:from>
    <xdr:to>
      <xdr:col>22</xdr:col>
      <xdr:colOff>123825</xdr:colOff>
      <xdr:row>7</xdr:row>
      <xdr:rowOff>76200</xdr:rowOff>
    </xdr:to>
    <xdr:sp macro="" textlink="">
      <xdr:nvSpPr>
        <xdr:cNvPr id="20" name="Text Box 6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>
          <a:spLocks noChangeArrowheads="1"/>
        </xdr:cNvSpPr>
      </xdr:nvSpPr>
      <xdr:spPr bwMode="auto">
        <a:xfrm>
          <a:off x="19821525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6</xdr:row>
      <xdr:rowOff>0</xdr:rowOff>
    </xdr:from>
    <xdr:to>
      <xdr:col>22</xdr:col>
      <xdr:colOff>123825</xdr:colOff>
      <xdr:row>7</xdr:row>
      <xdr:rowOff>66675</xdr:rowOff>
    </xdr:to>
    <xdr:sp macro="" textlink="">
      <xdr:nvSpPr>
        <xdr:cNvPr id="21" name="Text Box 27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19821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6</xdr:row>
      <xdr:rowOff>0</xdr:rowOff>
    </xdr:from>
    <xdr:to>
      <xdr:col>22</xdr:col>
      <xdr:colOff>123825</xdr:colOff>
      <xdr:row>7</xdr:row>
      <xdr:rowOff>66675</xdr:rowOff>
    </xdr:to>
    <xdr:sp macro="" textlink="">
      <xdr:nvSpPr>
        <xdr:cNvPr id="22" name="Text Box 28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>
          <a:spLocks noChangeArrowheads="1"/>
        </xdr:cNvSpPr>
      </xdr:nvSpPr>
      <xdr:spPr bwMode="auto">
        <a:xfrm>
          <a:off x="19821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20892</xdr:colOff>
      <xdr:row>148</xdr:row>
      <xdr:rowOff>71272</xdr:rowOff>
    </xdr:from>
    <xdr:to>
      <xdr:col>18</xdr:col>
      <xdr:colOff>250145</xdr:colOff>
      <xdr:row>149</xdr:row>
      <xdr:rowOff>69747</xdr:rowOff>
    </xdr:to>
    <xdr:sp macro="" textlink="">
      <xdr:nvSpPr>
        <xdr:cNvPr id="23" name="Text Box 76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10822242" y="32675347"/>
          <a:ext cx="4172603" cy="18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No sample requested, we count on your responsibility to make a perfect production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147</xdr:row>
          <xdr:rowOff>190500</xdr:rowOff>
        </xdr:from>
        <xdr:to>
          <xdr:col>4</xdr:col>
          <xdr:colOff>28575</xdr:colOff>
          <xdr:row>149</xdr:row>
          <xdr:rowOff>123825</xdr:rowOff>
        </xdr:to>
        <xdr:sp macro="" textlink="">
          <xdr:nvSpPr>
            <xdr:cNvPr id="9220" name="Option Button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3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149</xdr:row>
          <xdr:rowOff>28575</xdr:rowOff>
        </xdr:from>
        <xdr:to>
          <xdr:col>3</xdr:col>
          <xdr:colOff>314325</xdr:colOff>
          <xdr:row>150</xdr:row>
          <xdr:rowOff>142875</xdr:rowOff>
        </xdr:to>
        <xdr:sp macro="" textlink="">
          <xdr:nvSpPr>
            <xdr:cNvPr id="9221" name="Option Button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3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36950</xdr:colOff>
      <xdr:row>149</xdr:row>
      <xdr:rowOff>106860</xdr:rowOff>
    </xdr:from>
    <xdr:to>
      <xdr:col>19</xdr:col>
      <xdr:colOff>482031</xdr:colOff>
      <xdr:row>150</xdr:row>
      <xdr:rowOff>146844</xdr:rowOff>
    </xdr:to>
    <xdr:sp macro="" textlink="">
      <xdr:nvSpPr>
        <xdr:cNvPr id="24" name="Text Box 77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>
          <a:spLocks noChangeArrowheads="1"/>
        </xdr:cNvSpPr>
      </xdr:nvSpPr>
      <xdr:spPr bwMode="auto">
        <a:xfrm>
          <a:off x="10838300" y="32901435"/>
          <a:ext cx="4998031" cy="230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a revised pre-production sample</a:t>
          </a:r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38100</xdr:rowOff>
    </xdr:to>
    <xdr:sp macro="" textlink="">
      <xdr:nvSpPr>
        <xdr:cNvPr id="25" name="Text Box 6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26" name="Text Box 27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27" name="Text Box 28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39077</xdr:colOff>
      <xdr:row>150</xdr:row>
      <xdr:rowOff>126999</xdr:rowOff>
    </xdr:from>
    <xdr:to>
      <xdr:col>19</xdr:col>
      <xdr:colOff>484158</xdr:colOff>
      <xdr:row>151</xdr:row>
      <xdr:rowOff>185790</xdr:rowOff>
    </xdr:to>
    <xdr:sp macro="" textlink="">
      <xdr:nvSpPr>
        <xdr:cNvPr id="28" name="Text Box 7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>
          <a:spLocks noChangeArrowheads="1"/>
        </xdr:cNvSpPr>
      </xdr:nvSpPr>
      <xdr:spPr bwMode="auto">
        <a:xfrm>
          <a:off x="10840427" y="33112074"/>
          <a:ext cx="4998031" cy="249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photo samples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150</xdr:row>
          <xdr:rowOff>66675</xdr:rowOff>
        </xdr:from>
        <xdr:to>
          <xdr:col>3</xdr:col>
          <xdr:colOff>314325</xdr:colOff>
          <xdr:row>152</xdr:row>
          <xdr:rowOff>0</xdr:rowOff>
        </xdr:to>
        <xdr:sp macro="" textlink="">
          <xdr:nvSpPr>
            <xdr:cNvPr id="9222" name="Option Button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3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90</xdr:row>
      <xdr:rowOff>152400</xdr:rowOff>
    </xdr:from>
    <xdr:to>
      <xdr:col>1</xdr:col>
      <xdr:colOff>561975</xdr:colOff>
      <xdr:row>111</xdr:row>
      <xdr:rowOff>66675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86" b="7858"/>
        <a:stretch>
          <a:fillRect/>
        </a:stretch>
      </xdr:blipFill>
      <xdr:spPr bwMode="auto">
        <a:xfrm>
          <a:off x="0" y="21336000"/>
          <a:ext cx="3286125" cy="391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19050</xdr:rowOff>
    </xdr:from>
    <xdr:to>
      <xdr:col>1</xdr:col>
      <xdr:colOff>66675</xdr:colOff>
      <xdr:row>145</xdr:row>
      <xdr:rowOff>171450</xdr:rowOff>
    </xdr:to>
    <xdr:pic>
      <xdr:nvPicPr>
        <xdr:cNvPr id="30" name="Picture 5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51125"/>
          <a:ext cx="2790825" cy="415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171450</xdr:colOff>
      <xdr:row>37</xdr:row>
      <xdr:rowOff>200025</xdr:rowOff>
    </xdr:from>
    <xdr:to>
      <xdr:col>32</xdr:col>
      <xdr:colOff>314325</xdr:colOff>
      <xdr:row>43</xdr:row>
      <xdr:rowOff>38100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12649200"/>
          <a:ext cx="416242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99391</xdr:colOff>
      <xdr:row>37</xdr:row>
      <xdr:rowOff>720588</xdr:rowOff>
    </xdr:from>
    <xdr:to>
      <xdr:col>23</xdr:col>
      <xdr:colOff>66261</xdr:colOff>
      <xdr:row>39</xdr:row>
      <xdr:rowOff>0</xdr:rowOff>
    </xdr:to>
    <xdr:sp macro="" textlink="">
      <xdr:nvSpPr>
        <xdr:cNvPr id="32" name="Arrow: Right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 bwMode="auto">
        <a:xfrm>
          <a:off x="19197016" y="12836388"/>
          <a:ext cx="947945" cy="393837"/>
        </a:xfrm>
        <a:prstGeom prst="rightArrow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oneCellAnchor>
    <xdr:from>
      <xdr:col>24</xdr:col>
      <xdr:colOff>256761</xdr:colOff>
      <xdr:row>39</xdr:row>
      <xdr:rowOff>140805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0821236" y="133710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i.nguyen/Desktop/P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8C57DC\ALCATRAZ%20HOODIE%202024%20OFF%20WHITE-%20CRTZ-1206%20-%20BABY%20BLUE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DEVELOPMENT-DevelopmentReporting/Shared%20Documents/DEVELOPMENT%20CUSTOMERS/TOMORROWLAND/2-SS25/1-SAMPLE/2-STYLE-FILE/SPEC/FINAL/UA%20SENT%2016.SEP/BASIC%20HOODIE%20MEN-16.SEP.xls" TargetMode="External"/><Relationship Id="rId1" Type="http://schemas.openxmlformats.org/officeDocument/2006/relationships/externalLinkPath" Target="/sites/DEVELOPMENT-DevelopmentReporting/Shared%20Documents/DEVELOPMENT%20CUSTOMERS/TOMORROWLAND/2-SS25/1-SAMPLE/2-STYLE-FILE/SPEC/FINAL/UA%20SENT%2016.SEP/BASIC%20HOODIE%20MEN-16.SE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6">
          <cell r="D6" t="str">
            <v>C21  SS24  G2693</v>
          </cell>
        </row>
        <row r="7">
          <cell r="D7" t="str">
            <v>CRTZ-1206</v>
          </cell>
        </row>
        <row r="8">
          <cell r="D8" t="str">
            <v>ALCATRAZ HOODIE 2024 OFF WHITE</v>
          </cell>
        </row>
        <row r="33">
          <cell r="A33" t="str">
            <v>CREAM</v>
          </cell>
        </row>
        <row r="35">
          <cell r="E35" t="str">
            <v>CREAM</v>
          </cell>
        </row>
        <row r="37">
          <cell r="E37" t="str">
            <v>BABY BLUE</v>
          </cell>
        </row>
        <row r="42">
          <cell r="B42" t="str">
            <v>CHỈ 40/2</v>
          </cell>
          <cell r="F42" t="str">
            <v>WHITE</v>
          </cell>
        </row>
        <row r="46">
          <cell r="F46" t="str">
            <v>WHITE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 INFO"/>
      <sheetName val="PROTO"/>
      <sheetName val="RECEIVED FROM CUSTOMER"/>
      <sheetName val="UA SUGGESTED "/>
    </sheetNames>
    <sheetDataSet>
      <sheetData sheetId="0">
        <row r="6">
          <cell r="C6" t="str">
            <v>MEN</v>
          </cell>
        </row>
        <row r="9">
          <cell r="C9" t="str">
            <v>HOODED SWEATER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S114"/>
  <sheetViews>
    <sheetView view="pageBreakPreview" topLeftCell="A79" zoomScale="40" zoomScaleNormal="10" zoomScaleSheetLayoutView="40" zoomScalePageLayoutView="25" workbookViewId="0">
      <selection activeCell="H75" sqref="H75"/>
    </sheetView>
  </sheetViews>
  <sheetFormatPr defaultColWidth="9.140625" defaultRowHeight="16.5"/>
  <cols>
    <col min="1" max="1" width="8.42578125" style="27" customWidth="1"/>
    <col min="2" max="2" width="41.42578125" style="27" customWidth="1"/>
    <col min="3" max="3" width="24" style="27" customWidth="1"/>
    <col min="4" max="6" width="29.5703125" style="27" customWidth="1"/>
    <col min="7" max="7" width="29.5703125" style="28" customWidth="1"/>
    <col min="8" max="9" width="29.5703125" style="27" customWidth="1"/>
    <col min="10" max="10" width="20.42578125" style="27" customWidth="1"/>
    <col min="11" max="11" width="25.42578125" style="27" customWidth="1"/>
    <col min="12" max="12" width="28" style="27" customWidth="1"/>
    <col min="13" max="13" width="20.42578125" style="27" customWidth="1"/>
    <col min="14" max="14" width="13.42578125" style="27" customWidth="1"/>
    <col min="15" max="15" width="14.140625" style="27" customWidth="1"/>
    <col min="16" max="16" width="9.85546875" style="27" customWidth="1"/>
    <col min="17" max="17" width="51.140625" style="27" customWidth="1"/>
    <col min="18" max="18" width="11" style="27" bestFit="1" customWidth="1"/>
    <col min="19" max="19" width="30.5703125" style="91" bestFit="1" customWidth="1"/>
    <col min="20" max="20" width="9.140625" style="27"/>
    <col min="21" max="21" width="11.85546875" style="27" bestFit="1" customWidth="1"/>
    <col min="22" max="16384" width="9.140625" style="27"/>
  </cols>
  <sheetData>
    <row r="1" spans="1:19" s="1" customFormat="1" ht="27" customHeight="1">
      <c r="A1" s="29"/>
      <c r="B1" s="29"/>
      <c r="C1" s="29"/>
      <c r="D1" s="30"/>
      <c r="E1" s="29"/>
      <c r="F1" s="29"/>
      <c r="G1" s="29"/>
      <c r="H1" s="29"/>
      <c r="I1" s="29"/>
      <c r="J1" s="29"/>
      <c r="K1" s="29"/>
      <c r="L1" s="31"/>
      <c r="M1" s="31"/>
      <c r="N1" s="217" t="s">
        <v>65</v>
      </c>
      <c r="O1" s="217" t="s">
        <v>65</v>
      </c>
      <c r="P1" s="218" t="s">
        <v>66</v>
      </c>
      <c r="Q1" s="218"/>
      <c r="S1" s="79"/>
    </row>
    <row r="2" spans="1:19" s="1" customFormat="1" ht="27" customHeigh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31"/>
      <c r="M2" s="31"/>
      <c r="N2" s="217" t="s">
        <v>67</v>
      </c>
      <c r="O2" s="217" t="s">
        <v>67</v>
      </c>
      <c r="P2" s="219" t="s">
        <v>68</v>
      </c>
      <c r="Q2" s="219"/>
      <c r="S2" s="79"/>
    </row>
    <row r="3" spans="1:19" s="1" customFormat="1" ht="27" customHeight="1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31"/>
      <c r="M3" s="31"/>
      <c r="N3" s="217" t="s">
        <v>69</v>
      </c>
      <c r="O3" s="217" t="s">
        <v>69</v>
      </c>
      <c r="P3" s="220" t="s">
        <v>71</v>
      </c>
      <c r="Q3" s="218"/>
      <c r="S3" s="79"/>
    </row>
    <row r="4" spans="1:19" s="2" customFormat="1" ht="41.1" customHeight="1" thickBot="1">
      <c r="B4" s="3" t="s">
        <v>111</v>
      </c>
      <c r="G4" s="4"/>
      <c r="S4" s="80"/>
    </row>
    <row r="5" spans="1:19" s="2" customFormat="1" ht="41.1" customHeight="1">
      <c r="B5" s="5" t="s">
        <v>0</v>
      </c>
      <c r="C5" s="5"/>
      <c r="D5" s="3"/>
      <c r="F5" s="6"/>
      <c r="G5" s="221" t="s">
        <v>253</v>
      </c>
      <c r="H5" s="222"/>
      <c r="I5" s="222"/>
      <c r="J5" s="222"/>
      <c r="K5" s="222"/>
      <c r="L5" s="222"/>
      <c r="M5" s="223"/>
      <c r="O5" s="136"/>
      <c r="S5" s="80"/>
    </row>
    <row r="6" spans="1:19" s="7" customFormat="1" ht="50.45" customHeight="1">
      <c r="B6" s="8" t="s">
        <v>40</v>
      </c>
      <c r="C6" s="8"/>
      <c r="D6" s="40" t="s">
        <v>246</v>
      </c>
      <c r="E6" s="76"/>
      <c r="F6" s="8"/>
      <c r="G6" s="224"/>
      <c r="H6" s="225"/>
      <c r="I6" s="225"/>
      <c r="J6" s="225"/>
      <c r="K6" s="225"/>
      <c r="L6" s="225"/>
      <c r="M6" s="226"/>
      <c r="N6" s="136"/>
      <c r="O6" s="10"/>
      <c r="P6" s="10"/>
      <c r="Q6" s="10"/>
      <c r="S6" s="81"/>
    </row>
    <row r="7" spans="1:19" s="7" customFormat="1" ht="50.45" customHeight="1">
      <c r="B7" s="8" t="s">
        <v>41</v>
      </c>
      <c r="C7" s="8"/>
      <c r="D7" s="40" t="s">
        <v>291</v>
      </c>
      <c r="E7" s="40"/>
      <c r="F7" s="8"/>
      <c r="G7" s="224"/>
      <c r="H7" s="225"/>
      <c r="I7" s="225"/>
      <c r="J7" s="225"/>
      <c r="K7" s="225"/>
      <c r="L7" s="225"/>
      <c r="M7" s="226"/>
      <c r="N7" s="10"/>
      <c r="O7" s="10"/>
      <c r="P7" s="10"/>
      <c r="Q7" s="10"/>
      <c r="S7" s="81"/>
    </row>
    <row r="8" spans="1:19" s="7" customFormat="1" ht="82.5" customHeight="1" thickBot="1">
      <c r="B8" s="8" t="s">
        <v>42</v>
      </c>
      <c r="C8" s="8"/>
      <c r="D8" s="235" t="s">
        <v>290</v>
      </c>
      <c r="E8" s="236"/>
      <c r="F8" s="237"/>
      <c r="G8" s="227"/>
      <c r="H8" s="228"/>
      <c r="I8" s="228"/>
      <c r="J8" s="228"/>
      <c r="K8" s="228"/>
      <c r="L8" s="228"/>
      <c r="M8" s="229"/>
      <c r="N8" s="10"/>
      <c r="O8" s="10"/>
      <c r="P8" s="10"/>
      <c r="Q8" s="10"/>
      <c r="S8" s="81"/>
    </row>
    <row r="9" spans="1:19" s="2" customFormat="1" ht="46.5" customHeight="1">
      <c r="B9" s="113" t="s">
        <v>1</v>
      </c>
      <c r="C9" s="113"/>
      <c r="D9" s="160" t="s">
        <v>102</v>
      </c>
      <c r="E9" s="40"/>
      <c r="F9" s="3"/>
      <c r="G9" s="6"/>
      <c r="H9" s="3"/>
      <c r="I9" s="3"/>
      <c r="J9" s="3"/>
      <c r="K9" s="3"/>
      <c r="L9" s="3"/>
      <c r="M9" s="3"/>
      <c r="N9" s="3"/>
      <c r="O9" s="3"/>
      <c r="P9" s="3"/>
      <c r="Q9" s="3"/>
      <c r="S9" s="80"/>
    </row>
    <row r="10" spans="1:19" s="2" customFormat="1" ht="48.6" customHeight="1">
      <c r="B10" s="142" t="s">
        <v>2</v>
      </c>
      <c r="C10" s="143"/>
      <c r="D10" s="144" t="s">
        <v>241</v>
      </c>
      <c r="E10" s="145"/>
      <c r="F10" s="145"/>
      <c r="G10" s="146"/>
      <c r="H10" s="145"/>
      <c r="I10" s="147"/>
      <c r="J10" s="147" t="s">
        <v>43</v>
      </c>
      <c r="K10" s="147"/>
      <c r="L10" s="147" t="s">
        <v>277</v>
      </c>
      <c r="M10" s="147"/>
      <c r="N10" s="148"/>
      <c r="O10" s="148"/>
      <c r="P10" s="148"/>
      <c r="Q10" s="148"/>
      <c r="S10" s="80"/>
    </row>
    <row r="11" spans="1:19" s="2" customFormat="1" ht="122.45" customHeight="1">
      <c r="B11" s="147" t="s">
        <v>3</v>
      </c>
      <c r="C11" s="147"/>
      <c r="D11" s="231">
        <v>45635</v>
      </c>
      <c r="E11" s="232"/>
      <c r="F11" s="232"/>
      <c r="G11" s="149"/>
      <c r="H11" s="150"/>
      <c r="I11" s="147"/>
      <c r="J11" s="147" t="s">
        <v>4</v>
      </c>
      <c r="K11" s="147"/>
      <c r="L11" s="234" t="s">
        <v>197</v>
      </c>
      <c r="M11" s="234"/>
      <c r="N11" s="234"/>
      <c r="O11" s="234"/>
      <c r="P11" s="234"/>
      <c r="Q11" s="234"/>
      <c r="S11" s="80"/>
    </row>
    <row r="12" spans="1:19" s="2" customFormat="1" ht="44.45" customHeight="1">
      <c r="B12" s="147" t="s">
        <v>5</v>
      </c>
      <c r="C12" s="147"/>
      <c r="D12" s="151"/>
      <c r="E12" s="147"/>
      <c r="F12" s="147"/>
      <c r="G12" s="152"/>
      <c r="H12" s="153"/>
      <c r="I12" s="147"/>
      <c r="J12" s="147" t="s">
        <v>38</v>
      </c>
      <c r="L12" s="147" t="s">
        <v>72</v>
      </c>
      <c r="M12" s="147"/>
      <c r="N12" s="147"/>
      <c r="O12" s="153"/>
      <c r="P12" s="153"/>
      <c r="Q12" s="148"/>
      <c r="S12" s="80"/>
    </row>
    <row r="13" spans="1:19" s="2" customFormat="1" ht="44.45" customHeight="1">
      <c r="B13" s="233"/>
      <c r="C13" s="233"/>
      <c r="D13" s="233"/>
      <c r="E13" s="233"/>
      <c r="F13" s="233"/>
      <c r="G13" s="152"/>
      <c r="H13" s="153"/>
      <c r="I13" s="147"/>
      <c r="J13" s="147" t="s">
        <v>6</v>
      </c>
      <c r="K13" s="147"/>
      <c r="L13" s="147" t="s">
        <v>109</v>
      </c>
      <c r="M13" s="147"/>
      <c r="N13" s="153"/>
      <c r="O13" s="148"/>
      <c r="P13" s="148"/>
      <c r="Q13" s="153"/>
      <c r="S13" s="80"/>
    </row>
    <row r="14" spans="1:19" s="2" customFormat="1" ht="44.45" customHeight="1">
      <c r="B14" s="147" t="s">
        <v>47</v>
      </c>
      <c r="C14" s="147"/>
      <c r="D14" s="147" t="s">
        <v>7</v>
      </c>
      <c r="E14" s="147"/>
      <c r="F14" s="147"/>
      <c r="G14" s="154"/>
      <c r="H14" s="147"/>
      <c r="I14" s="147"/>
      <c r="J14" s="147" t="s">
        <v>8</v>
      </c>
      <c r="K14" s="147"/>
      <c r="L14" s="148" t="s">
        <v>112</v>
      </c>
      <c r="M14" s="148"/>
      <c r="N14" s="148"/>
      <c r="O14" s="148"/>
      <c r="P14" s="148"/>
      <c r="Q14" s="148"/>
      <c r="S14" s="80"/>
    </row>
    <row r="15" spans="1:19" s="2" customFormat="1" ht="44.45" customHeight="1">
      <c r="B15" s="156" t="s">
        <v>58</v>
      </c>
      <c r="C15" s="9"/>
      <c r="D15" s="9"/>
      <c r="E15" s="113"/>
      <c r="F15" s="113"/>
      <c r="G15" s="155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S15" s="80"/>
    </row>
    <row r="16" spans="1:19" s="15" customFormat="1" ht="18.75" customHeight="1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S16" s="83"/>
    </row>
    <row r="17" spans="2:19" s="62" customFormat="1" ht="52.5">
      <c r="B17" s="58"/>
      <c r="C17" s="161" t="s">
        <v>64</v>
      </c>
      <c r="D17" s="161" t="s">
        <v>9</v>
      </c>
      <c r="E17" s="60" t="s">
        <v>50</v>
      </c>
      <c r="F17" s="60"/>
      <c r="G17" s="60" t="s">
        <v>78</v>
      </c>
      <c r="H17" s="60" t="s">
        <v>54</v>
      </c>
      <c r="I17" s="60" t="s">
        <v>10</v>
      </c>
      <c r="J17" s="60" t="s">
        <v>51</v>
      </c>
      <c r="K17" s="60" t="s">
        <v>52</v>
      </c>
      <c r="L17" s="60" t="s">
        <v>53</v>
      </c>
      <c r="M17" s="60"/>
      <c r="N17" s="60"/>
      <c r="O17" s="60"/>
      <c r="P17" s="60"/>
      <c r="Q17" s="163" t="s">
        <v>11</v>
      </c>
      <c r="S17" s="84"/>
    </row>
    <row r="18" spans="2:19" s="62" customFormat="1" ht="71.45" customHeight="1">
      <c r="B18" s="162" t="s">
        <v>12</v>
      </c>
      <c r="C18" s="106"/>
      <c r="D18" s="64" t="s">
        <v>278</v>
      </c>
      <c r="E18" s="65"/>
      <c r="F18" s="103"/>
      <c r="G18" s="103">
        <v>0</v>
      </c>
      <c r="H18" s="103">
        <v>0</v>
      </c>
      <c r="I18" s="103">
        <v>0</v>
      </c>
      <c r="J18" s="103">
        <v>1</v>
      </c>
      <c r="K18" s="103">
        <v>0</v>
      </c>
      <c r="L18" s="103">
        <v>0</v>
      </c>
      <c r="M18" s="103"/>
      <c r="N18" s="66"/>
      <c r="O18" s="66"/>
      <c r="P18" s="66"/>
      <c r="Q18" s="67">
        <f>SUM(E18:P18)</f>
        <v>1</v>
      </c>
      <c r="S18" s="84"/>
    </row>
    <row r="19" spans="2:19" s="62" customFormat="1" ht="71.45" customHeight="1">
      <c r="B19" s="162" t="s">
        <v>57</v>
      </c>
      <c r="C19" s="106"/>
      <c r="D19" s="65" t="str">
        <f>+D18</f>
        <v>DEEP BLACK</v>
      </c>
      <c r="E19" s="65"/>
      <c r="F19" s="68"/>
      <c r="G19" s="68">
        <f>+ROUND(G18*5%,0)</f>
        <v>0</v>
      </c>
      <c r="H19" s="68">
        <f t="shared" ref="H19:L19" si="0">+ROUND(H18*5%,0)</f>
        <v>0</v>
      </c>
      <c r="I19" s="68">
        <f t="shared" si="0"/>
        <v>0</v>
      </c>
      <c r="J19" s="68">
        <v>2</v>
      </c>
      <c r="K19" s="68">
        <f t="shared" si="0"/>
        <v>0</v>
      </c>
      <c r="L19" s="68">
        <f t="shared" si="0"/>
        <v>0</v>
      </c>
      <c r="M19" s="68"/>
      <c r="N19" s="68"/>
      <c r="O19" s="68"/>
      <c r="P19" s="68"/>
      <c r="Q19" s="67">
        <f>SUM(E19:P19)</f>
        <v>2</v>
      </c>
      <c r="S19" s="84"/>
    </row>
    <row r="20" spans="2:19" s="72" customFormat="1" ht="71.45" customHeight="1">
      <c r="B20" s="98" t="s">
        <v>85</v>
      </c>
      <c r="C20" s="99"/>
      <c r="D20" s="99"/>
      <c r="E20" s="100"/>
      <c r="F20" s="100"/>
      <c r="G20" s="100">
        <v>0</v>
      </c>
      <c r="H20" s="100">
        <v>0</v>
      </c>
      <c r="I20" s="100">
        <v>0</v>
      </c>
      <c r="J20" s="100">
        <v>0</v>
      </c>
      <c r="K20" s="100">
        <v>0</v>
      </c>
      <c r="L20" s="100">
        <v>0</v>
      </c>
      <c r="M20" s="100"/>
      <c r="N20" s="101"/>
      <c r="O20" s="101"/>
      <c r="P20" s="101"/>
      <c r="Q20" s="102">
        <f>SUM(F20:P20)</f>
        <v>0</v>
      </c>
    </row>
    <row r="21" spans="2:19" s="72" customFormat="1" ht="71.45" customHeight="1">
      <c r="B21" s="69" t="s">
        <v>13</v>
      </c>
      <c r="C21" s="69"/>
      <c r="D21" s="70" t="str">
        <f>+D19</f>
        <v>DEEP BLACK</v>
      </c>
      <c r="E21" s="71"/>
      <c r="F21" s="104"/>
      <c r="G21" s="104">
        <f>SUM(G18:G20)</f>
        <v>0</v>
      </c>
      <c r="H21" s="104">
        <f t="shared" ref="H21:L21" si="1">SUM(H18:H20)</f>
        <v>0</v>
      </c>
      <c r="I21" s="104">
        <f t="shared" si="1"/>
        <v>0</v>
      </c>
      <c r="J21" s="104">
        <f t="shared" si="1"/>
        <v>3</v>
      </c>
      <c r="K21" s="104">
        <f t="shared" si="1"/>
        <v>0</v>
      </c>
      <c r="L21" s="104">
        <f t="shared" si="1"/>
        <v>0</v>
      </c>
      <c r="M21" s="104"/>
      <c r="N21" s="104"/>
      <c r="O21" s="104"/>
      <c r="P21" s="104"/>
      <c r="Q21" s="104">
        <f>SUM(Q18:Q20)</f>
        <v>3</v>
      </c>
      <c r="S21" s="92"/>
    </row>
    <row r="22" spans="2:19" s="62" customFormat="1" ht="52.5" hidden="1"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S22" s="84"/>
    </row>
    <row r="23" spans="2:19" s="62" customFormat="1" ht="52.5" hidden="1">
      <c r="B23" s="58"/>
      <c r="C23" s="59" t="s">
        <v>64</v>
      </c>
      <c r="D23" s="59" t="s">
        <v>9</v>
      </c>
      <c r="E23" s="60" t="s">
        <v>50</v>
      </c>
      <c r="F23" s="60" t="s">
        <v>91</v>
      </c>
      <c r="G23" s="60" t="s">
        <v>78</v>
      </c>
      <c r="H23" s="60" t="s">
        <v>54</v>
      </c>
      <c r="I23" s="60" t="s">
        <v>10</v>
      </c>
      <c r="J23" s="60" t="s">
        <v>51</v>
      </c>
      <c r="K23" s="60" t="s">
        <v>52</v>
      </c>
      <c r="L23" s="60" t="s">
        <v>83</v>
      </c>
      <c r="M23" s="60" t="s">
        <v>81</v>
      </c>
      <c r="N23" s="60"/>
      <c r="O23" s="60"/>
      <c r="P23" s="60"/>
      <c r="Q23" s="61" t="s">
        <v>11</v>
      </c>
      <c r="S23" s="84"/>
    </row>
    <row r="24" spans="2:19" s="62" customFormat="1" ht="52.5" hidden="1">
      <c r="B24" s="63" t="s">
        <v>12</v>
      </c>
      <c r="C24" s="97" t="s">
        <v>90</v>
      </c>
      <c r="D24" s="64" t="s">
        <v>36</v>
      </c>
      <c r="E24" s="65"/>
      <c r="F24" s="103">
        <v>24</v>
      </c>
      <c r="G24" s="103">
        <v>48</v>
      </c>
      <c r="H24" s="103">
        <v>124</v>
      </c>
      <c r="I24" s="103">
        <v>232</v>
      </c>
      <c r="J24" s="103">
        <v>204</v>
      </c>
      <c r="K24" s="103">
        <v>100</v>
      </c>
      <c r="L24" s="103">
        <v>44</v>
      </c>
      <c r="M24" s="103">
        <v>24</v>
      </c>
      <c r="N24" s="66"/>
      <c r="O24" s="66"/>
      <c r="P24" s="66"/>
      <c r="Q24" s="67">
        <f>SUM(E24:P24)</f>
        <v>800</v>
      </c>
      <c r="S24" s="84"/>
    </row>
    <row r="25" spans="2:19" s="62" customFormat="1" ht="52.5" hidden="1">
      <c r="B25" s="63" t="s">
        <v>57</v>
      </c>
      <c r="C25" s="97" t="str">
        <f>C24</f>
        <v>M-0324-KT-5141</v>
      </c>
      <c r="D25" s="65" t="str">
        <f>+D24</f>
        <v>WHITE</v>
      </c>
      <c r="E25" s="65"/>
      <c r="F25" s="68">
        <f>+ROUND(F24*0.05,0)</f>
        <v>1</v>
      </c>
      <c r="G25" s="68">
        <f t="shared" ref="G25:M25" si="2">+ROUND(G24*0.05,0)</f>
        <v>2</v>
      </c>
      <c r="H25" s="68">
        <f t="shared" si="2"/>
        <v>6</v>
      </c>
      <c r="I25" s="68">
        <f t="shared" si="2"/>
        <v>12</v>
      </c>
      <c r="J25" s="68">
        <f t="shared" si="2"/>
        <v>10</v>
      </c>
      <c r="K25" s="68">
        <f t="shared" si="2"/>
        <v>5</v>
      </c>
      <c r="L25" s="68">
        <f t="shared" si="2"/>
        <v>2</v>
      </c>
      <c r="M25" s="68">
        <f t="shared" si="2"/>
        <v>1</v>
      </c>
      <c r="N25" s="68"/>
      <c r="O25" s="68"/>
      <c r="P25" s="68"/>
      <c r="Q25" s="67">
        <f>SUM(E25:P25)</f>
        <v>39</v>
      </c>
      <c r="S25" s="84"/>
    </row>
    <row r="26" spans="2:19" s="72" customFormat="1" ht="59.25" hidden="1">
      <c r="B26" s="98" t="s">
        <v>85</v>
      </c>
      <c r="C26" s="99"/>
      <c r="D26" s="99"/>
      <c r="E26" s="100"/>
      <c r="F26" s="100">
        <v>0</v>
      </c>
      <c r="G26" s="100">
        <v>1</v>
      </c>
      <c r="H26" s="100">
        <v>1</v>
      </c>
      <c r="I26" s="100">
        <v>3</v>
      </c>
      <c r="J26" s="100">
        <v>1</v>
      </c>
      <c r="K26" s="100">
        <v>1</v>
      </c>
      <c r="L26" s="100">
        <v>0</v>
      </c>
      <c r="M26" s="100">
        <v>0</v>
      </c>
      <c r="N26" s="101"/>
      <c r="O26" s="101"/>
      <c r="P26" s="101"/>
      <c r="Q26" s="102">
        <f>SUM(F26:P26)</f>
        <v>7</v>
      </c>
    </row>
    <row r="27" spans="2:19" s="72" customFormat="1" ht="52.5" hidden="1">
      <c r="B27" s="69" t="s">
        <v>13</v>
      </c>
      <c r="C27" s="69"/>
      <c r="D27" s="70" t="str">
        <f>+D25</f>
        <v>WHITE</v>
      </c>
      <c r="E27" s="71"/>
      <c r="F27" s="104">
        <f>SUM(F24:F26)</f>
        <v>25</v>
      </c>
      <c r="G27" s="104">
        <f t="shared" ref="G27" si="3">SUM(G24:G26)</f>
        <v>51</v>
      </c>
      <c r="H27" s="104">
        <f t="shared" ref="H27" si="4">SUM(H24:H26)</f>
        <v>131</v>
      </c>
      <c r="I27" s="104">
        <f t="shared" ref="I27" si="5">SUM(I24:I26)</f>
        <v>247</v>
      </c>
      <c r="J27" s="104">
        <f t="shared" ref="J27" si="6">SUM(J24:J26)</f>
        <v>215</v>
      </c>
      <c r="K27" s="104">
        <f t="shared" ref="K27" si="7">SUM(K24:K26)</f>
        <v>106</v>
      </c>
      <c r="L27" s="104">
        <f t="shared" ref="L27" si="8">SUM(L24:L26)</f>
        <v>46</v>
      </c>
      <c r="M27" s="104">
        <f t="shared" ref="M27" si="9">SUM(M24:M26)</f>
        <v>25</v>
      </c>
      <c r="N27" s="104">
        <f t="shared" ref="N27" si="10">SUM(N24:N26)</f>
        <v>0</v>
      </c>
      <c r="O27" s="104">
        <f t="shared" ref="O27" si="11">SUM(O24:O26)</f>
        <v>0</v>
      </c>
      <c r="P27" s="104">
        <f t="shared" ref="P27" si="12">SUM(P24:P26)</f>
        <v>0</v>
      </c>
      <c r="Q27" s="104">
        <f>SUM(Q24:Q26)</f>
        <v>846</v>
      </c>
      <c r="S27" s="92">
        <f>Q25/Q24</f>
        <v>4.8750000000000002E-2</v>
      </c>
    </row>
    <row r="28" spans="2:19" s="62" customFormat="1" ht="52.5" hidden="1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S28" s="84"/>
    </row>
    <row r="29" spans="2:19" s="62" customFormat="1" ht="52.5" hidden="1">
      <c r="B29" s="58"/>
      <c r="C29" s="59" t="s">
        <v>64</v>
      </c>
      <c r="D29" s="59" t="s">
        <v>9</v>
      </c>
      <c r="E29" s="60" t="s">
        <v>50</v>
      </c>
      <c r="F29" s="60" t="s">
        <v>91</v>
      </c>
      <c r="G29" s="60" t="s">
        <v>78</v>
      </c>
      <c r="H29" s="60" t="s">
        <v>54</v>
      </c>
      <c r="I29" s="60" t="s">
        <v>10</v>
      </c>
      <c r="J29" s="60" t="s">
        <v>51</v>
      </c>
      <c r="K29" s="60" t="s">
        <v>52</v>
      </c>
      <c r="L29" s="60" t="s">
        <v>83</v>
      </c>
      <c r="M29" s="60" t="s">
        <v>81</v>
      </c>
      <c r="N29" s="60"/>
      <c r="O29" s="60"/>
      <c r="P29" s="60"/>
      <c r="Q29" s="61" t="s">
        <v>11</v>
      </c>
      <c r="S29" s="84"/>
    </row>
    <row r="30" spans="2:19" s="62" customFormat="1" ht="52.5" hidden="1">
      <c r="B30" s="63" t="s">
        <v>12</v>
      </c>
      <c r="C30" s="97" t="s">
        <v>90</v>
      </c>
      <c r="D30" s="64" t="s">
        <v>86</v>
      </c>
      <c r="E30" s="65"/>
      <c r="F30" s="103">
        <v>18</v>
      </c>
      <c r="G30" s="103">
        <v>36</v>
      </c>
      <c r="H30" s="103">
        <v>93</v>
      </c>
      <c r="I30" s="103">
        <v>174</v>
      </c>
      <c r="J30" s="103">
        <v>153</v>
      </c>
      <c r="K30" s="103">
        <v>75</v>
      </c>
      <c r="L30" s="103">
        <v>33</v>
      </c>
      <c r="M30" s="103">
        <v>18</v>
      </c>
      <c r="N30" s="66"/>
      <c r="O30" s="66"/>
      <c r="P30" s="66"/>
      <c r="Q30" s="67">
        <f>SUM(E30:P30)</f>
        <v>600</v>
      </c>
      <c r="S30" s="84"/>
    </row>
    <row r="31" spans="2:19" s="62" customFormat="1" ht="52.5" hidden="1">
      <c r="B31" s="63" t="s">
        <v>57</v>
      </c>
      <c r="C31" s="97" t="str">
        <f>C30</f>
        <v>M-0324-KT-5141</v>
      </c>
      <c r="D31" s="65" t="str">
        <f>+D30</f>
        <v>WHISPER WHITE</v>
      </c>
      <c r="E31" s="65"/>
      <c r="F31" s="68">
        <f>+ROUND(F30*0.05,0)</f>
        <v>1</v>
      </c>
      <c r="G31" s="68">
        <f t="shared" ref="G31:M31" si="13">+ROUND(G30*0.05,0)</f>
        <v>2</v>
      </c>
      <c r="H31" s="68">
        <f t="shared" si="13"/>
        <v>5</v>
      </c>
      <c r="I31" s="68">
        <f t="shared" si="13"/>
        <v>9</v>
      </c>
      <c r="J31" s="68">
        <f t="shared" si="13"/>
        <v>8</v>
      </c>
      <c r="K31" s="68">
        <f t="shared" si="13"/>
        <v>4</v>
      </c>
      <c r="L31" s="68">
        <f t="shared" si="13"/>
        <v>2</v>
      </c>
      <c r="M31" s="68">
        <f t="shared" si="13"/>
        <v>1</v>
      </c>
      <c r="N31" s="68"/>
      <c r="O31" s="68"/>
      <c r="P31" s="68"/>
      <c r="Q31" s="67">
        <f>SUM(E31:P31)</f>
        <v>32</v>
      </c>
      <c r="S31" s="84"/>
    </row>
    <row r="32" spans="2:19" s="72" customFormat="1" ht="59.25" hidden="1">
      <c r="B32" s="98" t="s">
        <v>85</v>
      </c>
      <c r="C32" s="99"/>
      <c r="D32" s="99"/>
      <c r="E32" s="100"/>
      <c r="F32" s="100">
        <v>0</v>
      </c>
      <c r="G32" s="100">
        <v>1</v>
      </c>
      <c r="H32" s="100">
        <v>1</v>
      </c>
      <c r="I32" s="100">
        <v>3</v>
      </c>
      <c r="J32" s="100">
        <v>1</v>
      </c>
      <c r="K32" s="100">
        <v>1</v>
      </c>
      <c r="L32" s="100">
        <v>0</v>
      </c>
      <c r="M32" s="100">
        <v>0</v>
      </c>
      <c r="N32" s="101"/>
      <c r="O32" s="101"/>
      <c r="P32" s="101"/>
      <c r="Q32" s="102">
        <f>SUM(F32:P32)</f>
        <v>7</v>
      </c>
    </row>
    <row r="33" spans="2:19" s="72" customFormat="1" ht="52.5" hidden="1">
      <c r="B33" s="69" t="s">
        <v>13</v>
      </c>
      <c r="C33" s="69"/>
      <c r="D33" s="70" t="str">
        <f>+D31</f>
        <v>WHISPER WHITE</v>
      </c>
      <c r="E33" s="71"/>
      <c r="F33" s="104">
        <f>SUM(F30:F32)</f>
        <v>19</v>
      </c>
      <c r="G33" s="104">
        <f t="shared" ref="G33" si="14">SUM(G30:G32)</f>
        <v>39</v>
      </c>
      <c r="H33" s="104">
        <f t="shared" ref="H33" si="15">SUM(H30:H32)</f>
        <v>99</v>
      </c>
      <c r="I33" s="104">
        <f t="shared" ref="I33" si="16">SUM(I30:I32)</f>
        <v>186</v>
      </c>
      <c r="J33" s="104">
        <f t="shared" ref="J33" si="17">SUM(J30:J32)</f>
        <v>162</v>
      </c>
      <c r="K33" s="104">
        <f t="shared" ref="K33" si="18">SUM(K30:K32)</f>
        <v>80</v>
      </c>
      <c r="L33" s="104">
        <f t="shared" ref="L33" si="19">SUM(L30:L32)</f>
        <v>35</v>
      </c>
      <c r="M33" s="104">
        <f t="shared" ref="M33" si="20">SUM(M30:M32)</f>
        <v>19</v>
      </c>
      <c r="N33" s="104">
        <f t="shared" ref="N33" si="21">SUM(N30:N32)</f>
        <v>0</v>
      </c>
      <c r="O33" s="104">
        <f t="shared" ref="O33" si="22">SUM(O30:O32)</f>
        <v>0</v>
      </c>
      <c r="P33" s="104">
        <f t="shared" ref="P33" si="23">SUM(P30:P32)</f>
        <v>0</v>
      </c>
      <c r="Q33" s="104">
        <f>SUM(Q30:Q32)</f>
        <v>639</v>
      </c>
      <c r="S33" s="92">
        <f>Q31/Q30</f>
        <v>5.3333333333333337E-2</v>
      </c>
    </row>
    <row r="34" spans="2:19" s="62" customFormat="1" ht="52.5" hidden="1"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S34" s="84"/>
    </row>
    <row r="35" spans="2:19" s="62" customFormat="1" ht="52.5" hidden="1">
      <c r="B35" s="58"/>
      <c r="C35" s="59" t="s">
        <v>64</v>
      </c>
      <c r="D35" s="59" t="s">
        <v>9</v>
      </c>
      <c r="E35" s="60" t="s">
        <v>50</v>
      </c>
      <c r="F35" s="60" t="s">
        <v>91</v>
      </c>
      <c r="G35" s="60" t="s">
        <v>78</v>
      </c>
      <c r="H35" s="60" t="s">
        <v>54</v>
      </c>
      <c r="I35" s="60" t="s">
        <v>10</v>
      </c>
      <c r="J35" s="60" t="s">
        <v>51</v>
      </c>
      <c r="K35" s="60" t="s">
        <v>52</v>
      </c>
      <c r="L35" s="60" t="s">
        <v>83</v>
      </c>
      <c r="M35" s="60" t="s">
        <v>81</v>
      </c>
      <c r="N35" s="60"/>
      <c r="O35" s="60"/>
      <c r="P35" s="60"/>
      <c r="Q35" s="61" t="s">
        <v>11</v>
      </c>
      <c r="S35" s="84"/>
    </row>
    <row r="36" spans="2:19" s="62" customFormat="1" ht="52.5" hidden="1">
      <c r="B36" s="63" t="s">
        <v>12</v>
      </c>
      <c r="C36" s="97" t="s">
        <v>90</v>
      </c>
      <c r="D36" s="64" t="s">
        <v>87</v>
      </c>
      <c r="E36" s="65"/>
      <c r="F36" s="103">
        <v>18</v>
      </c>
      <c r="G36" s="103">
        <v>36</v>
      </c>
      <c r="H36" s="103">
        <v>93</v>
      </c>
      <c r="I36" s="103">
        <v>174</v>
      </c>
      <c r="J36" s="103">
        <v>153</v>
      </c>
      <c r="K36" s="103">
        <v>75</v>
      </c>
      <c r="L36" s="103">
        <v>33</v>
      </c>
      <c r="M36" s="103">
        <v>18</v>
      </c>
      <c r="N36" s="66"/>
      <c r="O36" s="66"/>
      <c r="P36" s="66"/>
      <c r="Q36" s="67">
        <f>SUM(E36:P36)</f>
        <v>600</v>
      </c>
      <c r="S36" s="84"/>
    </row>
    <row r="37" spans="2:19" s="62" customFormat="1" ht="52.5" hidden="1">
      <c r="B37" s="63" t="s">
        <v>57</v>
      </c>
      <c r="C37" s="97" t="str">
        <f>C36</f>
        <v>M-0324-KT-5141</v>
      </c>
      <c r="D37" s="65" t="str">
        <f>+D36</f>
        <v>FLINT STONE</v>
      </c>
      <c r="E37" s="65"/>
      <c r="F37" s="68">
        <f>+ROUND(F36*0.05,0)</f>
        <v>1</v>
      </c>
      <c r="G37" s="68">
        <f t="shared" ref="G37:M37" si="24">+ROUND(G36*0.05,0)</f>
        <v>2</v>
      </c>
      <c r="H37" s="68">
        <f t="shared" si="24"/>
        <v>5</v>
      </c>
      <c r="I37" s="68">
        <f t="shared" si="24"/>
        <v>9</v>
      </c>
      <c r="J37" s="68">
        <f t="shared" si="24"/>
        <v>8</v>
      </c>
      <c r="K37" s="68">
        <f t="shared" si="24"/>
        <v>4</v>
      </c>
      <c r="L37" s="68">
        <f t="shared" si="24"/>
        <v>2</v>
      </c>
      <c r="M37" s="68">
        <f t="shared" si="24"/>
        <v>1</v>
      </c>
      <c r="N37" s="68"/>
      <c r="O37" s="68"/>
      <c r="P37" s="68"/>
      <c r="Q37" s="67">
        <f>SUM(E37:P37)</f>
        <v>32</v>
      </c>
      <c r="S37" s="84"/>
    </row>
    <row r="38" spans="2:19" s="72" customFormat="1" ht="59.25" hidden="1">
      <c r="B38" s="98" t="s">
        <v>85</v>
      </c>
      <c r="C38" s="99"/>
      <c r="D38" s="99"/>
      <c r="E38" s="100"/>
      <c r="F38" s="100">
        <v>0</v>
      </c>
      <c r="G38" s="100">
        <v>1</v>
      </c>
      <c r="H38" s="100">
        <v>1</v>
      </c>
      <c r="I38" s="100">
        <v>3</v>
      </c>
      <c r="J38" s="100">
        <v>1</v>
      </c>
      <c r="K38" s="100">
        <v>1</v>
      </c>
      <c r="L38" s="100">
        <v>0</v>
      </c>
      <c r="M38" s="100">
        <v>0</v>
      </c>
      <c r="N38" s="101"/>
      <c r="O38" s="101"/>
      <c r="P38" s="101"/>
      <c r="Q38" s="102">
        <f>SUM(F38:P38)</f>
        <v>7</v>
      </c>
    </row>
    <row r="39" spans="2:19" s="72" customFormat="1" ht="52.5" hidden="1">
      <c r="B39" s="69" t="s">
        <v>13</v>
      </c>
      <c r="C39" s="69"/>
      <c r="D39" s="70" t="str">
        <f>+D37</f>
        <v>FLINT STONE</v>
      </c>
      <c r="E39" s="71"/>
      <c r="F39" s="104">
        <f>SUM(F36:F38)</f>
        <v>19</v>
      </c>
      <c r="G39" s="104">
        <f t="shared" ref="G39" si="25">SUM(G36:G38)</f>
        <v>39</v>
      </c>
      <c r="H39" s="104">
        <f t="shared" ref="H39" si="26">SUM(H36:H38)</f>
        <v>99</v>
      </c>
      <c r="I39" s="104">
        <f t="shared" ref="I39" si="27">SUM(I36:I38)</f>
        <v>186</v>
      </c>
      <c r="J39" s="104">
        <f t="shared" ref="J39" si="28">SUM(J36:J38)</f>
        <v>162</v>
      </c>
      <c r="K39" s="104">
        <f t="shared" ref="K39" si="29">SUM(K36:K38)</f>
        <v>80</v>
      </c>
      <c r="L39" s="104">
        <f t="shared" ref="L39" si="30">SUM(L36:L38)</f>
        <v>35</v>
      </c>
      <c r="M39" s="104">
        <f t="shared" ref="M39" si="31">SUM(M36:M38)</f>
        <v>19</v>
      </c>
      <c r="N39" s="104">
        <f t="shared" ref="N39" si="32">SUM(N36:N38)</f>
        <v>0</v>
      </c>
      <c r="O39" s="104">
        <f t="shared" ref="O39" si="33">SUM(O36:O38)</f>
        <v>0</v>
      </c>
      <c r="P39" s="104">
        <f t="shared" ref="P39" si="34">SUM(P36:P38)</f>
        <v>0</v>
      </c>
      <c r="Q39" s="104">
        <f>SUM(Q36:Q38)</f>
        <v>639</v>
      </c>
      <c r="S39" s="92">
        <f>Q37/Q36</f>
        <v>5.3333333333333337E-2</v>
      </c>
    </row>
    <row r="40" spans="2:19" s="62" customFormat="1" ht="52.5" hidden="1"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S40" s="84"/>
    </row>
    <row r="41" spans="2:19" s="62" customFormat="1" ht="52.5" hidden="1">
      <c r="B41" s="58"/>
      <c r="C41" s="59" t="s">
        <v>64</v>
      </c>
      <c r="D41" s="59" t="s">
        <v>9</v>
      </c>
      <c r="E41" s="60" t="s">
        <v>50</v>
      </c>
      <c r="F41" s="60" t="s">
        <v>91</v>
      </c>
      <c r="G41" s="60" t="s">
        <v>78</v>
      </c>
      <c r="H41" s="60" t="s">
        <v>54</v>
      </c>
      <c r="I41" s="60" t="s">
        <v>10</v>
      </c>
      <c r="J41" s="60" t="s">
        <v>51</v>
      </c>
      <c r="K41" s="60" t="s">
        <v>52</v>
      </c>
      <c r="L41" s="60" t="s">
        <v>83</v>
      </c>
      <c r="M41" s="60" t="s">
        <v>81</v>
      </c>
      <c r="N41" s="60"/>
      <c r="O41" s="60"/>
      <c r="P41" s="60"/>
      <c r="Q41" s="61" t="s">
        <v>11</v>
      </c>
      <c r="S41" s="84"/>
    </row>
    <row r="42" spans="2:19" s="62" customFormat="1" ht="52.5" hidden="1">
      <c r="B42" s="63" t="s">
        <v>12</v>
      </c>
      <c r="C42" s="97" t="s">
        <v>90</v>
      </c>
      <c r="D42" s="64" t="s">
        <v>88</v>
      </c>
      <c r="E42" s="65"/>
      <c r="F42" s="103">
        <v>12</v>
      </c>
      <c r="G42" s="103">
        <v>24</v>
      </c>
      <c r="H42" s="103">
        <v>62</v>
      </c>
      <c r="I42" s="103">
        <v>116</v>
      </c>
      <c r="J42" s="103">
        <v>102</v>
      </c>
      <c r="K42" s="103">
        <v>50</v>
      </c>
      <c r="L42" s="103">
        <v>22</v>
      </c>
      <c r="M42" s="103">
        <v>12</v>
      </c>
      <c r="N42" s="66"/>
      <c r="O42" s="66"/>
      <c r="P42" s="66"/>
      <c r="Q42" s="67">
        <f>SUM(E42:P42)</f>
        <v>400</v>
      </c>
      <c r="S42" s="84"/>
    </row>
    <row r="43" spans="2:19" s="62" customFormat="1" ht="52.5" hidden="1">
      <c r="B43" s="63" t="s">
        <v>57</v>
      </c>
      <c r="C43" s="97" t="str">
        <f>C42</f>
        <v>M-0324-KT-5141</v>
      </c>
      <c r="D43" s="65" t="str">
        <f>+D42</f>
        <v>BRONZE GREEN</v>
      </c>
      <c r="E43" s="65"/>
      <c r="F43" s="68">
        <f>+ROUND(F42*0.05,0)</f>
        <v>1</v>
      </c>
      <c r="G43" s="68">
        <f t="shared" ref="G43:M43" si="35">+ROUND(G42*0.05,0)</f>
        <v>1</v>
      </c>
      <c r="H43" s="68">
        <f t="shared" si="35"/>
        <v>3</v>
      </c>
      <c r="I43" s="68">
        <f t="shared" si="35"/>
        <v>6</v>
      </c>
      <c r="J43" s="68">
        <f t="shared" si="35"/>
        <v>5</v>
      </c>
      <c r="K43" s="68">
        <f t="shared" si="35"/>
        <v>3</v>
      </c>
      <c r="L43" s="68">
        <f t="shared" si="35"/>
        <v>1</v>
      </c>
      <c r="M43" s="68">
        <f t="shared" si="35"/>
        <v>1</v>
      </c>
      <c r="N43" s="68"/>
      <c r="O43" s="68"/>
      <c r="P43" s="68"/>
      <c r="Q43" s="67">
        <f>SUM(E43:P43)</f>
        <v>21</v>
      </c>
      <c r="S43" s="84"/>
    </row>
    <row r="44" spans="2:19" s="72" customFormat="1" ht="59.25" hidden="1">
      <c r="B44" s="98" t="s">
        <v>85</v>
      </c>
      <c r="C44" s="99"/>
      <c r="D44" s="99"/>
      <c r="E44" s="100"/>
      <c r="F44" s="100">
        <v>0</v>
      </c>
      <c r="G44" s="100">
        <v>1</v>
      </c>
      <c r="H44" s="100">
        <v>1</v>
      </c>
      <c r="I44" s="100">
        <v>3</v>
      </c>
      <c r="J44" s="100">
        <v>1</v>
      </c>
      <c r="K44" s="100">
        <v>1</v>
      </c>
      <c r="L44" s="100">
        <v>0</v>
      </c>
      <c r="M44" s="100">
        <v>0</v>
      </c>
      <c r="N44" s="101"/>
      <c r="O44" s="101"/>
      <c r="P44" s="101"/>
      <c r="Q44" s="102">
        <f>SUM(F44:P44)</f>
        <v>7</v>
      </c>
    </row>
    <row r="45" spans="2:19" s="72" customFormat="1" ht="52.5" hidden="1">
      <c r="B45" s="69" t="s">
        <v>13</v>
      </c>
      <c r="C45" s="69"/>
      <c r="D45" s="70" t="str">
        <f>+D43</f>
        <v>BRONZE GREEN</v>
      </c>
      <c r="E45" s="71"/>
      <c r="F45" s="104">
        <f>SUM(F42:F44)</f>
        <v>13</v>
      </c>
      <c r="G45" s="104">
        <f t="shared" ref="G45" si="36">SUM(G42:G44)</f>
        <v>26</v>
      </c>
      <c r="H45" s="104">
        <f t="shared" ref="H45" si="37">SUM(H42:H44)</f>
        <v>66</v>
      </c>
      <c r="I45" s="104">
        <f t="shared" ref="I45" si="38">SUM(I42:I44)</f>
        <v>125</v>
      </c>
      <c r="J45" s="104">
        <f t="shared" ref="J45" si="39">SUM(J42:J44)</f>
        <v>108</v>
      </c>
      <c r="K45" s="104">
        <f t="shared" ref="K45" si="40">SUM(K42:K44)</f>
        <v>54</v>
      </c>
      <c r="L45" s="104">
        <f t="shared" ref="L45" si="41">SUM(L42:L44)</f>
        <v>23</v>
      </c>
      <c r="M45" s="104">
        <f t="shared" ref="M45" si="42">SUM(M42:M44)</f>
        <v>13</v>
      </c>
      <c r="N45" s="104">
        <f t="shared" ref="N45" si="43">SUM(N42:N44)</f>
        <v>0</v>
      </c>
      <c r="O45" s="104">
        <f t="shared" ref="O45" si="44">SUM(O42:O44)</f>
        <v>0</v>
      </c>
      <c r="P45" s="104">
        <f t="shared" ref="P45" si="45">SUM(P42:P44)</f>
        <v>0</v>
      </c>
      <c r="Q45" s="104">
        <f>SUM(Q42:Q44)</f>
        <v>428</v>
      </c>
      <c r="S45" s="92">
        <f>Q43/Q42</f>
        <v>5.2499999999999998E-2</v>
      </c>
    </row>
    <row r="46" spans="2:19" s="62" customFormat="1" ht="52.5" hidden="1"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S46" s="84"/>
    </row>
    <row r="47" spans="2:19" s="62" customFormat="1" ht="52.5" hidden="1">
      <c r="B47" s="58"/>
      <c r="C47" s="59" t="s">
        <v>64</v>
      </c>
      <c r="D47" s="59" t="s">
        <v>9</v>
      </c>
      <c r="E47" s="60" t="s">
        <v>50</v>
      </c>
      <c r="F47" s="60" t="s">
        <v>91</v>
      </c>
      <c r="G47" s="60" t="s">
        <v>78</v>
      </c>
      <c r="H47" s="60" t="s">
        <v>54</v>
      </c>
      <c r="I47" s="60" t="s">
        <v>10</v>
      </c>
      <c r="J47" s="60" t="s">
        <v>51</v>
      </c>
      <c r="K47" s="60" t="s">
        <v>52</v>
      </c>
      <c r="L47" s="60" t="s">
        <v>83</v>
      </c>
      <c r="M47" s="60" t="s">
        <v>81</v>
      </c>
      <c r="N47" s="60"/>
      <c r="O47" s="60"/>
      <c r="P47" s="60"/>
      <c r="Q47" s="61" t="s">
        <v>11</v>
      </c>
      <c r="S47" s="84"/>
    </row>
    <row r="48" spans="2:19" s="62" customFormat="1" ht="52.5" hidden="1">
      <c r="B48" s="63" t="s">
        <v>12</v>
      </c>
      <c r="C48" s="97" t="s">
        <v>90</v>
      </c>
      <c r="D48" s="64" t="s">
        <v>89</v>
      </c>
      <c r="E48" s="65"/>
      <c r="F48" s="103">
        <v>12</v>
      </c>
      <c r="G48" s="103">
        <v>24</v>
      </c>
      <c r="H48" s="103">
        <v>62</v>
      </c>
      <c r="I48" s="103">
        <v>116</v>
      </c>
      <c r="J48" s="103">
        <v>102</v>
      </c>
      <c r="K48" s="103">
        <v>50</v>
      </c>
      <c r="L48" s="103">
        <v>22</v>
      </c>
      <c r="M48" s="103">
        <v>12</v>
      </c>
      <c r="N48" s="66"/>
      <c r="O48" s="66"/>
      <c r="P48" s="66"/>
      <c r="Q48" s="67">
        <f>SUM(E48:P48)</f>
        <v>400</v>
      </c>
      <c r="S48" s="84"/>
    </row>
    <row r="49" spans="1:19" s="62" customFormat="1" ht="52.5" hidden="1">
      <c r="B49" s="63" t="s">
        <v>57</v>
      </c>
      <c r="C49" s="97" t="str">
        <f>+C48</f>
        <v>M-0324-KT-5141</v>
      </c>
      <c r="D49" s="65" t="str">
        <f>+D48</f>
        <v>WILD GINGER</v>
      </c>
      <c r="E49" s="65"/>
      <c r="F49" s="68">
        <f>+ROUND(F48*0.05,0)</f>
        <v>1</v>
      </c>
      <c r="G49" s="68">
        <f t="shared" ref="G49:M49" si="46">+ROUND(G48*0.05,0)</f>
        <v>1</v>
      </c>
      <c r="H49" s="68">
        <f t="shared" si="46"/>
        <v>3</v>
      </c>
      <c r="I49" s="68">
        <f t="shared" si="46"/>
        <v>6</v>
      </c>
      <c r="J49" s="68">
        <f t="shared" si="46"/>
        <v>5</v>
      </c>
      <c r="K49" s="68">
        <f t="shared" si="46"/>
        <v>3</v>
      </c>
      <c r="L49" s="68">
        <f t="shared" si="46"/>
        <v>1</v>
      </c>
      <c r="M49" s="68">
        <f t="shared" si="46"/>
        <v>1</v>
      </c>
      <c r="N49" s="68"/>
      <c r="O49" s="68"/>
      <c r="P49" s="68"/>
      <c r="Q49" s="67">
        <f>SUM(E49:P49)</f>
        <v>21</v>
      </c>
      <c r="S49" s="84"/>
    </row>
    <row r="50" spans="1:19" s="72" customFormat="1" ht="59.25" hidden="1">
      <c r="B50" s="98" t="s">
        <v>85</v>
      </c>
      <c r="C50" s="99"/>
      <c r="D50" s="99"/>
      <c r="E50" s="100"/>
      <c r="F50" s="100">
        <v>0</v>
      </c>
      <c r="G50" s="100">
        <v>1</v>
      </c>
      <c r="H50" s="100">
        <v>1</v>
      </c>
      <c r="I50" s="100">
        <v>3</v>
      </c>
      <c r="J50" s="100">
        <v>1</v>
      </c>
      <c r="K50" s="100">
        <v>1</v>
      </c>
      <c r="L50" s="100">
        <v>0</v>
      </c>
      <c r="M50" s="100">
        <v>0</v>
      </c>
      <c r="N50" s="101"/>
      <c r="O50" s="101"/>
      <c r="P50" s="101"/>
      <c r="Q50" s="102">
        <f>SUM(F50:P50)</f>
        <v>7</v>
      </c>
    </row>
    <row r="51" spans="1:19" s="72" customFormat="1" ht="52.5" hidden="1">
      <c r="B51" s="69" t="s">
        <v>13</v>
      </c>
      <c r="C51" s="69"/>
      <c r="D51" s="70" t="str">
        <f>+D49</f>
        <v>WILD GINGER</v>
      </c>
      <c r="E51" s="71"/>
      <c r="F51" s="104">
        <f>SUM(F48:F50)</f>
        <v>13</v>
      </c>
      <c r="G51" s="104">
        <f t="shared" ref="G51" si="47">SUM(G48:G50)</f>
        <v>26</v>
      </c>
      <c r="H51" s="104">
        <f t="shared" ref="H51" si="48">SUM(H48:H50)</f>
        <v>66</v>
      </c>
      <c r="I51" s="104">
        <f t="shared" ref="I51" si="49">SUM(I48:I50)</f>
        <v>125</v>
      </c>
      <c r="J51" s="104">
        <f t="shared" ref="J51" si="50">SUM(J48:J50)</f>
        <v>108</v>
      </c>
      <c r="K51" s="104">
        <f t="shared" ref="K51" si="51">SUM(K48:K50)</f>
        <v>54</v>
      </c>
      <c r="L51" s="104">
        <f t="shared" ref="L51" si="52">SUM(L48:L50)</f>
        <v>23</v>
      </c>
      <c r="M51" s="104">
        <f t="shared" ref="M51" si="53">SUM(M48:M50)</f>
        <v>13</v>
      </c>
      <c r="N51" s="104">
        <f t="shared" ref="N51" si="54">SUM(N48:N50)</f>
        <v>0</v>
      </c>
      <c r="O51" s="104">
        <f t="shared" ref="O51" si="55">SUM(O48:O50)</f>
        <v>0</v>
      </c>
      <c r="P51" s="104">
        <f t="shared" ref="P51" si="56">SUM(P48:P50)</f>
        <v>0</v>
      </c>
      <c r="Q51" s="104">
        <f>SUM(Q48:Q50)</f>
        <v>428</v>
      </c>
      <c r="S51" s="92">
        <f>Q49/Q48</f>
        <v>5.2499999999999998E-2</v>
      </c>
    </row>
    <row r="52" spans="1:19" s="62" customFormat="1" ht="52.5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S52" s="84"/>
    </row>
    <row r="53" spans="1:19" s="72" customFormat="1" ht="78" customHeight="1">
      <c r="B53" s="73" t="s">
        <v>74</v>
      </c>
      <c r="C53" s="74"/>
      <c r="D53" s="73"/>
      <c r="E53" s="75"/>
      <c r="F53" s="77"/>
      <c r="G53" s="77">
        <f>G21</f>
        <v>0</v>
      </c>
      <c r="H53" s="77">
        <f t="shared" ref="H53:L53" si="57">H21</f>
        <v>0</v>
      </c>
      <c r="I53" s="77">
        <f t="shared" si="57"/>
        <v>0</v>
      </c>
      <c r="J53" s="77">
        <f t="shared" si="57"/>
        <v>3</v>
      </c>
      <c r="K53" s="77">
        <f t="shared" si="57"/>
        <v>0</v>
      </c>
      <c r="L53" s="77">
        <f t="shared" si="57"/>
        <v>0</v>
      </c>
      <c r="M53" s="77"/>
      <c r="N53" s="77"/>
      <c r="O53" s="77"/>
      <c r="P53" s="77"/>
      <c r="Q53" s="77">
        <f>SUM(G53:P53)</f>
        <v>3</v>
      </c>
      <c r="S53" s="85"/>
    </row>
    <row r="54" spans="1:19" s="37" customFormat="1" ht="23.1" customHeight="1">
      <c r="B54" s="38"/>
      <c r="C54" s="39"/>
      <c r="D54" s="230"/>
      <c r="E54" s="230"/>
      <c r="F54" s="230"/>
      <c r="G54" s="230"/>
      <c r="H54" s="230"/>
      <c r="I54" s="230"/>
      <c r="J54" s="230"/>
      <c r="K54" s="230"/>
      <c r="L54" s="230"/>
      <c r="M54" s="230"/>
      <c r="N54" s="230"/>
      <c r="O54" s="230"/>
      <c r="P54" s="230"/>
      <c r="Q54" s="230"/>
      <c r="S54" s="86"/>
    </row>
    <row r="55" spans="1:19" s="137" customFormat="1" ht="58.5" customHeight="1">
      <c r="B55" s="164" t="s">
        <v>14</v>
      </c>
      <c r="C55" s="138"/>
      <c r="D55" s="230"/>
      <c r="E55" s="230"/>
      <c r="F55" s="230"/>
      <c r="G55" s="230"/>
      <c r="H55" s="230"/>
      <c r="I55" s="230"/>
      <c r="J55" s="230"/>
      <c r="K55" s="230"/>
      <c r="L55" s="230"/>
      <c r="M55" s="230"/>
      <c r="N55" s="230"/>
      <c r="O55" s="230"/>
      <c r="P55" s="230"/>
      <c r="Q55" s="230"/>
      <c r="S55" s="139"/>
    </row>
    <row r="56" spans="1:19" s="23" customFormat="1" ht="282" customHeight="1">
      <c r="A56" s="205" t="s">
        <v>15</v>
      </c>
      <c r="B56" s="205"/>
      <c r="C56" s="205"/>
      <c r="D56" s="140" t="s">
        <v>16</v>
      </c>
      <c r="E56" s="140" t="s">
        <v>17</v>
      </c>
      <c r="F56" s="140" t="s">
        <v>18</v>
      </c>
      <c r="G56" s="141" t="s">
        <v>19</v>
      </c>
      <c r="H56" s="141" t="s">
        <v>20</v>
      </c>
      <c r="I56" s="141" t="s">
        <v>34</v>
      </c>
      <c r="J56" s="141" t="s">
        <v>77</v>
      </c>
      <c r="K56" s="141" t="s">
        <v>75</v>
      </c>
      <c r="L56" s="141" t="s">
        <v>76</v>
      </c>
      <c r="M56" s="141" t="s">
        <v>35</v>
      </c>
      <c r="N56" s="204" t="s">
        <v>48</v>
      </c>
      <c r="O56" s="204"/>
      <c r="P56" s="204"/>
      <c r="Q56" s="204"/>
      <c r="S56" s="87"/>
    </row>
    <row r="57" spans="1:19" s="23" customFormat="1" ht="72.75" customHeight="1">
      <c r="A57" s="194" t="str">
        <f>$D$21</f>
        <v>DEEP BLACK</v>
      </c>
      <c r="B57" s="194"/>
      <c r="C57" s="194"/>
      <c r="D57" s="194"/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S57" s="87"/>
    </row>
    <row r="58" spans="1:19" s="41" customFormat="1" ht="367.5" customHeight="1">
      <c r="A58" s="165">
        <v>1</v>
      </c>
      <c r="B58" s="215" t="str">
        <f>$L$11</f>
        <v>VTK6012-1B FLEECE 100%COTTON 310GSM 
30'S//2 OE CD +
10'S CD AA SIRO DK ; CW: 177CM</v>
      </c>
      <c r="C58" s="216"/>
      <c r="D58" s="171" t="s">
        <v>32</v>
      </c>
      <c r="E58" s="171" t="str">
        <f>$D$21</f>
        <v>DEEP BLACK</v>
      </c>
      <c r="F58" s="165" t="s">
        <v>10</v>
      </c>
      <c r="G58" s="170">
        <f>$Q$21</f>
        <v>3</v>
      </c>
      <c r="H58" s="169">
        <v>1.28</v>
      </c>
      <c r="I58" s="168">
        <f>H58*G58</f>
        <v>3.84</v>
      </c>
      <c r="J58" s="167">
        <f>I58*1.8%+(I58/30)*0.5</f>
        <v>0.13312000000000002</v>
      </c>
      <c r="K58" s="167">
        <v>0</v>
      </c>
      <c r="L58" s="167">
        <v>3</v>
      </c>
      <c r="M58" s="166">
        <f>ROUNDUP(SUM(I58:L58),0)</f>
        <v>7</v>
      </c>
      <c r="N58" s="212"/>
      <c r="O58" s="213"/>
      <c r="P58" s="213"/>
      <c r="Q58" s="214"/>
      <c r="S58" s="88"/>
    </row>
    <row r="59" spans="1:19" s="41" customFormat="1" ht="409.5" customHeight="1">
      <c r="A59" s="42">
        <v>2</v>
      </c>
      <c r="B59" s="206" t="s">
        <v>198</v>
      </c>
      <c r="C59" s="206"/>
      <c r="D59" s="52" t="s">
        <v>231</v>
      </c>
      <c r="E59" s="52" t="str">
        <f>$D$21</f>
        <v>DEEP BLACK</v>
      </c>
      <c r="F59" s="42" t="s">
        <v>10</v>
      </c>
      <c r="G59" s="53">
        <f>G58</f>
        <v>3</v>
      </c>
      <c r="H59" s="54">
        <v>0.34</v>
      </c>
      <c r="I59" s="43">
        <f>H59*G59</f>
        <v>1.02</v>
      </c>
      <c r="J59" s="47">
        <f>I59*1.8%+(I59/30)*0.5</f>
        <v>3.5360000000000003E-2</v>
      </c>
      <c r="K59" s="47">
        <v>0</v>
      </c>
      <c r="L59" s="47">
        <v>0</v>
      </c>
      <c r="M59" s="93">
        <f>ROUNDUP(SUM(I59:L59),0)</f>
        <v>2</v>
      </c>
      <c r="N59" s="207"/>
      <c r="O59" s="208"/>
      <c r="P59" s="208"/>
      <c r="Q59" s="208"/>
      <c r="S59" s="88"/>
    </row>
    <row r="60" spans="1:19" s="23" customFormat="1" ht="47.25" hidden="1" customHeight="1">
      <c r="A60" s="194" t="s">
        <v>36</v>
      </c>
      <c r="B60" s="194"/>
      <c r="C60" s="194"/>
      <c r="D60" s="194"/>
      <c r="E60" s="194"/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S60" s="87"/>
    </row>
    <row r="61" spans="1:19" s="41" customFormat="1" ht="114" hidden="1" customHeight="1">
      <c r="A61" s="42">
        <v>3</v>
      </c>
      <c r="B61" s="211" t="str">
        <f>$L$11</f>
        <v>VTK6012-1B FLEECE 100%COTTON 310GSM 
30'S//2 OE CD +
10'S CD AA SIRO DK ; CW: 177CM</v>
      </c>
      <c r="C61" s="211"/>
      <c r="D61" s="52" t="s">
        <v>73</v>
      </c>
      <c r="E61" s="52" t="s">
        <v>84</v>
      </c>
      <c r="F61" s="42" t="s">
        <v>10</v>
      </c>
      <c r="G61" s="53">
        <f>$Q$27</f>
        <v>846</v>
      </c>
      <c r="H61" s="54">
        <v>0</v>
      </c>
      <c r="I61" s="43">
        <f>H61*G61</f>
        <v>0</v>
      </c>
      <c r="J61" s="47">
        <f>I61*1.8%+(I61/50)*0.5</f>
        <v>0</v>
      </c>
      <c r="K61" s="47">
        <v>3</v>
      </c>
      <c r="L61" s="47">
        <v>0</v>
      </c>
      <c r="M61" s="93">
        <f>ROUNDUP(SUM(I61:L61),0)</f>
        <v>3</v>
      </c>
      <c r="N61" s="209" t="s">
        <v>97</v>
      </c>
      <c r="O61" s="210"/>
      <c r="P61" s="210"/>
      <c r="Q61" s="210"/>
      <c r="S61" s="88"/>
    </row>
    <row r="62" spans="1:19" s="41" customFormat="1" ht="107.45" hidden="1" customHeight="1" thickBot="1">
      <c r="A62" s="42">
        <v>4</v>
      </c>
      <c r="B62" s="206" t="s">
        <v>79</v>
      </c>
      <c r="C62" s="206"/>
      <c r="D62" s="52" t="s">
        <v>80</v>
      </c>
      <c r="E62" s="52" t="str">
        <f>E61</f>
        <v>WHITE OVO STANDARD</v>
      </c>
      <c r="F62" s="42" t="s">
        <v>10</v>
      </c>
      <c r="G62" s="53">
        <f>G61</f>
        <v>846</v>
      </c>
      <c r="H62" s="54">
        <v>0</v>
      </c>
      <c r="I62" s="43">
        <f>H62*G62</f>
        <v>0</v>
      </c>
      <c r="J62" s="47">
        <f>I62*5%</f>
        <v>0</v>
      </c>
      <c r="K62" s="47">
        <v>0</v>
      </c>
      <c r="L62" s="47">
        <v>0</v>
      </c>
      <c r="M62" s="93">
        <f>ROUNDUP(SUM(I62:L62),0)</f>
        <v>0</v>
      </c>
      <c r="N62" s="209" t="s">
        <v>92</v>
      </c>
      <c r="O62" s="210"/>
      <c r="P62" s="210"/>
      <c r="Q62" s="210"/>
      <c r="S62" s="88"/>
    </row>
    <row r="63" spans="1:19" s="23" customFormat="1" ht="40.5" hidden="1">
      <c r="A63" s="194" t="str">
        <f>$D$33</f>
        <v>WHISPER WHITE</v>
      </c>
      <c r="B63" s="194"/>
      <c r="C63" s="194"/>
      <c r="D63" s="194"/>
      <c r="E63" s="194"/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S63" s="87"/>
    </row>
    <row r="64" spans="1:19" s="41" customFormat="1" ht="234.6" hidden="1" customHeight="1" thickBot="1">
      <c r="A64" s="42">
        <v>5</v>
      </c>
      <c r="B64" s="211" t="str">
        <f>$L$11</f>
        <v>VTK6012-1B FLEECE 100%COTTON 310GSM 
30'S//2 OE CD +
10'S CD AA SIRO DK ; CW: 177CM</v>
      </c>
      <c r="C64" s="211"/>
      <c r="D64" s="52" t="s">
        <v>73</v>
      </c>
      <c r="E64" s="52" t="str">
        <f>$D$33</f>
        <v>WHISPER WHITE</v>
      </c>
      <c r="F64" s="42" t="s">
        <v>10</v>
      </c>
      <c r="G64" s="53">
        <f>$Q$33</f>
        <v>639</v>
      </c>
      <c r="H64" s="54">
        <v>0</v>
      </c>
      <c r="I64" s="43">
        <f>H64*G64</f>
        <v>0</v>
      </c>
      <c r="J64" s="47">
        <f>I64*2%+(I64/40)*0.5</f>
        <v>0</v>
      </c>
      <c r="K64" s="47">
        <v>3</v>
      </c>
      <c r="L64" s="47">
        <v>0</v>
      </c>
      <c r="M64" s="93">
        <f>ROUNDUP(SUM(I64:L64),0)</f>
        <v>3</v>
      </c>
      <c r="N64" s="190" t="s">
        <v>98</v>
      </c>
      <c r="O64" s="191"/>
      <c r="P64" s="191"/>
      <c r="Q64" s="191"/>
      <c r="S64" s="88"/>
    </row>
    <row r="65" spans="1:19" s="41" customFormat="1" ht="250.5" hidden="1" customHeight="1" thickBot="1">
      <c r="A65" s="42">
        <v>6</v>
      </c>
      <c r="B65" s="206" t="s">
        <v>79</v>
      </c>
      <c r="C65" s="206"/>
      <c r="D65" s="52" t="s">
        <v>80</v>
      </c>
      <c r="E65" s="52" t="str">
        <f>E64</f>
        <v>WHISPER WHITE</v>
      </c>
      <c r="F65" s="42" t="s">
        <v>10</v>
      </c>
      <c r="G65" s="53">
        <f>G64</f>
        <v>639</v>
      </c>
      <c r="H65" s="54">
        <v>0</v>
      </c>
      <c r="I65" s="43">
        <f>H65*G65</f>
        <v>0</v>
      </c>
      <c r="J65" s="47">
        <f>I65*5%</f>
        <v>0</v>
      </c>
      <c r="K65" s="47">
        <v>0</v>
      </c>
      <c r="L65" s="47">
        <v>0</v>
      </c>
      <c r="M65" s="93">
        <f>ROUNDUP(SUM(I65:L65),0)</f>
        <v>0</v>
      </c>
      <c r="N65" s="190" t="s">
        <v>95</v>
      </c>
      <c r="O65" s="191"/>
      <c r="P65" s="191"/>
      <c r="Q65" s="191"/>
      <c r="S65" s="88"/>
    </row>
    <row r="66" spans="1:19" s="23" customFormat="1" ht="40.5" hidden="1">
      <c r="A66" s="194" t="str">
        <f>$D$39</f>
        <v>FLINT STONE</v>
      </c>
      <c r="B66" s="194"/>
      <c r="C66" s="194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S66" s="87"/>
    </row>
    <row r="67" spans="1:19" s="41" customFormat="1" ht="231.6" hidden="1" customHeight="1" thickBot="1">
      <c r="A67" s="42">
        <v>7</v>
      </c>
      <c r="B67" s="211" t="str">
        <f>$L$11</f>
        <v>VTK6012-1B FLEECE 100%COTTON 310GSM 
30'S//2 OE CD +
10'S CD AA SIRO DK ; CW: 177CM</v>
      </c>
      <c r="C67" s="211"/>
      <c r="D67" s="52" t="s">
        <v>73</v>
      </c>
      <c r="E67" s="52" t="str">
        <f>$D$39</f>
        <v>FLINT STONE</v>
      </c>
      <c r="F67" s="42" t="s">
        <v>10</v>
      </c>
      <c r="G67" s="53">
        <f>$Q$39</f>
        <v>639</v>
      </c>
      <c r="H67" s="54">
        <v>0</v>
      </c>
      <c r="I67" s="43">
        <f>H67*G67</f>
        <v>0</v>
      </c>
      <c r="J67" s="47">
        <f>I67*0.5%+(I67/50)*0.5</f>
        <v>0</v>
      </c>
      <c r="K67" s="47">
        <v>3</v>
      </c>
      <c r="L67" s="47">
        <v>0</v>
      </c>
      <c r="M67" s="93">
        <f>ROUNDUP(SUM(I67:L67),0)</f>
        <v>3</v>
      </c>
      <c r="N67" s="190" t="s">
        <v>99</v>
      </c>
      <c r="O67" s="191"/>
      <c r="P67" s="191"/>
      <c r="Q67" s="191"/>
      <c r="S67" s="88"/>
    </row>
    <row r="68" spans="1:19" s="41" customFormat="1" ht="269.10000000000002" hidden="1" customHeight="1" thickBot="1">
      <c r="A68" s="42">
        <v>8</v>
      </c>
      <c r="B68" s="206" t="s">
        <v>79</v>
      </c>
      <c r="C68" s="206"/>
      <c r="D68" s="52" t="s">
        <v>80</v>
      </c>
      <c r="E68" s="52" t="str">
        <f>E67</f>
        <v>FLINT STONE</v>
      </c>
      <c r="F68" s="42" t="s">
        <v>10</v>
      </c>
      <c r="G68" s="53">
        <f>G67</f>
        <v>639</v>
      </c>
      <c r="H68" s="54">
        <v>0</v>
      </c>
      <c r="I68" s="43">
        <f>H68*G68</f>
        <v>0</v>
      </c>
      <c r="J68" s="47">
        <f>I68*5%</f>
        <v>0</v>
      </c>
      <c r="K68" s="47">
        <v>0</v>
      </c>
      <c r="L68" s="47">
        <v>0</v>
      </c>
      <c r="M68" s="93">
        <f>ROUNDUP(SUM(I68:L68),0)</f>
        <v>0</v>
      </c>
      <c r="N68" s="190" t="s">
        <v>96</v>
      </c>
      <c r="O68" s="191"/>
      <c r="P68" s="191"/>
      <c r="Q68" s="191"/>
      <c r="S68" s="88"/>
    </row>
    <row r="69" spans="1:19" s="23" customFormat="1" ht="40.5" hidden="1">
      <c r="A69" s="194" t="str">
        <f>+D42</f>
        <v>BRONZE GREEN</v>
      </c>
      <c r="B69" s="194"/>
      <c r="C69" s="194"/>
      <c r="D69" s="194"/>
      <c r="E69" s="194"/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S69" s="87"/>
    </row>
    <row r="70" spans="1:19" s="41" customFormat="1" ht="116.45" hidden="1" customHeight="1" thickBot="1">
      <c r="A70" s="42">
        <v>7</v>
      </c>
      <c r="B70" s="211" t="str">
        <f>$L$11</f>
        <v>VTK6012-1B FLEECE 100%COTTON 310GSM 
30'S//2 OE CD +
10'S CD AA SIRO DK ; CW: 177CM</v>
      </c>
      <c r="C70" s="211"/>
      <c r="D70" s="52" t="s">
        <v>73</v>
      </c>
      <c r="E70" s="52" t="str">
        <f>+A69</f>
        <v>BRONZE GREEN</v>
      </c>
      <c r="F70" s="42" t="s">
        <v>10</v>
      </c>
      <c r="G70" s="53">
        <f>+Q45</f>
        <v>428</v>
      </c>
      <c r="H70" s="54">
        <v>0</v>
      </c>
      <c r="I70" s="43">
        <f>H70*G70</f>
        <v>0</v>
      </c>
      <c r="J70" s="47">
        <f>I70*0.7%+(I70/50)*0.5</f>
        <v>0</v>
      </c>
      <c r="K70" s="47">
        <v>3</v>
      </c>
      <c r="L70" s="47">
        <v>0</v>
      </c>
      <c r="M70" s="93">
        <f>ROUNDUP(SUM(I70:L70),0)</f>
        <v>3</v>
      </c>
      <c r="N70" s="190" t="s">
        <v>100</v>
      </c>
      <c r="O70" s="191"/>
      <c r="P70" s="191"/>
      <c r="Q70" s="191"/>
      <c r="S70" s="88"/>
    </row>
    <row r="71" spans="1:19" s="41" customFormat="1" ht="69.95" hidden="1" customHeight="1" thickBot="1">
      <c r="A71" s="42">
        <v>8</v>
      </c>
      <c r="B71" s="206" t="s">
        <v>79</v>
      </c>
      <c r="C71" s="206"/>
      <c r="D71" s="52" t="s">
        <v>80</v>
      </c>
      <c r="E71" s="52" t="str">
        <f>E70</f>
        <v>BRONZE GREEN</v>
      </c>
      <c r="F71" s="42" t="s">
        <v>10</v>
      </c>
      <c r="G71" s="53">
        <f>G70</f>
        <v>428</v>
      </c>
      <c r="H71" s="54">
        <v>0</v>
      </c>
      <c r="I71" s="43">
        <f>H71*G71</f>
        <v>0</v>
      </c>
      <c r="J71" s="47">
        <f>I71*5%</f>
        <v>0</v>
      </c>
      <c r="K71" s="47">
        <v>0</v>
      </c>
      <c r="L71" s="47">
        <v>0</v>
      </c>
      <c r="M71" s="93">
        <f>ROUNDUP(SUM(I71:L71),0)</f>
        <v>0</v>
      </c>
      <c r="N71" s="190" t="s">
        <v>93</v>
      </c>
      <c r="O71" s="191"/>
      <c r="P71" s="191"/>
      <c r="Q71" s="191"/>
      <c r="S71" s="88"/>
    </row>
    <row r="72" spans="1:19" s="23" customFormat="1" ht="40.5" hidden="1">
      <c r="A72" s="194" t="str">
        <f>+D48</f>
        <v>WILD GINGER</v>
      </c>
      <c r="B72" s="194"/>
      <c r="C72" s="194"/>
      <c r="D72" s="194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S72" s="87"/>
    </row>
    <row r="73" spans="1:19" s="41" customFormat="1" ht="125.45" hidden="1" customHeight="1" thickBot="1">
      <c r="A73" s="42">
        <v>9</v>
      </c>
      <c r="B73" s="211" t="str">
        <f>$L$11</f>
        <v>VTK6012-1B FLEECE 100%COTTON 310GSM 
30'S//2 OE CD +
10'S CD AA SIRO DK ; CW: 177CM</v>
      </c>
      <c r="C73" s="211"/>
      <c r="D73" s="52" t="s">
        <v>73</v>
      </c>
      <c r="E73" s="52" t="str">
        <f>$D$51</f>
        <v>WILD GINGER</v>
      </c>
      <c r="F73" s="42" t="s">
        <v>10</v>
      </c>
      <c r="G73" s="53">
        <f>$Q$51</f>
        <v>428</v>
      </c>
      <c r="H73" s="54">
        <v>0</v>
      </c>
      <c r="I73" s="43">
        <f>H73*G73</f>
        <v>0</v>
      </c>
      <c r="J73" s="47">
        <f>I73*0.6%+(I73/50)*0.5</f>
        <v>0</v>
      </c>
      <c r="K73" s="47">
        <v>3</v>
      </c>
      <c r="L73" s="47">
        <v>0</v>
      </c>
      <c r="M73" s="93">
        <f>ROUNDUP(SUM(I73:L73),0)</f>
        <v>3</v>
      </c>
      <c r="N73" s="190" t="s">
        <v>101</v>
      </c>
      <c r="O73" s="191"/>
      <c r="P73" s="191"/>
      <c r="Q73" s="191"/>
      <c r="S73" s="88"/>
    </row>
    <row r="74" spans="1:19" s="41" customFormat="1" ht="69.95" hidden="1" customHeight="1">
      <c r="A74" s="42">
        <v>10</v>
      </c>
      <c r="B74" s="206" t="s">
        <v>79</v>
      </c>
      <c r="C74" s="206"/>
      <c r="D74" s="52" t="s">
        <v>80</v>
      </c>
      <c r="E74" s="52" t="str">
        <f>E73</f>
        <v>WILD GINGER</v>
      </c>
      <c r="F74" s="42" t="s">
        <v>10</v>
      </c>
      <c r="G74" s="53">
        <f>G73</f>
        <v>428</v>
      </c>
      <c r="H74" s="54">
        <v>0</v>
      </c>
      <c r="I74" s="43">
        <f>H74*G74</f>
        <v>0</v>
      </c>
      <c r="J74" s="47">
        <f>I74*5%</f>
        <v>0</v>
      </c>
      <c r="K74" s="47">
        <v>0</v>
      </c>
      <c r="L74" s="47">
        <v>0</v>
      </c>
      <c r="M74" s="93">
        <f>ROUNDUP(SUM(I74:L74),0)</f>
        <v>0</v>
      </c>
      <c r="N74" s="190" t="s">
        <v>94</v>
      </c>
      <c r="O74" s="191"/>
      <c r="P74" s="191"/>
      <c r="Q74" s="191"/>
      <c r="S74" s="88"/>
    </row>
    <row r="75" spans="1:19" s="137" customFormat="1" ht="86.45" customHeight="1" thickBot="1">
      <c r="B75" s="164" t="s">
        <v>21</v>
      </c>
      <c r="C75" s="138"/>
      <c r="D75" s="18"/>
      <c r="E75" s="18"/>
      <c r="F75" s="17"/>
      <c r="G75" s="19"/>
      <c r="H75" s="17"/>
      <c r="I75" s="17"/>
      <c r="J75" s="17"/>
      <c r="K75" s="17"/>
      <c r="L75" s="17"/>
      <c r="M75" s="17"/>
      <c r="N75" s="17"/>
      <c r="O75" s="17"/>
      <c r="P75" s="17"/>
      <c r="Q75" s="20"/>
      <c r="S75" s="139"/>
    </row>
    <row r="76" spans="1:19" s="23" customFormat="1" ht="159.94999999999999" customHeight="1">
      <c r="A76" s="242" t="s">
        <v>22</v>
      </c>
      <c r="B76" s="243"/>
      <c r="C76" s="243"/>
      <c r="D76" s="243"/>
      <c r="E76" s="244"/>
      <c r="F76" s="157" t="s">
        <v>44</v>
      </c>
      <c r="G76" s="157" t="s">
        <v>23</v>
      </c>
      <c r="H76" s="238" t="s">
        <v>39</v>
      </c>
      <c r="I76" s="246"/>
      <c r="J76" s="158" t="s">
        <v>18</v>
      </c>
      <c r="K76" s="157" t="s">
        <v>45</v>
      </c>
      <c r="L76" s="157" t="s">
        <v>24</v>
      </c>
      <c r="M76" s="159" t="s">
        <v>25</v>
      </c>
      <c r="N76" s="159" t="s">
        <v>26</v>
      </c>
      <c r="O76" s="159" t="s">
        <v>27</v>
      </c>
      <c r="P76" s="238" t="s">
        <v>28</v>
      </c>
      <c r="Q76" s="239"/>
      <c r="S76" s="87"/>
    </row>
    <row r="77" spans="1:19" s="11" customFormat="1" ht="73.5" customHeight="1">
      <c r="A77" s="49">
        <f>ROW()-ROW($A$76)</f>
        <v>1</v>
      </c>
      <c r="B77" s="245" t="s">
        <v>103</v>
      </c>
      <c r="C77" s="245"/>
      <c r="D77" s="245"/>
      <c r="E77" s="245"/>
      <c r="F77" s="78" t="s">
        <v>37</v>
      </c>
      <c r="G77" s="78" t="s">
        <v>37</v>
      </c>
      <c r="H77" s="247" t="str">
        <f>$D$21</f>
        <v>DEEP BLACK</v>
      </c>
      <c r="I77" s="248"/>
      <c r="J77" s="46" t="s">
        <v>29</v>
      </c>
      <c r="K77" s="46">
        <f>+$Q$21</f>
        <v>3</v>
      </c>
      <c r="L77" s="51">
        <f>220/4500</f>
        <v>4.8888888888888891E-2</v>
      </c>
      <c r="M77" s="50">
        <f>K77*L77</f>
        <v>0.14666666666666667</v>
      </c>
      <c r="N77" s="50"/>
      <c r="O77" s="48">
        <f t="shared" ref="O77" si="58">ROUNDUP(N77+M77,0)</f>
        <v>1</v>
      </c>
      <c r="P77" s="240" t="s">
        <v>247</v>
      </c>
      <c r="Q77" s="241"/>
      <c r="S77" s="82"/>
    </row>
    <row r="78" spans="1:19" s="11" customFormat="1" ht="73.5" customHeight="1">
      <c r="A78" s="49">
        <f>ROW()-ROW($A$76)</f>
        <v>2</v>
      </c>
      <c r="B78" s="245" t="s">
        <v>199</v>
      </c>
      <c r="C78" s="245"/>
      <c r="D78" s="245"/>
      <c r="E78" s="245"/>
      <c r="F78" s="78" t="s">
        <v>37</v>
      </c>
      <c r="G78" s="78" t="s">
        <v>37</v>
      </c>
      <c r="H78" s="247" t="str">
        <f>$D$21</f>
        <v>DEEP BLACK</v>
      </c>
      <c r="I78" s="248"/>
      <c r="J78" s="46" t="s">
        <v>29</v>
      </c>
      <c r="K78" s="46">
        <f>+$Q$21</f>
        <v>3</v>
      </c>
      <c r="L78" s="51">
        <v>0.5</v>
      </c>
      <c r="M78" s="50">
        <f>K78*L78</f>
        <v>1.5</v>
      </c>
      <c r="N78" s="50"/>
      <c r="O78" s="48">
        <f t="shared" ref="O78" si="59">ROUNDUP(N78+M78,0)</f>
        <v>2</v>
      </c>
      <c r="P78" s="240" t="s">
        <v>248</v>
      </c>
      <c r="Q78" s="241"/>
      <c r="S78" s="82"/>
    </row>
    <row r="79" spans="1:19" s="11" customFormat="1" ht="73.5" customHeight="1">
      <c r="A79" s="49">
        <f>ROW()-ROW($A$76)</f>
        <v>3</v>
      </c>
      <c r="B79" s="245" t="s">
        <v>113</v>
      </c>
      <c r="C79" s="245"/>
      <c r="D79" s="245"/>
      <c r="E79" s="245"/>
      <c r="F79" s="78" t="s">
        <v>37</v>
      </c>
      <c r="G79" s="78" t="s">
        <v>37</v>
      </c>
      <c r="H79" s="247" t="str">
        <f t="shared" ref="H79:H81" si="60">$D$21</f>
        <v>DEEP BLACK</v>
      </c>
      <c r="I79" s="248"/>
      <c r="J79" s="46" t="s">
        <v>30</v>
      </c>
      <c r="K79" s="46">
        <f t="shared" ref="K79:K81" si="61">+$Q$21</f>
        <v>3</v>
      </c>
      <c r="L79" s="51">
        <v>1</v>
      </c>
      <c r="M79" s="50">
        <f t="shared" ref="M79:M81" si="62">K79*L79</f>
        <v>3</v>
      </c>
      <c r="N79" s="50"/>
      <c r="O79" s="48">
        <f t="shared" ref="O79" si="63">ROUNDUP(N79+M79,0)</f>
        <v>3</v>
      </c>
      <c r="P79" s="240" t="s">
        <v>249</v>
      </c>
      <c r="Q79" s="241"/>
      <c r="S79" s="82"/>
    </row>
    <row r="80" spans="1:19" s="11" customFormat="1" ht="73.5" customHeight="1">
      <c r="A80" s="49">
        <f>ROW()-ROW($A$76)</f>
        <v>4</v>
      </c>
      <c r="B80" s="245" t="s">
        <v>114</v>
      </c>
      <c r="C80" s="245"/>
      <c r="D80" s="245"/>
      <c r="E80" s="245"/>
      <c r="F80" s="78" t="s">
        <v>37</v>
      </c>
      <c r="G80" s="78" t="s">
        <v>37</v>
      </c>
      <c r="H80" s="247" t="str">
        <f t="shared" si="60"/>
        <v>DEEP BLACK</v>
      </c>
      <c r="I80" s="248"/>
      <c r="J80" s="46" t="s">
        <v>30</v>
      </c>
      <c r="K80" s="46">
        <f t="shared" si="61"/>
        <v>3</v>
      </c>
      <c r="L80" s="51">
        <v>1</v>
      </c>
      <c r="M80" s="50">
        <f t="shared" si="62"/>
        <v>3</v>
      </c>
      <c r="N80" s="50"/>
      <c r="O80" s="48">
        <f t="shared" ref="O80:O81" si="64">ROUNDUP(N80+M80,0)</f>
        <v>3</v>
      </c>
      <c r="P80" s="240" t="s">
        <v>249</v>
      </c>
      <c r="Q80" s="241"/>
      <c r="S80" s="82"/>
    </row>
    <row r="81" spans="1:19" s="11" customFormat="1" ht="126" customHeight="1">
      <c r="A81" s="49">
        <f>ROW()-ROW($A$76)</f>
        <v>5</v>
      </c>
      <c r="B81" s="252" t="s">
        <v>279</v>
      </c>
      <c r="C81" s="252"/>
      <c r="D81" s="252"/>
      <c r="E81" s="252"/>
      <c r="F81" s="78" t="s">
        <v>37</v>
      </c>
      <c r="G81" s="78" t="s">
        <v>37</v>
      </c>
      <c r="H81" s="247" t="str">
        <f t="shared" si="60"/>
        <v>DEEP BLACK</v>
      </c>
      <c r="I81" s="248"/>
      <c r="J81" s="46" t="s">
        <v>30</v>
      </c>
      <c r="K81" s="46">
        <f t="shared" si="61"/>
        <v>3</v>
      </c>
      <c r="L81" s="51">
        <v>1</v>
      </c>
      <c r="M81" s="50">
        <f t="shared" si="62"/>
        <v>3</v>
      </c>
      <c r="N81" s="50"/>
      <c r="O81" s="48">
        <f t="shared" si="64"/>
        <v>3</v>
      </c>
      <c r="P81" s="240" t="s">
        <v>250</v>
      </c>
      <c r="Q81" s="241"/>
      <c r="S81" s="82"/>
    </row>
    <row r="82" spans="1:19" s="11" customFormat="1" ht="87.75" customHeight="1">
      <c r="A82" s="32"/>
      <c r="B82" s="32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S82" s="82"/>
    </row>
    <row r="83" spans="1:19" s="137" customFormat="1" ht="70.5" customHeight="1">
      <c r="B83" s="164" t="s">
        <v>59</v>
      </c>
      <c r="C83" s="138"/>
      <c r="D83" s="18"/>
      <c r="E83" s="18"/>
      <c r="F83" s="17"/>
      <c r="G83" s="19"/>
      <c r="H83" s="21"/>
      <c r="I83" s="21"/>
      <c r="J83" s="164" t="s">
        <v>31</v>
      </c>
      <c r="K83" s="21"/>
      <c r="L83" s="21"/>
      <c r="M83" s="21"/>
      <c r="N83" s="21"/>
      <c r="O83" s="21"/>
      <c r="P83" s="17"/>
      <c r="Q83" s="20"/>
      <c r="S83" s="139"/>
    </row>
    <row r="84" spans="1:19" s="107" customFormat="1" ht="159" customHeight="1">
      <c r="A84" s="107">
        <v>1</v>
      </c>
      <c r="B84" s="108" t="s">
        <v>104</v>
      </c>
      <c r="C84" s="198" t="s">
        <v>280</v>
      </c>
      <c r="D84" s="198"/>
      <c r="E84" s="198"/>
      <c r="F84" s="198"/>
      <c r="G84" s="198"/>
      <c r="H84" s="198"/>
      <c r="I84" s="198"/>
      <c r="J84" s="110"/>
      <c r="K84" s="111"/>
      <c r="L84" s="111"/>
      <c r="M84" s="96"/>
      <c r="N84" s="110"/>
      <c r="O84" s="110"/>
      <c r="P84" s="110"/>
      <c r="Q84" s="110"/>
      <c r="S84" s="112"/>
    </row>
    <row r="85" spans="1:19" s="11" customFormat="1" ht="49.5" hidden="1" customHeight="1">
      <c r="A85" s="32"/>
      <c r="B85" s="178" t="s">
        <v>46</v>
      </c>
      <c r="C85" s="199"/>
      <c r="D85" s="199"/>
      <c r="E85" s="199"/>
      <c r="F85" s="199"/>
      <c r="G85" s="199"/>
      <c r="H85" s="199"/>
      <c r="I85" s="200"/>
      <c r="J85" s="24"/>
      <c r="K85" s="14"/>
      <c r="L85" s="14"/>
      <c r="M85" s="24"/>
      <c r="N85" s="24"/>
      <c r="O85" s="24"/>
      <c r="P85" s="24"/>
      <c r="Q85" s="24"/>
      <c r="S85" s="82"/>
    </row>
    <row r="86" spans="1:19" s="11" customFormat="1" ht="49.5" hidden="1" customHeight="1">
      <c r="A86" s="32"/>
      <c r="B86" s="181" t="s">
        <v>39</v>
      </c>
      <c r="C86" s="182"/>
      <c r="D86" s="183" t="s">
        <v>82</v>
      </c>
      <c r="E86" s="184"/>
      <c r="F86" s="184"/>
      <c r="G86" s="184"/>
      <c r="H86" s="184"/>
      <c r="I86" s="185"/>
      <c r="J86" s="24"/>
      <c r="K86" s="24"/>
      <c r="L86" s="24"/>
      <c r="M86" s="24"/>
      <c r="N86" s="24"/>
      <c r="O86" s="24"/>
      <c r="P86" s="24"/>
      <c r="Q86" s="24"/>
      <c r="S86" s="82"/>
    </row>
    <row r="87" spans="1:19" s="2" customFormat="1" ht="168.75" hidden="1" customHeight="1">
      <c r="A87" s="94"/>
      <c r="B87" s="251" t="s">
        <v>281</v>
      </c>
      <c r="C87" s="251"/>
      <c r="D87" s="201" t="s">
        <v>282</v>
      </c>
      <c r="E87" s="202"/>
      <c r="F87" s="202"/>
      <c r="G87" s="202"/>
      <c r="H87" s="202"/>
      <c r="I87" s="203"/>
      <c r="J87" s="4"/>
      <c r="K87" s="4"/>
      <c r="L87" s="4"/>
      <c r="M87" s="4"/>
      <c r="N87" s="4"/>
      <c r="O87" s="4"/>
      <c r="S87" s="80"/>
    </row>
    <row r="88" spans="1:19" s="3" customFormat="1" ht="82.5" hidden="1" customHeight="1">
      <c r="A88" s="113"/>
      <c r="B88" s="178" t="s">
        <v>105</v>
      </c>
      <c r="C88" s="179"/>
      <c r="D88" s="249"/>
      <c r="E88" s="249"/>
      <c r="F88" s="249"/>
      <c r="G88" s="249"/>
      <c r="H88" s="249"/>
      <c r="I88" s="250"/>
      <c r="J88" s="6"/>
      <c r="K88" s="6"/>
      <c r="L88" s="6"/>
      <c r="M88" s="4"/>
      <c r="N88" s="6"/>
      <c r="O88" s="6"/>
      <c r="S88" s="114"/>
    </row>
    <row r="89" spans="1:19" s="2" customFormat="1" ht="91.5" hidden="1" customHeight="1">
      <c r="A89" s="94"/>
      <c r="B89" s="186"/>
      <c r="C89" s="187"/>
      <c r="D89" s="33" t="s">
        <v>78</v>
      </c>
      <c r="E89" s="33" t="s">
        <v>54</v>
      </c>
      <c r="F89" s="33" t="s">
        <v>10</v>
      </c>
      <c r="G89" s="33" t="s">
        <v>51</v>
      </c>
      <c r="H89" s="33" t="s">
        <v>52</v>
      </c>
      <c r="I89" s="33" t="s">
        <v>53</v>
      </c>
      <c r="J89" s="4"/>
      <c r="K89" s="4"/>
      <c r="L89" s="4"/>
      <c r="M89" s="4"/>
      <c r="N89" s="4"/>
      <c r="O89" s="4"/>
      <c r="S89" s="80"/>
    </row>
    <row r="90" spans="1:19" s="2" customFormat="1" ht="197.25" hidden="1" customHeight="1">
      <c r="A90" s="94"/>
      <c r="B90" s="192" t="s">
        <v>283</v>
      </c>
      <c r="C90" s="193"/>
      <c r="D90" s="172" t="s">
        <v>284</v>
      </c>
      <c r="E90" s="172" t="s">
        <v>285</v>
      </c>
      <c r="F90" s="172" t="s">
        <v>285</v>
      </c>
      <c r="G90" s="172" t="s">
        <v>285</v>
      </c>
      <c r="H90" s="172" t="s">
        <v>285</v>
      </c>
      <c r="I90" s="172" t="s">
        <v>285</v>
      </c>
      <c r="J90" s="4"/>
      <c r="K90" s="4"/>
      <c r="L90" s="4"/>
      <c r="M90" s="4"/>
      <c r="N90" s="4"/>
      <c r="O90" s="4"/>
      <c r="S90" s="80"/>
    </row>
    <row r="91" spans="1:19" s="2" customFormat="1" ht="258.75" hidden="1" customHeight="1">
      <c r="A91" s="94"/>
      <c r="B91" s="192" t="s">
        <v>110</v>
      </c>
      <c r="C91" s="193"/>
      <c r="D91" s="172" t="s">
        <v>284</v>
      </c>
      <c r="E91" s="172" t="s">
        <v>286</v>
      </c>
      <c r="F91" s="172" t="s">
        <v>286</v>
      </c>
      <c r="G91" s="172" t="s">
        <v>286</v>
      </c>
      <c r="H91" s="172" t="s">
        <v>286</v>
      </c>
      <c r="I91" s="172" t="s">
        <v>286</v>
      </c>
      <c r="J91" s="4"/>
      <c r="K91" s="4"/>
      <c r="L91" s="4"/>
      <c r="M91" s="4"/>
      <c r="N91" s="4"/>
      <c r="O91" s="4"/>
      <c r="S91" s="80"/>
    </row>
    <row r="92" spans="1:19" s="11" customFormat="1" ht="33" hidden="1">
      <c r="S92" s="82"/>
    </row>
    <row r="93" spans="1:19" s="11" customFormat="1" ht="12.75" customHeight="1">
      <c r="A93" s="32"/>
      <c r="B93" s="32"/>
      <c r="C93" s="32"/>
      <c r="D93" s="32"/>
      <c r="E93" s="32"/>
      <c r="F93" s="32"/>
      <c r="G93" s="32"/>
      <c r="H93" s="32"/>
      <c r="I93" s="32"/>
      <c r="J93" s="24"/>
      <c r="K93" s="24"/>
      <c r="L93" s="24"/>
      <c r="M93" s="24"/>
      <c r="N93" s="24"/>
      <c r="O93" s="24"/>
      <c r="P93" s="24"/>
      <c r="Q93" s="24"/>
      <c r="S93" s="82"/>
    </row>
    <row r="94" spans="1:19" s="107" customFormat="1" ht="69" customHeight="1">
      <c r="A94" s="115">
        <v>2</v>
      </c>
      <c r="B94" s="115" t="s">
        <v>115</v>
      </c>
      <c r="C94" s="115" t="s">
        <v>292</v>
      </c>
      <c r="D94" s="115"/>
      <c r="E94" s="115"/>
      <c r="F94" s="115"/>
      <c r="G94" s="110"/>
      <c r="H94" s="110"/>
      <c r="I94" s="110"/>
      <c r="J94" s="110"/>
      <c r="K94" s="111"/>
      <c r="L94" s="111"/>
      <c r="M94" s="96"/>
      <c r="N94" s="110"/>
      <c r="O94" s="110"/>
      <c r="P94" s="110"/>
      <c r="Q94" s="110"/>
      <c r="S94" s="112"/>
    </row>
    <row r="95" spans="1:19" s="107" customFormat="1" ht="69" customHeight="1">
      <c r="A95" s="115"/>
      <c r="B95" s="115"/>
      <c r="C95" s="115"/>
      <c r="D95" s="115"/>
      <c r="E95" s="115"/>
      <c r="F95" s="115"/>
      <c r="G95" s="110"/>
      <c r="H95" s="110"/>
      <c r="I95" s="110"/>
      <c r="J95" s="110"/>
      <c r="K95" s="111"/>
      <c r="L95" s="111"/>
      <c r="M95" s="96"/>
      <c r="N95" s="110"/>
      <c r="O95" s="110"/>
      <c r="P95" s="110"/>
      <c r="Q95" s="110"/>
      <c r="S95" s="112"/>
    </row>
    <row r="96" spans="1:19" s="11" customFormat="1" ht="65.25" customHeight="1">
      <c r="A96" s="32"/>
      <c r="B96" s="178" t="s">
        <v>46</v>
      </c>
      <c r="C96" s="179"/>
      <c r="D96" s="179"/>
      <c r="E96" s="179"/>
      <c r="F96" s="179"/>
      <c r="G96" s="179"/>
      <c r="H96" s="179"/>
      <c r="I96" s="180"/>
      <c r="J96" s="24"/>
      <c r="K96" s="14"/>
      <c r="L96" s="14"/>
      <c r="M96" s="24"/>
      <c r="N96" s="24"/>
      <c r="O96" s="24"/>
      <c r="P96" s="24"/>
      <c r="Q96" s="24"/>
      <c r="S96" s="82"/>
    </row>
    <row r="97" spans="1:19" s="11" customFormat="1" ht="63" customHeight="1">
      <c r="A97" s="32"/>
      <c r="B97" s="181" t="s">
        <v>39</v>
      </c>
      <c r="C97" s="182"/>
      <c r="D97" s="183" t="s">
        <v>62</v>
      </c>
      <c r="E97" s="184"/>
      <c r="F97" s="184"/>
      <c r="G97" s="184"/>
      <c r="H97" s="184"/>
      <c r="I97" s="185"/>
      <c r="J97" s="24"/>
      <c r="K97" s="24"/>
      <c r="L97" s="24"/>
      <c r="M97" s="24"/>
      <c r="N97" s="24"/>
      <c r="O97" s="24"/>
      <c r="P97" s="24"/>
      <c r="Q97" s="24"/>
      <c r="S97" s="82"/>
    </row>
    <row r="98" spans="1:19" s="11" customFormat="1" ht="145.5" customHeight="1">
      <c r="A98" s="32"/>
      <c r="B98" s="177" t="str">
        <f>$D$21</f>
        <v>DEEP BLACK</v>
      </c>
      <c r="C98" s="177" t="str">
        <f t="shared" ref="C98" si="65">$E$58</f>
        <v>DEEP BLACK</v>
      </c>
      <c r="D98" s="201" t="s">
        <v>287</v>
      </c>
      <c r="E98" s="202"/>
      <c r="F98" s="202"/>
      <c r="G98" s="202"/>
      <c r="H98" s="202"/>
      <c r="I98" s="203"/>
      <c r="J98" s="24"/>
      <c r="K98" s="24"/>
      <c r="L98" s="24"/>
      <c r="M98" s="24"/>
      <c r="N98" s="24"/>
      <c r="O98" s="24"/>
      <c r="S98" s="82"/>
    </row>
    <row r="99" spans="1:19" s="11" customFormat="1" ht="54" customHeight="1">
      <c r="A99" s="32"/>
      <c r="B99" s="55"/>
      <c r="C99" s="56"/>
      <c r="D99" s="57"/>
      <c r="E99" s="44"/>
      <c r="F99" s="44"/>
      <c r="G99" s="44"/>
      <c r="H99" s="44"/>
      <c r="I99" s="45"/>
      <c r="J99" s="24"/>
      <c r="K99" s="24"/>
      <c r="L99" s="24"/>
      <c r="M99" s="24"/>
      <c r="N99" s="24"/>
      <c r="O99" s="24"/>
      <c r="S99" s="82"/>
    </row>
    <row r="100" spans="1:19" s="11" customFormat="1" ht="59.25" customHeight="1">
      <c r="A100" s="32"/>
      <c r="B100" s="178" t="s">
        <v>63</v>
      </c>
      <c r="C100" s="179"/>
      <c r="D100" s="179"/>
      <c r="E100" s="179"/>
      <c r="F100" s="179"/>
      <c r="G100" s="179"/>
      <c r="H100" s="179"/>
      <c r="I100" s="180"/>
      <c r="J100" s="24"/>
      <c r="K100" s="24"/>
      <c r="L100" s="24"/>
      <c r="S100" s="82"/>
    </row>
    <row r="101" spans="1:19" s="11" customFormat="1" ht="56.25" customHeight="1">
      <c r="A101" s="32"/>
      <c r="B101" s="186"/>
      <c r="C101" s="187"/>
      <c r="D101" s="33" t="s">
        <v>78</v>
      </c>
      <c r="E101" s="33" t="s">
        <v>54</v>
      </c>
      <c r="F101" s="33" t="s">
        <v>10</v>
      </c>
      <c r="G101" s="33" t="s">
        <v>51</v>
      </c>
      <c r="H101" s="33" t="s">
        <v>52</v>
      </c>
      <c r="I101" s="33" t="s">
        <v>53</v>
      </c>
      <c r="J101" s="24"/>
      <c r="S101" s="82"/>
    </row>
    <row r="102" spans="1:19" s="11" customFormat="1" ht="204" customHeight="1">
      <c r="A102" s="32"/>
      <c r="B102" s="188" t="s">
        <v>288</v>
      </c>
      <c r="C102" s="188"/>
      <c r="D102" s="173"/>
      <c r="E102" s="173"/>
      <c r="F102" s="173"/>
      <c r="G102" s="173" t="s">
        <v>276</v>
      </c>
      <c r="H102" s="173"/>
      <c r="I102" s="173"/>
      <c r="J102" s="24"/>
      <c r="S102" s="82"/>
    </row>
    <row r="103" spans="1:19" s="11" customFormat="1" ht="204" customHeight="1">
      <c r="A103" s="32"/>
      <c r="B103" s="188" t="s">
        <v>293</v>
      </c>
      <c r="C103" s="188"/>
      <c r="D103" s="173"/>
      <c r="E103" s="173"/>
      <c r="F103" s="173"/>
      <c r="G103" s="173" t="s">
        <v>276</v>
      </c>
      <c r="H103" s="173"/>
      <c r="I103" s="173"/>
      <c r="J103" s="24"/>
      <c r="S103" s="82"/>
    </row>
    <row r="104" spans="1:19" s="107" customFormat="1" ht="74.25" customHeight="1">
      <c r="A104" s="115">
        <v>3</v>
      </c>
      <c r="B104" s="108" t="s">
        <v>106</v>
      </c>
      <c r="C104" s="109" t="s">
        <v>294</v>
      </c>
      <c r="D104" s="109"/>
      <c r="E104" s="109"/>
      <c r="F104" s="109"/>
      <c r="G104" s="110"/>
      <c r="H104" s="110"/>
      <c r="I104" s="110"/>
      <c r="J104" s="110"/>
      <c r="K104" s="111"/>
      <c r="L104" s="111"/>
      <c r="M104" s="96"/>
      <c r="N104" s="110"/>
      <c r="O104" s="110"/>
      <c r="P104" s="110"/>
      <c r="Q104" s="110"/>
      <c r="S104" s="112"/>
    </row>
    <row r="105" spans="1:19" s="11" customFormat="1" ht="101.25" hidden="1" customHeight="1">
      <c r="A105" s="32"/>
      <c r="B105" s="181" t="s">
        <v>39</v>
      </c>
      <c r="C105" s="182"/>
      <c r="D105" s="183" t="s">
        <v>107</v>
      </c>
      <c r="E105" s="184"/>
      <c r="F105" s="184"/>
      <c r="G105" s="184"/>
      <c r="H105" s="184"/>
      <c r="I105" s="185"/>
      <c r="J105" s="24"/>
      <c r="K105" s="24"/>
      <c r="L105" s="24"/>
      <c r="M105" s="24"/>
      <c r="N105" s="24"/>
      <c r="O105" s="24"/>
      <c r="P105" s="24"/>
      <c r="Q105" s="24"/>
      <c r="S105" s="82"/>
    </row>
    <row r="106" spans="1:19" s="11" customFormat="1" ht="111.75" hidden="1" customHeight="1">
      <c r="A106" s="32"/>
      <c r="B106" s="177" t="str">
        <f>$D$21</f>
        <v>DEEP BLACK</v>
      </c>
      <c r="C106" s="177" t="str">
        <f t="shared" ref="C106" si="66">$E$58</f>
        <v>DEEP BLACK</v>
      </c>
      <c r="D106" s="195" t="s">
        <v>289</v>
      </c>
      <c r="E106" s="196"/>
      <c r="F106" s="196"/>
      <c r="G106" s="196"/>
      <c r="H106" s="196"/>
      <c r="I106" s="197"/>
      <c r="J106" s="24"/>
      <c r="K106" s="24"/>
      <c r="L106" s="24"/>
      <c r="M106" s="24"/>
      <c r="N106" s="24"/>
      <c r="O106" s="24"/>
      <c r="S106" s="82"/>
    </row>
    <row r="107" spans="1:19" s="11" customFormat="1" ht="33">
      <c r="A107" s="32"/>
      <c r="B107" s="32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S107" s="82"/>
    </row>
    <row r="108" spans="1:19" s="11" customFormat="1" ht="29.25" customHeight="1">
      <c r="B108" s="189" t="s">
        <v>70</v>
      </c>
      <c r="C108" s="189"/>
      <c r="D108" s="189"/>
      <c r="E108" s="189"/>
      <c r="G108" s="24"/>
      <c r="N108" s="23"/>
      <c r="O108" s="22"/>
      <c r="P108" s="22"/>
      <c r="Q108" s="23"/>
      <c r="S108" s="82"/>
    </row>
    <row r="109" spans="1:19" s="11" customFormat="1" ht="35.25" customHeight="1">
      <c r="A109" s="32">
        <v>1</v>
      </c>
      <c r="B109" s="34" t="s">
        <v>49</v>
      </c>
      <c r="C109" s="32"/>
      <c r="D109" s="32"/>
      <c r="G109" s="24"/>
      <c r="N109" s="23"/>
      <c r="O109" s="22"/>
      <c r="P109" s="22"/>
      <c r="Q109" s="23"/>
      <c r="S109" s="82"/>
    </row>
    <row r="110" spans="1:19" s="11" customFormat="1" ht="35.25" customHeight="1">
      <c r="A110" s="32">
        <v>2</v>
      </c>
      <c r="B110" s="34" t="s">
        <v>60</v>
      </c>
      <c r="C110" s="32"/>
      <c r="D110" s="32"/>
      <c r="G110" s="24"/>
      <c r="N110" s="23"/>
      <c r="O110" s="22"/>
      <c r="P110" s="22"/>
      <c r="Q110" s="23"/>
      <c r="S110" s="82"/>
    </row>
    <row r="111" spans="1:19" s="11" customFormat="1" ht="35.25" customHeight="1">
      <c r="A111" s="32">
        <v>3</v>
      </c>
      <c r="B111" s="34" t="s">
        <v>61</v>
      </c>
      <c r="C111" s="32"/>
      <c r="D111" s="32"/>
      <c r="G111" s="24"/>
      <c r="N111" s="23"/>
      <c r="O111" s="22"/>
      <c r="P111" s="22"/>
      <c r="Q111" s="23"/>
      <c r="S111" s="82"/>
    </row>
    <row r="112" spans="1:19" s="13" customFormat="1" ht="55.5" customHeight="1">
      <c r="A112" s="12"/>
      <c r="B112" s="174" t="s">
        <v>55</v>
      </c>
      <c r="C112" s="95" t="s">
        <v>91</v>
      </c>
      <c r="D112" s="95" t="s">
        <v>78</v>
      </c>
      <c r="E112" s="95" t="s">
        <v>54</v>
      </c>
      <c r="F112" s="95" t="s">
        <v>10</v>
      </c>
      <c r="G112" s="95" t="s">
        <v>51</v>
      </c>
      <c r="H112" s="95" t="s">
        <v>52</v>
      </c>
      <c r="I112" s="175" t="s">
        <v>83</v>
      </c>
      <c r="J112" s="175" t="s">
        <v>81</v>
      </c>
      <c r="K112" s="105" t="s">
        <v>11</v>
      </c>
      <c r="M112" s="25"/>
      <c r="N112" s="26"/>
      <c r="O112" s="26"/>
      <c r="P112" s="25"/>
      <c r="S112" s="89"/>
    </row>
    <row r="113" spans="1:19" s="13" customFormat="1" ht="55.5" customHeight="1">
      <c r="A113" s="12"/>
      <c r="B113" s="174" t="s">
        <v>56</v>
      </c>
      <c r="C113" s="176">
        <f>+F11</f>
        <v>0</v>
      </c>
      <c r="D113" s="176">
        <f>+G11</f>
        <v>0</v>
      </c>
      <c r="E113" s="176">
        <v>0</v>
      </c>
      <c r="F113" s="176">
        <v>0</v>
      </c>
      <c r="G113" s="176">
        <v>0</v>
      </c>
      <c r="H113" s="176">
        <v>0</v>
      </c>
      <c r="I113" s="176">
        <v>0</v>
      </c>
      <c r="J113" s="176">
        <v>0</v>
      </c>
      <c r="K113" s="105">
        <f>SUBTOTAL(9,C113:J113)</f>
        <v>0</v>
      </c>
      <c r="M113" s="25"/>
      <c r="N113" s="26"/>
      <c r="O113" s="26"/>
      <c r="P113" s="25"/>
      <c r="S113" s="89"/>
    </row>
    <row r="114" spans="1:19" s="35" customFormat="1" ht="33">
      <c r="G114" s="36"/>
      <c r="S114" s="90"/>
    </row>
  </sheetData>
  <mergeCells count="86">
    <mergeCell ref="A69:Q69"/>
    <mergeCell ref="B78:E78"/>
    <mergeCell ref="H78:I78"/>
    <mergeCell ref="P78:Q78"/>
    <mergeCell ref="H81:I81"/>
    <mergeCell ref="P81:Q81"/>
    <mergeCell ref="B80:E80"/>
    <mergeCell ref="H80:I80"/>
    <mergeCell ref="P80:Q80"/>
    <mergeCell ref="B81:E81"/>
    <mergeCell ref="B70:C70"/>
    <mergeCell ref="N70:Q70"/>
    <mergeCell ref="B71:C71"/>
    <mergeCell ref="N71:Q71"/>
    <mergeCell ref="B74:C74"/>
    <mergeCell ref="B88:I88"/>
    <mergeCell ref="B86:C86"/>
    <mergeCell ref="B87:C87"/>
    <mergeCell ref="A72:Q72"/>
    <mergeCell ref="A60:Q60"/>
    <mergeCell ref="B67:C67"/>
    <mergeCell ref="N67:Q67"/>
    <mergeCell ref="B68:C68"/>
    <mergeCell ref="N1:O1"/>
    <mergeCell ref="P1:Q1"/>
    <mergeCell ref="N2:O2"/>
    <mergeCell ref="P2:Q2"/>
    <mergeCell ref="N3:O3"/>
    <mergeCell ref="P3:Q3"/>
    <mergeCell ref="G5:M8"/>
    <mergeCell ref="D54:Q55"/>
    <mergeCell ref="D11:F11"/>
    <mergeCell ref="B13:F13"/>
    <mergeCell ref="L11:Q11"/>
    <mergeCell ref="D8:F8"/>
    <mergeCell ref="B65:C65"/>
    <mergeCell ref="N65:Q65"/>
    <mergeCell ref="A63:Q63"/>
    <mergeCell ref="N61:Q61"/>
    <mergeCell ref="B64:C64"/>
    <mergeCell ref="N64:Q64"/>
    <mergeCell ref="B61:C61"/>
    <mergeCell ref="B62:C62"/>
    <mergeCell ref="N62:Q62"/>
    <mergeCell ref="N56:Q56"/>
    <mergeCell ref="A56:C56"/>
    <mergeCell ref="B59:C59"/>
    <mergeCell ref="N59:Q59"/>
    <mergeCell ref="A57:Q57"/>
    <mergeCell ref="N58:Q58"/>
    <mergeCell ref="B58:C58"/>
    <mergeCell ref="A66:Q66"/>
    <mergeCell ref="B91:C91"/>
    <mergeCell ref="D106:I106"/>
    <mergeCell ref="C84:I84"/>
    <mergeCell ref="B85:I85"/>
    <mergeCell ref="D86:I86"/>
    <mergeCell ref="D87:I87"/>
    <mergeCell ref="B89:C89"/>
    <mergeCell ref="B106:C106"/>
    <mergeCell ref="B102:C102"/>
    <mergeCell ref="D105:I105"/>
    <mergeCell ref="B103:C103"/>
    <mergeCell ref="B105:C105"/>
    <mergeCell ref="D98:I98"/>
    <mergeCell ref="B73:C73"/>
    <mergeCell ref="N73:Q73"/>
    <mergeCell ref="B101:C101"/>
    <mergeCell ref="B108:E108"/>
    <mergeCell ref="N68:Q68"/>
    <mergeCell ref="B90:C90"/>
    <mergeCell ref="P76:Q76"/>
    <mergeCell ref="P77:Q77"/>
    <mergeCell ref="A76:E76"/>
    <mergeCell ref="B77:E77"/>
    <mergeCell ref="H76:I76"/>
    <mergeCell ref="H77:I77"/>
    <mergeCell ref="B79:E79"/>
    <mergeCell ref="H79:I79"/>
    <mergeCell ref="P79:Q79"/>
    <mergeCell ref="N74:Q74"/>
    <mergeCell ref="B98:C98"/>
    <mergeCell ref="B96:I96"/>
    <mergeCell ref="B97:C97"/>
    <mergeCell ref="D97:I97"/>
    <mergeCell ref="B100:I100"/>
  </mergeCells>
  <phoneticPr fontId="61" type="noConversion"/>
  <conditionalFormatting sqref="F77:F81">
    <cfRule type="duplicateValues" dxfId="4" priority="16"/>
  </conditionalFormatting>
  <conditionalFormatting sqref="F77:G78">
    <cfRule type="cellIs" dxfId="3" priority="1" operator="lessThan">
      <formula>0</formula>
    </cfRule>
  </conditionalFormatting>
  <conditionalFormatting sqref="G77">
    <cfRule type="duplicateValues" dxfId="2" priority="4"/>
  </conditionalFormatting>
  <conditionalFormatting sqref="G78">
    <cfRule type="duplicateValues" dxfId="1" priority="2"/>
  </conditionalFormatting>
  <printOptions horizontalCentered="1"/>
  <pageMargins left="0.25" right="0" top="0.61388888888888904" bottom="0.75" header="0" footer="0"/>
  <pageSetup paperSize="9" scale="2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81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H22"/>
  <sheetViews>
    <sheetView view="pageBreakPreview" topLeftCell="A7" zoomScale="40" zoomScaleNormal="40" zoomScaleSheetLayoutView="40" zoomScalePageLayoutView="25" workbookViewId="0">
      <selection activeCell="C25" sqref="C25"/>
    </sheetView>
  </sheetViews>
  <sheetFormatPr defaultColWidth="9.140625" defaultRowHeight="24"/>
  <cols>
    <col min="1" max="1" width="73.85546875" style="133" customWidth="1"/>
    <col min="2" max="2" width="97.5703125" style="134" hidden="1" customWidth="1"/>
    <col min="3" max="3" width="188.42578125" style="134" customWidth="1"/>
    <col min="4" max="16384" width="9.140625" style="134"/>
  </cols>
  <sheetData>
    <row r="1" spans="1:8" s="118" customFormat="1" ht="134.25" customHeight="1">
      <c r="A1" s="116"/>
      <c r="B1" s="117"/>
      <c r="C1" s="117"/>
    </row>
    <row r="2" spans="1:8" s="118" customFormat="1" ht="37.5" customHeight="1">
      <c r="A2" s="117" t="str">
        <f>'[2]1. CUTTING '!B6</f>
        <v xml:space="preserve">JOB NUMBER:  </v>
      </c>
      <c r="B2" s="117" t="str">
        <f>'[3]1. CUTTING'!D6</f>
        <v>C21  SS24  G2693</v>
      </c>
      <c r="C2" s="117" t="str">
        <f>'1. CUTTING DOCKET'!$D$6</f>
        <v>T25  FW25  G2783</v>
      </c>
    </row>
    <row r="3" spans="1:8" s="118" customFormat="1" ht="37.5" customHeight="1">
      <c r="A3" s="119" t="str">
        <f>'[2]1. CUTTING '!B7</f>
        <v xml:space="preserve">STYLE NUMBER: </v>
      </c>
      <c r="B3" s="120" t="str">
        <f>'[3]1. CUTTING'!D7</f>
        <v>CRTZ-1206</v>
      </c>
      <c r="C3" s="117" t="str">
        <f>'1. CUTTING DOCKET'!D7</f>
        <v>C0057-HOD030</v>
      </c>
    </row>
    <row r="4" spans="1:8" s="118" customFormat="1" ht="37.5" customHeight="1">
      <c r="A4" s="119" t="str">
        <f>'[2]1. CUTTING '!B8</f>
        <v xml:space="preserve">STYLE NAME : </v>
      </c>
      <c r="B4" s="117" t="str">
        <f>'[3]1. CUTTING'!D8</f>
        <v>ALCATRAZ HOODIE 2024 OFF WHITE</v>
      </c>
      <c r="C4" s="117" t="str">
        <f>'1. CUTTING DOCKET'!D8</f>
        <v>NOS ICON FLORAL BLACK HOODIE  25</v>
      </c>
    </row>
    <row r="5" spans="1:8" s="118" customFormat="1" ht="52.5">
      <c r="A5" s="121"/>
      <c r="B5" s="122" t="str">
        <f>'[3]1. CUTTING'!A33</f>
        <v>CREAM</v>
      </c>
      <c r="C5" s="122" t="str">
        <f>'1. CUTTING DOCKET'!$D$18</f>
        <v>DEEP BLACK</v>
      </c>
    </row>
    <row r="6" spans="1:8" s="125" customFormat="1" ht="40.5">
      <c r="A6" s="123" t="s">
        <v>32</v>
      </c>
      <c r="B6" s="124" t="str">
        <f t="shared" ref="B6" si="0">B5</f>
        <v>CREAM</v>
      </c>
      <c r="C6" s="124" t="str">
        <f>'1. CUTTING DOCKET'!E58</f>
        <v>DEEP BLACK</v>
      </c>
    </row>
    <row r="7" spans="1:8" s="125" customFormat="1" ht="143.25" customHeight="1">
      <c r="A7" s="126" t="s">
        <v>33</v>
      </c>
      <c r="B7" s="257" t="str">
        <f>'1. CUTTING DOCKET'!$L$11</f>
        <v>VTK6012-1B FLEECE 100%COTTON 310GSM 
30'S//2 OE CD +
10'S CD AA SIRO DK ; CW: 177CM</v>
      </c>
      <c r="C7" s="258"/>
    </row>
    <row r="8" spans="1:8" s="125" customFormat="1" ht="321" customHeight="1">
      <c r="A8" s="127" t="str">
        <f>'1. CUTTING DOCKET'!D58</f>
        <v xml:space="preserve">VẢI CHÍNH </v>
      </c>
      <c r="B8" s="128"/>
      <c r="C8" s="135"/>
      <c r="H8" s="129"/>
    </row>
    <row r="9" spans="1:8" s="125" customFormat="1" ht="229.5" customHeight="1">
      <c r="A9" s="123" t="str">
        <f>'1. CUTTING DOCKET'!$B$59</f>
        <v>VTK5824 RIB 2*2 97%COTTON 3%SPAN 390GSM
30'S//2 CM + 70D/OP; CW: 127CM</v>
      </c>
      <c r="B9" s="123" t="str">
        <f>'[3]1. CUTTING'!E35</f>
        <v>CREAM</v>
      </c>
      <c r="C9" s="123" t="str">
        <f>C6</f>
        <v>DEEP BLACK</v>
      </c>
    </row>
    <row r="10" spans="1:8" s="125" customFormat="1" ht="241.35" customHeight="1">
      <c r="A10" s="127" t="str">
        <f>'1. CUTTING DOCKET'!$D$59</f>
        <v>BO LAI + BO TAY</v>
      </c>
      <c r="B10" s="128"/>
      <c r="C10" s="135"/>
    </row>
    <row r="11" spans="1:8" s="125" customFormat="1" ht="40.5" hidden="1">
      <c r="A11" s="123" t="e">
        <f>'[3]1. CUTTING'!#REF!</f>
        <v>#REF!</v>
      </c>
      <c r="B11" s="123" t="str">
        <f>'[3]1. CUTTING'!E37</f>
        <v>BABY BLUE</v>
      </c>
      <c r="C11" s="123" t="e">
        <f>'[3]1. CUTTING'!#REF!</f>
        <v>#REF!</v>
      </c>
    </row>
    <row r="12" spans="1:8" s="125" customFormat="1" ht="241.35" hidden="1" customHeight="1">
      <c r="A12" s="127" t="e">
        <f>'[3]1. CUTTING'!#REF!</f>
        <v>#REF!</v>
      </c>
      <c r="B12" s="128"/>
      <c r="C12" s="128"/>
    </row>
    <row r="13" spans="1:8" s="125" customFormat="1" ht="72.75" customHeight="1">
      <c r="A13" s="123" t="str">
        <f>'[3]1. CUTTING'!B42</f>
        <v>CHỈ 40/2</v>
      </c>
      <c r="B13" s="130" t="str">
        <f>'[3]1. CUTTING'!F42</f>
        <v>WHITE</v>
      </c>
      <c r="C13" s="130" t="str">
        <f>'1. CUTTING DOCKET'!$F$77</f>
        <v>BLACK</v>
      </c>
    </row>
    <row r="14" spans="1:8" s="125" customFormat="1" ht="100.5" customHeight="1">
      <c r="A14" s="127" t="s">
        <v>108</v>
      </c>
      <c r="B14" s="131"/>
      <c r="C14" s="131" t="str">
        <f>'1. CUTTING DOCKET'!$G$77</f>
        <v>BLACK</v>
      </c>
    </row>
    <row r="15" spans="1:8" s="125" customFormat="1" ht="72.75" customHeight="1">
      <c r="A15" s="123" t="str">
        <f>'1. CUTTING DOCKET'!$B$78</f>
        <v xml:space="preserve">DÂY TAPE XƯƠNG CÁ </v>
      </c>
      <c r="B15" s="130" t="str">
        <f>'[3]1. CUTTING'!F46</f>
        <v>WHITE</v>
      </c>
      <c r="C15" s="130" t="str">
        <f>'1. CUTTING DOCKET'!$F$78</f>
        <v>BLACK</v>
      </c>
    </row>
    <row r="16" spans="1:8" s="125" customFormat="1" ht="211.5" customHeight="1">
      <c r="A16" s="127" t="s">
        <v>200</v>
      </c>
      <c r="B16" s="131"/>
      <c r="C16" s="131"/>
    </row>
    <row r="17" spans="1:3" s="125" customFormat="1" ht="85.5" customHeight="1">
      <c r="A17" s="123" t="str">
        <f>'1. CUTTING DOCKET'!$B$79</f>
        <v xml:space="preserve">NHÃN CHÍNH </v>
      </c>
      <c r="B17" s="253" t="str">
        <f>'1. CUTTING DOCKET'!$F$79</f>
        <v>BLACK</v>
      </c>
      <c r="C17" s="254"/>
    </row>
    <row r="18" spans="1:3" s="125" customFormat="1" ht="291.60000000000002" customHeight="1">
      <c r="A18" s="132" t="s">
        <v>251</v>
      </c>
      <c r="B18" s="255"/>
      <c r="C18" s="256"/>
    </row>
    <row r="19" spans="1:3" s="125" customFormat="1" ht="85.5" customHeight="1">
      <c r="A19" s="123" t="str">
        <f>'1. CUTTING DOCKET'!$B$80</f>
        <v>NHÃN SIZE</v>
      </c>
      <c r="B19" s="253" t="str">
        <f>'1. CUTTING DOCKET'!$F$79</f>
        <v>BLACK</v>
      </c>
      <c r="C19" s="254"/>
    </row>
    <row r="20" spans="1:3" s="125" customFormat="1" ht="291.60000000000002" customHeight="1">
      <c r="A20" s="132" t="s">
        <v>252</v>
      </c>
      <c r="B20" s="255"/>
      <c r="C20" s="256"/>
    </row>
    <row r="21" spans="1:3" s="125" customFormat="1" ht="40.5">
      <c r="A21" s="123" t="str">
        <f>'1. CUTTING DOCKET'!$B$81</f>
        <v xml:space="preserve">NHÃN THÀNH PHẦN </v>
      </c>
      <c r="B21" s="253" t="str">
        <f>'1. CUTTING DOCKET'!$F$81</f>
        <v>BLACK</v>
      </c>
      <c r="C21" s="254"/>
    </row>
    <row r="22" spans="1:3" s="125" customFormat="1" ht="300.75" customHeight="1">
      <c r="A22" s="132" t="s">
        <v>254</v>
      </c>
      <c r="B22" s="255"/>
      <c r="C22" s="256"/>
    </row>
  </sheetData>
  <mergeCells count="7">
    <mergeCell ref="B7:C7"/>
    <mergeCell ref="B17:C17"/>
    <mergeCell ref="B18:C18"/>
    <mergeCell ref="B21:C21"/>
    <mergeCell ref="B22:C22"/>
    <mergeCell ref="B19:C19"/>
    <mergeCell ref="B20:C20"/>
  </mergeCells>
  <printOptions horizontalCentered="1"/>
  <pageMargins left="0.25" right="0" top="0.35416666699999999" bottom="0.2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6" max="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CC472-AB22-4CE5-A682-2DC0D8453AEC}">
  <dimension ref="A1:AE155"/>
  <sheetViews>
    <sheetView tabSelected="1" view="pageBreakPreview" topLeftCell="B38" zoomScale="95" zoomScaleNormal="85" zoomScaleSheetLayoutView="95" workbookViewId="0">
      <selection activeCell="C42" sqref="C42"/>
    </sheetView>
  </sheetViews>
  <sheetFormatPr defaultColWidth="11.42578125" defaultRowHeight="18.75" outlineLevelRow="1"/>
  <cols>
    <col min="1" max="2" width="40.85546875" style="262" customWidth="1"/>
    <col min="3" max="3" width="59.7109375" style="262" customWidth="1"/>
    <col min="4" max="4" width="5.7109375" style="262" customWidth="1"/>
    <col min="5" max="5" width="14.85546875" style="262" customWidth="1"/>
    <col min="6" max="8" width="9" style="262" customWidth="1"/>
    <col min="9" max="9" width="9" style="263" customWidth="1"/>
    <col min="10" max="11" width="9" style="262" customWidth="1"/>
    <col min="12" max="13" width="5.7109375" style="262" customWidth="1"/>
    <col min="14" max="15" width="6.7109375" style="262" customWidth="1"/>
    <col min="16" max="17" width="5.7109375" style="262" hidden="1" customWidth="1"/>
    <col min="18" max="18" width="14.28515625" style="262" hidden="1" customWidth="1"/>
    <col min="19" max="19" width="9.140625" style="262" customWidth="1"/>
    <col min="20" max="20" width="56.140625" style="262" customWidth="1"/>
    <col min="21" max="22" width="5.42578125" style="262" customWidth="1"/>
    <col min="23" max="23" width="3.85546875" style="262" customWidth="1"/>
    <col min="24" max="31" width="7.28515625" style="262" customWidth="1"/>
    <col min="32" max="256" width="11.42578125" style="266"/>
    <col min="257" max="258" width="40.85546875" style="266" customWidth="1"/>
    <col min="259" max="259" width="59.7109375" style="266" customWidth="1"/>
    <col min="260" max="260" width="5.7109375" style="266" customWidth="1"/>
    <col min="261" max="261" width="14.85546875" style="266" customWidth="1"/>
    <col min="262" max="269" width="5.7109375" style="266" customWidth="1"/>
    <col min="270" max="271" width="6.7109375" style="266" customWidth="1"/>
    <col min="272" max="274" width="0" style="266" hidden="1" customWidth="1"/>
    <col min="275" max="275" width="9.140625" style="266" customWidth="1"/>
    <col min="276" max="276" width="56.140625" style="266" customWidth="1"/>
    <col min="277" max="278" width="5.42578125" style="266" customWidth="1"/>
    <col min="279" max="279" width="3.85546875" style="266" customWidth="1"/>
    <col min="280" max="287" width="7.28515625" style="266" customWidth="1"/>
    <col min="288" max="512" width="11.42578125" style="266"/>
    <col min="513" max="514" width="40.85546875" style="266" customWidth="1"/>
    <col min="515" max="515" width="59.7109375" style="266" customWidth="1"/>
    <col min="516" max="516" width="5.7109375" style="266" customWidth="1"/>
    <col min="517" max="517" width="14.85546875" style="266" customWidth="1"/>
    <col min="518" max="525" width="5.7109375" style="266" customWidth="1"/>
    <col min="526" max="527" width="6.7109375" style="266" customWidth="1"/>
    <col min="528" max="530" width="0" style="266" hidden="1" customWidth="1"/>
    <col min="531" max="531" width="9.140625" style="266" customWidth="1"/>
    <col min="532" max="532" width="56.140625" style="266" customWidth="1"/>
    <col min="533" max="534" width="5.42578125" style="266" customWidth="1"/>
    <col min="535" max="535" width="3.85546875" style="266" customWidth="1"/>
    <col min="536" max="543" width="7.28515625" style="266" customWidth="1"/>
    <col min="544" max="768" width="11.42578125" style="266"/>
    <col min="769" max="770" width="40.85546875" style="266" customWidth="1"/>
    <col min="771" max="771" width="59.7109375" style="266" customWidth="1"/>
    <col min="772" max="772" width="5.7109375" style="266" customWidth="1"/>
    <col min="773" max="773" width="14.85546875" style="266" customWidth="1"/>
    <col min="774" max="781" width="5.7109375" style="266" customWidth="1"/>
    <col min="782" max="783" width="6.7109375" style="266" customWidth="1"/>
    <col min="784" max="786" width="0" style="266" hidden="1" customWidth="1"/>
    <col min="787" max="787" width="9.140625" style="266" customWidth="1"/>
    <col min="788" max="788" width="56.140625" style="266" customWidth="1"/>
    <col min="789" max="790" width="5.42578125" style="266" customWidth="1"/>
    <col min="791" max="791" width="3.85546875" style="266" customWidth="1"/>
    <col min="792" max="799" width="7.28515625" style="266" customWidth="1"/>
    <col min="800" max="1024" width="11.42578125" style="266"/>
    <col min="1025" max="1026" width="40.85546875" style="266" customWidth="1"/>
    <col min="1027" max="1027" width="59.7109375" style="266" customWidth="1"/>
    <col min="1028" max="1028" width="5.7109375" style="266" customWidth="1"/>
    <col min="1029" max="1029" width="14.85546875" style="266" customWidth="1"/>
    <col min="1030" max="1037" width="5.7109375" style="266" customWidth="1"/>
    <col min="1038" max="1039" width="6.7109375" style="266" customWidth="1"/>
    <col min="1040" max="1042" width="0" style="266" hidden="1" customWidth="1"/>
    <col min="1043" max="1043" width="9.140625" style="266" customWidth="1"/>
    <col min="1044" max="1044" width="56.140625" style="266" customWidth="1"/>
    <col min="1045" max="1046" width="5.42578125" style="266" customWidth="1"/>
    <col min="1047" max="1047" width="3.85546875" style="266" customWidth="1"/>
    <col min="1048" max="1055" width="7.28515625" style="266" customWidth="1"/>
    <col min="1056" max="1280" width="11.42578125" style="266"/>
    <col min="1281" max="1282" width="40.85546875" style="266" customWidth="1"/>
    <col min="1283" max="1283" width="59.7109375" style="266" customWidth="1"/>
    <col min="1284" max="1284" width="5.7109375" style="266" customWidth="1"/>
    <col min="1285" max="1285" width="14.85546875" style="266" customWidth="1"/>
    <col min="1286" max="1293" width="5.7109375" style="266" customWidth="1"/>
    <col min="1294" max="1295" width="6.7109375" style="266" customWidth="1"/>
    <col min="1296" max="1298" width="0" style="266" hidden="1" customWidth="1"/>
    <col min="1299" max="1299" width="9.140625" style="266" customWidth="1"/>
    <col min="1300" max="1300" width="56.140625" style="266" customWidth="1"/>
    <col min="1301" max="1302" width="5.42578125" style="266" customWidth="1"/>
    <col min="1303" max="1303" width="3.85546875" style="266" customWidth="1"/>
    <col min="1304" max="1311" width="7.28515625" style="266" customWidth="1"/>
    <col min="1312" max="1536" width="11.42578125" style="266"/>
    <col min="1537" max="1538" width="40.85546875" style="266" customWidth="1"/>
    <col min="1539" max="1539" width="59.7109375" style="266" customWidth="1"/>
    <col min="1540" max="1540" width="5.7109375" style="266" customWidth="1"/>
    <col min="1541" max="1541" width="14.85546875" style="266" customWidth="1"/>
    <col min="1542" max="1549" width="5.7109375" style="266" customWidth="1"/>
    <col min="1550" max="1551" width="6.7109375" style="266" customWidth="1"/>
    <col min="1552" max="1554" width="0" style="266" hidden="1" customWidth="1"/>
    <col min="1555" max="1555" width="9.140625" style="266" customWidth="1"/>
    <col min="1556" max="1556" width="56.140625" style="266" customWidth="1"/>
    <col min="1557" max="1558" width="5.42578125" style="266" customWidth="1"/>
    <col min="1559" max="1559" width="3.85546875" style="266" customWidth="1"/>
    <col min="1560" max="1567" width="7.28515625" style="266" customWidth="1"/>
    <col min="1568" max="1792" width="11.42578125" style="266"/>
    <col min="1793" max="1794" width="40.85546875" style="266" customWidth="1"/>
    <col min="1795" max="1795" width="59.7109375" style="266" customWidth="1"/>
    <col min="1796" max="1796" width="5.7109375" style="266" customWidth="1"/>
    <col min="1797" max="1797" width="14.85546875" style="266" customWidth="1"/>
    <col min="1798" max="1805" width="5.7109375" style="266" customWidth="1"/>
    <col min="1806" max="1807" width="6.7109375" style="266" customWidth="1"/>
    <col min="1808" max="1810" width="0" style="266" hidden="1" customWidth="1"/>
    <col min="1811" max="1811" width="9.140625" style="266" customWidth="1"/>
    <col min="1812" max="1812" width="56.140625" style="266" customWidth="1"/>
    <col min="1813" max="1814" width="5.42578125" style="266" customWidth="1"/>
    <col min="1815" max="1815" width="3.85546875" style="266" customWidth="1"/>
    <col min="1816" max="1823" width="7.28515625" style="266" customWidth="1"/>
    <col min="1824" max="2048" width="11.42578125" style="266"/>
    <col min="2049" max="2050" width="40.85546875" style="266" customWidth="1"/>
    <col min="2051" max="2051" width="59.7109375" style="266" customWidth="1"/>
    <col min="2052" max="2052" width="5.7109375" style="266" customWidth="1"/>
    <col min="2053" max="2053" width="14.85546875" style="266" customWidth="1"/>
    <col min="2054" max="2061" width="5.7109375" style="266" customWidth="1"/>
    <col min="2062" max="2063" width="6.7109375" style="266" customWidth="1"/>
    <col min="2064" max="2066" width="0" style="266" hidden="1" customWidth="1"/>
    <col min="2067" max="2067" width="9.140625" style="266" customWidth="1"/>
    <col min="2068" max="2068" width="56.140625" style="266" customWidth="1"/>
    <col min="2069" max="2070" width="5.42578125" style="266" customWidth="1"/>
    <col min="2071" max="2071" width="3.85546875" style="266" customWidth="1"/>
    <col min="2072" max="2079" width="7.28515625" style="266" customWidth="1"/>
    <col min="2080" max="2304" width="11.42578125" style="266"/>
    <col min="2305" max="2306" width="40.85546875" style="266" customWidth="1"/>
    <col min="2307" max="2307" width="59.7109375" style="266" customWidth="1"/>
    <col min="2308" max="2308" width="5.7109375" style="266" customWidth="1"/>
    <col min="2309" max="2309" width="14.85546875" style="266" customWidth="1"/>
    <col min="2310" max="2317" width="5.7109375" style="266" customWidth="1"/>
    <col min="2318" max="2319" width="6.7109375" style="266" customWidth="1"/>
    <col min="2320" max="2322" width="0" style="266" hidden="1" customWidth="1"/>
    <col min="2323" max="2323" width="9.140625" style="266" customWidth="1"/>
    <col min="2324" max="2324" width="56.140625" style="266" customWidth="1"/>
    <col min="2325" max="2326" width="5.42578125" style="266" customWidth="1"/>
    <col min="2327" max="2327" width="3.85546875" style="266" customWidth="1"/>
    <col min="2328" max="2335" width="7.28515625" style="266" customWidth="1"/>
    <col min="2336" max="2560" width="11.42578125" style="266"/>
    <col min="2561" max="2562" width="40.85546875" style="266" customWidth="1"/>
    <col min="2563" max="2563" width="59.7109375" style="266" customWidth="1"/>
    <col min="2564" max="2564" width="5.7109375" style="266" customWidth="1"/>
    <col min="2565" max="2565" width="14.85546875" style="266" customWidth="1"/>
    <col min="2566" max="2573" width="5.7109375" style="266" customWidth="1"/>
    <col min="2574" max="2575" width="6.7109375" style="266" customWidth="1"/>
    <col min="2576" max="2578" width="0" style="266" hidden="1" customWidth="1"/>
    <col min="2579" max="2579" width="9.140625" style="266" customWidth="1"/>
    <col min="2580" max="2580" width="56.140625" style="266" customWidth="1"/>
    <col min="2581" max="2582" width="5.42578125" style="266" customWidth="1"/>
    <col min="2583" max="2583" width="3.85546875" style="266" customWidth="1"/>
    <col min="2584" max="2591" width="7.28515625" style="266" customWidth="1"/>
    <col min="2592" max="2816" width="11.42578125" style="266"/>
    <col min="2817" max="2818" width="40.85546875" style="266" customWidth="1"/>
    <col min="2819" max="2819" width="59.7109375" style="266" customWidth="1"/>
    <col min="2820" max="2820" width="5.7109375" style="266" customWidth="1"/>
    <col min="2821" max="2821" width="14.85546875" style="266" customWidth="1"/>
    <col min="2822" max="2829" width="5.7109375" style="266" customWidth="1"/>
    <col min="2830" max="2831" width="6.7109375" style="266" customWidth="1"/>
    <col min="2832" max="2834" width="0" style="266" hidden="1" customWidth="1"/>
    <col min="2835" max="2835" width="9.140625" style="266" customWidth="1"/>
    <col min="2836" max="2836" width="56.140625" style="266" customWidth="1"/>
    <col min="2837" max="2838" width="5.42578125" style="266" customWidth="1"/>
    <col min="2839" max="2839" width="3.85546875" style="266" customWidth="1"/>
    <col min="2840" max="2847" width="7.28515625" style="266" customWidth="1"/>
    <col min="2848" max="3072" width="11.42578125" style="266"/>
    <col min="3073" max="3074" width="40.85546875" style="266" customWidth="1"/>
    <col min="3075" max="3075" width="59.7109375" style="266" customWidth="1"/>
    <col min="3076" max="3076" width="5.7109375" style="266" customWidth="1"/>
    <col min="3077" max="3077" width="14.85546875" style="266" customWidth="1"/>
    <col min="3078" max="3085" width="5.7109375" style="266" customWidth="1"/>
    <col min="3086" max="3087" width="6.7109375" style="266" customWidth="1"/>
    <col min="3088" max="3090" width="0" style="266" hidden="1" customWidth="1"/>
    <col min="3091" max="3091" width="9.140625" style="266" customWidth="1"/>
    <col min="3092" max="3092" width="56.140625" style="266" customWidth="1"/>
    <col min="3093" max="3094" width="5.42578125" style="266" customWidth="1"/>
    <col min="3095" max="3095" width="3.85546875" style="266" customWidth="1"/>
    <col min="3096" max="3103" width="7.28515625" style="266" customWidth="1"/>
    <col min="3104" max="3328" width="11.42578125" style="266"/>
    <col min="3329" max="3330" width="40.85546875" style="266" customWidth="1"/>
    <col min="3331" max="3331" width="59.7109375" style="266" customWidth="1"/>
    <col min="3332" max="3332" width="5.7109375" style="266" customWidth="1"/>
    <col min="3333" max="3333" width="14.85546875" style="266" customWidth="1"/>
    <col min="3334" max="3341" width="5.7109375" style="266" customWidth="1"/>
    <col min="3342" max="3343" width="6.7109375" style="266" customWidth="1"/>
    <col min="3344" max="3346" width="0" style="266" hidden="1" customWidth="1"/>
    <col min="3347" max="3347" width="9.140625" style="266" customWidth="1"/>
    <col min="3348" max="3348" width="56.140625" style="266" customWidth="1"/>
    <col min="3349" max="3350" width="5.42578125" style="266" customWidth="1"/>
    <col min="3351" max="3351" width="3.85546875" style="266" customWidth="1"/>
    <col min="3352" max="3359" width="7.28515625" style="266" customWidth="1"/>
    <col min="3360" max="3584" width="11.42578125" style="266"/>
    <col min="3585" max="3586" width="40.85546875" style="266" customWidth="1"/>
    <col min="3587" max="3587" width="59.7109375" style="266" customWidth="1"/>
    <col min="3588" max="3588" width="5.7109375" style="266" customWidth="1"/>
    <col min="3589" max="3589" width="14.85546875" style="266" customWidth="1"/>
    <col min="3590" max="3597" width="5.7109375" style="266" customWidth="1"/>
    <col min="3598" max="3599" width="6.7109375" style="266" customWidth="1"/>
    <col min="3600" max="3602" width="0" style="266" hidden="1" customWidth="1"/>
    <col min="3603" max="3603" width="9.140625" style="266" customWidth="1"/>
    <col min="3604" max="3604" width="56.140625" style="266" customWidth="1"/>
    <col min="3605" max="3606" width="5.42578125" style="266" customWidth="1"/>
    <col min="3607" max="3607" width="3.85546875" style="266" customWidth="1"/>
    <col min="3608" max="3615" width="7.28515625" style="266" customWidth="1"/>
    <col min="3616" max="3840" width="11.42578125" style="266"/>
    <col min="3841" max="3842" width="40.85546875" style="266" customWidth="1"/>
    <col min="3843" max="3843" width="59.7109375" style="266" customWidth="1"/>
    <col min="3844" max="3844" width="5.7109375" style="266" customWidth="1"/>
    <col min="3845" max="3845" width="14.85546875" style="266" customWidth="1"/>
    <col min="3846" max="3853" width="5.7109375" style="266" customWidth="1"/>
    <col min="3854" max="3855" width="6.7109375" style="266" customWidth="1"/>
    <col min="3856" max="3858" width="0" style="266" hidden="1" customWidth="1"/>
    <col min="3859" max="3859" width="9.140625" style="266" customWidth="1"/>
    <col min="3860" max="3860" width="56.140625" style="266" customWidth="1"/>
    <col min="3861" max="3862" width="5.42578125" style="266" customWidth="1"/>
    <col min="3863" max="3863" width="3.85546875" style="266" customWidth="1"/>
    <col min="3864" max="3871" width="7.28515625" style="266" customWidth="1"/>
    <col min="3872" max="4096" width="11.42578125" style="266"/>
    <col min="4097" max="4098" width="40.85546875" style="266" customWidth="1"/>
    <col min="4099" max="4099" width="59.7109375" style="266" customWidth="1"/>
    <col min="4100" max="4100" width="5.7109375" style="266" customWidth="1"/>
    <col min="4101" max="4101" width="14.85546875" style="266" customWidth="1"/>
    <col min="4102" max="4109" width="5.7109375" style="266" customWidth="1"/>
    <col min="4110" max="4111" width="6.7109375" style="266" customWidth="1"/>
    <col min="4112" max="4114" width="0" style="266" hidden="1" customWidth="1"/>
    <col min="4115" max="4115" width="9.140625" style="266" customWidth="1"/>
    <col min="4116" max="4116" width="56.140625" style="266" customWidth="1"/>
    <col min="4117" max="4118" width="5.42578125" style="266" customWidth="1"/>
    <col min="4119" max="4119" width="3.85546875" style="266" customWidth="1"/>
    <col min="4120" max="4127" width="7.28515625" style="266" customWidth="1"/>
    <col min="4128" max="4352" width="11.42578125" style="266"/>
    <col min="4353" max="4354" width="40.85546875" style="266" customWidth="1"/>
    <col min="4355" max="4355" width="59.7109375" style="266" customWidth="1"/>
    <col min="4356" max="4356" width="5.7109375" style="266" customWidth="1"/>
    <col min="4357" max="4357" width="14.85546875" style="266" customWidth="1"/>
    <col min="4358" max="4365" width="5.7109375" style="266" customWidth="1"/>
    <col min="4366" max="4367" width="6.7109375" style="266" customWidth="1"/>
    <col min="4368" max="4370" width="0" style="266" hidden="1" customWidth="1"/>
    <col min="4371" max="4371" width="9.140625" style="266" customWidth="1"/>
    <col min="4372" max="4372" width="56.140625" style="266" customWidth="1"/>
    <col min="4373" max="4374" width="5.42578125" style="266" customWidth="1"/>
    <col min="4375" max="4375" width="3.85546875" style="266" customWidth="1"/>
    <col min="4376" max="4383" width="7.28515625" style="266" customWidth="1"/>
    <col min="4384" max="4608" width="11.42578125" style="266"/>
    <col min="4609" max="4610" width="40.85546875" style="266" customWidth="1"/>
    <col min="4611" max="4611" width="59.7109375" style="266" customWidth="1"/>
    <col min="4612" max="4612" width="5.7109375" style="266" customWidth="1"/>
    <col min="4613" max="4613" width="14.85546875" style="266" customWidth="1"/>
    <col min="4614" max="4621" width="5.7109375" style="266" customWidth="1"/>
    <col min="4622" max="4623" width="6.7109375" style="266" customWidth="1"/>
    <col min="4624" max="4626" width="0" style="266" hidden="1" customWidth="1"/>
    <col min="4627" max="4627" width="9.140625" style="266" customWidth="1"/>
    <col min="4628" max="4628" width="56.140625" style="266" customWidth="1"/>
    <col min="4629" max="4630" width="5.42578125" style="266" customWidth="1"/>
    <col min="4631" max="4631" width="3.85546875" style="266" customWidth="1"/>
    <col min="4632" max="4639" width="7.28515625" style="266" customWidth="1"/>
    <col min="4640" max="4864" width="11.42578125" style="266"/>
    <col min="4865" max="4866" width="40.85546875" style="266" customWidth="1"/>
    <col min="4867" max="4867" width="59.7109375" style="266" customWidth="1"/>
    <col min="4868" max="4868" width="5.7109375" style="266" customWidth="1"/>
    <col min="4869" max="4869" width="14.85546875" style="266" customWidth="1"/>
    <col min="4870" max="4877" width="5.7109375" style="266" customWidth="1"/>
    <col min="4878" max="4879" width="6.7109375" style="266" customWidth="1"/>
    <col min="4880" max="4882" width="0" style="266" hidden="1" customWidth="1"/>
    <col min="4883" max="4883" width="9.140625" style="266" customWidth="1"/>
    <col min="4884" max="4884" width="56.140625" style="266" customWidth="1"/>
    <col min="4885" max="4886" width="5.42578125" style="266" customWidth="1"/>
    <col min="4887" max="4887" width="3.85546875" style="266" customWidth="1"/>
    <col min="4888" max="4895" width="7.28515625" style="266" customWidth="1"/>
    <col min="4896" max="5120" width="11.42578125" style="266"/>
    <col min="5121" max="5122" width="40.85546875" style="266" customWidth="1"/>
    <col min="5123" max="5123" width="59.7109375" style="266" customWidth="1"/>
    <col min="5124" max="5124" width="5.7109375" style="266" customWidth="1"/>
    <col min="5125" max="5125" width="14.85546875" style="266" customWidth="1"/>
    <col min="5126" max="5133" width="5.7109375" style="266" customWidth="1"/>
    <col min="5134" max="5135" width="6.7109375" style="266" customWidth="1"/>
    <col min="5136" max="5138" width="0" style="266" hidden="1" customWidth="1"/>
    <col min="5139" max="5139" width="9.140625" style="266" customWidth="1"/>
    <col min="5140" max="5140" width="56.140625" style="266" customWidth="1"/>
    <col min="5141" max="5142" width="5.42578125" style="266" customWidth="1"/>
    <col min="5143" max="5143" width="3.85546875" style="266" customWidth="1"/>
    <col min="5144" max="5151" width="7.28515625" style="266" customWidth="1"/>
    <col min="5152" max="5376" width="11.42578125" style="266"/>
    <col min="5377" max="5378" width="40.85546875" style="266" customWidth="1"/>
    <col min="5379" max="5379" width="59.7109375" style="266" customWidth="1"/>
    <col min="5380" max="5380" width="5.7109375" style="266" customWidth="1"/>
    <col min="5381" max="5381" width="14.85546875" style="266" customWidth="1"/>
    <col min="5382" max="5389" width="5.7109375" style="266" customWidth="1"/>
    <col min="5390" max="5391" width="6.7109375" style="266" customWidth="1"/>
    <col min="5392" max="5394" width="0" style="266" hidden="1" customWidth="1"/>
    <col min="5395" max="5395" width="9.140625" style="266" customWidth="1"/>
    <col min="5396" max="5396" width="56.140625" style="266" customWidth="1"/>
    <col min="5397" max="5398" width="5.42578125" style="266" customWidth="1"/>
    <col min="5399" max="5399" width="3.85546875" style="266" customWidth="1"/>
    <col min="5400" max="5407" width="7.28515625" style="266" customWidth="1"/>
    <col min="5408" max="5632" width="11.42578125" style="266"/>
    <col min="5633" max="5634" width="40.85546875" style="266" customWidth="1"/>
    <col min="5635" max="5635" width="59.7109375" style="266" customWidth="1"/>
    <col min="5636" max="5636" width="5.7109375" style="266" customWidth="1"/>
    <col min="5637" max="5637" width="14.85546875" style="266" customWidth="1"/>
    <col min="5638" max="5645" width="5.7109375" style="266" customWidth="1"/>
    <col min="5646" max="5647" width="6.7109375" style="266" customWidth="1"/>
    <col min="5648" max="5650" width="0" style="266" hidden="1" customWidth="1"/>
    <col min="5651" max="5651" width="9.140625" style="266" customWidth="1"/>
    <col min="5652" max="5652" width="56.140625" style="266" customWidth="1"/>
    <col min="5653" max="5654" width="5.42578125" style="266" customWidth="1"/>
    <col min="5655" max="5655" width="3.85546875" style="266" customWidth="1"/>
    <col min="5656" max="5663" width="7.28515625" style="266" customWidth="1"/>
    <col min="5664" max="5888" width="11.42578125" style="266"/>
    <col min="5889" max="5890" width="40.85546875" style="266" customWidth="1"/>
    <col min="5891" max="5891" width="59.7109375" style="266" customWidth="1"/>
    <col min="5892" max="5892" width="5.7109375" style="266" customWidth="1"/>
    <col min="5893" max="5893" width="14.85546875" style="266" customWidth="1"/>
    <col min="5894" max="5901" width="5.7109375" style="266" customWidth="1"/>
    <col min="5902" max="5903" width="6.7109375" style="266" customWidth="1"/>
    <col min="5904" max="5906" width="0" style="266" hidden="1" customWidth="1"/>
    <col min="5907" max="5907" width="9.140625" style="266" customWidth="1"/>
    <col min="5908" max="5908" width="56.140625" style="266" customWidth="1"/>
    <col min="5909" max="5910" width="5.42578125" style="266" customWidth="1"/>
    <col min="5911" max="5911" width="3.85546875" style="266" customWidth="1"/>
    <col min="5912" max="5919" width="7.28515625" style="266" customWidth="1"/>
    <col min="5920" max="6144" width="11.42578125" style="266"/>
    <col min="6145" max="6146" width="40.85546875" style="266" customWidth="1"/>
    <col min="6147" max="6147" width="59.7109375" style="266" customWidth="1"/>
    <col min="6148" max="6148" width="5.7109375" style="266" customWidth="1"/>
    <col min="6149" max="6149" width="14.85546875" style="266" customWidth="1"/>
    <col min="6150" max="6157" width="5.7109375" style="266" customWidth="1"/>
    <col min="6158" max="6159" width="6.7109375" style="266" customWidth="1"/>
    <col min="6160" max="6162" width="0" style="266" hidden="1" customWidth="1"/>
    <col min="6163" max="6163" width="9.140625" style="266" customWidth="1"/>
    <col min="6164" max="6164" width="56.140625" style="266" customWidth="1"/>
    <col min="6165" max="6166" width="5.42578125" style="266" customWidth="1"/>
    <col min="6167" max="6167" width="3.85546875" style="266" customWidth="1"/>
    <col min="6168" max="6175" width="7.28515625" style="266" customWidth="1"/>
    <col min="6176" max="6400" width="11.42578125" style="266"/>
    <col min="6401" max="6402" width="40.85546875" style="266" customWidth="1"/>
    <col min="6403" max="6403" width="59.7109375" style="266" customWidth="1"/>
    <col min="6404" max="6404" width="5.7109375" style="266" customWidth="1"/>
    <col min="6405" max="6405" width="14.85546875" style="266" customWidth="1"/>
    <col min="6406" max="6413" width="5.7109375" style="266" customWidth="1"/>
    <col min="6414" max="6415" width="6.7109375" style="266" customWidth="1"/>
    <col min="6416" max="6418" width="0" style="266" hidden="1" customWidth="1"/>
    <col min="6419" max="6419" width="9.140625" style="266" customWidth="1"/>
    <col min="6420" max="6420" width="56.140625" style="266" customWidth="1"/>
    <col min="6421" max="6422" width="5.42578125" style="266" customWidth="1"/>
    <col min="6423" max="6423" width="3.85546875" style="266" customWidth="1"/>
    <col min="6424" max="6431" width="7.28515625" style="266" customWidth="1"/>
    <col min="6432" max="6656" width="11.42578125" style="266"/>
    <col min="6657" max="6658" width="40.85546875" style="266" customWidth="1"/>
    <col min="6659" max="6659" width="59.7109375" style="266" customWidth="1"/>
    <col min="6660" max="6660" width="5.7109375" style="266" customWidth="1"/>
    <col min="6661" max="6661" width="14.85546875" style="266" customWidth="1"/>
    <col min="6662" max="6669" width="5.7109375" style="266" customWidth="1"/>
    <col min="6670" max="6671" width="6.7109375" style="266" customWidth="1"/>
    <col min="6672" max="6674" width="0" style="266" hidden="1" customWidth="1"/>
    <col min="6675" max="6675" width="9.140625" style="266" customWidth="1"/>
    <col min="6676" max="6676" width="56.140625" style="266" customWidth="1"/>
    <col min="6677" max="6678" width="5.42578125" style="266" customWidth="1"/>
    <col min="6679" max="6679" width="3.85546875" style="266" customWidth="1"/>
    <col min="6680" max="6687" width="7.28515625" style="266" customWidth="1"/>
    <col min="6688" max="6912" width="11.42578125" style="266"/>
    <col min="6913" max="6914" width="40.85546875" style="266" customWidth="1"/>
    <col min="6915" max="6915" width="59.7109375" style="266" customWidth="1"/>
    <col min="6916" max="6916" width="5.7109375" style="266" customWidth="1"/>
    <col min="6917" max="6917" width="14.85546875" style="266" customWidth="1"/>
    <col min="6918" max="6925" width="5.7109375" style="266" customWidth="1"/>
    <col min="6926" max="6927" width="6.7109375" style="266" customWidth="1"/>
    <col min="6928" max="6930" width="0" style="266" hidden="1" customWidth="1"/>
    <col min="6931" max="6931" width="9.140625" style="266" customWidth="1"/>
    <col min="6932" max="6932" width="56.140625" style="266" customWidth="1"/>
    <col min="6933" max="6934" width="5.42578125" style="266" customWidth="1"/>
    <col min="6935" max="6935" width="3.85546875" style="266" customWidth="1"/>
    <col min="6936" max="6943" width="7.28515625" style="266" customWidth="1"/>
    <col min="6944" max="7168" width="11.42578125" style="266"/>
    <col min="7169" max="7170" width="40.85546875" style="266" customWidth="1"/>
    <col min="7171" max="7171" width="59.7109375" style="266" customWidth="1"/>
    <col min="7172" max="7172" width="5.7109375" style="266" customWidth="1"/>
    <col min="7173" max="7173" width="14.85546875" style="266" customWidth="1"/>
    <col min="7174" max="7181" width="5.7109375" style="266" customWidth="1"/>
    <col min="7182" max="7183" width="6.7109375" style="266" customWidth="1"/>
    <col min="7184" max="7186" width="0" style="266" hidden="1" customWidth="1"/>
    <col min="7187" max="7187" width="9.140625" style="266" customWidth="1"/>
    <col min="7188" max="7188" width="56.140625" style="266" customWidth="1"/>
    <col min="7189" max="7190" width="5.42578125" style="266" customWidth="1"/>
    <col min="7191" max="7191" width="3.85546875" style="266" customWidth="1"/>
    <col min="7192" max="7199" width="7.28515625" style="266" customWidth="1"/>
    <col min="7200" max="7424" width="11.42578125" style="266"/>
    <col min="7425" max="7426" width="40.85546875" style="266" customWidth="1"/>
    <col min="7427" max="7427" width="59.7109375" style="266" customWidth="1"/>
    <col min="7428" max="7428" width="5.7109375" style="266" customWidth="1"/>
    <col min="7429" max="7429" width="14.85546875" style="266" customWidth="1"/>
    <col min="7430" max="7437" width="5.7109375" style="266" customWidth="1"/>
    <col min="7438" max="7439" width="6.7109375" style="266" customWidth="1"/>
    <col min="7440" max="7442" width="0" style="266" hidden="1" customWidth="1"/>
    <col min="7443" max="7443" width="9.140625" style="266" customWidth="1"/>
    <col min="7444" max="7444" width="56.140625" style="266" customWidth="1"/>
    <col min="7445" max="7446" width="5.42578125" style="266" customWidth="1"/>
    <col min="7447" max="7447" width="3.85546875" style="266" customWidth="1"/>
    <col min="7448" max="7455" width="7.28515625" style="266" customWidth="1"/>
    <col min="7456" max="7680" width="11.42578125" style="266"/>
    <col min="7681" max="7682" width="40.85546875" style="266" customWidth="1"/>
    <col min="7683" max="7683" width="59.7109375" style="266" customWidth="1"/>
    <col min="7684" max="7684" width="5.7109375" style="266" customWidth="1"/>
    <col min="7685" max="7685" width="14.85546875" style="266" customWidth="1"/>
    <col min="7686" max="7693" width="5.7109375" style="266" customWidth="1"/>
    <col min="7694" max="7695" width="6.7109375" style="266" customWidth="1"/>
    <col min="7696" max="7698" width="0" style="266" hidden="1" customWidth="1"/>
    <col min="7699" max="7699" width="9.140625" style="266" customWidth="1"/>
    <col min="7700" max="7700" width="56.140625" style="266" customWidth="1"/>
    <col min="7701" max="7702" width="5.42578125" style="266" customWidth="1"/>
    <col min="7703" max="7703" width="3.85546875" style="266" customWidth="1"/>
    <col min="7704" max="7711" width="7.28515625" style="266" customWidth="1"/>
    <col min="7712" max="7936" width="11.42578125" style="266"/>
    <col min="7937" max="7938" width="40.85546875" style="266" customWidth="1"/>
    <col min="7939" max="7939" width="59.7109375" style="266" customWidth="1"/>
    <col min="7940" max="7940" width="5.7109375" style="266" customWidth="1"/>
    <col min="7941" max="7941" width="14.85546875" style="266" customWidth="1"/>
    <col min="7942" max="7949" width="5.7109375" style="266" customWidth="1"/>
    <col min="7950" max="7951" width="6.7109375" style="266" customWidth="1"/>
    <col min="7952" max="7954" width="0" style="266" hidden="1" customWidth="1"/>
    <col min="7955" max="7955" width="9.140625" style="266" customWidth="1"/>
    <col min="7956" max="7956" width="56.140625" style="266" customWidth="1"/>
    <col min="7957" max="7958" width="5.42578125" style="266" customWidth="1"/>
    <col min="7959" max="7959" width="3.85546875" style="266" customWidth="1"/>
    <col min="7960" max="7967" width="7.28515625" style="266" customWidth="1"/>
    <col min="7968" max="8192" width="11.42578125" style="266"/>
    <col min="8193" max="8194" width="40.85546875" style="266" customWidth="1"/>
    <col min="8195" max="8195" width="59.7109375" style="266" customWidth="1"/>
    <col min="8196" max="8196" width="5.7109375" style="266" customWidth="1"/>
    <col min="8197" max="8197" width="14.85546875" style="266" customWidth="1"/>
    <col min="8198" max="8205" width="5.7109375" style="266" customWidth="1"/>
    <col min="8206" max="8207" width="6.7109375" style="266" customWidth="1"/>
    <col min="8208" max="8210" width="0" style="266" hidden="1" customWidth="1"/>
    <col min="8211" max="8211" width="9.140625" style="266" customWidth="1"/>
    <col min="8212" max="8212" width="56.140625" style="266" customWidth="1"/>
    <col min="8213" max="8214" width="5.42578125" style="266" customWidth="1"/>
    <col min="8215" max="8215" width="3.85546875" style="266" customWidth="1"/>
    <col min="8216" max="8223" width="7.28515625" style="266" customWidth="1"/>
    <col min="8224" max="8448" width="11.42578125" style="266"/>
    <col min="8449" max="8450" width="40.85546875" style="266" customWidth="1"/>
    <col min="8451" max="8451" width="59.7109375" style="266" customWidth="1"/>
    <col min="8452" max="8452" width="5.7109375" style="266" customWidth="1"/>
    <col min="8453" max="8453" width="14.85546875" style="266" customWidth="1"/>
    <col min="8454" max="8461" width="5.7109375" style="266" customWidth="1"/>
    <col min="8462" max="8463" width="6.7109375" style="266" customWidth="1"/>
    <col min="8464" max="8466" width="0" style="266" hidden="1" customWidth="1"/>
    <col min="8467" max="8467" width="9.140625" style="266" customWidth="1"/>
    <col min="8468" max="8468" width="56.140625" style="266" customWidth="1"/>
    <col min="8469" max="8470" width="5.42578125" style="266" customWidth="1"/>
    <col min="8471" max="8471" width="3.85546875" style="266" customWidth="1"/>
    <col min="8472" max="8479" width="7.28515625" style="266" customWidth="1"/>
    <col min="8480" max="8704" width="11.42578125" style="266"/>
    <col min="8705" max="8706" width="40.85546875" style="266" customWidth="1"/>
    <col min="8707" max="8707" width="59.7109375" style="266" customWidth="1"/>
    <col min="8708" max="8708" width="5.7109375" style="266" customWidth="1"/>
    <col min="8709" max="8709" width="14.85546875" style="266" customWidth="1"/>
    <col min="8710" max="8717" width="5.7109375" style="266" customWidth="1"/>
    <col min="8718" max="8719" width="6.7109375" style="266" customWidth="1"/>
    <col min="8720" max="8722" width="0" style="266" hidden="1" customWidth="1"/>
    <col min="8723" max="8723" width="9.140625" style="266" customWidth="1"/>
    <col min="8724" max="8724" width="56.140625" style="266" customWidth="1"/>
    <col min="8725" max="8726" width="5.42578125" style="266" customWidth="1"/>
    <col min="8727" max="8727" width="3.85546875" style="266" customWidth="1"/>
    <col min="8728" max="8735" width="7.28515625" style="266" customWidth="1"/>
    <col min="8736" max="8960" width="11.42578125" style="266"/>
    <col min="8961" max="8962" width="40.85546875" style="266" customWidth="1"/>
    <col min="8963" max="8963" width="59.7109375" style="266" customWidth="1"/>
    <col min="8964" max="8964" width="5.7109375" style="266" customWidth="1"/>
    <col min="8965" max="8965" width="14.85546875" style="266" customWidth="1"/>
    <col min="8966" max="8973" width="5.7109375" style="266" customWidth="1"/>
    <col min="8974" max="8975" width="6.7109375" style="266" customWidth="1"/>
    <col min="8976" max="8978" width="0" style="266" hidden="1" customWidth="1"/>
    <col min="8979" max="8979" width="9.140625" style="266" customWidth="1"/>
    <col min="8980" max="8980" width="56.140625" style="266" customWidth="1"/>
    <col min="8981" max="8982" width="5.42578125" style="266" customWidth="1"/>
    <col min="8983" max="8983" width="3.85546875" style="266" customWidth="1"/>
    <col min="8984" max="8991" width="7.28515625" style="266" customWidth="1"/>
    <col min="8992" max="9216" width="11.42578125" style="266"/>
    <col min="9217" max="9218" width="40.85546875" style="266" customWidth="1"/>
    <col min="9219" max="9219" width="59.7109375" style="266" customWidth="1"/>
    <col min="9220" max="9220" width="5.7109375" style="266" customWidth="1"/>
    <col min="9221" max="9221" width="14.85546875" style="266" customWidth="1"/>
    <col min="9222" max="9229" width="5.7109375" style="266" customWidth="1"/>
    <col min="9230" max="9231" width="6.7109375" style="266" customWidth="1"/>
    <col min="9232" max="9234" width="0" style="266" hidden="1" customWidth="1"/>
    <col min="9235" max="9235" width="9.140625" style="266" customWidth="1"/>
    <col min="9236" max="9236" width="56.140625" style="266" customWidth="1"/>
    <col min="9237" max="9238" width="5.42578125" style="266" customWidth="1"/>
    <col min="9239" max="9239" width="3.85546875" style="266" customWidth="1"/>
    <col min="9240" max="9247" width="7.28515625" style="266" customWidth="1"/>
    <col min="9248" max="9472" width="11.42578125" style="266"/>
    <col min="9473" max="9474" width="40.85546875" style="266" customWidth="1"/>
    <col min="9475" max="9475" width="59.7109375" style="266" customWidth="1"/>
    <col min="9476" max="9476" width="5.7109375" style="266" customWidth="1"/>
    <col min="9477" max="9477" width="14.85546875" style="266" customWidth="1"/>
    <col min="9478" max="9485" width="5.7109375" style="266" customWidth="1"/>
    <col min="9486" max="9487" width="6.7109375" style="266" customWidth="1"/>
    <col min="9488" max="9490" width="0" style="266" hidden="1" customWidth="1"/>
    <col min="9491" max="9491" width="9.140625" style="266" customWidth="1"/>
    <col min="9492" max="9492" width="56.140625" style="266" customWidth="1"/>
    <col min="9493" max="9494" width="5.42578125" style="266" customWidth="1"/>
    <col min="9495" max="9495" width="3.85546875" style="266" customWidth="1"/>
    <col min="9496" max="9503" width="7.28515625" style="266" customWidth="1"/>
    <col min="9504" max="9728" width="11.42578125" style="266"/>
    <col min="9729" max="9730" width="40.85546875" style="266" customWidth="1"/>
    <col min="9731" max="9731" width="59.7109375" style="266" customWidth="1"/>
    <col min="9732" max="9732" width="5.7109375" style="266" customWidth="1"/>
    <col min="9733" max="9733" width="14.85546875" style="266" customWidth="1"/>
    <col min="9734" max="9741" width="5.7109375" style="266" customWidth="1"/>
    <col min="9742" max="9743" width="6.7109375" style="266" customWidth="1"/>
    <col min="9744" max="9746" width="0" style="266" hidden="1" customWidth="1"/>
    <col min="9747" max="9747" width="9.140625" style="266" customWidth="1"/>
    <col min="9748" max="9748" width="56.140625" style="266" customWidth="1"/>
    <col min="9749" max="9750" width="5.42578125" style="266" customWidth="1"/>
    <col min="9751" max="9751" width="3.85546875" style="266" customWidth="1"/>
    <col min="9752" max="9759" width="7.28515625" style="266" customWidth="1"/>
    <col min="9760" max="9984" width="11.42578125" style="266"/>
    <col min="9985" max="9986" width="40.85546875" style="266" customWidth="1"/>
    <col min="9987" max="9987" width="59.7109375" style="266" customWidth="1"/>
    <col min="9988" max="9988" width="5.7109375" style="266" customWidth="1"/>
    <col min="9989" max="9989" width="14.85546875" style="266" customWidth="1"/>
    <col min="9990" max="9997" width="5.7109375" style="266" customWidth="1"/>
    <col min="9998" max="9999" width="6.7109375" style="266" customWidth="1"/>
    <col min="10000" max="10002" width="0" style="266" hidden="1" customWidth="1"/>
    <col min="10003" max="10003" width="9.140625" style="266" customWidth="1"/>
    <col min="10004" max="10004" width="56.140625" style="266" customWidth="1"/>
    <col min="10005" max="10006" width="5.42578125" style="266" customWidth="1"/>
    <col min="10007" max="10007" width="3.85546875" style="266" customWidth="1"/>
    <col min="10008" max="10015" width="7.28515625" style="266" customWidth="1"/>
    <col min="10016" max="10240" width="11.42578125" style="266"/>
    <col min="10241" max="10242" width="40.85546875" style="266" customWidth="1"/>
    <col min="10243" max="10243" width="59.7109375" style="266" customWidth="1"/>
    <col min="10244" max="10244" width="5.7109375" style="266" customWidth="1"/>
    <col min="10245" max="10245" width="14.85546875" style="266" customWidth="1"/>
    <col min="10246" max="10253" width="5.7109375" style="266" customWidth="1"/>
    <col min="10254" max="10255" width="6.7109375" style="266" customWidth="1"/>
    <col min="10256" max="10258" width="0" style="266" hidden="1" customWidth="1"/>
    <col min="10259" max="10259" width="9.140625" style="266" customWidth="1"/>
    <col min="10260" max="10260" width="56.140625" style="266" customWidth="1"/>
    <col min="10261" max="10262" width="5.42578125" style="266" customWidth="1"/>
    <col min="10263" max="10263" width="3.85546875" style="266" customWidth="1"/>
    <col min="10264" max="10271" width="7.28515625" style="266" customWidth="1"/>
    <col min="10272" max="10496" width="11.42578125" style="266"/>
    <col min="10497" max="10498" width="40.85546875" style="266" customWidth="1"/>
    <col min="10499" max="10499" width="59.7109375" style="266" customWidth="1"/>
    <col min="10500" max="10500" width="5.7109375" style="266" customWidth="1"/>
    <col min="10501" max="10501" width="14.85546875" style="266" customWidth="1"/>
    <col min="10502" max="10509" width="5.7109375" style="266" customWidth="1"/>
    <col min="10510" max="10511" width="6.7109375" style="266" customWidth="1"/>
    <col min="10512" max="10514" width="0" style="266" hidden="1" customWidth="1"/>
    <col min="10515" max="10515" width="9.140625" style="266" customWidth="1"/>
    <col min="10516" max="10516" width="56.140625" style="266" customWidth="1"/>
    <col min="10517" max="10518" width="5.42578125" style="266" customWidth="1"/>
    <col min="10519" max="10519" width="3.85546875" style="266" customWidth="1"/>
    <col min="10520" max="10527" width="7.28515625" style="266" customWidth="1"/>
    <col min="10528" max="10752" width="11.42578125" style="266"/>
    <col min="10753" max="10754" width="40.85546875" style="266" customWidth="1"/>
    <col min="10755" max="10755" width="59.7109375" style="266" customWidth="1"/>
    <col min="10756" max="10756" width="5.7109375" style="266" customWidth="1"/>
    <col min="10757" max="10757" width="14.85546875" style="266" customWidth="1"/>
    <col min="10758" max="10765" width="5.7109375" style="266" customWidth="1"/>
    <col min="10766" max="10767" width="6.7109375" style="266" customWidth="1"/>
    <col min="10768" max="10770" width="0" style="266" hidden="1" customWidth="1"/>
    <col min="10771" max="10771" width="9.140625" style="266" customWidth="1"/>
    <col min="10772" max="10772" width="56.140625" style="266" customWidth="1"/>
    <col min="10773" max="10774" width="5.42578125" style="266" customWidth="1"/>
    <col min="10775" max="10775" width="3.85546875" style="266" customWidth="1"/>
    <col min="10776" max="10783" width="7.28515625" style="266" customWidth="1"/>
    <col min="10784" max="11008" width="11.42578125" style="266"/>
    <col min="11009" max="11010" width="40.85546875" style="266" customWidth="1"/>
    <col min="11011" max="11011" width="59.7109375" style="266" customWidth="1"/>
    <col min="11012" max="11012" width="5.7109375" style="266" customWidth="1"/>
    <col min="11013" max="11013" width="14.85546875" style="266" customWidth="1"/>
    <col min="11014" max="11021" width="5.7109375" style="266" customWidth="1"/>
    <col min="11022" max="11023" width="6.7109375" style="266" customWidth="1"/>
    <col min="11024" max="11026" width="0" style="266" hidden="1" customWidth="1"/>
    <col min="11027" max="11027" width="9.140625" style="266" customWidth="1"/>
    <col min="11028" max="11028" width="56.140625" style="266" customWidth="1"/>
    <col min="11029" max="11030" width="5.42578125" style="266" customWidth="1"/>
    <col min="11031" max="11031" width="3.85546875" style="266" customWidth="1"/>
    <col min="11032" max="11039" width="7.28515625" style="266" customWidth="1"/>
    <col min="11040" max="11264" width="11.42578125" style="266"/>
    <col min="11265" max="11266" width="40.85546875" style="266" customWidth="1"/>
    <col min="11267" max="11267" width="59.7109375" style="266" customWidth="1"/>
    <col min="11268" max="11268" width="5.7109375" style="266" customWidth="1"/>
    <col min="11269" max="11269" width="14.85546875" style="266" customWidth="1"/>
    <col min="11270" max="11277" width="5.7109375" style="266" customWidth="1"/>
    <col min="11278" max="11279" width="6.7109375" style="266" customWidth="1"/>
    <col min="11280" max="11282" width="0" style="266" hidden="1" customWidth="1"/>
    <col min="11283" max="11283" width="9.140625" style="266" customWidth="1"/>
    <col min="11284" max="11284" width="56.140625" style="266" customWidth="1"/>
    <col min="11285" max="11286" width="5.42578125" style="266" customWidth="1"/>
    <col min="11287" max="11287" width="3.85546875" style="266" customWidth="1"/>
    <col min="11288" max="11295" width="7.28515625" style="266" customWidth="1"/>
    <col min="11296" max="11520" width="11.42578125" style="266"/>
    <col min="11521" max="11522" width="40.85546875" style="266" customWidth="1"/>
    <col min="11523" max="11523" width="59.7109375" style="266" customWidth="1"/>
    <col min="11524" max="11524" width="5.7109375" style="266" customWidth="1"/>
    <col min="11525" max="11525" width="14.85546875" style="266" customWidth="1"/>
    <col min="11526" max="11533" width="5.7109375" style="266" customWidth="1"/>
    <col min="11534" max="11535" width="6.7109375" style="266" customWidth="1"/>
    <col min="11536" max="11538" width="0" style="266" hidden="1" customWidth="1"/>
    <col min="11539" max="11539" width="9.140625" style="266" customWidth="1"/>
    <col min="11540" max="11540" width="56.140625" style="266" customWidth="1"/>
    <col min="11541" max="11542" width="5.42578125" style="266" customWidth="1"/>
    <col min="11543" max="11543" width="3.85546875" style="266" customWidth="1"/>
    <col min="11544" max="11551" width="7.28515625" style="266" customWidth="1"/>
    <col min="11552" max="11776" width="11.42578125" style="266"/>
    <col min="11777" max="11778" width="40.85546875" style="266" customWidth="1"/>
    <col min="11779" max="11779" width="59.7109375" style="266" customWidth="1"/>
    <col min="11780" max="11780" width="5.7109375" style="266" customWidth="1"/>
    <col min="11781" max="11781" width="14.85546875" style="266" customWidth="1"/>
    <col min="11782" max="11789" width="5.7109375" style="266" customWidth="1"/>
    <col min="11790" max="11791" width="6.7109375" style="266" customWidth="1"/>
    <col min="11792" max="11794" width="0" style="266" hidden="1" customWidth="1"/>
    <col min="11795" max="11795" width="9.140625" style="266" customWidth="1"/>
    <col min="11796" max="11796" width="56.140625" style="266" customWidth="1"/>
    <col min="11797" max="11798" width="5.42578125" style="266" customWidth="1"/>
    <col min="11799" max="11799" width="3.85546875" style="266" customWidth="1"/>
    <col min="11800" max="11807" width="7.28515625" style="266" customWidth="1"/>
    <col min="11808" max="12032" width="11.42578125" style="266"/>
    <col min="12033" max="12034" width="40.85546875" style="266" customWidth="1"/>
    <col min="12035" max="12035" width="59.7109375" style="266" customWidth="1"/>
    <col min="12036" max="12036" width="5.7109375" style="266" customWidth="1"/>
    <col min="12037" max="12037" width="14.85546875" style="266" customWidth="1"/>
    <col min="12038" max="12045" width="5.7109375" style="266" customWidth="1"/>
    <col min="12046" max="12047" width="6.7109375" style="266" customWidth="1"/>
    <col min="12048" max="12050" width="0" style="266" hidden="1" customWidth="1"/>
    <col min="12051" max="12051" width="9.140625" style="266" customWidth="1"/>
    <col min="12052" max="12052" width="56.140625" style="266" customWidth="1"/>
    <col min="12053" max="12054" width="5.42578125" style="266" customWidth="1"/>
    <col min="12055" max="12055" width="3.85546875" style="266" customWidth="1"/>
    <col min="12056" max="12063" width="7.28515625" style="266" customWidth="1"/>
    <col min="12064" max="12288" width="11.42578125" style="266"/>
    <col min="12289" max="12290" width="40.85546875" style="266" customWidth="1"/>
    <col min="12291" max="12291" width="59.7109375" style="266" customWidth="1"/>
    <col min="12292" max="12292" width="5.7109375" style="266" customWidth="1"/>
    <col min="12293" max="12293" width="14.85546875" style="266" customWidth="1"/>
    <col min="12294" max="12301" width="5.7109375" style="266" customWidth="1"/>
    <col min="12302" max="12303" width="6.7109375" style="266" customWidth="1"/>
    <col min="12304" max="12306" width="0" style="266" hidden="1" customWidth="1"/>
    <col min="12307" max="12307" width="9.140625" style="266" customWidth="1"/>
    <col min="12308" max="12308" width="56.140625" style="266" customWidth="1"/>
    <col min="12309" max="12310" width="5.42578125" style="266" customWidth="1"/>
    <col min="12311" max="12311" width="3.85546875" style="266" customWidth="1"/>
    <col min="12312" max="12319" width="7.28515625" style="266" customWidth="1"/>
    <col min="12320" max="12544" width="11.42578125" style="266"/>
    <col min="12545" max="12546" width="40.85546875" style="266" customWidth="1"/>
    <col min="12547" max="12547" width="59.7109375" style="266" customWidth="1"/>
    <col min="12548" max="12548" width="5.7109375" style="266" customWidth="1"/>
    <col min="12549" max="12549" width="14.85546875" style="266" customWidth="1"/>
    <col min="12550" max="12557" width="5.7109375" style="266" customWidth="1"/>
    <col min="12558" max="12559" width="6.7109375" style="266" customWidth="1"/>
    <col min="12560" max="12562" width="0" style="266" hidden="1" customWidth="1"/>
    <col min="12563" max="12563" width="9.140625" style="266" customWidth="1"/>
    <col min="12564" max="12564" width="56.140625" style="266" customWidth="1"/>
    <col min="12565" max="12566" width="5.42578125" style="266" customWidth="1"/>
    <col min="12567" max="12567" width="3.85546875" style="266" customWidth="1"/>
    <col min="12568" max="12575" width="7.28515625" style="266" customWidth="1"/>
    <col min="12576" max="12800" width="11.42578125" style="266"/>
    <col min="12801" max="12802" width="40.85546875" style="266" customWidth="1"/>
    <col min="12803" max="12803" width="59.7109375" style="266" customWidth="1"/>
    <col min="12804" max="12804" width="5.7109375" style="266" customWidth="1"/>
    <col min="12805" max="12805" width="14.85546875" style="266" customWidth="1"/>
    <col min="12806" max="12813" width="5.7109375" style="266" customWidth="1"/>
    <col min="12814" max="12815" width="6.7109375" style="266" customWidth="1"/>
    <col min="12816" max="12818" width="0" style="266" hidden="1" customWidth="1"/>
    <col min="12819" max="12819" width="9.140625" style="266" customWidth="1"/>
    <col min="12820" max="12820" width="56.140625" style="266" customWidth="1"/>
    <col min="12821" max="12822" width="5.42578125" style="266" customWidth="1"/>
    <col min="12823" max="12823" width="3.85546875" style="266" customWidth="1"/>
    <col min="12824" max="12831" width="7.28515625" style="266" customWidth="1"/>
    <col min="12832" max="13056" width="11.42578125" style="266"/>
    <col min="13057" max="13058" width="40.85546875" style="266" customWidth="1"/>
    <col min="13059" max="13059" width="59.7109375" style="266" customWidth="1"/>
    <col min="13060" max="13060" width="5.7109375" style="266" customWidth="1"/>
    <col min="13061" max="13061" width="14.85546875" style="266" customWidth="1"/>
    <col min="13062" max="13069" width="5.7109375" style="266" customWidth="1"/>
    <col min="13070" max="13071" width="6.7109375" style="266" customWidth="1"/>
    <col min="13072" max="13074" width="0" style="266" hidden="1" customWidth="1"/>
    <col min="13075" max="13075" width="9.140625" style="266" customWidth="1"/>
    <col min="13076" max="13076" width="56.140625" style="266" customWidth="1"/>
    <col min="13077" max="13078" width="5.42578125" style="266" customWidth="1"/>
    <col min="13079" max="13079" width="3.85546875" style="266" customWidth="1"/>
    <col min="13080" max="13087" width="7.28515625" style="266" customWidth="1"/>
    <col min="13088" max="13312" width="11.42578125" style="266"/>
    <col min="13313" max="13314" width="40.85546875" style="266" customWidth="1"/>
    <col min="13315" max="13315" width="59.7109375" style="266" customWidth="1"/>
    <col min="13316" max="13316" width="5.7109375" style="266" customWidth="1"/>
    <col min="13317" max="13317" width="14.85546875" style="266" customWidth="1"/>
    <col min="13318" max="13325" width="5.7109375" style="266" customWidth="1"/>
    <col min="13326" max="13327" width="6.7109375" style="266" customWidth="1"/>
    <col min="13328" max="13330" width="0" style="266" hidden="1" customWidth="1"/>
    <col min="13331" max="13331" width="9.140625" style="266" customWidth="1"/>
    <col min="13332" max="13332" width="56.140625" style="266" customWidth="1"/>
    <col min="13333" max="13334" width="5.42578125" style="266" customWidth="1"/>
    <col min="13335" max="13335" width="3.85546875" style="266" customWidth="1"/>
    <col min="13336" max="13343" width="7.28515625" style="266" customWidth="1"/>
    <col min="13344" max="13568" width="11.42578125" style="266"/>
    <col min="13569" max="13570" width="40.85546875" style="266" customWidth="1"/>
    <col min="13571" max="13571" width="59.7109375" style="266" customWidth="1"/>
    <col min="13572" max="13572" width="5.7109375" style="266" customWidth="1"/>
    <col min="13573" max="13573" width="14.85546875" style="266" customWidth="1"/>
    <col min="13574" max="13581" width="5.7109375" style="266" customWidth="1"/>
    <col min="13582" max="13583" width="6.7109375" style="266" customWidth="1"/>
    <col min="13584" max="13586" width="0" style="266" hidden="1" customWidth="1"/>
    <col min="13587" max="13587" width="9.140625" style="266" customWidth="1"/>
    <col min="13588" max="13588" width="56.140625" style="266" customWidth="1"/>
    <col min="13589" max="13590" width="5.42578125" style="266" customWidth="1"/>
    <col min="13591" max="13591" width="3.85546875" style="266" customWidth="1"/>
    <col min="13592" max="13599" width="7.28515625" style="266" customWidth="1"/>
    <col min="13600" max="13824" width="11.42578125" style="266"/>
    <col min="13825" max="13826" width="40.85546875" style="266" customWidth="1"/>
    <col min="13827" max="13827" width="59.7109375" style="266" customWidth="1"/>
    <col min="13828" max="13828" width="5.7109375" style="266" customWidth="1"/>
    <col min="13829" max="13829" width="14.85546875" style="266" customWidth="1"/>
    <col min="13830" max="13837" width="5.7109375" style="266" customWidth="1"/>
    <col min="13838" max="13839" width="6.7109375" style="266" customWidth="1"/>
    <col min="13840" max="13842" width="0" style="266" hidden="1" customWidth="1"/>
    <col min="13843" max="13843" width="9.140625" style="266" customWidth="1"/>
    <col min="13844" max="13844" width="56.140625" style="266" customWidth="1"/>
    <col min="13845" max="13846" width="5.42578125" style="266" customWidth="1"/>
    <col min="13847" max="13847" width="3.85546875" style="266" customWidth="1"/>
    <col min="13848" max="13855" width="7.28515625" style="266" customWidth="1"/>
    <col min="13856" max="14080" width="11.42578125" style="266"/>
    <col min="14081" max="14082" width="40.85546875" style="266" customWidth="1"/>
    <col min="14083" max="14083" width="59.7109375" style="266" customWidth="1"/>
    <col min="14084" max="14084" width="5.7109375" style="266" customWidth="1"/>
    <col min="14085" max="14085" width="14.85546875" style="266" customWidth="1"/>
    <col min="14086" max="14093" width="5.7109375" style="266" customWidth="1"/>
    <col min="14094" max="14095" width="6.7109375" style="266" customWidth="1"/>
    <col min="14096" max="14098" width="0" style="266" hidden="1" customWidth="1"/>
    <col min="14099" max="14099" width="9.140625" style="266" customWidth="1"/>
    <col min="14100" max="14100" width="56.140625" style="266" customWidth="1"/>
    <col min="14101" max="14102" width="5.42578125" style="266" customWidth="1"/>
    <col min="14103" max="14103" width="3.85546875" style="266" customWidth="1"/>
    <col min="14104" max="14111" width="7.28515625" style="266" customWidth="1"/>
    <col min="14112" max="14336" width="11.42578125" style="266"/>
    <col min="14337" max="14338" width="40.85546875" style="266" customWidth="1"/>
    <col min="14339" max="14339" width="59.7109375" style="266" customWidth="1"/>
    <col min="14340" max="14340" width="5.7109375" style="266" customWidth="1"/>
    <col min="14341" max="14341" width="14.85546875" style="266" customWidth="1"/>
    <col min="14342" max="14349" width="5.7109375" style="266" customWidth="1"/>
    <col min="14350" max="14351" width="6.7109375" style="266" customWidth="1"/>
    <col min="14352" max="14354" width="0" style="266" hidden="1" customWidth="1"/>
    <col min="14355" max="14355" width="9.140625" style="266" customWidth="1"/>
    <col min="14356" max="14356" width="56.140625" style="266" customWidth="1"/>
    <col min="14357" max="14358" width="5.42578125" style="266" customWidth="1"/>
    <col min="14359" max="14359" width="3.85546875" style="266" customWidth="1"/>
    <col min="14360" max="14367" width="7.28515625" style="266" customWidth="1"/>
    <col min="14368" max="14592" width="11.42578125" style="266"/>
    <col min="14593" max="14594" width="40.85546875" style="266" customWidth="1"/>
    <col min="14595" max="14595" width="59.7109375" style="266" customWidth="1"/>
    <col min="14596" max="14596" width="5.7109375" style="266" customWidth="1"/>
    <col min="14597" max="14597" width="14.85546875" style="266" customWidth="1"/>
    <col min="14598" max="14605" width="5.7109375" style="266" customWidth="1"/>
    <col min="14606" max="14607" width="6.7109375" style="266" customWidth="1"/>
    <col min="14608" max="14610" width="0" style="266" hidden="1" customWidth="1"/>
    <col min="14611" max="14611" width="9.140625" style="266" customWidth="1"/>
    <col min="14612" max="14612" width="56.140625" style="266" customWidth="1"/>
    <col min="14613" max="14614" width="5.42578125" style="266" customWidth="1"/>
    <col min="14615" max="14615" width="3.85546875" style="266" customWidth="1"/>
    <col min="14616" max="14623" width="7.28515625" style="266" customWidth="1"/>
    <col min="14624" max="14848" width="11.42578125" style="266"/>
    <col min="14849" max="14850" width="40.85546875" style="266" customWidth="1"/>
    <col min="14851" max="14851" width="59.7109375" style="266" customWidth="1"/>
    <col min="14852" max="14852" width="5.7109375" style="266" customWidth="1"/>
    <col min="14853" max="14853" width="14.85546875" style="266" customWidth="1"/>
    <col min="14854" max="14861" width="5.7109375" style="266" customWidth="1"/>
    <col min="14862" max="14863" width="6.7109375" style="266" customWidth="1"/>
    <col min="14864" max="14866" width="0" style="266" hidden="1" customWidth="1"/>
    <col min="14867" max="14867" width="9.140625" style="266" customWidth="1"/>
    <col min="14868" max="14868" width="56.140625" style="266" customWidth="1"/>
    <col min="14869" max="14870" width="5.42578125" style="266" customWidth="1"/>
    <col min="14871" max="14871" width="3.85546875" style="266" customWidth="1"/>
    <col min="14872" max="14879" width="7.28515625" style="266" customWidth="1"/>
    <col min="14880" max="15104" width="11.42578125" style="266"/>
    <col min="15105" max="15106" width="40.85546875" style="266" customWidth="1"/>
    <col min="15107" max="15107" width="59.7109375" style="266" customWidth="1"/>
    <col min="15108" max="15108" width="5.7109375" style="266" customWidth="1"/>
    <col min="15109" max="15109" width="14.85546875" style="266" customWidth="1"/>
    <col min="15110" max="15117" width="5.7109375" style="266" customWidth="1"/>
    <col min="15118" max="15119" width="6.7109375" style="266" customWidth="1"/>
    <col min="15120" max="15122" width="0" style="266" hidden="1" customWidth="1"/>
    <col min="15123" max="15123" width="9.140625" style="266" customWidth="1"/>
    <col min="15124" max="15124" width="56.140625" style="266" customWidth="1"/>
    <col min="15125" max="15126" width="5.42578125" style="266" customWidth="1"/>
    <col min="15127" max="15127" width="3.85546875" style="266" customWidth="1"/>
    <col min="15128" max="15135" width="7.28515625" style="266" customWidth="1"/>
    <col min="15136" max="15360" width="11.42578125" style="266"/>
    <col min="15361" max="15362" width="40.85546875" style="266" customWidth="1"/>
    <col min="15363" max="15363" width="59.7109375" style="266" customWidth="1"/>
    <col min="15364" max="15364" width="5.7109375" style="266" customWidth="1"/>
    <col min="15365" max="15365" width="14.85546875" style="266" customWidth="1"/>
    <col min="15366" max="15373" width="5.7109375" style="266" customWidth="1"/>
    <col min="15374" max="15375" width="6.7109375" style="266" customWidth="1"/>
    <col min="15376" max="15378" width="0" style="266" hidden="1" customWidth="1"/>
    <col min="15379" max="15379" width="9.140625" style="266" customWidth="1"/>
    <col min="15380" max="15380" width="56.140625" style="266" customWidth="1"/>
    <col min="15381" max="15382" width="5.42578125" style="266" customWidth="1"/>
    <col min="15383" max="15383" width="3.85546875" style="266" customWidth="1"/>
    <col min="15384" max="15391" width="7.28515625" style="266" customWidth="1"/>
    <col min="15392" max="15616" width="11.42578125" style="266"/>
    <col min="15617" max="15618" width="40.85546875" style="266" customWidth="1"/>
    <col min="15619" max="15619" width="59.7109375" style="266" customWidth="1"/>
    <col min="15620" max="15620" width="5.7109375" style="266" customWidth="1"/>
    <col min="15621" max="15621" width="14.85546875" style="266" customWidth="1"/>
    <col min="15622" max="15629" width="5.7109375" style="266" customWidth="1"/>
    <col min="15630" max="15631" width="6.7109375" style="266" customWidth="1"/>
    <col min="15632" max="15634" width="0" style="266" hidden="1" customWidth="1"/>
    <col min="15635" max="15635" width="9.140625" style="266" customWidth="1"/>
    <col min="15636" max="15636" width="56.140625" style="266" customWidth="1"/>
    <col min="15637" max="15638" width="5.42578125" style="266" customWidth="1"/>
    <col min="15639" max="15639" width="3.85546875" style="266" customWidth="1"/>
    <col min="15640" max="15647" width="7.28515625" style="266" customWidth="1"/>
    <col min="15648" max="15872" width="11.42578125" style="266"/>
    <col min="15873" max="15874" width="40.85546875" style="266" customWidth="1"/>
    <col min="15875" max="15875" width="59.7109375" style="266" customWidth="1"/>
    <col min="15876" max="15876" width="5.7109375" style="266" customWidth="1"/>
    <col min="15877" max="15877" width="14.85546875" style="266" customWidth="1"/>
    <col min="15878" max="15885" width="5.7109375" style="266" customWidth="1"/>
    <col min="15886" max="15887" width="6.7109375" style="266" customWidth="1"/>
    <col min="15888" max="15890" width="0" style="266" hidden="1" customWidth="1"/>
    <col min="15891" max="15891" width="9.140625" style="266" customWidth="1"/>
    <col min="15892" max="15892" width="56.140625" style="266" customWidth="1"/>
    <col min="15893" max="15894" width="5.42578125" style="266" customWidth="1"/>
    <col min="15895" max="15895" width="3.85546875" style="266" customWidth="1"/>
    <col min="15896" max="15903" width="7.28515625" style="266" customWidth="1"/>
    <col min="15904" max="16128" width="11.42578125" style="266"/>
    <col min="16129" max="16130" width="40.85546875" style="266" customWidth="1"/>
    <col min="16131" max="16131" width="59.7109375" style="266" customWidth="1"/>
    <col min="16132" max="16132" width="5.7109375" style="266" customWidth="1"/>
    <col min="16133" max="16133" width="14.85546875" style="266" customWidth="1"/>
    <col min="16134" max="16141" width="5.7109375" style="266" customWidth="1"/>
    <col min="16142" max="16143" width="6.7109375" style="266" customWidth="1"/>
    <col min="16144" max="16146" width="0" style="266" hidden="1" customWidth="1"/>
    <col min="16147" max="16147" width="9.140625" style="266" customWidth="1"/>
    <col min="16148" max="16148" width="56.140625" style="266" customWidth="1"/>
    <col min="16149" max="16150" width="5.42578125" style="266" customWidth="1"/>
    <col min="16151" max="16151" width="3.85546875" style="266" customWidth="1"/>
    <col min="16152" max="16159" width="7.28515625" style="266" customWidth="1"/>
    <col min="16160" max="16384" width="11.42578125" style="266"/>
  </cols>
  <sheetData>
    <row r="1" spans="1:31" s="266" customFormat="1" ht="15" customHeight="1" thickBot="1">
      <c r="A1" s="259" t="s">
        <v>116</v>
      </c>
      <c r="B1" s="260" t="s">
        <v>117</v>
      </c>
      <c r="C1" s="261"/>
      <c r="D1" s="261"/>
      <c r="E1" s="261"/>
      <c r="F1" s="261"/>
      <c r="G1" s="261"/>
      <c r="H1" s="262"/>
      <c r="I1" s="263"/>
      <c r="J1" s="262"/>
      <c r="K1" s="262"/>
      <c r="L1" s="262"/>
      <c r="M1" s="262"/>
      <c r="N1" s="262"/>
      <c r="O1" s="262"/>
      <c r="P1" s="264"/>
      <c r="Q1" s="264"/>
      <c r="R1" s="264"/>
      <c r="S1" s="264"/>
      <c r="T1" s="264"/>
      <c r="U1" s="262"/>
      <c r="V1" s="262"/>
      <c r="W1" s="262"/>
      <c r="X1" s="265"/>
      <c r="Y1" s="265"/>
      <c r="Z1" s="265"/>
      <c r="AA1" s="265"/>
      <c r="AB1" s="265"/>
      <c r="AC1" s="262"/>
      <c r="AD1" s="265"/>
      <c r="AE1" s="265"/>
    </row>
    <row r="2" spans="1:31" s="266" customFormat="1" ht="15" customHeight="1" thickBot="1">
      <c r="A2" s="267" t="s">
        <v>118</v>
      </c>
      <c r="B2" s="260" t="s">
        <v>117</v>
      </c>
      <c r="C2" s="261"/>
      <c r="D2" s="261"/>
      <c r="E2" s="261"/>
      <c r="F2" s="261"/>
      <c r="G2" s="261"/>
      <c r="H2" s="261"/>
      <c r="I2" s="268"/>
      <c r="J2" s="269"/>
      <c r="K2" s="269"/>
      <c r="L2" s="269"/>
      <c r="M2" s="262"/>
      <c r="N2" s="262"/>
      <c r="O2" s="262"/>
      <c r="P2" s="264"/>
      <c r="Q2" s="264"/>
      <c r="R2" s="264"/>
      <c r="S2" s="264"/>
      <c r="T2" s="264"/>
      <c r="U2" s="270"/>
      <c r="V2" s="262"/>
      <c r="W2" s="262"/>
      <c r="X2" s="265"/>
      <c r="Y2" s="265"/>
      <c r="Z2" s="265"/>
      <c r="AA2" s="265"/>
      <c r="AB2" s="265"/>
      <c r="AC2" s="265"/>
      <c r="AD2" s="265"/>
      <c r="AE2" s="265"/>
    </row>
    <row r="3" spans="1:31" s="266" customFormat="1" ht="15" customHeight="1" thickBot="1">
      <c r="A3" s="271" t="s">
        <v>119</v>
      </c>
      <c r="B3" s="271" t="str">
        <f>'[4]GENERAL INFO'!C6</f>
        <v>MEN</v>
      </c>
      <c r="C3" s="262"/>
      <c r="D3" s="262"/>
      <c r="E3" s="262"/>
      <c r="F3" s="262"/>
      <c r="G3" s="262"/>
      <c r="H3" s="262"/>
      <c r="I3" s="263"/>
      <c r="J3" s="272"/>
      <c r="K3" s="272"/>
      <c r="L3" s="272"/>
      <c r="M3" s="272"/>
      <c r="N3" s="262"/>
      <c r="O3" s="262"/>
      <c r="P3" s="264"/>
      <c r="Q3" s="264"/>
      <c r="R3" s="264"/>
      <c r="S3" s="264"/>
      <c r="T3" s="264"/>
      <c r="U3" s="262"/>
      <c r="V3" s="262"/>
      <c r="W3" s="262"/>
      <c r="X3" s="265"/>
      <c r="Y3" s="265"/>
      <c r="Z3" s="265"/>
      <c r="AA3" s="265"/>
      <c r="AB3" s="265"/>
      <c r="AC3" s="265"/>
      <c r="AD3" s="265"/>
      <c r="AE3" s="265"/>
    </row>
    <row r="4" spans="1:31" s="266" customFormat="1" ht="15" customHeight="1" thickBot="1">
      <c r="A4" s="271" t="s">
        <v>120</v>
      </c>
      <c r="B4" s="271" t="str">
        <f>'[4]GENERAL INFO'!C9</f>
        <v>HOODED SWEATER</v>
      </c>
      <c r="C4" s="262"/>
      <c r="D4" s="262"/>
      <c r="E4" s="262"/>
      <c r="F4" s="262"/>
      <c r="G4" s="262"/>
      <c r="H4" s="262"/>
      <c r="I4" s="263"/>
      <c r="J4" s="272"/>
      <c r="K4" s="272"/>
      <c r="L4" s="272"/>
      <c r="M4" s="272"/>
      <c r="N4" s="262"/>
      <c r="O4" s="273"/>
      <c r="P4" s="264"/>
      <c r="Q4" s="264"/>
      <c r="R4" s="264"/>
      <c r="S4" s="264"/>
      <c r="T4" s="264"/>
      <c r="U4" s="262"/>
      <c r="V4" s="262"/>
      <c r="W4" s="262"/>
      <c r="X4" s="265"/>
      <c r="Y4" s="265"/>
      <c r="Z4" s="265"/>
      <c r="AA4" s="265"/>
      <c r="AB4" s="265"/>
      <c r="AC4" s="262"/>
      <c r="AD4" s="265"/>
      <c r="AE4" s="265"/>
    </row>
    <row r="5" spans="1:31" s="266" customFormat="1" ht="15" customHeight="1" thickBot="1">
      <c r="A5" s="271" t="s">
        <v>121</v>
      </c>
      <c r="B5" s="271">
        <f>'[4]GENERAL INFO'!C11</f>
        <v>0</v>
      </c>
      <c r="C5" s="262"/>
      <c r="D5" s="262"/>
      <c r="E5" s="262"/>
      <c r="F5" s="262"/>
      <c r="G5" s="262"/>
      <c r="H5" s="262"/>
      <c r="I5" s="263"/>
      <c r="J5" s="272"/>
      <c r="K5" s="272"/>
      <c r="L5" s="272"/>
      <c r="M5" s="272"/>
      <c r="N5" s="262"/>
      <c r="O5" s="273"/>
      <c r="P5" s="273"/>
      <c r="Q5" s="273"/>
      <c r="R5" s="274"/>
      <c r="S5" s="274"/>
      <c r="T5" s="275"/>
      <c r="U5" s="262"/>
      <c r="V5" s="262"/>
      <c r="W5" s="262"/>
      <c r="X5" s="265"/>
      <c r="Y5" s="265"/>
      <c r="Z5" s="265"/>
      <c r="AA5" s="265"/>
      <c r="AB5" s="265"/>
      <c r="AC5" s="265"/>
      <c r="AD5" s="265"/>
      <c r="AE5" s="265"/>
    </row>
    <row r="6" spans="1:31" s="266" customFormat="1" ht="15" customHeight="1" thickBot="1">
      <c r="A6" s="262"/>
      <c r="B6" s="262"/>
      <c r="C6" s="262"/>
      <c r="D6" s="262"/>
      <c r="E6" s="262"/>
      <c r="F6" s="262"/>
      <c r="G6" s="262"/>
      <c r="H6" s="262"/>
      <c r="I6" s="263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2"/>
    </row>
    <row r="7" spans="1:31" s="266" customFormat="1" ht="15" customHeight="1">
      <c r="A7" s="276"/>
      <c r="B7" s="277"/>
      <c r="C7" s="277"/>
      <c r="D7" s="278"/>
      <c r="E7" s="279" t="s">
        <v>255</v>
      </c>
      <c r="F7" s="278"/>
      <c r="G7" s="278"/>
      <c r="H7" s="280"/>
      <c r="I7" s="281"/>
      <c r="J7" s="278"/>
      <c r="K7" s="278"/>
      <c r="L7" s="282" t="s">
        <v>242</v>
      </c>
      <c r="M7" s="283"/>
      <c r="N7" s="283"/>
      <c r="O7" s="283"/>
      <c r="P7" s="283"/>
      <c r="Q7" s="283"/>
      <c r="R7" s="283"/>
      <c r="S7" s="284"/>
      <c r="T7" s="285" t="s">
        <v>243</v>
      </c>
      <c r="U7" s="286"/>
      <c r="V7" s="286"/>
      <c r="W7" s="265"/>
      <c r="X7" s="262"/>
      <c r="Y7" s="262"/>
      <c r="Z7" s="262"/>
      <c r="AA7" s="262"/>
      <c r="AB7" s="287"/>
      <c r="AC7" s="287"/>
      <c r="AD7" s="287"/>
      <c r="AE7" s="287"/>
    </row>
    <row r="8" spans="1:31" s="266" customFormat="1" ht="15" customHeight="1" thickBot="1">
      <c r="A8" s="288" t="s">
        <v>122</v>
      </c>
      <c r="B8" s="288" t="s">
        <v>123</v>
      </c>
      <c r="C8" s="288"/>
      <c r="D8" s="289"/>
      <c r="E8" s="290"/>
      <c r="F8" s="289" t="s">
        <v>78</v>
      </c>
      <c r="G8" s="289" t="s">
        <v>54</v>
      </c>
      <c r="H8" s="291" t="s">
        <v>10</v>
      </c>
      <c r="I8" s="292" t="s">
        <v>51</v>
      </c>
      <c r="J8" s="289" t="s">
        <v>52</v>
      </c>
      <c r="K8" s="289" t="s">
        <v>53</v>
      </c>
      <c r="L8" s="293"/>
      <c r="M8" s="294"/>
      <c r="N8" s="294"/>
      <c r="O8" s="294"/>
      <c r="P8" s="294"/>
      <c r="Q8" s="294"/>
      <c r="R8" s="294"/>
      <c r="S8" s="295" t="s">
        <v>10</v>
      </c>
      <c r="T8" s="290"/>
      <c r="U8" s="286"/>
      <c r="V8" s="286"/>
      <c r="W8" s="265"/>
      <c r="X8" s="262"/>
      <c r="Y8" s="262"/>
      <c r="Z8" s="262"/>
      <c r="AA8" s="262"/>
      <c r="AB8" s="287"/>
      <c r="AC8" s="287"/>
      <c r="AD8" s="287"/>
      <c r="AE8" s="287"/>
    </row>
    <row r="9" spans="1:31" s="266" customFormat="1" ht="15" customHeight="1" thickBot="1">
      <c r="A9" s="296"/>
      <c r="B9" s="296"/>
      <c r="C9" s="296"/>
      <c r="D9" s="297"/>
      <c r="E9" s="298"/>
      <c r="F9" s="297"/>
      <c r="G9" s="297"/>
      <c r="H9" s="299"/>
      <c r="I9" s="300"/>
      <c r="J9" s="297"/>
      <c r="K9" s="297"/>
      <c r="L9" s="301"/>
      <c r="M9" s="302"/>
      <c r="N9" s="302"/>
      <c r="O9" s="302"/>
      <c r="P9" s="302"/>
      <c r="Q9" s="302"/>
      <c r="R9" s="302"/>
      <c r="S9" s="303"/>
      <c r="T9" s="298"/>
      <c r="U9" s="286"/>
      <c r="V9" s="286"/>
      <c r="W9" s="262"/>
      <c r="X9" s="262"/>
      <c r="Y9" s="262"/>
      <c r="Z9" s="262"/>
      <c r="AA9" s="262"/>
      <c r="AB9" s="287"/>
      <c r="AC9" s="287"/>
      <c r="AD9" s="287"/>
      <c r="AE9" s="287"/>
    </row>
    <row r="10" spans="1:31" s="266" customFormat="1" ht="15" customHeight="1">
      <c r="A10" s="304" t="s">
        <v>124</v>
      </c>
      <c r="B10" s="305"/>
      <c r="C10" s="305"/>
      <c r="D10" s="306"/>
      <c r="E10" s="307"/>
      <c r="F10" s="306"/>
      <c r="G10" s="306"/>
      <c r="H10" s="308"/>
      <c r="I10" s="309"/>
      <c r="J10" s="310"/>
      <c r="K10" s="311"/>
      <c r="L10" s="312"/>
      <c r="M10" s="312"/>
      <c r="N10" s="312"/>
      <c r="O10" s="312"/>
      <c r="P10" s="312"/>
      <c r="Q10" s="312"/>
      <c r="R10" s="312"/>
      <c r="S10" s="308"/>
      <c r="T10" s="307"/>
      <c r="U10" s="262"/>
      <c r="V10" s="262"/>
      <c r="W10" s="262"/>
      <c r="X10" s="262"/>
      <c r="Y10" s="262"/>
      <c r="Z10" s="262"/>
      <c r="AA10" s="262"/>
      <c r="AB10" s="275"/>
      <c r="AC10" s="275"/>
      <c r="AD10" s="275"/>
      <c r="AE10" s="275"/>
    </row>
    <row r="11" spans="1:31" s="266" customFormat="1" ht="30.75" customHeight="1">
      <c r="A11" s="313" t="s">
        <v>125</v>
      </c>
      <c r="B11" s="314" t="s">
        <v>126</v>
      </c>
      <c r="C11" s="314" t="s">
        <v>232</v>
      </c>
      <c r="D11" s="315" t="s">
        <v>127</v>
      </c>
      <c r="E11" s="316">
        <v>2</v>
      </c>
      <c r="F11" s="317">
        <f>G11-2.5</f>
        <v>65</v>
      </c>
      <c r="G11" s="317">
        <f>H11-2.5</f>
        <v>67.5</v>
      </c>
      <c r="H11" s="318">
        <v>70</v>
      </c>
      <c r="I11" s="319">
        <f>H11+2</f>
        <v>72</v>
      </c>
      <c r="J11" s="320">
        <f t="shared" ref="J11:K13" si="0">I11+2</f>
        <v>74</v>
      </c>
      <c r="K11" s="315">
        <f t="shared" si="0"/>
        <v>76</v>
      </c>
      <c r="L11" s="321" t="s">
        <v>256</v>
      </c>
      <c r="M11" s="321"/>
      <c r="N11" s="321"/>
      <c r="O11" s="321"/>
      <c r="P11" s="321"/>
      <c r="Q11" s="321"/>
      <c r="R11" s="321"/>
      <c r="S11" s="322">
        <v>68</v>
      </c>
      <c r="T11" s="316"/>
      <c r="U11" s="262"/>
      <c r="V11" s="262"/>
      <c r="W11" s="262"/>
      <c r="X11" s="262"/>
      <c r="Y11" s="262"/>
      <c r="Z11" s="262"/>
      <c r="AA11" s="262"/>
      <c r="AB11" s="275"/>
      <c r="AC11" s="275"/>
      <c r="AD11" s="275"/>
      <c r="AE11" s="275"/>
    </row>
    <row r="12" spans="1:31" s="266" customFormat="1" ht="30.75" customHeight="1">
      <c r="A12" s="313" t="s">
        <v>128</v>
      </c>
      <c r="B12" s="314" t="s">
        <v>129</v>
      </c>
      <c r="C12" s="314" t="s">
        <v>229</v>
      </c>
      <c r="D12" s="315" t="s">
        <v>130</v>
      </c>
      <c r="E12" s="323">
        <v>2</v>
      </c>
      <c r="F12" s="320">
        <f>G12-2</f>
        <v>54</v>
      </c>
      <c r="G12" s="317">
        <f>H12-2</f>
        <v>56</v>
      </c>
      <c r="H12" s="324">
        <v>58</v>
      </c>
      <c r="I12" s="325">
        <f>H12+2</f>
        <v>60</v>
      </c>
      <c r="J12" s="320">
        <f t="shared" si="0"/>
        <v>62</v>
      </c>
      <c r="K12" s="315">
        <f t="shared" si="0"/>
        <v>64</v>
      </c>
      <c r="L12" s="321"/>
      <c r="M12" s="321"/>
      <c r="N12" s="321"/>
      <c r="O12" s="321"/>
      <c r="P12" s="321"/>
      <c r="Q12" s="321"/>
      <c r="R12" s="321"/>
      <c r="S12" s="326">
        <v>58</v>
      </c>
      <c r="T12" s="316"/>
      <c r="U12" s="262"/>
      <c r="V12" s="262"/>
      <c r="W12" s="262"/>
      <c r="X12" s="262"/>
      <c r="Y12" s="262"/>
      <c r="Z12" s="262"/>
      <c r="AA12" s="262"/>
      <c r="AB12" s="275"/>
      <c r="AC12" s="275"/>
      <c r="AD12" s="275"/>
      <c r="AE12" s="275"/>
    </row>
    <row r="13" spans="1:31" s="266" customFormat="1" ht="30.75" customHeight="1">
      <c r="A13" s="313" t="s">
        <v>131</v>
      </c>
      <c r="B13" s="314" t="s">
        <v>132</v>
      </c>
      <c r="C13" s="314" t="s">
        <v>257</v>
      </c>
      <c r="D13" s="315" t="s">
        <v>133</v>
      </c>
      <c r="E13" s="323">
        <v>2</v>
      </c>
      <c r="F13" s="320">
        <f>G13-2</f>
        <v>56</v>
      </c>
      <c r="G13" s="317">
        <f>H13-2</f>
        <v>58</v>
      </c>
      <c r="H13" s="324">
        <v>60</v>
      </c>
      <c r="I13" s="325">
        <f>H13+2</f>
        <v>62</v>
      </c>
      <c r="J13" s="320">
        <f>I13+3</f>
        <v>65</v>
      </c>
      <c r="K13" s="315">
        <f t="shared" si="0"/>
        <v>67</v>
      </c>
      <c r="L13" s="321"/>
      <c r="M13" s="321"/>
      <c r="N13" s="321"/>
      <c r="O13" s="321"/>
      <c r="P13" s="321"/>
      <c r="Q13" s="321"/>
      <c r="R13" s="321"/>
      <c r="S13" s="326">
        <v>59</v>
      </c>
      <c r="T13" s="316"/>
      <c r="U13" s="262"/>
      <c r="V13" s="262"/>
      <c r="W13" s="262"/>
      <c r="X13" s="262"/>
      <c r="Y13" s="262"/>
      <c r="Z13" s="262"/>
      <c r="AA13" s="262"/>
      <c r="AB13" s="275"/>
      <c r="AC13" s="275"/>
      <c r="AD13" s="275"/>
      <c r="AE13" s="275"/>
    </row>
    <row r="14" spans="1:31" s="266" customFormat="1" ht="30.75" customHeight="1">
      <c r="A14" s="313" t="s">
        <v>134</v>
      </c>
      <c r="B14" s="314" t="s">
        <v>135</v>
      </c>
      <c r="C14" s="314" t="s">
        <v>233</v>
      </c>
      <c r="D14" s="315" t="s">
        <v>136</v>
      </c>
      <c r="E14" s="323"/>
      <c r="F14" s="320"/>
      <c r="G14" s="317"/>
      <c r="H14" s="324"/>
      <c r="I14" s="325"/>
      <c r="J14" s="320"/>
      <c r="K14" s="315"/>
      <c r="L14" s="321"/>
      <c r="M14" s="321"/>
      <c r="N14" s="321"/>
      <c r="O14" s="321"/>
      <c r="P14" s="321"/>
      <c r="Q14" s="321"/>
      <c r="R14" s="321"/>
      <c r="S14" s="326"/>
      <c r="T14" s="316"/>
      <c r="U14" s="262"/>
      <c r="V14" s="262"/>
      <c r="W14" s="262"/>
      <c r="X14" s="262"/>
      <c r="Y14" s="262"/>
      <c r="Z14" s="262"/>
      <c r="AA14" s="262"/>
      <c r="AB14" s="275"/>
      <c r="AC14" s="275"/>
      <c r="AD14" s="275"/>
      <c r="AE14" s="275"/>
    </row>
    <row r="15" spans="1:31" s="266" customFormat="1" ht="30.75" customHeight="1">
      <c r="A15" s="313" t="s">
        <v>201</v>
      </c>
      <c r="B15" s="314" t="s">
        <v>202</v>
      </c>
      <c r="C15" s="314" t="s">
        <v>234</v>
      </c>
      <c r="D15" s="315" t="s">
        <v>137</v>
      </c>
      <c r="E15" s="323">
        <v>2</v>
      </c>
      <c r="F15" s="320">
        <f>G15-2</f>
        <v>50</v>
      </c>
      <c r="G15" s="317">
        <f>H15-2</f>
        <v>52</v>
      </c>
      <c r="H15" s="324">
        <v>54</v>
      </c>
      <c r="I15" s="325">
        <f>H15+2</f>
        <v>56</v>
      </c>
      <c r="J15" s="320">
        <f>I15+3</f>
        <v>59</v>
      </c>
      <c r="K15" s="315">
        <f>J15+2</f>
        <v>61</v>
      </c>
      <c r="L15" s="321"/>
      <c r="M15" s="321"/>
      <c r="N15" s="321"/>
      <c r="O15" s="321"/>
      <c r="P15" s="321"/>
      <c r="Q15" s="321"/>
      <c r="R15" s="321"/>
      <c r="S15" s="326">
        <v>51</v>
      </c>
      <c r="T15" s="316"/>
      <c r="U15" s="262"/>
      <c r="V15" s="262"/>
      <c r="W15" s="262"/>
      <c r="X15" s="262"/>
      <c r="Y15" s="262"/>
      <c r="Z15" s="262"/>
      <c r="AA15" s="262"/>
      <c r="AB15" s="275"/>
      <c r="AC15" s="275"/>
      <c r="AD15" s="275"/>
      <c r="AE15" s="275"/>
    </row>
    <row r="16" spans="1:31" s="266" customFormat="1" ht="30.75" customHeight="1">
      <c r="A16" s="313" t="s">
        <v>203</v>
      </c>
      <c r="B16" s="314"/>
      <c r="C16" s="314" t="s">
        <v>235</v>
      </c>
      <c r="D16" s="315"/>
      <c r="E16" s="323">
        <v>2</v>
      </c>
      <c r="F16" s="320">
        <f>G16-2</f>
        <v>54</v>
      </c>
      <c r="G16" s="317">
        <f>H16-2</f>
        <v>56</v>
      </c>
      <c r="H16" s="324">
        <v>58</v>
      </c>
      <c r="I16" s="325">
        <f>H16+2</f>
        <v>60</v>
      </c>
      <c r="J16" s="320">
        <f>I16+3</f>
        <v>63</v>
      </c>
      <c r="K16" s="315">
        <f>J16+2</f>
        <v>65</v>
      </c>
      <c r="L16" s="321"/>
      <c r="M16" s="321"/>
      <c r="N16" s="321"/>
      <c r="O16" s="321"/>
      <c r="P16" s="321"/>
      <c r="Q16" s="321"/>
      <c r="R16" s="321"/>
      <c r="S16" s="326">
        <v>58</v>
      </c>
      <c r="T16" s="316"/>
      <c r="U16" s="262"/>
      <c r="V16" s="262"/>
      <c r="W16" s="262"/>
      <c r="X16" s="262"/>
      <c r="Y16" s="262"/>
      <c r="Z16" s="262"/>
      <c r="AA16" s="262"/>
      <c r="AB16" s="275"/>
      <c r="AC16" s="275"/>
      <c r="AD16" s="275"/>
      <c r="AE16" s="275"/>
    </row>
    <row r="17" spans="1:31" s="266" customFormat="1" ht="30.75" customHeight="1">
      <c r="A17" s="313" t="s">
        <v>139</v>
      </c>
      <c r="B17" s="314" t="s">
        <v>140</v>
      </c>
      <c r="C17" s="314" t="s">
        <v>236</v>
      </c>
      <c r="D17" s="315" t="s">
        <v>138</v>
      </c>
      <c r="E17" s="323">
        <v>0.5</v>
      </c>
      <c r="F17" s="320">
        <f>G17</f>
        <v>7</v>
      </c>
      <c r="G17" s="317">
        <f>H17</f>
        <v>7</v>
      </c>
      <c r="H17" s="324">
        <v>7</v>
      </c>
      <c r="I17" s="325">
        <f>H17</f>
        <v>7</v>
      </c>
      <c r="J17" s="320">
        <f>I17</f>
        <v>7</v>
      </c>
      <c r="K17" s="315">
        <f>J17</f>
        <v>7</v>
      </c>
      <c r="L17" s="321"/>
      <c r="M17" s="321"/>
      <c r="N17" s="321"/>
      <c r="O17" s="321"/>
      <c r="P17" s="321"/>
      <c r="Q17" s="321"/>
      <c r="R17" s="321"/>
      <c r="S17" s="326">
        <v>7</v>
      </c>
      <c r="T17" s="316"/>
      <c r="U17" s="262"/>
      <c r="V17" s="262"/>
      <c r="W17" s="262"/>
      <c r="X17" s="262"/>
      <c r="Y17" s="262"/>
      <c r="Z17" s="262"/>
      <c r="AA17" s="262"/>
      <c r="AB17" s="275"/>
      <c r="AC17" s="275"/>
      <c r="AD17" s="275"/>
      <c r="AE17" s="275"/>
    </row>
    <row r="18" spans="1:31" s="266" customFormat="1" ht="30.75" customHeight="1">
      <c r="A18" s="313" t="s">
        <v>142</v>
      </c>
      <c r="B18" s="314" t="s">
        <v>129</v>
      </c>
      <c r="C18" s="314" t="s">
        <v>192</v>
      </c>
      <c r="D18" s="315" t="s">
        <v>141</v>
      </c>
      <c r="E18" s="323">
        <v>1</v>
      </c>
      <c r="F18" s="320">
        <f>G18-1</f>
        <v>25.5</v>
      </c>
      <c r="G18" s="317">
        <f>H18-1</f>
        <v>26.5</v>
      </c>
      <c r="H18" s="324">
        <v>27.5</v>
      </c>
      <c r="I18" s="325">
        <f t="shared" ref="I18:K19" si="1">H18+1</f>
        <v>28.5</v>
      </c>
      <c r="J18" s="320">
        <f t="shared" si="1"/>
        <v>29.5</v>
      </c>
      <c r="K18" s="315">
        <f t="shared" si="1"/>
        <v>30.5</v>
      </c>
      <c r="L18" s="321"/>
      <c r="M18" s="321"/>
      <c r="N18" s="321"/>
      <c r="O18" s="321"/>
      <c r="P18" s="321"/>
      <c r="Q18" s="321"/>
      <c r="R18" s="321"/>
      <c r="S18" s="326">
        <v>27.5</v>
      </c>
      <c r="T18" s="316"/>
      <c r="U18" s="262"/>
      <c r="V18" s="262"/>
      <c r="W18" s="262"/>
      <c r="X18" s="262"/>
      <c r="Y18" s="262"/>
      <c r="Z18" s="262"/>
      <c r="AA18" s="262"/>
      <c r="AB18" s="275"/>
      <c r="AC18" s="275"/>
      <c r="AD18" s="275"/>
      <c r="AE18" s="275"/>
    </row>
    <row r="19" spans="1:31" s="266" customFormat="1" ht="30.75" customHeight="1">
      <c r="A19" s="313" t="s">
        <v>144</v>
      </c>
      <c r="B19" s="314" t="s">
        <v>145</v>
      </c>
      <c r="C19" s="314" t="s">
        <v>230</v>
      </c>
      <c r="D19" s="315" t="s">
        <v>143</v>
      </c>
      <c r="E19" s="323">
        <v>1</v>
      </c>
      <c r="F19" s="320">
        <f>G19-1</f>
        <v>21</v>
      </c>
      <c r="G19" s="317">
        <f>H19-1</f>
        <v>22</v>
      </c>
      <c r="H19" s="324">
        <v>23</v>
      </c>
      <c r="I19" s="325">
        <f t="shared" si="1"/>
        <v>24</v>
      </c>
      <c r="J19" s="320">
        <f t="shared" si="1"/>
        <v>25</v>
      </c>
      <c r="K19" s="315">
        <f t="shared" si="1"/>
        <v>26</v>
      </c>
      <c r="L19" s="321"/>
      <c r="M19" s="321"/>
      <c r="N19" s="321"/>
      <c r="O19" s="321"/>
      <c r="P19" s="321"/>
      <c r="Q19" s="321"/>
      <c r="R19" s="321"/>
      <c r="S19" s="326">
        <v>23</v>
      </c>
      <c r="T19" s="316"/>
      <c r="U19" s="262"/>
      <c r="V19" s="262"/>
      <c r="W19" s="262"/>
      <c r="X19" s="262"/>
      <c r="Y19" s="262"/>
      <c r="Z19" s="262"/>
      <c r="AA19" s="262"/>
      <c r="AB19" s="275"/>
      <c r="AC19" s="275"/>
      <c r="AD19" s="275"/>
      <c r="AE19" s="275"/>
    </row>
    <row r="20" spans="1:31" s="266" customFormat="1" ht="30.75" customHeight="1">
      <c r="A20" s="313" t="s">
        <v>204</v>
      </c>
      <c r="B20" s="314"/>
      <c r="C20" s="314" t="s">
        <v>237</v>
      </c>
      <c r="D20" s="315"/>
      <c r="E20" s="323">
        <v>0.7</v>
      </c>
      <c r="F20" s="320">
        <f>G20-0.5</f>
        <v>14</v>
      </c>
      <c r="G20" s="317">
        <f>H20-0.5</f>
        <v>14.5</v>
      </c>
      <c r="H20" s="324">
        <v>15</v>
      </c>
      <c r="I20" s="325">
        <f t="shared" ref="I20:K21" si="2">H20+0.5</f>
        <v>15.5</v>
      </c>
      <c r="J20" s="320">
        <f t="shared" si="2"/>
        <v>16</v>
      </c>
      <c r="K20" s="315">
        <f t="shared" si="2"/>
        <v>16.5</v>
      </c>
      <c r="L20" s="321"/>
      <c r="M20" s="321"/>
      <c r="N20" s="321"/>
      <c r="O20" s="321"/>
      <c r="P20" s="321"/>
      <c r="Q20" s="321"/>
      <c r="R20" s="321"/>
      <c r="S20" s="326">
        <v>14.5</v>
      </c>
      <c r="T20" s="316"/>
      <c r="U20" s="262"/>
      <c r="V20" s="262"/>
      <c r="W20" s="262"/>
      <c r="X20" s="262"/>
      <c r="Y20" s="262"/>
      <c r="Z20" s="262"/>
      <c r="AA20" s="262"/>
      <c r="AB20" s="275"/>
      <c r="AC20" s="275"/>
      <c r="AD20" s="275"/>
      <c r="AE20" s="275"/>
    </row>
    <row r="21" spans="1:31" s="266" customFormat="1" ht="30.75" customHeight="1">
      <c r="A21" s="313" t="s">
        <v>147</v>
      </c>
      <c r="B21" s="314" t="s">
        <v>148</v>
      </c>
      <c r="C21" s="314" t="s">
        <v>193</v>
      </c>
      <c r="D21" s="315" t="s">
        <v>146</v>
      </c>
      <c r="E21" s="316">
        <v>0.7</v>
      </c>
      <c r="F21" s="327">
        <f>G21-0.25</f>
        <v>9.25</v>
      </c>
      <c r="G21" s="327">
        <f>H21-0.25</f>
        <v>9.5</v>
      </c>
      <c r="H21" s="324">
        <v>9.75</v>
      </c>
      <c r="I21" s="325">
        <f t="shared" si="2"/>
        <v>10.25</v>
      </c>
      <c r="J21" s="328">
        <f t="shared" si="2"/>
        <v>10.75</v>
      </c>
      <c r="K21" s="329">
        <f t="shared" si="2"/>
        <v>11.25</v>
      </c>
      <c r="L21" s="321" t="s">
        <v>258</v>
      </c>
      <c r="M21" s="321"/>
      <c r="N21" s="321"/>
      <c r="O21" s="321"/>
      <c r="P21" s="321"/>
      <c r="Q21" s="321"/>
      <c r="R21" s="321"/>
      <c r="S21" s="326">
        <v>9.5</v>
      </c>
      <c r="T21" s="316"/>
      <c r="U21" s="262"/>
      <c r="V21" s="262"/>
      <c r="W21" s="262"/>
      <c r="X21" s="262"/>
      <c r="Y21" s="262"/>
      <c r="Z21" s="262"/>
      <c r="AA21" s="262"/>
      <c r="AB21" s="275"/>
      <c r="AC21" s="275"/>
      <c r="AD21" s="275"/>
      <c r="AE21" s="275"/>
    </row>
    <row r="22" spans="1:31" s="266" customFormat="1" ht="30.75" customHeight="1">
      <c r="A22" s="313" t="s">
        <v>150</v>
      </c>
      <c r="B22" s="314" t="s">
        <v>140</v>
      </c>
      <c r="C22" s="314" t="s">
        <v>238</v>
      </c>
      <c r="D22" s="315" t="s">
        <v>149</v>
      </c>
      <c r="E22" s="323">
        <v>0.5</v>
      </c>
      <c r="F22" s="320">
        <f>G22</f>
        <v>7</v>
      </c>
      <c r="G22" s="317">
        <f>H22</f>
        <v>7</v>
      </c>
      <c r="H22" s="324">
        <v>7</v>
      </c>
      <c r="I22" s="325">
        <f>H22</f>
        <v>7</v>
      </c>
      <c r="J22" s="320">
        <f>I22</f>
        <v>7</v>
      </c>
      <c r="K22" s="315">
        <f>J22</f>
        <v>7</v>
      </c>
      <c r="L22" s="321"/>
      <c r="M22" s="321"/>
      <c r="N22" s="321"/>
      <c r="O22" s="321"/>
      <c r="P22" s="321"/>
      <c r="Q22" s="321"/>
      <c r="R22" s="321"/>
      <c r="S22" s="326">
        <v>7</v>
      </c>
      <c r="T22" s="316"/>
      <c r="U22" s="262"/>
      <c r="V22" s="262"/>
      <c r="W22" s="262"/>
      <c r="X22" s="262"/>
      <c r="Y22" s="262"/>
      <c r="Z22" s="262"/>
      <c r="AA22" s="262"/>
      <c r="AB22" s="275"/>
      <c r="AC22" s="275"/>
      <c r="AD22" s="275"/>
      <c r="AE22" s="275"/>
    </row>
    <row r="23" spans="1:31" s="266" customFormat="1" ht="30.75" customHeight="1">
      <c r="A23" s="330" t="s">
        <v>259</v>
      </c>
      <c r="B23" s="331" t="s">
        <v>260</v>
      </c>
      <c r="C23" s="331" t="s">
        <v>239</v>
      </c>
      <c r="D23" s="332"/>
      <c r="E23" s="333"/>
      <c r="F23" s="334"/>
      <c r="G23" s="335"/>
      <c r="H23" s="336">
        <v>95</v>
      </c>
      <c r="I23" s="337"/>
      <c r="J23" s="334"/>
      <c r="K23" s="332"/>
      <c r="L23" s="321"/>
      <c r="M23" s="321"/>
      <c r="N23" s="321"/>
      <c r="O23" s="321"/>
      <c r="P23" s="321"/>
      <c r="Q23" s="321"/>
      <c r="R23" s="321"/>
      <c r="S23" s="326"/>
      <c r="T23" s="338" t="s">
        <v>261</v>
      </c>
      <c r="U23" s="262"/>
      <c r="V23" s="262"/>
      <c r="W23" s="262"/>
      <c r="X23" s="262"/>
      <c r="Y23" s="262"/>
      <c r="Z23" s="262"/>
      <c r="AA23" s="262"/>
      <c r="AB23" s="275"/>
      <c r="AC23" s="275"/>
      <c r="AD23" s="275"/>
      <c r="AE23" s="275"/>
    </row>
    <row r="24" spans="1:31" s="266" customFormat="1" ht="30.75" customHeight="1">
      <c r="A24" s="313" t="s">
        <v>151</v>
      </c>
      <c r="B24" s="314" t="s">
        <v>262</v>
      </c>
      <c r="C24" s="314" t="s">
        <v>244</v>
      </c>
      <c r="D24" s="315" t="s">
        <v>196</v>
      </c>
      <c r="E24" s="316">
        <v>2</v>
      </c>
      <c r="F24" s="317">
        <f>G24-1</f>
        <v>63</v>
      </c>
      <c r="G24" s="317">
        <f>H24-1</f>
        <v>64</v>
      </c>
      <c r="H24" s="324">
        <v>65</v>
      </c>
      <c r="I24" s="325">
        <f>H24+1</f>
        <v>66</v>
      </c>
      <c r="J24" s="320">
        <f>I24+1</f>
        <v>67</v>
      </c>
      <c r="K24" s="317">
        <f>J24+1</f>
        <v>68</v>
      </c>
      <c r="L24" s="339"/>
      <c r="M24" s="339"/>
      <c r="N24" s="339"/>
      <c r="O24" s="339"/>
      <c r="P24" s="339"/>
      <c r="Q24" s="339"/>
      <c r="R24" s="339"/>
      <c r="S24" s="326">
        <v>65</v>
      </c>
      <c r="T24" s="316"/>
      <c r="U24" s="262"/>
      <c r="V24" s="262"/>
      <c r="W24" s="262"/>
      <c r="X24" s="262"/>
      <c r="Y24" s="262"/>
      <c r="Z24" s="262"/>
      <c r="AA24" s="262"/>
      <c r="AB24" s="275"/>
      <c r="AC24" s="275"/>
      <c r="AD24" s="275"/>
      <c r="AE24" s="275"/>
    </row>
    <row r="25" spans="1:31" s="266" customFormat="1" ht="30.75" customHeight="1">
      <c r="A25" s="313" t="s">
        <v>152</v>
      </c>
      <c r="B25" s="314"/>
      <c r="C25" s="314"/>
      <c r="D25" s="315" t="s">
        <v>51</v>
      </c>
      <c r="E25" s="316"/>
      <c r="F25" s="317"/>
      <c r="G25" s="317"/>
      <c r="H25" s="324"/>
      <c r="I25" s="325"/>
      <c r="J25" s="320"/>
      <c r="K25" s="315"/>
      <c r="L25" s="339"/>
      <c r="M25" s="339"/>
      <c r="N25" s="339"/>
      <c r="O25" s="339"/>
      <c r="P25" s="339"/>
      <c r="Q25" s="339"/>
      <c r="R25" s="339"/>
      <c r="S25" s="326"/>
      <c r="T25" s="316"/>
      <c r="U25" s="262"/>
      <c r="V25" s="262"/>
      <c r="W25" s="262"/>
      <c r="X25" s="262"/>
      <c r="Y25" s="262"/>
      <c r="Z25" s="262"/>
      <c r="AA25" s="262"/>
      <c r="AB25" s="275"/>
      <c r="AC25" s="275"/>
      <c r="AD25" s="275"/>
      <c r="AE25" s="275"/>
    </row>
    <row r="26" spans="1:31" s="266" customFormat="1" ht="30.75" customHeight="1">
      <c r="A26" s="313" t="s">
        <v>153</v>
      </c>
      <c r="B26" s="314" t="s">
        <v>263</v>
      </c>
      <c r="C26" s="314"/>
      <c r="D26" s="315" t="s">
        <v>10</v>
      </c>
      <c r="E26" s="316"/>
      <c r="F26" s="317"/>
      <c r="G26" s="317"/>
      <c r="H26" s="324"/>
      <c r="I26" s="325"/>
      <c r="J26" s="320"/>
      <c r="K26" s="315"/>
      <c r="L26" s="339"/>
      <c r="M26" s="339"/>
      <c r="N26" s="339"/>
      <c r="O26" s="339"/>
      <c r="P26" s="339"/>
      <c r="Q26" s="339"/>
      <c r="R26" s="339"/>
      <c r="S26" s="326"/>
      <c r="T26" s="316"/>
      <c r="U26" s="262"/>
      <c r="V26" s="262"/>
      <c r="W26" s="262"/>
      <c r="X26" s="262"/>
      <c r="Y26" s="262"/>
      <c r="Z26" s="262"/>
      <c r="AA26" s="262"/>
      <c r="AB26" s="275"/>
      <c r="AC26" s="275"/>
      <c r="AD26" s="275"/>
      <c r="AE26" s="275"/>
    </row>
    <row r="27" spans="1:31" s="266" customFormat="1" ht="30.75" customHeight="1">
      <c r="A27" s="313" t="s">
        <v>205</v>
      </c>
      <c r="B27" s="314" t="s">
        <v>206</v>
      </c>
      <c r="C27" s="314"/>
      <c r="D27" s="315"/>
      <c r="E27" s="316"/>
      <c r="F27" s="317"/>
      <c r="G27" s="317"/>
      <c r="H27" s="324"/>
      <c r="I27" s="325"/>
      <c r="J27" s="320"/>
      <c r="K27" s="315"/>
      <c r="L27" s="339"/>
      <c r="M27" s="339"/>
      <c r="N27" s="339"/>
      <c r="O27" s="339"/>
      <c r="P27" s="339"/>
      <c r="Q27" s="339"/>
      <c r="R27" s="339"/>
      <c r="S27" s="326"/>
      <c r="T27" s="316"/>
      <c r="U27" s="262"/>
      <c r="V27" s="262"/>
      <c r="W27" s="262"/>
      <c r="X27" s="262"/>
      <c r="Y27" s="262"/>
      <c r="Z27" s="262"/>
      <c r="AA27" s="262"/>
      <c r="AB27" s="275"/>
      <c r="AC27" s="275"/>
      <c r="AD27" s="275"/>
      <c r="AE27" s="275"/>
    </row>
    <row r="28" spans="1:31" s="266" customFormat="1" ht="30.75" customHeight="1">
      <c r="A28" s="313"/>
      <c r="B28" s="314"/>
      <c r="C28" s="314"/>
      <c r="D28" s="315"/>
      <c r="E28" s="316"/>
      <c r="F28" s="317"/>
      <c r="G28" s="317"/>
      <c r="H28" s="324"/>
      <c r="I28" s="325"/>
      <c r="J28" s="320"/>
      <c r="K28" s="315"/>
      <c r="L28" s="339"/>
      <c r="M28" s="339"/>
      <c r="N28" s="339"/>
      <c r="O28" s="339"/>
      <c r="P28" s="339"/>
      <c r="Q28" s="339"/>
      <c r="R28" s="339"/>
      <c r="S28" s="326"/>
      <c r="T28" s="316"/>
      <c r="U28" s="262"/>
      <c r="V28" s="262"/>
      <c r="W28" s="262"/>
      <c r="X28" s="262"/>
      <c r="Y28" s="262"/>
      <c r="Z28" s="262"/>
      <c r="AA28" s="262"/>
      <c r="AB28" s="275"/>
      <c r="AC28" s="275"/>
      <c r="AD28" s="275"/>
      <c r="AE28" s="275"/>
    </row>
    <row r="29" spans="1:31" s="266" customFormat="1" ht="30.75" customHeight="1">
      <c r="A29" s="340" t="s">
        <v>155</v>
      </c>
      <c r="B29" s="314"/>
      <c r="C29" s="314"/>
      <c r="D29" s="315"/>
      <c r="E29" s="316"/>
      <c r="F29" s="317"/>
      <c r="G29" s="317"/>
      <c r="H29" s="324"/>
      <c r="I29" s="325"/>
      <c r="J29" s="320"/>
      <c r="K29" s="315"/>
      <c r="L29" s="339"/>
      <c r="M29" s="339"/>
      <c r="N29" s="339"/>
      <c r="O29" s="339"/>
      <c r="P29" s="339"/>
      <c r="Q29" s="339"/>
      <c r="R29" s="339"/>
      <c r="S29" s="326"/>
      <c r="T29" s="316"/>
      <c r="U29" s="262"/>
      <c r="V29" s="262"/>
      <c r="W29" s="262"/>
      <c r="X29" s="262"/>
      <c r="Y29" s="262"/>
      <c r="Z29" s="262"/>
      <c r="AA29" s="262"/>
      <c r="AB29" s="275"/>
      <c r="AC29" s="275"/>
      <c r="AD29" s="275"/>
      <c r="AE29" s="275"/>
    </row>
    <row r="30" spans="1:31" s="266" customFormat="1" ht="30.75" customHeight="1">
      <c r="A30" s="313" t="s">
        <v>156</v>
      </c>
      <c r="B30" s="314" t="s">
        <v>157</v>
      </c>
      <c r="C30" s="314" t="s">
        <v>194</v>
      </c>
      <c r="D30" s="315" t="s">
        <v>154</v>
      </c>
      <c r="E30" s="323">
        <v>1</v>
      </c>
      <c r="F30" s="320">
        <f>G30-0.5</f>
        <v>24</v>
      </c>
      <c r="G30" s="317">
        <f>H30-0.5</f>
        <v>24.5</v>
      </c>
      <c r="H30" s="324">
        <v>25</v>
      </c>
      <c r="I30" s="325">
        <f>H30+0.5</f>
        <v>25.5</v>
      </c>
      <c r="J30" s="320">
        <f>I30+0.5</f>
        <v>26</v>
      </c>
      <c r="K30" s="315">
        <f>J30+0.5</f>
        <v>26.5</v>
      </c>
      <c r="L30" s="339"/>
      <c r="M30" s="339"/>
      <c r="N30" s="339"/>
      <c r="O30" s="339"/>
      <c r="P30" s="339"/>
      <c r="Q30" s="339"/>
      <c r="R30" s="339"/>
      <c r="S30" s="326">
        <v>24.5</v>
      </c>
      <c r="T30" s="316"/>
      <c r="U30" s="262"/>
      <c r="V30" s="262"/>
      <c r="W30" s="262"/>
      <c r="X30" s="262"/>
      <c r="Y30" s="262"/>
      <c r="Z30" s="262"/>
      <c r="AA30" s="262"/>
      <c r="AB30" s="275"/>
      <c r="AC30" s="275"/>
      <c r="AD30" s="275"/>
      <c r="AE30" s="275"/>
    </row>
    <row r="31" spans="1:31" s="266" customFormat="1" ht="30.75" customHeight="1">
      <c r="A31" s="313" t="s">
        <v>159</v>
      </c>
      <c r="B31" s="314" t="s">
        <v>264</v>
      </c>
      <c r="C31" s="314" t="s">
        <v>195</v>
      </c>
      <c r="D31" s="315" t="s">
        <v>158</v>
      </c>
      <c r="E31" s="323">
        <v>0.5</v>
      </c>
      <c r="F31" s="320">
        <f>G31</f>
        <v>6.75</v>
      </c>
      <c r="G31" s="317">
        <f>H31-0.25</f>
        <v>6.75</v>
      </c>
      <c r="H31" s="324">
        <v>7</v>
      </c>
      <c r="I31" s="325">
        <f>H31+0.25</f>
        <v>7.25</v>
      </c>
      <c r="J31" s="320">
        <f>I31+0.25</f>
        <v>7.5</v>
      </c>
      <c r="K31" s="315">
        <f>J31+0.25</f>
        <v>7.75</v>
      </c>
      <c r="L31" s="339"/>
      <c r="M31" s="339"/>
      <c r="N31" s="339"/>
      <c r="O31" s="339"/>
      <c r="P31" s="339"/>
      <c r="Q31" s="339"/>
      <c r="R31" s="339"/>
      <c r="S31" s="326">
        <v>6.5</v>
      </c>
      <c r="T31" s="316"/>
      <c r="U31" s="262"/>
      <c r="V31" s="262"/>
      <c r="W31" s="262"/>
      <c r="X31" s="262"/>
      <c r="Y31" s="262"/>
      <c r="Z31" s="262"/>
      <c r="AA31" s="262"/>
      <c r="AB31" s="275"/>
      <c r="AC31" s="275"/>
      <c r="AD31" s="275"/>
      <c r="AE31" s="275"/>
    </row>
    <row r="32" spans="1:31" s="266" customFormat="1" ht="30.75" customHeight="1">
      <c r="A32" s="313" t="s">
        <v>161</v>
      </c>
      <c r="B32" s="314" t="s">
        <v>264</v>
      </c>
      <c r="C32" s="314" t="s">
        <v>240</v>
      </c>
      <c r="D32" s="315" t="s">
        <v>160</v>
      </c>
      <c r="E32" s="323">
        <v>0.3</v>
      </c>
      <c r="F32" s="320">
        <f>G32</f>
        <v>3</v>
      </c>
      <c r="G32" s="317">
        <f>H32</f>
        <v>3</v>
      </c>
      <c r="H32" s="324">
        <v>3</v>
      </c>
      <c r="I32" s="325">
        <f>H32</f>
        <v>3</v>
      </c>
      <c r="J32" s="320">
        <f>I32</f>
        <v>3</v>
      </c>
      <c r="K32" s="315">
        <f>J32</f>
        <v>3</v>
      </c>
      <c r="L32" s="339"/>
      <c r="M32" s="339"/>
      <c r="N32" s="339"/>
      <c r="O32" s="339"/>
      <c r="P32" s="339"/>
      <c r="Q32" s="339"/>
      <c r="R32" s="339"/>
      <c r="S32" s="326">
        <v>2.5</v>
      </c>
      <c r="T32" s="316"/>
      <c r="U32" s="262"/>
      <c r="V32" s="262"/>
      <c r="W32" s="262"/>
      <c r="X32" s="262"/>
      <c r="Y32" s="262"/>
      <c r="Z32" s="262"/>
      <c r="AA32" s="262"/>
      <c r="AB32" s="275"/>
      <c r="AC32" s="275"/>
      <c r="AD32" s="275"/>
      <c r="AE32" s="275"/>
    </row>
    <row r="33" spans="1:31" s="266" customFormat="1" ht="30.75" customHeight="1">
      <c r="A33" s="313" t="s">
        <v>163</v>
      </c>
      <c r="B33" s="314"/>
      <c r="C33" s="314"/>
      <c r="D33" s="315" t="s">
        <v>162</v>
      </c>
      <c r="E33" s="323"/>
      <c r="F33" s="320"/>
      <c r="G33" s="317"/>
      <c r="H33" s="324"/>
      <c r="I33" s="325"/>
      <c r="J33" s="320"/>
      <c r="K33" s="315"/>
      <c r="L33" s="339"/>
      <c r="M33" s="339"/>
      <c r="N33" s="339"/>
      <c r="O33" s="339"/>
      <c r="P33" s="339"/>
      <c r="Q33" s="339"/>
      <c r="R33" s="339"/>
      <c r="S33" s="326"/>
      <c r="T33" s="316"/>
      <c r="U33" s="262"/>
      <c r="V33" s="262"/>
      <c r="W33" s="262"/>
      <c r="X33" s="262"/>
      <c r="Y33" s="262"/>
      <c r="Z33" s="262"/>
      <c r="AA33" s="262"/>
      <c r="AB33" s="275"/>
      <c r="AC33" s="275"/>
      <c r="AD33" s="275"/>
      <c r="AE33" s="275"/>
    </row>
    <row r="34" spans="1:31" s="266" customFormat="1" ht="30.75" customHeight="1">
      <c r="A34" s="313" t="s">
        <v>165</v>
      </c>
      <c r="B34" s="314" t="s">
        <v>166</v>
      </c>
      <c r="C34" s="314"/>
      <c r="D34" s="315" t="s">
        <v>164</v>
      </c>
      <c r="E34" s="323"/>
      <c r="F34" s="320"/>
      <c r="G34" s="317"/>
      <c r="H34" s="324"/>
      <c r="I34" s="325"/>
      <c r="J34" s="320"/>
      <c r="K34" s="315"/>
      <c r="L34" s="339"/>
      <c r="M34" s="339"/>
      <c r="N34" s="339"/>
      <c r="O34" s="339"/>
      <c r="P34" s="339"/>
      <c r="Q34" s="339"/>
      <c r="R34" s="339"/>
      <c r="S34" s="326"/>
      <c r="T34" s="316"/>
      <c r="U34" s="262"/>
      <c r="V34" s="262"/>
      <c r="W34" s="262"/>
      <c r="X34" s="262"/>
      <c r="Y34" s="262"/>
      <c r="Z34" s="262"/>
      <c r="AA34" s="262"/>
      <c r="AB34" s="275"/>
      <c r="AC34" s="275"/>
      <c r="AD34" s="275"/>
      <c r="AE34" s="275"/>
    </row>
    <row r="35" spans="1:31" s="266" customFormat="1" ht="30.75" customHeight="1">
      <c r="A35" s="313" t="s">
        <v>167</v>
      </c>
      <c r="B35" s="314" t="s">
        <v>168</v>
      </c>
      <c r="C35" s="314"/>
      <c r="D35" s="315"/>
      <c r="E35" s="323"/>
      <c r="F35" s="320"/>
      <c r="G35" s="317"/>
      <c r="H35" s="324"/>
      <c r="I35" s="325"/>
      <c r="J35" s="320"/>
      <c r="K35" s="315"/>
      <c r="L35" s="339"/>
      <c r="M35" s="339"/>
      <c r="N35" s="339"/>
      <c r="O35" s="339"/>
      <c r="P35" s="339"/>
      <c r="Q35" s="339"/>
      <c r="R35" s="339"/>
      <c r="S35" s="326"/>
      <c r="T35" s="316"/>
      <c r="U35" s="262"/>
      <c r="V35" s="262"/>
      <c r="W35" s="262"/>
      <c r="X35" s="262"/>
      <c r="Y35" s="262"/>
      <c r="Z35" s="262"/>
      <c r="AA35" s="262"/>
      <c r="AB35" s="275"/>
      <c r="AC35" s="275"/>
      <c r="AD35" s="275"/>
      <c r="AE35" s="275"/>
    </row>
    <row r="36" spans="1:31" s="266" customFormat="1" ht="30.75" customHeight="1">
      <c r="A36" s="313"/>
      <c r="B36" s="314"/>
      <c r="C36" s="314"/>
      <c r="D36" s="315"/>
      <c r="E36" s="323"/>
      <c r="F36" s="320"/>
      <c r="G36" s="317"/>
      <c r="H36" s="324"/>
      <c r="I36" s="325"/>
      <c r="J36" s="320"/>
      <c r="K36" s="315"/>
      <c r="L36" s="339"/>
      <c r="M36" s="339"/>
      <c r="N36" s="339"/>
      <c r="O36" s="339"/>
      <c r="P36" s="339"/>
      <c r="Q36" s="339"/>
      <c r="R36" s="339"/>
      <c r="S36" s="326"/>
      <c r="T36" s="316"/>
      <c r="U36" s="262"/>
      <c r="V36" s="262"/>
      <c r="W36" s="262"/>
      <c r="X36" s="262"/>
      <c r="Y36" s="262"/>
      <c r="Z36" s="262"/>
      <c r="AA36" s="262"/>
      <c r="AB36" s="275"/>
      <c r="AC36" s="275"/>
      <c r="AD36" s="275"/>
      <c r="AE36" s="275"/>
    </row>
    <row r="37" spans="1:31" s="266" customFormat="1" ht="30.75" customHeight="1">
      <c r="A37" s="340" t="s">
        <v>207</v>
      </c>
      <c r="B37" s="314"/>
      <c r="C37" s="314"/>
      <c r="D37" s="315"/>
      <c r="E37" s="323"/>
      <c r="F37" s="320"/>
      <c r="G37" s="317"/>
      <c r="H37" s="324"/>
      <c r="I37" s="325"/>
      <c r="J37" s="320"/>
      <c r="K37" s="315"/>
      <c r="L37" s="339"/>
      <c r="M37" s="339"/>
      <c r="N37" s="339"/>
      <c r="O37" s="339"/>
      <c r="P37" s="339"/>
      <c r="Q37" s="339"/>
      <c r="R37" s="339"/>
      <c r="S37" s="326"/>
      <c r="T37" s="316"/>
      <c r="U37" s="262"/>
      <c r="V37" s="262"/>
      <c r="W37" s="262"/>
      <c r="X37" s="262"/>
      <c r="Y37" s="262"/>
      <c r="Z37" s="262"/>
      <c r="AA37" s="262"/>
      <c r="AB37" s="275"/>
      <c r="AC37" s="275"/>
      <c r="AD37" s="275"/>
      <c r="AE37" s="275"/>
    </row>
    <row r="38" spans="1:31" s="266" customFormat="1" ht="30.75" customHeight="1">
      <c r="A38" s="313" t="s">
        <v>208</v>
      </c>
      <c r="B38" s="314" t="s">
        <v>209</v>
      </c>
      <c r="C38" s="314" t="s">
        <v>265</v>
      </c>
      <c r="D38" s="315"/>
      <c r="E38" s="323">
        <v>1.2</v>
      </c>
      <c r="F38" s="320">
        <f>G38-0.5</f>
        <v>38.5</v>
      </c>
      <c r="G38" s="317">
        <f>H38-0.5</f>
        <v>39</v>
      </c>
      <c r="H38" s="324">
        <v>39.5</v>
      </c>
      <c r="I38" s="325">
        <f>H38+0.5</f>
        <v>40</v>
      </c>
      <c r="J38" s="320">
        <f>I38+0.5</f>
        <v>40.5</v>
      </c>
      <c r="K38" s="315">
        <f>J38+0.5</f>
        <v>41</v>
      </c>
      <c r="L38" s="341"/>
      <c r="M38" s="342"/>
      <c r="N38" s="342"/>
      <c r="O38" s="342"/>
      <c r="P38" s="342"/>
      <c r="Q38" s="342"/>
      <c r="R38" s="342"/>
      <c r="S38" s="326"/>
      <c r="T38" s="338" t="s">
        <v>266</v>
      </c>
      <c r="U38" s="262"/>
      <c r="V38" s="262"/>
      <c r="W38" s="262"/>
      <c r="X38" s="262"/>
      <c r="Y38" s="262"/>
      <c r="Z38" s="262"/>
      <c r="AA38" s="262"/>
      <c r="AB38" s="275"/>
      <c r="AC38" s="275"/>
      <c r="AD38" s="275"/>
      <c r="AE38" s="275"/>
    </row>
    <row r="39" spans="1:31" s="266" customFormat="1" ht="30.75" customHeight="1">
      <c r="A39" s="313" t="s">
        <v>210</v>
      </c>
      <c r="B39" s="314" t="s">
        <v>211</v>
      </c>
      <c r="C39" s="314" t="s">
        <v>267</v>
      </c>
      <c r="D39" s="315"/>
      <c r="E39" s="323">
        <v>1.5</v>
      </c>
      <c r="F39" s="320">
        <f>G39-1</f>
        <v>53</v>
      </c>
      <c r="G39" s="317">
        <f>H39-1</f>
        <v>54</v>
      </c>
      <c r="H39" s="324">
        <v>55</v>
      </c>
      <c r="I39" s="325">
        <f>H39+1</f>
        <v>56</v>
      </c>
      <c r="J39" s="320">
        <f>I39+1</f>
        <v>57</v>
      </c>
      <c r="K39" s="315">
        <f>J39+1</f>
        <v>58</v>
      </c>
      <c r="L39" s="341"/>
      <c r="M39" s="342"/>
      <c r="N39" s="342"/>
      <c r="O39" s="342"/>
      <c r="P39" s="342"/>
      <c r="Q39" s="342"/>
      <c r="R39" s="342"/>
      <c r="S39" s="326"/>
      <c r="T39" s="338" t="s">
        <v>266</v>
      </c>
      <c r="U39" s="262"/>
      <c r="V39" s="262"/>
      <c r="W39" s="262"/>
      <c r="X39" s="262"/>
      <c r="Y39" s="262"/>
      <c r="Z39" s="262"/>
      <c r="AA39" s="262"/>
      <c r="AB39" s="275"/>
      <c r="AC39" s="275"/>
      <c r="AD39" s="275"/>
      <c r="AE39" s="275"/>
    </row>
    <row r="40" spans="1:31" s="266" customFormat="1" ht="30.75" customHeight="1">
      <c r="A40" s="313" t="s">
        <v>212</v>
      </c>
      <c r="B40" s="314" t="s">
        <v>213</v>
      </c>
      <c r="C40" s="314" t="s">
        <v>245</v>
      </c>
      <c r="D40" s="315"/>
      <c r="E40" s="323">
        <v>1</v>
      </c>
      <c r="F40" s="320">
        <f>G40-0.5</f>
        <v>25.5</v>
      </c>
      <c r="G40" s="317">
        <f>H40-0.5</f>
        <v>26</v>
      </c>
      <c r="H40" s="324">
        <v>26.5</v>
      </c>
      <c r="I40" s="325">
        <f>H40+0.5</f>
        <v>27</v>
      </c>
      <c r="J40" s="320">
        <f>I40+0.5</f>
        <v>27.5</v>
      </c>
      <c r="K40" s="315">
        <f>J40+0.5</f>
        <v>28</v>
      </c>
      <c r="L40" s="341"/>
      <c r="M40" s="342"/>
      <c r="N40" s="342"/>
      <c r="O40" s="342"/>
      <c r="P40" s="342"/>
      <c r="Q40" s="342"/>
      <c r="R40" s="342"/>
      <c r="S40" s="343"/>
      <c r="T40" s="338" t="s">
        <v>266</v>
      </c>
      <c r="U40" s="262"/>
      <c r="V40" s="262"/>
      <c r="W40" s="262"/>
      <c r="X40" s="262"/>
      <c r="Y40" s="262"/>
      <c r="Z40" s="262"/>
      <c r="AA40" s="262"/>
      <c r="AB40" s="275"/>
      <c r="AC40" s="275"/>
      <c r="AD40" s="275"/>
      <c r="AE40" s="275"/>
    </row>
    <row r="41" spans="1:31" s="266" customFormat="1" ht="30.75" customHeight="1">
      <c r="A41" s="313" t="s">
        <v>214</v>
      </c>
      <c r="B41" s="314" t="s">
        <v>215</v>
      </c>
      <c r="C41" s="314"/>
      <c r="D41" s="315" t="s">
        <v>268</v>
      </c>
      <c r="E41" s="323"/>
      <c r="F41" s="320"/>
      <c r="G41" s="317"/>
      <c r="H41" s="324"/>
      <c r="I41" s="325"/>
      <c r="J41" s="320"/>
      <c r="K41" s="315"/>
      <c r="L41" s="339"/>
      <c r="M41" s="339"/>
      <c r="N41" s="339"/>
      <c r="O41" s="339"/>
      <c r="P41" s="339"/>
      <c r="Q41" s="339"/>
      <c r="R41" s="339"/>
      <c r="S41" s="326"/>
      <c r="T41" s="316"/>
      <c r="U41" s="262"/>
      <c r="V41" s="262"/>
      <c r="W41" s="262"/>
      <c r="X41" s="262"/>
      <c r="Y41" s="262"/>
      <c r="Z41" s="262"/>
      <c r="AA41" s="262"/>
      <c r="AB41" s="275"/>
      <c r="AC41" s="275"/>
      <c r="AD41" s="275"/>
      <c r="AE41" s="275"/>
    </row>
    <row r="42" spans="1:31" s="266" customFormat="1" ht="30.75" customHeight="1">
      <c r="A42" s="313" t="s">
        <v>216</v>
      </c>
      <c r="B42" s="314" t="s">
        <v>217</v>
      </c>
      <c r="C42" s="314"/>
      <c r="D42" s="315"/>
      <c r="E42" s="323"/>
      <c r="F42" s="320"/>
      <c r="G42" s="317"/>
      <c r="H42" s="324"/>
      <c r="I42" s="325"/>
      <c r="J42" s="320"/>
      <c r="K42" s="315"/>
      <c r="L42" s="339"/>
      <c r="M42" s="339"/>
      <c r="N42" s="339"/>
      <c r="O42" s="339"/>
      <c r="P42" s="339"/>
      <c r="Q42" s="339"/>
      <c r="R42" s="339"/>
      <c r="S42" s="326"/>
      <c r="T42" s="316"/>
      <c r="U42" s="262"/>
      <c r="V42" s="262"/>
      <c r="W42" s="262"/>
      <c r="X42" s="262"/>
      <c r="Y42" s="262"/>
      <c r="Z42" s="262"/>
      <c r="AA42" s="262"/>
      <c r="AB42" s="275"/>
      <c r="AC42" s="275"/>
      <c r="AD42" s="275"/>
      <c r="AE42" s="275"/>
    </row>
    <row r="43" spans="1:31" s="266" customFormat="1" ht="30.75" customHeight="1">
      <c r="A43" s="313" t="s">
        <v>269</v>
      </c>
      <c r="B43" s="314"/>
      <c r="C43" s="314"/>
      <c r="D43" s="315"/>
      <c r="E43" s="323"/>
      <c r="F43" s="320"/>
      <c r="G43" s="317"/>
      <c r="H43" s="324"/>
      <c r="I43" s="325"/>
      <c r="J43" s="320"/>
      <c r="K43" s="315"/>
      <c r="L43" s="339"/>
      <c r="M43" s="339"/>
      <c r="N43" s="339"/>
      <c r="O43" s="339"/>
      <c r="P43" s="339"/>
      <c r="Q43" s="339"/>
      <c r="R43" s="339"/>
      <c r="S43" s="326"/>
      <c r="T43" s="316"/>
      <c r="U43" s="262"/>
      <c r="V43" s="262"/>
      <c r="W43" s="262"/>
      <c r="X43" s="262"/>
      <c r="Y43" s="262"/>
      <c r="Z43" s="262"/>
      <c r="AA43" s="262"/>
      <c r="AB43" s="275"/>
      <c r="AC43" s="275"/>
      <c r="AD43" s="275"/>
      <c r="AE43" s="275"/>
    </row>
    <row r="44" spans="1:31" s="266" customFormat="1" ht="30.75" customHeight="1">
      <c r="A44" s="340" t="s">
        <v>218</v>
      </c>
      <c r="B44" s="314"/>
      <c r="C44" s="314"/>
      <c r="D44" s="315"/>
      <c r="E44" s="323"/>
      <c r="F44" s="320"/>
      <c r="G44" s="317"/>
      <c r="H44" s="324"/>
      <c r="I44" s="325"/>
      <c r="J44" s="320"/>
      <c r="K44" s="315"/>
      <c r="L44" s="339"/>
      <c r="M44" s="339"/>
      <c r="N44" s="339"/>
      <c r="O44" s="339"/>
      <c r="P44" s="339"/>
      <c r="Q44" s="339"/>
      <c r="R44" s="339"/>
      <c r="S44" s="326"/>
      <c r="T44" s="316"/>
      <c r="U44" s="262"/>
      <c r="V44" s="262"/>
      <c r="W44" s="262"/>
      <c r="X44" s="262"/>
      <c r="Y44" s="262"/>
      <c r="Z44" s="262"/>
      <c r="AA44" s="262"/>
      <c r="AB44" s="275"/>
      <c r="AC44" s="275"/>
      <c r="AD44" s="275"/>
      <c r="AE44" s="275"/>
    </row>
    <row r="45" spans="1:31" s="266" customFormat="1" ht="30.75" customHeight="1">
      <c r="A45" s="313" t="s">
        <v>219</v>
      </c>
      <c r="B45" s="314" t="s">
        <v>220</v>
      </c>
      <c r="C45" s="314"/>
      <c r="D45" s="315" t="s">
        <v>221</v>
      </c>
      <c r="E45" s="323"/>
      <c r="F45" s="320"/>
      <c r="G45" s="317"/>
      <c r="H45" s="324"/>
      <c r="I45" s="325"/>
      <c r="J45" s="320"/>
      <c r="K45" s="315"/>
      <c r="L45" s="339"/>
      <c r="M45" s="339"/>
      <c r="N45" s="339"/>
      <c r="O45" s="339"/>
      <c r="P45" s="339"/>
      <c r="Q45" s="339"/>
      <c r="R45" s="339"/>
      <c r="S45" s="326"/>
      <c r="T45" s="316"/>
      <c r="U45" s="262"/>
      <c r="V45" s="262"/>
      <c r="W45" s="262"/>
      <c r="X45" s="262"/>
      <c r="Y45" s="262"/>
      <c r="Z45" s="262"/>
      <c r="AA45" s="262"/>
      <c r="AB45" s="275"/>
      <c r="AC45" s="275"/>
      <c r="AD45" s="275"/>
      <c r="AE45" s="275"/>
    </row>
    <row r="46" spans="1:31" s="266" customFormat="1" ht="30.75" customHeight="1">
      <c r="A46" s="313" t="s">
        <v>222</v>
      </c>
      <c r="B46" s="314"/>
      <c r="C46" s="314"/>
      <c r="D46" s="315" t="s">
        <v>223</v>
      </c>
      <c r="E46" s="323"/>
      <c r="F46" s="320"/>
      <c r="G46" s="317"/>
      <c r="H46" s="324"/>
      <c r="I46" s="325"/>
      <c r="J46" s="320"/>
      <c r="K46" s="315"/>
      <c r="L46" s="339"/>
      <c r="M46" s="339"/>
      <c r="N46" s="339"/>
      <c r="O46" s="339"/>
      <c r="P46" s="339"/>
      <c r="Q46" s="339"/>
      <c r="R46" s="339"/>
      <c r="S46" s="326"/>
      <c r="T46" s="316"/>
      <c r="U46" s="262"/>
      <c r="V46" s="262"/>
      <c r="W46" s="262"/>
      <c r="X46" s="262"/>
      <c r="Y46" s="262"/>
      <c r="Z46" s="262"/>
      <c r="AA46" s="262"/>
      <c r="AB46" s="275"/>
      <c r="AC46" s="275"/>
      <c r="AD46" s="275"/>
      <c r="AE46" s="275"/>
    </row>
    <row r="47" spans="1:31" s="266" customFormat="1" ht="30.75" customHeight="1">
      <c r="A47" s="313" t="s">
        <v>224</v>
      </c>
      <c r="B47" s="314"/>
      <c r="C47" s="314"/>
      <c r="D47" s="315" t="s">
        <v>225</v>
      </c>
      <c r="E47" s="323"/>
      <c r="F47" s="320"/>
      <c r="G47" s="317"/>
      <c r="H47" s="324"/>
      <c r="I47" s="325"/>
      <c r="J47" s="320"/>
      <c r="K47" s="315"/>
      <c r="L47" s="339"/>
      <c r="M47" s="339"/>
      <c r="N47" s="339"/>
      <c r="O47" s="339"/>
      <c r="P47" s="339"/>
      <c r="Q47" s="339"/>
      <c r="R47" s="339"/>
      <c r="S47" s="326"/>
      <c r="T47" s="316"/>
      <c r="U47" s="262"/>
      <c r="V47" s="262"/>
      <c r="W47" s="262"/>
      <c r="X47" s="262"/>
      <c r="Y47" s="262"/>
      <c r="Z47" s="262"/>
      <c r="AA47" s="262"/>
      <c r="AB47" s="275"/>
      <c r="AC47" s="275"/>
      <c r="AD47" s="275"/>
      <c r="AE47" s="275"/>
    </row>
    <row r="48" spans="1:31" s="266" customFormat="1" ht="30.75" customHeight="1">
      <c r="A48" s="313" t="s">
        <v>226</v>
      </c>
      <c r="B48" s="314"/>
      <c r="C48" s="314"/>
      <c r="D48" s="315" t="s">
        <v>227</v>
      </c>
      <c r="E48" s="323"/>
      <c r="F48" s="320"/>
      <c r="G48" s="317"/>
      <c r="H48" s="324"/>
      <c r="I48" s="325"/>
      <c r="J48" s="320"/>
      <c r="K48" s="315"/>
      <c r="L48" s="339"/>
      <c r="M48" s="339"/>
      <c r="N48" s="339"/>
      <c r="O48" s="339"/>
      <c r="P48" s="339"/>
      <c r="Q48" s="339"/>
      <c r="R48" s="339"/>
      <c r="S48" s="326"/>
      <c r="T48" s="316"/>
      <c r="U48" s="262"/>
      <c r="V48" s="262"/>
      <c r="W48" s="262"/>
      <c r="X48" s="262"/>
      <c r="Y48" s="262"/>
      <c r="Z48" s="262"/>
      <c r="AA48" s="262"/>
      <c r="AB48" s="275"/>
      <c r="AC48" s="275"/>
      <c r="AD48" s="275"/>
      <c r="AE48" s="275"/>
    </row>
    <row r="49" spans="1:31" s="266" customFormat="1" ht="30.75" customHeight="1">
      <c r="A49" s="313"/>
      <c r="B49" s="314"/>
      <c r="C49" s="314"/>
      <c r="D49" s="315"/>
      <c r="E49" s="323"/>
      <c r="F49" s="320"/>
      <c r="G49" s="317"/>
      <c r="H49" s="324"/>
      <c r="I49" s="325"/>
      <c r="J49" s="320"/>
      <c r="K49" s="315"/>
      <c r="L49" s="339"/>
      <c r="M49" s="339"/>
      <c r="N49" s="339"/>
      <c r="O49" s="339"/>
      <c r="P49" s="339"/>
      <c r="Q49" s="339"/>
      <c r="R49" s="339"/>
      <c r="S49" s="326"/>
      <c r="T49" s="316"/>
      <c r="U49" s="262"/>
      <c r="V49" s="262"/>
      <c r="W49" s="262"/>
      <c r="X49" s="262"/>
      <c r="Y49" s="262"/>
      <c r="Z49" s="262"/>
      <c r="AA49" s="262"/>
      <c r="AB49" s="275"/>
      <c r="AC49" s="275"/>
      <c r="AD49" s="275"/>
      <c r="AE49" s="275"/>
    </row>
    <row r="50" spans="1:31" s="266" customFormat="1" ht="30.75" customHeight="1">
      <c r="A50" s="340" t="s">
        <v>169</v>
      </c>
      <c r="B50" s="314"/>
      <c r="C50" s="314"/>
      <c r="D50" s="315"/>
      <c r="E50" s="323"/>
      <c r="F50" s="320"/>
      <c r="G50" s="317"/>
      <c r="H50" s="324"/>
      <c r="I50" s="325"/>
      <c r="J50" s="320"/>
      <c r="K50" s="315"/>
      <c r="L50" s="339"/>
      <c r="M50" s="339"/>
      <c r="N50" s="339"/>
      <c r="O50" s="339"/>
      <c r="P50" s="339"/>
      <c r="Q50" s="339"/>
      <c r="R50" s="339"/>
      <c r="S50" s="326"/>
      <c r="T50" s="316"/>
      <c r="U50" s="262"/>
      <c r="V50" s="262"/>
      <c r="W50" s="262"/>
      <c r="X50" s="262"/>
      <c r="Y50" s="262"/>
      <c r="Z50" s="262"/>
      <c r="AA50" s="262"/>
      <c r="AB50" s="275"/>
      <c r="AC50" s="275"/>
      <c r="AD50" s="275"/>
      <c r="AE50" s="275"/>
    </row>
    <row r="51" spans="1:31" s="266" customFormat="1" ht="30.75" customHeight="1">
      <c r="A51" s="313" t="s">
        <v>170</v>
      </c>
      <c r="B51" s="314" t="s">
        <v>171</v>
      </c>
      <c r="C51" s="314"/>
      <c r="D51" s="315"/>
      <c r="E51" s="316"/>
      <c r="F51" s="344">
        <f>G51</f>
        <v>100</v>
      </c>
      <c r="G51" s="344">
        <f>H51</f>
        <v>100</v>
      </c>
      <c r="H51" s="345">
        <v>100</v>
      </c>
      <c r="I51" s="346">
        <f>H51</f>
        <v>100</v>
      </c>
      <c r="J51" s="347">
        <f>I51</f>
        <v>100</v>
      </c>
      <c r="K51" s="344">
        <f>J51</f>
        <v>100</v>
      </c>
      <c r="L51" s="321"/>
      <c r="M51" s="321"/>
      <c r="N51" s="321"/>
      <c r="O51" s="321"/>
      <c r="P51" s="321"/>
      <c r="Q51" s="321"/>
      <c r="R51" s="321"/>
      <c r="S51" s="326"/>
      <c r="T51" s="316"/>
      <c r="U51" s="262"/>
      <c r="V51" s="262"/>
      <c r="W51" s="262"/>
      <c r="X51" s="262"/>
      <c r="Y51" s="262"/>
      <c r="Z51" s="262"/>
      <c r="AA51" s="262"/>
      <c r="AB51" s="275"/>
      <c r="AC51" s="275"/>
      <c r="AD51" s="275"/>
      <c r="AE51" s="275"/>
    </row>
    <row r="52" spans="1:31" s="266" customFormat="1" ht="30.75" customHeight="1">
      <c r="A52" s="313" t="s">
        <v>172</v>
      </c>
      <c r="B52" s="314" t="s">
        <v>171</v>
      </c>
      <c r="C52" s="314"/>
      <c r="D52" s="315"/>
      <c r="E52" s="316"/>
      <c r="F52" s="344">
        <f>G52</f>
        <v>100</v>
      </c>
      <c r="G52" s="344">
        <f>H52</f>
        <v>100</v>
      </c>
      <c r="H52" s="345">
        <v>100</v>
      </c>
      <c r="I52" s="346">
        <f>H52</f>
        <v>100</v>
      </c>
      <c r="J52" s="347">
        <f>I52+10</f>
        <v>110</v>
      </c>
      <c r="K52" s="348">
        <f>J52</f>
        <v>110</v>
      </c>
      <c r="L52" s="321"/>
      <c r="M52" s="321"/>
      <c r="N52" s="321"/>
      <c r="O52" s="321"/>
      <c r="P52" s="321"/>
      <c r="Q52" s="321"/>
      <c r="R52" s="321"/>
      <c r="S52" s="326"/>
      <c r="T52" s="316"/>
      <c r="U52" s="262"/>
      <c r="V52" s="262"/>
      <c r="W52" s="262"/>
      <c r="X52" s="262"/>
      <c r="Y52" s="262"/>
      <c r="Z52" s="262"/>
      <c r="AA52" s="262"/>
      <c r="AB52" s="275"/>
      <c r="AC52" s="275"/>
      <c r="AD52" s="275"/>
      <c r="AE52" s="275"/>
    </row>
    <row r="53" spans="1:31" s="266" customFormat="1" ht="30.75" customHeight="1">
      <c r="A53" s="313" t="s">
        <v>173</v>
      </c>
      <c r="B53" s="314"/>
      <c r="C53" s="314"/>
      <c r="D53" s="315"/>
      <c r="E53" s="323"/>
      <c r="F53" s="347"/>
      <c r="G53" s="344"/>
      <c r="H53" s="345"/>
      <c r="I53" s="346"/>
      <c r="J53" s="347"/>
      <c r="K53" s="348"/>
      <c r="L53" s="321"/>
      <c r="M53" s="321"/>
      <c r="N53" s="321"/>
      <c r="O53" s="321"/>
      <c r="P53" s="321"/>
      <c r="Q53" s="321"/>
      <c r="R53" s="321"/>
      <c r="S53" s="326"/>
      <c r="T53" s="316"/>
      <c r="U53" s="262"/>
      <c r="V53" s="262"/>
      <c r="W53" s="262"/>
      <c r="X53" s="262"/>
      <c r="Y53" s="262"/>
      <c r="Z53" s="262"/>
      <c r="AA53" s="262"/>
      <c r="AB53" s="275"/>
      <c r="AC53" s="275"/>
      <c r="AD53" s="275"/>
      <c r="AE53" s="275"/>
    </row>
    <row r="54" spans="1:31" s="266" customFormat="1" ht="30.75" customHeight="1">
      <c r="A54" s="313" t="s">
        <v>174</v>
      </c>
      <c r="B54" s="314"/>
      <c r="C54" s="314"/>
      <c r="D54" s="315"/>
      <c r="E54" s="323"/>
      <c r="F54" s="347"/>
      <c r="G54" s="344"/>
      <c r="H54" s="345"/>
      <c r="I54" s="346"/>
      <c r="J54" s="347"/>
      <c r="K54" s="348"/>
      <c r="L54" s="321"/>
      <c r="M54" s="321"/>
      <c r="N54" s="321"/>
      <c r="O54" s="321"/>
      <c r="P54" s="321"/>
      <c r="Q54" s="321"/>
      <c r="R54" s="321"/>
      <c r="S54" s="326"/>
      <c r="T54" s="316"/>
      <c r="U54" s="262"/>
      <c r="V54" s="262"/>
      <c r="W54" s="262"/>
      <c r="X54" s="262"/>
      <c r="Y54" s="262"/>
      <c r="Z54" s="262"/>
      <c r="AA54" s="262"/>
      <c r="AB54" s="275"/>
      <c r="AC54" s="275"/>
      <c r="AD54" s="275"/>
      <c r="AE54" s="275"/>
    </row>
    <row r="55" spans="1:31" s="266" customFormat="1" ht="30.75" customHeight="1">
      <c r="A55" s="313" t="s">
        <v>175</v>
      </c>
      <c r="B55" s="314" t="s">
        <v>176</v>
      </c>
      <c r="C55" s="314"/>
      <c r="D55" s="315"/>
      <c r="E55" s="323"/>
      <c r="F55" s="347"/>
      <c r="G55" s="344"/>
      <c r="H55" s="345">
        <v>10.5</v>
      </c>
      <c r="I55" s="346"/>
      <c r="J55" s="347"/>
      <c r="K55" s="348"/>
      <c r="L55" s="321"/>
      <c r="M55" s="321"/>
      <c r="N55" s="321"/>
      <c r="O55" s="321"/>
      <c r="P55" s="321"/>
      <c r="Q55" s="321"/>
      <c r="R55" s="321"/>
      <c r="S55" s="326">
        <v>10.5</v>
      </c>
      <c r="T55" s="316"/>
      <c r="U55" s="262"/>
      <c r="V55" s="262"/>
      <c r="W55" s="262"/>
      <c r="X55" s="262"/>
      <c r="Y55" s="262"/>
      <c r="Z55" s="262"/>
      <c r="AA55" s="262"/>
      <c r="AB55" s="275"/>
      <c r="AC55" s="275"/>
      <c r="AD55" s="275"/>
      <c r="AE55" s="275"/>
    </row>
    <row r="56" spans="1:31" s="266" customFormat="1" ht="30.75" customHeight="1">
      <c r="A56" s="313" t="s">
        <v>177</v>
      </c>
      <c r="B56" s="314" t="s">
        <v>176</v>
      </c>
      <c r="C56" s="314"/>
      <c r="D56" s="315"/>
      <c r="E56" s="323"/>
      <c r="F56" s="347"/>
      <c r="G56" s="344"/>
      <c r="H56" s="345">
        <v>10.5</v>
      </c>
      <c r="I56" s="346"/>
      <c r="J56" s="347"/>
      <c r="K56" s="348"/>
      <c r="L56" s="339"/>
      <c r="M56" s="339"/>
      <c r="N56" s="339"/>
      <c r="O56" s="339"/>
      <c r="P56" s="339"/>
      <c r="Q56" s="339"/>
      <c r="R56" s="339"/>
      <c r="S56" s="326">
        <v>10</v>
      </c>
      <c r="T56" s="316"/>
      <c r="U56" s="262"/>
      <c r="V56" s="262"/>
      <c r="W56" s="262"/>
      <c r="X56" s="262"/>
      <c r="Y56" s="262"/>
      <c r="Z56" s="262"/>
      <c r="AA56" s="262"/>
      <c r="AB56" s="275"/>
      <c r="AC56" s="275"/>
      <c r="AD56" s="275"/>
      <c r="AE56" s="275"/>
    </row>
    <row r="57" spans="1:31" s="266" customFormat="1" ht="15" customHeight="1">
      <c r="A57" s="313"/>
      <c r="B57" s="349"/>
      <c r="C57" s="349"/>
      <c r="D57" s="315"/>
      <c r="E57" s="323"/>
      <c r="F57" s="320"/>
      <c r="G57" s="317"/>
      <c r="H57" s="324"/>
      <c r="I57" s="325"/>
      <c r="J57" s="320"/>
      <c r="K57" s="315"/>
      <c r="L57" s="321"/>
      <c r="M57" s="321"/>
      <c r="N57" s="321"/>
      <c r="O57" s="321"/>
      <c r="P57" s="321"/>
      <c r="Q57" s="321"/>
      <c r="R57" s="321"/>
      <c r="S57" s="326"/>
      <c r="T57" s="316"/>
      <c r="U57" s="262"/>
      <c r="V57" s="262"/>
      <c r="W57" s="262"/>
      <c r="X57" s="262"/>
      <c r="Y57" s="262"/>
      <c r="Z57" s="262"/>
      <c r="AA57" s="262"/>
      <c r="AB57" s="275"/>
      <c r="AC57" s="275"/>
      <c r="AD57" s="275"/>
      <c r="AE57" s="275"/>
    </row>
    <row r="58" spans="1:31" s="266" customFormat="1" ht="15" customHeight="1" thickBot="1">
      <c r="A58" s="350"/>
      <c r="B58" s="351"/>
      <c r="C58" s="351"/>
      <c r="D58" s="352"/>
      <c r="E58" s="353"/>
      <c r="F58" s="352"/>
      <c r="G58" s="352"/>
      <c r="H58" s="354"/>
      <c r="I58" s="355"/>
      <c r="J58" s="356"/>
      <c r="K58" s="352"/>
      <c r="L58" s="357"/>
      <c r="M58" s="357"/>
      <c r="N58" s="357"/>
      <c r="O58" s="357"/>
      <c r="P58" s="357"/>
      <c r="Q58" s="357"/>
      <c r="R58" s="357"/>
      <c r="S58" s="358"/>
      <c r="T58" s="353"/>
      <c r="U58" s="262"/>
      <c r="V58" s="262"/>
      <c r="W58" s="262"/>
      <c r="X58" s="262"/>
      <c r="Y58" s="262"/>
      <c r="Z58" s="262"/>
      <c r="AA58" s="262"/>
      <c r="AB58" s="275"/>
      <c r="AC58" s="275"/>
      <c r="AD58" s="275"/>
      <c r="AE58" s="275"/>
    </row>
    <row r="59" spans="1:31" s="266" customFormat="1" ht="15" customHeight="1">
      <c r="A59" s="262" t="s">
        <v>178</v>
      </c>
      <c r="B59" s="262"/>
      <c r="C59" s="262"/>
      <c r="D59" s="262"/>
      <c r="E59" s="262"/>
      <c r="F59" s="262"/>
      <c r="G59" s="262"/>
      <c r="H59" s="262"/>
      <c r="I59" s="263"/>
      <c r="J59" s="262"/>
      <c r="K59" s="262"/>
      <c r="L59" s="262"/>
      <c r="M59" s="262"/>
      <c r="N59" s="262"/>
      <c r="O59" s="262"/>
      <c r="P59" s="262"/>
      <c r="Q59" s="262"/>
      <c r="R59" s="262"/>
      <c r="S59" s="262"/>
      <c r="T59" s="262"/>
      <c r="U59" s="262"/>
      <c r="V59" s="262"/>
      <c r="W59" s="262"/>
      <c r="X59" s="262"/>
      <c r="Y59" s="262"/>
      <c r="Z59" s="262"/>
      <c r="AA59" s="262"/>
      <c r="AB59" s="262"/>
      <c r="AC59" s="262"/>
      <c r="AD59" s="262"/>
      <c r="AE59" s="262"/>
    </row>
    <row r="60" spans="1:31" s="266" customFormat="1" ht="15" customHeight="1" thickBot="1">
      <c r="A60" s="262"/>
      <c r="B60" s="262"/>
      <c r="C60" s="262"/>
      <c r="D60" s="262"/>
      <c r="E60" s="262"/>
      <c r="F60" s="262"/>
      <c r="G60" s="262"/>
      <c r="H60" s="262"/>
      <c r="I60" s="263"/>
      <c r="J60" s="262"/>
      <c r="K60" s="262"/>
      <c r="L60" s="262"/>
      <c r="M60" s="262"/>
      <c r="N60" s="262"/>
      <c r="O60" s="262"/>
      <c r="P60" s="262"/>
      <c r="Q60" s="262"/>
      <c r="R60" s="262"/>
      <c r="S60" s="262"/>
      <c r="T60" s="262"/>
      <c r="U60" s="262"/>
      <c r="V60" s="262"/>
      <c r="W60" s="262"/>
      <c r="X60" s="262"/>
      <c r="Y60" s="262"/>
      <c r="Z60" s="262"/>
      <c r="AA60" s="262"/>
      <c r="AB60" s="262"/>
      <c r="AC60" s="262"/>
      <c r="AD60" s="262"/>
      <c r="AE60" s="262"/>
    </row>
    <row r="61" spans="1:31" s="266" customFormat="1" ht="15" customHeight="1" thickBot="1">
      <c r="A61" s="359" t="s">
        <v>179</v>
      </c>
      <c r="B61" s="360"/>
      <c r="C61" s="360"/>
      <c r="D61" s="360"/>
      <c r="E61" s="360"/>
      <c r="F61" s="360"/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360"/>
      <c r="S61" s="360"/>
      <c r="T61" s="360"/>
      <c r="U61" s="262"/>
      <c r="V61" s="262"/>
      <c r="W61" s="262"/>
      <c r="X61" s="262"/>
      <c r="Y61" s="262"/>
      <c r="Z61" s="262"/>
      <c r="AA61" s="262"/>
      <c r="AB61" s="262"/>
      <c r="AC61" s="262"/>
      <c r="AD61" s="262"/>
      <c r="AE61" s="262"/>
    </row>
    <row r="62" spans="1:31" s="266" customFormat="1" ht="15" hidden="1" customHeight="1" outlineLevel="1">
      <c r="A62" s="273" t="s">
        <v>180</v>
      </c>
      <c r="B62" s="262"/>
      <c r="C62" s="262"/>
      <c r="D62" s="262"/>
      <c r="E62" s="262"/>
      <c r="F62" s="262"/>
      <c r="G62" s="262"/>
      <c r="H62" s="262"/>
      <c r="I62" s="263"/>
      <c r="J62" s="262"/>
      <c r="K62" s="262"/>
      <c r="L62" s="262"/>
      <c r="M62" s="262"/>
      <c r="N62" s="262"/>
      <c r="O62" s="262"/>
      <c r="P62" s="262"/>
      <c r="Q62" s="262"/>
      <c r="R62" s="262"/>
      <c r="S62" s="262"/>
      <c r="T62" s="262"/>
      <c r="U62" s="262"/>
      <c r="V62" s="262"/>
      <c r="W62" s="262"/>
      <c r="X62" s="262"/>
      <c r="Y62" s="262"/>
      <c r="Z62" s="262"/>
      <c r="AA62" s="262"/>
      <c r="AB62" s="262"/>
      <c r="AC62" s="262"/>
      <c r="AD62" s="262"/>
      <c r="AE62" s="262"/>
    </row>
    <row r="63" spans="1:31" s="266" customFormat="1" ht="15" hidden="1" customHeight="1" outlineLevel="1">
      <c r="A63" s="361"/>
      <c r="B63" s="262"/>
      <c r="C63" s="262"/>
      <c r="D63" s="262"/>
      <c r="E63" s="262"/>
      <c r="F63" s="262"/>
      <c r="G63" s="262"/>
      <c r="H63" s="262"/>
      <c r="I63" s="263"/>
      <c r="J63" s="262"/>
      <c r="K63" s="262"/>
      <c r="L63" s="262"/>
      <c r="M63" s="262"/>
      <c r="N63" s="262"/>
      <c r="O63" s="262"/>
      <c r="P63" s="262"/>
      <c r="Q63" s="262"/>
      <c r="R63" s="262"/>
      <c r="S63" s="262"/>
      <c r="T63" s="262"/>
      <c r="U63" s="262"/>
      <c r="V63" s="262"/>
      <c r="W63" s="262"/>
      <c r="X63" s="262"/>
      <c r="Y63" s="262"/>
      <c r="Z63" s="262"/>
      <c r="AA63" s="262"/>
      <c r="AB63" s="262"/>
      <c r="AC63" s="262"/>
      <c r="AD63" s="262"/>
      <c r="AE63" s="262"/>
    </row>
    <row r="64" spans="1:31" s="266" customFormat="1" ht="15" hidden="1" customHeight="1" outlineLevel="1">
      <c r="A64" s="361"/>
      <c r="B64" s="262"/>
      <c r="C64" s="262"/>
      <c r="D64" s="262"/>
      <c r="E64" s="262"/>
      <c r="F64" s="262"/>
      <c r="G64" s="262"/>
      <c r="H64" s="262"/>
      <c r="I64" s="263"/>
      <c r="J64" s="262"/>
      <c r="K64" s="262"/>
      <c r="L64" s="262"/>
      <c r="M64" s="262"/>
      <c r="N64" s="262"/>
      <c r="O64" s="262"/>
      <c r="P64" s="262"/>
      <c r="Q64" s="262"/>
      <c r="R64" s="262"/>
      <c r="S64" s="262"/>
      <c r="T64" s="262"/>
      <c r="U64" s="262"/>
      <c r="V64" s="262"/>
      <c r="W64" s="262"/>
      <c r="X64" s="262"/>
      <c r="Y64" s="262"/>
      <c r="Z64" s="262"/>
      <c r="AA64" s="262"/>
      <c r="AB64" s="262"/>
      <c r="AC64" s="262"/>
      <c r="AD64" s="262"/>
      <c r="AE64" s="262"/>
    </row>
    <row r="65" spans="1:31" s="266" customFormat="1" ht="15" hidden="1" customHeight="1" outlineLevel="1">
      <c r="A65" s="361"/>
      <c r="B65" s="262"/>
      <c r="C65" s="262"/>
      <c r="D65" s="262"/>
      <c r="E65" s="262"/>
      <c r="F65" s="262"/>
      <c r="G65" s="262"/>
      <c r="H65" s="262"/>
      <c r="I65" s="263"/>
      <c r="J65" s="262"/>
      <c r="K65" s="262"/>
      <c r="L65" s="262"/>
      <c r="M65" s="262"/>
      <c r="N65" s="262"/>
      <c r="O65" s="262"/>
      <c r="P65" s="262"/>
      <c r="Q65" s="262"/>
      <c r="R65" s="262"/>
      <c r="S65" s="262"/>
      <c r="T65" s="262"/>
      <c r="U65" s="262"/>
      <c r="V65" s="262"/>
      <c r="W65" s="262"/>
      <c r="X65" s="262"/>
      <c r="Y65" s="262"/>
      <c r="Z65" s="262"/>
      <c r="AA65" s="262"/>
      <c r="AB65" s="262"/>
      <c r="AC65" s="262"/>
      <c r="AD65" s="262"/>
      <c r="AE65" s="262"/>
    </row>
    <row r="66" spans="1:31" s="266" customFormat="1" ht="15" hidden="1" customHeight="1" outlineLevel="1">
      <c r="A66" s="361"/>
      <c r="B66" s="262"/>
      <c r="C66" s="262"/>
      <c r="D66" s="262"/>
      <c r="E66" s="262"/>
      <c r="F66" s="262"/>
      <c r="G66" s="262"/>
      <c r="H66" s="262"/>
      <c r="I66" s="263"/>
      <c r="J66" s="262"/>
      <c r="K66" s="262"/>
      <c r="L66" s="262"/>
      <c r="M66" s="262"/>
      <c r="N66" s="262"/>
      <c r="O66" s="262"/>
      <c r="P66" s="262"/>
      <c r="Q66" s="262"/>
      <c r="R66" s="262"/>
      <c r="S66" s="262"/>
      <c r="T66" s="262"/>
      <c r="U66" s="262"/>
      <c r="V66" s="262"/>
      <c r="W66" s="262"/>
      <c r="X66" s="262"/>
      <c r="Y66" s="262"/>
      <c r="Z66" s="262"/>
      <c r="AA66" s="262"/>
      <c r="AB66" s="262"/>
      <c r="AC66" s="262"/>
      <c r="AD66" s="262"/>
      <c r="AE66" s="262"/>
    </row>
    <row r="67" spans="1:31" s="266" customFormat="1" ht="15" hidden="1" customHeight="1" outlineLevel="1">
      <c r="A67" s="273" t="s">
        <v>181</v>
      </c>
      <c r="B67" s="262"/>
      <c r="C67" s="262"/>
      <c r="D67" s="262"/>
      <c r="E67" s="262"/>
      <c r="F67" s="262"/>
      <c r="G67" s="262"/>
      <c r="H67" s="262"/>
      <c r="I67" s="263"/>
      <c r="J67" s="262"/>
      <c r="K67" s="262"/>
      <c r="L67" s="262"/>
      <c r="M67" s="262"/>
      <c r="N67" s="262"/>
      <c r="O67" s="262"/>
      <c r="P67" s="262"/>
      <c r="Q67" s="262"/>
      <c r="R67" s="262"/>
      <c r="S67" s="262"/>
      <c r="T67" s="262"/>
      <c r="U67" s="262"/>
      <c r="V67" s="262"/>
      <c r="W67" s="262"/>
      <c r="X67" s="262"/>
      <c r="Y67" s="262"/>
      <c r="Z67" s="262"/>
      <c r="AA67" s="262"/>
      <c r="AB67" s="262"/>
      <c r="AC67" s="262"/>
      <c r="AD67" s="262"/>
      <c r="AE67" s="262"/>
    </row>
    <row r="68" spans="1:31" s="266" customFormat="1" ht="15" hidden="1" customHeight="1" outlineLevel="1">
      <c r="A68" s="361"/>
      <c r="B68" s="262"/>
      <c r="C68" s="262"/>
      <c r="D68" s="262"/>
      <c r="E68" s="262"/>
      <c r="F68" s="262"/>
      <c r="G68" s="262"/>
      <c r="H68" s="262"/>
      <c r="I68" s="263"/>
      <c r="J68" s="262"/>
      <c r="K68" s="262"/>
      <c r="L68" s="262"/>
      <c r="M68" s="262"/>
      <c r="N68" s="262"/>
      <c r="O68" s="262"/>
      <c r="P68" s="262"/>
      <c r="Q68" s="262"/>
      <c r="R68" s="262"/>
      <c r="S68" s="262"/>
      <c r="T68" s="262"/>
      <c r="U68" s="262"/>
      <c r="V68" s="262"/>
      <c r="W68" s="262"/>
      <c r="X68" s="262"/>
      <c r="Y68" s="262"/>
      <c r="Z68" s="262"/>
      <c r="AA68" s="262"/>
      <c r="AB68" s="262"/>
      <c r="AC68" s="262"/>
      <c r="AD68" s="262"/>
      <c r="AE68" s="262"/>
    </row>
    <row r="69" spans="1:31" s="266" customFormat="1" ht="15" hidden="1" customHeight="1" outlineLevel="1">
      <c r="A69" s="262"/>
      <c r="B69" s="262"/>
      <c r="C69" s="262"/>
      <c r="D69" s="262"/>
      <c r="E69" s="262"/>
      <c r="F69" s="262"/>
      <c r="G69" s="262"/>
      <c r="H69" s="262"/>
      <c r="I69" s="263"/>
      <c r="J69" s="262"/>
      <c r="K69" s="262"/>
      <c r="L69" s="262"/>
      <c r="M69" s="262"/>
      <c r="N69" s="262"/>
      <c r="O69" s="262"/>
      <c r="P69" s="262"/>
      <c r="Q69" s="262"/>
      <c r="R69" s="262"/>
      <c r="S69" s="262"/>
      <c r="T69" s="262"/>
      <c r="U69" s="262"/>
      <c r="V69" s="262"/>
      <c r="W69" s="262"/>
      <c r="X69" s="262"/>
      <c r="Y69" s="262"/>
      <c r="Z69" s="262"/>
      <c r="AA69" s="262"/>
      <c r="AB69" s="262"/>
      <c r="AC69" s="262"/>
      <c r="AD69" s="262"/>
      <c r="AE69" s="262"/>
    </row>
    <row r="70" spans="1:31" s="266" customFormat="1" ht="15" hidden="1" customHeight="1" outlineLevel="1">
      <c r="A70" s="262"/>
      <c r="B70" s="262"/>
      <c r="C70" s="262"/>
      <c r="D70" s="262"/>
      <c r="E70" s="262"/>
      <c r="F70" s="262"/>
      <c r="G70" s="262"/>
      <c r="H70" s="262"/>
      <c r="I70" s="263"/>
      <c r="J70" s="262"/>
      <c r="K70" s="262"/>
      <c r="L70" s="262"/>
      <c r="M70" s="262"/>
      <c r="N70" s="262"/>
      <c r="O70" s="262"/>
      <c r="P70" s="262"/>
      <c r="Q70" s="262"/>
      <c r="R70" s="262"/>
      <c r="S70" s="262"/>
      <c r="T70" s="262"/>
      <c r="U70" s="262"/>
      <c r="V70" s="262"/>
      <c r="W70" s="262"/>
      <c r="X70" s="262"/>
      <c r="Y70" s="262"/>
      <c r="Z70" s="262"/>
      <c r="AA70" s="262"/>
      <c r="AB70" s="262"/>
      <c r="AC70" s="262"/>
      <c r="AD70" s="262"/>
      <c r="AE70" s="262"/>
    </row>
    <row r="71" spans="1:31" s="266" customFormat="1" ht="15" hidden="1" customHeight="1" outlineLevel="1">
      <c r="A71" s="262"/>
      <c r="B71" s="262"/>
      <c r="C71" s="262"/>
      <c r="D71" s="262"/>
      <c r="E71" s="262"/>
      <c r="F71" s="262"/>
      <c r="G71" s="262"/>
      <c r="H71" s="262"/>
      <c r="I71" s="263"/>
      <c r="J71" s="262"/>
      <c r="K71" s="262"/>
      <c r="L71" s="262"/>
      <c r="M71" s="262"/>
      <c r="N71" s="262"/>
      <c r="O71" s="262"/>
      <c r="P71" s="262"/>
      <c r="Q71" s="262"/>
      <c r="R71" s="262"/>
      <c r="S71" s="262"/>
      <c r="T71" s="262"/>
      <c r="U71" s="262"/>
      <c r="V71" s="262"/>
      <c r="W71" s="262"/>
      <c r="X71" s="262"/>
      <c r="Y71" s="262"/>
      <c r="Z71" s="262"/>
      <c r="AA71" s="262"/>
      <c r="AB71" s="262"/>
      <c r="AC71" s="262"/>
      <c r="AD71" s="262"/>
      <c r="AE71" s="262"/>
    </row>
    <row r="72" spans="1:31" s="266" customFormat="1" ht="15" hidden="1" customHeight="1" outlineLevel="1">
      <c r="A72" s="273" t="s">
        <v>182</v>
      </c>
      <c r="B72" s="262"/>
      <c r="C72" s="262"/>
      <c r="D72" s="262"/>
      <c r="E72" s="262"/>
      <c r="F72" s="262"/>
      <c r="G72" s="262"/>
      <c r="H72" s="262"/>
      <c r="I72" s="263"/>
      <c r="J72" s="262"/>
      <c r="K72" s="262"/>
      <c r="L72" s="262"/>
      <c r="M72" s="262"/>
      <c r="N72" s="262"/>
      <c r="O72" s="262"/>
      <c r="P72" s="262"/>
      <c r="Q72" s="262"/>
      <c r="R72" s="262"/>
      <c r="S72" s="262"/>
      <c r="T72" s="262"/>
      <c r="U72" s="262"/>
      <c r="V72" s="262"/>
      <c r="W72" s="262"/>
      <c r="X72" s="262"/>
      <c r="Y72" s="262"/>
      <c r="Z72" s="262"/>
      <c r="AA72" s="262"/>
      <c r="AB72" s="262"/>
      <c r="AC72" s="262"/>
      <c r="AD72" s="262"/>
      <c r="AE72" s="262"/>
    </row>
    <row r="73" spans="1:31" s="266" customFormat="1" ht="15" hidden="1" customHeight="1" outlineLevel="1">
      <c r="A73" s="361"/>
      <c r="B73" s="262"/>
      <c r="C73" s="262"/>
      <c r="D73" s="262"/>
      <c r="E73" s="262"/>
      <c r="F73" s="262"/>
      <c r="G73" s="262"/>
      <c r="H73" s="262"/>
      <c r="I73" s="263"/>
      <c r="J73" s="262"/>
      <c r="K73" s="262"/>
      <c r="L73" s="262"/>
      <c r="M73" s="262"/>
      <c r="N73" s="262"/>
      <c r="O73" s="262"/>
      <c r="P73" s="262"/>
      <c r="Q73" s="262"/>
      <c r="R73" s="262"/>
      <c r="S73" s="262"/>
      <c r="T73" s="262"/>
      <c r="U73" s="262"/>
      <c r="V73" s="262"/>
      <c r="W73" s="262"/>
      <c r="X73" s="262"/>
      <c r="Y73" s="262"/>
      <c r="Z73" s="262"/>
      <c r="AA73" s="262"/>
      <c r="AB73" s="262"/>
      <c r="AC73" s="262"/>
      <c r="AD73" s="262"/>
      <c r="AE73" s="262"/>
    </row>
    <row r="74" spans="1:31" s="262" customFormat="1" ht="15" hidden="1" customHeight="1" outlineLevel="1">
      <c r="I74" s="263"/>
    </row>
    <row r="75" spans="1:31" s="262" customFormat="1" ht="15" hidden="1" customHeight="1" outlineLevel="1">
      <c r="I75" s="263"/>
    </row>
    <row r="76" spans="1:31" s="262" customFormat="1" ht="15" hidden="1" customHeight="1" outlineLevel="1">
      <c r="I76" s="263"/>
    </row>
    <row r="77" spans="1:31" s="262" customFormat="1" ht="15" hidden="1" customHeight="1" outlineLevel="1">
      <c r="A77" s="273" t="s">
        <v>169</v>
      </c>
      <c r="I77" s="263"/>
    </row>
    <row r="78" spans="1:31" s="262" customFormat="1" ht="15" hidden="1" customHeight="1" outlineLevel="1">
      <c r="A78" s="262" t="s">
        <v>183</v>
      </c>
      <c r="I78" s="263"/>
    </row>
    <row r="79" spans="1:31" s="262" customFormat="1" ht="15" hidden="1" customHeight="1" outlineLevel="1">
      <c r="A79" s="262" t="s">
        <v>55</v>
      </c>
      <c r="I79" s="263"/>
    </row>
    <row r="80" spans="1:31" s="262" customFormat="1" ht="15" hidden="1" customHeight="1" outlineLevel="1">
      <c r="A80" s="262" t="s">
        <v>184</v>
      </c>
      <c r="I80" s="263"/>
    </row>
    <row r="81" spans="1:20" s="262" customFormat="1" ht="15" hidden="1" customHeight="1" outlineLevel="1">
      <c r="A81" s="262" t="s">
        <v>185</v>
      </c>
      <c r="I81" s="263"/>
    </row>
    <row r="82" spans="1:20" s="262" customFormat="1" ht="15" hidden="1" customHeight="1" outlineLevel="1">
      <c r="I82" s="263"/>
    </row>
    <row r="83" spans="1:20" s="262" customFormat="1" ht="15" hidden="1" customHeight="1" outlineLevel="1">
      <c r="I83" s="263"/>
    </row>
    <row r="84" spans="1:20" s="262" customFormat="1" ht="15" hidden="1" customHeight="1" outlineLevel="1">
      <c r="I84" s="263"/>
    </row>
    <row r="85" spans="1:20" s="262" customFormat="1" ht="15" hidden="1" customHeight="1" outlineLevel="1">
      <c r="I85" s="263"/>
    </row>
    <row r="86" spans="1:20" s="262" customFormat="1" ht="15" hidden="1" customHeight="1" outlineLevel="1">
      <c r="A86" s="361"/>
      <c r="B86" s="361"/>
      <c r="C86" s="361"/>
      <c r="I86" s="263"/>
    </row>
    <row r="87" spans="1:20" s="262" customFormat="1" ht="15" hidden="1" customHeight="1" outlineLevel="1">
      <c r="I87" s="263"/>
    </row>
    <row r="88" spans="1:20" s="262" customFormat="1" ht="15" hidden="1" customHeight="1" outlineLevel="1">
      <c r="A88" s="361"/>
      <c r="I88" s="263"/>
    </row>
    <row r="89" spans="1:20" s="262" customFormat="1" ht="19.5" collapsed="1" thickBot="1">
      <c r="I89" s="263"/>
    </row>
    <row r="90" spans="1:20" s="262" customFormat="1" ht="15" customHeight="1" thickBot="1">
      <c r="A90" s="359" t="s">
        <v>186</v>
      </c>
      <c r="B90" s="360"/>
      <c r="C90" s="360"/>
      <c r="D90" s="360"/>
      <c r="E90" s="360"/>
      <c r="F90" s="360"/>
      <c r="G90" s="360"/>
      <c r="H90" s="360"/>
      <c r="I90" s="360"/>
      <c r="J90" s="360"/>
      <c r="K90" s="360"/>
      <c r="L90" s="360"/>
      <c r="M90" s="360"/>
      <c r="N90" s="360"/>
      <c r="O90" s="360"/>
      <c r="P90" s="360"/>
      <c r="Q90" s="360"/>
      <c r="R90" s="360"/>
      <c r="S90" s="360"/>
      <c r="T90" s="360"/>
    </row>
    <row r="91" spans="1:20" s="262" customFormat="1" ht="15" customHeight="1">
      <c r="A91" s="273"/>
      <c r="I91" s="263"/>
    </row>
    <row r="92" spans="1:20" s="262" customFormat="1" ht="15" customHeight="1">
      <c r="A92" s="273"/>
      <c r="I92" s="263"/>
    </row>
    <row r="93" spans="1:20" s="262" customFormat="1" ht="15" customHeight="1">
      <c r="A93" s="273"/>
      <c r="I93" s="263"/>
    </row>
    <row r="94" spans="1:20" s="262" customFormat="1" ht="15" customHeight="1">
      <c r="A94" s="273"/>
      <c r="I94" s="263"/>
    </row>
    <row r="95" spans="1:20" s="262" customFormat="1" ht="15" customHeight="1">
      <c r="A95" s="273"/>
      <c r="I95" s="263"/>
    </row>
    <row r="96" spans="1:20" s="262" customFormat="1" ht="15" customHeight="1">
      <c r="A96" s="273"/>
      <c r="I96" s="263"/>
    </row>
    <row r="97" spans="1:9" s="262" customFormat="1" ht="15" customHeight="1">
      <c r="A97" s="273"/>
      <c r="I97" s="263"/>
    </row>
    <row r="98" spans="1:9" s="262" customFormat="1" ht="15" customHeight="1">
      <c r="A98" s="273"/>
      <c r="I98" s="263"/>
    </row>
    <row r="99" spans="1:9" s="262" customFormat="1" ht="15" customHeight="1">
      <c r="A99" s="273"/>
      <c r="I99" s="263"/>
    </row>
    <row r="100" spans="1:9" s="262" customFormat="1" ht="15" customHeight="1">
      <c r="A100" s="273"/>
      <c r="I100" s="263"/>
    </row>
    <row r="101" spans="1:9" s="262" customFormat="1" ht="15" customHeight="1">
      <c r="A101" s="273"/>
      <c r="I101" s="263"/>
    </row>
    <row r="102" spans="1:9" s="262" customFormat="1" ht="15" customHeight="1">
      <c r="A102" s="273"/>
      <c r="I102" s="263"/>
    </row>
    <row r="103" spans="1:9" s="262" customFormat="1" ht="15" customHeight="1">
      <c r="A103" s="273"/>
      <c r="I103" s="263"/>
    </row>
    <row r="104" spans="1:9" s="262" customFormat="1" ht="15" customHeight="1">
      <c r="A104" s="273"/>
      <c r="I104" s="263"/>
    </row>
    <row r="105" spans="1:9" s="262" customFormat="1" ht="15" customHeight="1">
      <c r="A105" s="273"/>
      <c r="I105" s="263"/>
    </row>
    <row r="106" spans="1:9" s="262" customFormat="1" ht="15" customHeight="1">
      <c r="A106" s="273"/>
      <c r="I106" s="263"/>
    </row>
    <row r="107" spans="1:9" s="262" customFormat="1" ht="15" customHeight="1">
      <c r="A107" s="273"/>
      <c r="I107" s="263"/>
    </row>
    <row r="108" spans="1:9" s="262" customFormat="1" ht="15" customHeight="1">
      <c r="A108" s="273"/>
      <c r="I108" s="263"/>
    </row>
    <row r="109" spans="1:9" s="262" customFormat="1" ht="15" customHeight="1">
      <c r="A109" s="273"/>
      <c r="I109" s="263"/>
    </row>
    <row r="110" spans="1:9" s="262" customFormat="1" ht="15" customHeight="1">
      <c r="A110" s="273"/>
      <c r="I110" s="263"/>
    </row>
    <row r="111" spans="1:9" s="262" customFormat="1" ht="15" customHeight="1">
      <c r="A111" s="273"/>
      <c r="I111" s="263"/>
    </row>
    <row r="112" spans="1:9" s="262" customFormat="1" ht="15" customHeight="1">
      <c r="A112" s="273"/>
      <c r="I112" s="263"/>
    </row>
    <row r="113" spans="1:20" s="262" customFormat="1" ht="15" customHeight="1" thickBot="1">
      <c r="A113" s="273"/>
      <c r="I113" s="263"/>
    </row>
    <row r="114" spans="1:20" s="262" customFormat="1" ht="15" customHeight="1" thickBot="1">
      <c r="A114" s="359" t="s">
        <v>187</v>
      </c>
      <c r="B114" s="360"/>
      <c r="C114" s="360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</row>
    <row r="115" spans="1:20" s="262" customFormat="1" ht="15" customHeight="1">
      <c r="I115" s="263"/>
    </row>
    <row r="116" spans="1:20" s="262" customFormat="1" ht="15" customHeight="1">
      <c r="A116" s="273" t="s">
        <v>270</v>
      </c>
      <c r="I116" s="263"/>
    </row>
    <row r="117" spans="1:20" s="262" customFormat="1" ht="24.75" customHeight="1">
      <c r="A117" s="362" t="s">
        <v>271</v>
      </c>
      <c r="I117" s="263"/>
    </row>
    <row r="118" spans="1:20" s="262" customFormat="1" ht="15" customHeight="1">
      <c r="A118" s="262" t="s">
        <v>272</v>
      </c>
      <c r="I118" s="263"/>
    </row>
    <row r="119" spans="1:20" s="262" customFormat="1" ht="24.75" customHeight="1">
      <c r="A119" s="362" t="s">
        <v>273</v>
      </c>
      <c r="I119" s="263"/>
    </row>
    <row r="120" spans="1:20" s="262" customFormat="1" ht="15" customHeight="1" thickBot="1">
      <c r="I120" s="263"/>
    </row>
    <row r="121" spans="1:20" s="262" customFormat="1" ht="15" customHeight="1" thickBot="1">
      <c r="A121" s="359" t="s">
        <v>188</v>
      </c>
      <c r="B121" s="360"/>
      <c r="C121" s="360"/>
      <c r="D121" s="360"/>
      <c r="E121" s="360"/>
      <c r="F121" s="360"/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360"/>
      <c r="S121" s="360"/>
      <c r="T121" s="360"/>
    </row>
    <row r="122" spans="1:20" s="262" customFormat="1" ht="15" customHeight="1">
      <c r="I122" s="263"/>
    </row>
    <row r="123" spans="1:20" s="262" customFormat="1" ht="15" customHeight="1">
      <c r="A123" s="262" t="s">
        <v>274</v>
      </c>
      <c r="I123" s="263"/>
    </row>
    <row r="124" spans="1:20" s="262" customFormat="1" ht="24.75" customHeight="1">
      <c r="A124" s="362" t="s">
        <v>275</v>
      </c>
      <c r="I124" s="263"/>
    </row>
    <row r="125" spans="1:20" s="262" customFormat="1" ht="15" customHeight="1">
      <c r="I125" s="263"/>
    </row>
    <row r="126" spans="1:20" s="262" customFormat="1" ht="15" customHeight="1">
      <c r="I126" s="263"/>
    </row>
    <row r="127" spans="1:20" s="262" customFormat="1" ht="15" customHeight="1">
      <c r="I127" s="263"/>
    </row>
    <row r="128" spans="1:20" s="262" customFormat="1" ht="15" customHeight="1">
      <c r="I128" s="263"/>
    </row>
    <row r="129" spans="9:9" s="262" customFormat="1" ht="15" customHeight="1">
      <c r="I129" s="263"/>
    </row>
    <row r="130" spans="9:9" s="262" customFormat="1" ht="15" customHeight="1">
      <c r="I130" s="263"/>
    </row>
    <row r="131" spans="9:9" s="262" customFormat="1" ht="15" customHeight="1">
      <c r="I131" s="263"/>
    </row>
    <row r="132" spans="9:9" s="262" customFormat="1" ht="15" customHeight="1">
      <c r="I132" s="263"/>
    </row>
    <row r="133" spans="9:9" s="262" customFormat="1" ht="15" customHeight="1">
      <c r="I133" s="263"/>
    </row>
    <row r="134" spans="9:9" s="262" customFormat="1" ht="15" customHeight="1">
      <c r="I134" s="263"/>
    </row>
    <row r="135" spans="9:9" s="262" customFormat="1" ht="15" customHeight="1">
      <c r="I135" s="263"/>
    </row>
    <row r="136" spans="9:9" s="262" customFormat="1" ht="15" customHeight="1">
      <c r="I136" s="263"/>
    </row>
    <row r="137" spans="9:9" s="262" customFormat="1" ht="15" customHeight="1">
      <c r="I137" s="263"/>
    </row>
    <row r="138" spans="9:9" s="262" customFormat="1" ht="15" customHeight="1">
      <c r="I138" s="263"/>
    </row>
    <row r="139" spans="9:9" s="262" customFormat="1" ht="15" customHeight="1">
      <c r="I139" s="263"/>
    </row>
    <row r="140" spans="9:9" s="262" customFormat="1" ht="15" customHeight="1">
      <c r="I140" s="263"/>
    </row>
    <row r="141" spans="9:9" s="262" customFormat="1" ht="15" customHeight="1">
      <c r="I141" s="263"/>
    </row>
    <row r="142" spans="9:9" s="262" customFormat="1" ht="15" customHeight="1">
      <c r="I142" s="263"/>
    </row>
    <row r="143" spans="9:9" s="262" customFormat="1" ht="15" customHeight="1">
      <c r="I143" s="263"/>
    </row>
    <row r="144" spans="9:9" s="262" customFormat="1" ht="15" customHeight="1">
      <c r="I144" s="263"/>
    </row>
    <row r="145" spans="1:20" s="262" customFormat="1" ht="15" customHeight="1">
      <c r="I145" s="263"/>
    </row>
    <row r="146" spans="1:20" s="262" customFormat="1" ht="15" customHeight="1">
      <c r="I146" s="263"/>
    </row>
    <row r="147" spans="1:20" s="262" customFormat="1" ht="15" customHeight="1">
      <c r="I147" s="263"/>
    </row>
    <row r="148" spans="1:20" s="262" customFormat="1" ht="15" customHeight="1" thickBot="1">
      <c r="I148" s="263"/>
    </row>
    <row r="149" spans="1:20" s="262" customFormat="1" ht="15" customHeight="1">
      <c r="A149" s="363"/>
      <c r="B149" s="364"/>
      <c r="C149" s="365"/>
      <c r="D149" s="366"/>
      <c r="E149" s="367"/>
      <c r="F149" s="367"/>
      <c r="G149" s="367"/>
      <c r="H149" s="367"/>
      <c r="I149" s="368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</row>
    <row r="150" spans="1:20" s="262" customFormat="1" ht="15" customHeight="1">
      <c r="A150" s="369"/>
      <c r="D150" s="370"/>
      <c r="I150" s="263"/>
    </row>
    <row r="151" spans="1:20" s="262" customFormat="1" ht="15" customHeight="1">
      <c r="A151" s="369"/>
      <c r="D151" s="370"/>
      <c r="I151" s="263"/>
    </row>
    <row r="152" spans="1:20" s="262" customFormat="1" ht="15" customHeight="1" thickBot="1">
      <c r="A152" s="369"/>
      <c r="B152" s="371"/>
      <c r="C152" s="371"/>
      <c r="D152" s="370"/>
      <c r="I152" s="263"/>
    </row>
    <row r="153" spans="1:20" s="262" customFormat="1" ht="15" customHeight="1" thickBot="1">
      <c r="A153" s="267" t="s">
        <v>189</v>
      </c>
      <c r="B153" s="372"/>
      <c r="C153" s="373"/>
      <c r="D153" s="374"/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  <c r="O153" s="375"/>
      <c r="P153" s="375"/>
      <c r="Q153" s="375"/>
      <c r="R153" s="375"/>
      <c r="S153" s="375"/>
      <c r="T153" s="375"/>
    </row>
    <row r="154" spans="1:20" s="262" customFormat="1" ht="15" customHeight="1" thickBot="1">
      <c r="A154" s="376" t="s">
        <v>190</v>
      </c>
      <c r="B154" s="377"/>
      <c r="C154" s="373"/>
      <c r="D154" s="378" t="s">
        <v>228</v>
      </c>
      <c r="E154" s="379"/>
      <c r="F154" s="379"/>
      <c r="G154" s="379"/>
      <c r="H154" s="379"/>
      <c r="I154" s="379"/>
      <c r="J154" s="379"/>
      <c r="K154" s="379"/>
      <c r="L154" s="379"/>
      <c r="M154" s="379"/>
      <c r="N154" s="379"/>
      <c r="O154" s="379"/>
      <c r="P154" s="379"/>
      <c r="Q154" s="379"/>
      <c r="R154" s="379"/>
      <c r="S154" s="379"/>
      <c r="T154" s="379"/>
    </row>
    <row r="155" spans="1:20" s="262" customFormat="1" ht="15" customHeight="1">
      <c r="A155" s="273" t="s">
        <v>191</v>
      </c>
      <c r="I155" s="263"/>
    </row>
  </sheetData>
  <mergeCells count="37">
    <mergeCell ref="A149:B149"/>
    <mergeCell ref="D153:T153"/>
    <mergeCell ref="A154:B154"/>
    <mergeCell ref="D154:T154"/>
    <mergeCell ref="L11:R11"/>
    <mergeCell ref="L23:R23"/>
    <mergeCell ref="L12:R12"/>
    <mergeCell ref="L13:R13"/>
    <mergeCell ref="L14:R14"/>
    <mergeCell ref="L15:R15"/>
    <mergeCell ref="L16:R16"/>
    <mergeCell ref="L17:R17"/>
    <mergeCell ref="L18:R18"/>
    <mergeCell ref="L19:R19"/>
    <mergeCell ref="L20:R20"/>
    <mergeCell ref="L21:R21"/>
    <mergeCell ref="R5:S5"/>
    <mergeCell ref="E7:E9"/>
    <mergeCell ref="L7:R9"/>
    <mergeCell ref="L10:R10"/>
    <mergeCell ref="P1:T4"/>
    <mergeCell ref="T7:T9"/>
    <mergeCell ref="L22:R22"/>
    <mergeCell ref="L57:R57"/>
    <mergeCell ref="L38:R38"/>
    <mergeCell ref="L40:R40"/>
    <mergeCell ref="L53:R53"/>
    <mergeCell ref="L54:R54"/>
    <mergeCell ref="L39:R39"/>
    <mergeCell ref="L51:R51"/>
    <mergeCell ref="L52:R52"/>
    <mergeCell ref="L55:R55"/>
    <mergeCell ref="L58:R58"/>
    <mergeCell ref="A61:T61"/>
    <mergeCell ref="A90:T90"/>
    <mergeCell ref="A114:T114"/>
    <mergeCell ref="A121:T121"/>
  </mergeCells>
  <conditionalFormatting sqref="B3:C5">
    <cfRule type="cellIs" dxfId="0" priority="1" stopIfTrue="1" operator="equal">
      <formula>0</formula>
    </cfRule>
  </conditionalFormatting>
  <printOptions horizontalCentered="1"/>
  <pageMargins left="0" right="0" top="0" bottom="0" header="0" footer="0"/>
  <pageSetup paperSize="9" scale="65" orientation="landscape" verticalDpi="0" r:id="rId1"/>
  <rowBreaks count="3" manualBreakCount="3">
    <brk id="28" max="18" man="1"/>
    <brk id="48" max="18" man="1"/>
    <brk id="59" max="1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Option Button 1">
              <controlPr defaultSize="0" autoFill="0" autoLine="0" autoPict="0">
                <anchor moveWithCells="1">
                  <from>
                    <xdr:col>3</xdr:col>
                    <xdr:colOff>66675</xdr:colOff>
                    <xdr:row>132</xdr:row>
                    <xdr:rowOff>9525</xdr:rowOff>
                  </from>
                  <to>
                    <xdr:col>4</xdr:col>
                    <xdr:colOff>0</xdr:colOff>
                    <xdr:row>133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Option Button 2">
              <controlPr defaultSize="0" autoFill="0" autoLine="0" autoPict="0">
                <anchor moveWithCells="1">
                  <from>
                    <xdr:col>3</xdr:col>
                    <xdr:colOff>66675</xdr:colOff>
                    <xdr:row>133</xdr:row>
                    <xdr:rowOff>47625</xdr:rowOff>
                  </from>
                  <to>
                    <xdr:col>3</xdr:col>
                    <xdr:colOff>314325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Option Button 3">
              <controlPr defaultSize="0" autoFill="0" autoLine="0" autoPict="0">
                <anchor moveWithCells="1">
                  <from>
                    <xdr:col>3</xdr:col>
                    <xdr:colOff>66675</xdr:colOff>
                    <xdr:row>134</xdr:row>
                    <xdr:rowOff>85725</xdr:rowOff>
                  </from>
                  <to>
                    <xdr:col>3</xdr:col>
                    <xdr:colOff>314325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Option Button 4">
              <controlPr defaultSize="0" autoFill="0" autoLine="0" autoPict="0">
                <anchor moveWithCells="1">
                  <from>
                    <xdr:col>3</xdr:col>
                    <xdr:colOff>76200</xdr:colOff>
                    <xdr:row>147</xdr:row>
                    <xdr:rowOff>190500</xdr:rowOff>
                  </from>
                  <to>
                    <xdr:col>4</xdr:col>
                    <xdr:colOff>28575</xdr:colOff>
                    <xdr:row>149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Option Button 5">
              <controlPr defaultSize="0" autoFill="0" autoLine="0" autoPict="0">
                <anchor moveWithCells="1">
                  <from>
                    <xdr:col>3</xdr:col>
                    <xdr:colOff>76200</xdr:colOff>
                    <xdr:row>149</xdr:row>
                    <xdr:rowOff>28575</xdr:rowOff>
                  </from>
                  <to>
                    <xdr:col>3</xdr:col>
                    <xdr:colOff>314325</xdr:colOff>
                    <xdr:row>150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Option Button 6">
              <controlPr defaultSize="0" autoFill="0" autoLine="0" autoPict="0">
                <anchor moveWithCells="1">
                  <from>
                    <xdr:col>3</xdr:col>
                    <xdr:colOff>76200</xdr:colOff>
                    <xdr:row>150</xdr:row>
                    <xdr:rowOff>66675</xdr:rowOff>
                  </from>
                  <to>
                    <xdr:col>3</xdr:col>
                    <xdr:colOff>314325</xdr:colOff>
                    <xdr:row>152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D1BFFB6-79A5-4598-84F6-45CCB93B8B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640A66-46BA-4E42-A8D5-831BBEF184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76EA5E-6AD6-4CE5-9E81-C7A50B0D4FA9}">
  <ds:schemaRefs>
    <ds:schemaRef ds:uri="cc099e4b-e381-4360-bcff-5e1f51ab48dc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purl.org/dc/elements/1.1/"/>
    <ds:schemaRef ds:uri="4bf10b48-52f7-4ad4-b1e1-de514cec68e0"/>
    <ds:schemaRef ds:uri="http://schemas.microsoft.com/office/2006/metadata/properties"/>
    <ds:schemaRef ds:uri="http://www.w3.org/XML/1998/namespace"/>
    <ds:schemaRef ds:uri="1972f4fa-a3a2-4010-a47e-cf3d6c5d14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1. CUTTING DOCKET</vt:lpstr>
      <vt:lpstr>2. TRIM CARD</vt:lpstr>
      <vt:lpstr>BTS</vt:lpstr>
      <vt:lpstr>'1. CUTTING DOCKET'!Print_Area</vt:lpstr>
      <vt:lpstr>'2. TRIM CARD'!Print_Area</vt:lpstr>
      <vt:lpstr>BTS!Print_Area</vt:lpstr>
      <vt:lpstr>'1. CUTTING DOCKET'!Print_Titles</vt:lpstr>
      <vt:lpstr>'2. TRIM CARD'!Print_Titles</vt:lpstr>
      <vt:lpstr>BTS!Print_Titles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Chi Tran Thi Linh</cp:lastModifiedBy>
  <cp:lastPrinted>2024-12-23T09:49:09Z</cp:lastPrinted>
  <dcterms:created xsi:type="dcterms:W3CDTF">2016-05-06T01:47:29Z</dcterms:created>
  <dcterms:modified xsi:type="dcterms:W3CDTF">2024-12-23T09:49:12Z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