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"/>
    </mc:Choice>
  </mc:AlternateContent>
  <xr:revisionPtr revIDLastSave="130" documentId="11_67A9A39E740BD62A36159A488305315AAE2D8C56" xr6:coauthVersionLast="47" xr6:coauthVersionMax="47" xr10:uidLastSave="{EB03F843-7C5A-44FA-8734-2068399BED46}"/>
  <bookViews>
    <workbookView xWindow="-120" yWindow="-120" windowWidth="20730" windowHeight="11040" tabRatio="858" xr2:uid="{00000000-000D-0000-FFFF-FFFF00000000}"/>
  </bookViews>
  <sheets>
    <sheet name="1. CUTTING DOCKET" sheetId="1" r:id="rId1"/>
    <sheet name="2. TRIM CARD" sheetId="5" r:id="rId2"/>
    <sheet name="BTS" sheetId="38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DOCKET'!$A$1:$Q$158</definedName>
    <definedName name="_xlnm.Print_Area" localSheetId="1">'2. TRIM CARD'!$A$1:$C$20</definedName>
    <definedName name="_xlnm.Print_Area" localSheetId="2">BTS!$A$1:$K$41</definedName>
    <definedName name="_xlnm.Print_Titles" localSheetId="0">'1. CUTTING DOCKET'!$1:$15</definedName>
    <definedName name="_xlnm.Print_Titles" localSheetId="1">'2. TRIM CARD'!$1:$5</definedName>
    <definedName name="_xlnm.Print_Titles" localSheetId="2">BTS!$1:$9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5" l="1"/>
  <c r="I35" i="38"/>
  <c r="J35" i="38" s="1"/>
  <c r="K35" i="38" s="1"/>
  <c r="G35" i="38"/>
  <c r="F35" i="38" s="1"/>
  <c r="I34" i="38"/>
  <c r="J34" i="38" s="1"/>
  <c r="K34" i="38" s="1"/>
  <c r="G34" i="38"/>
  <c r="F34" i="38" s="1"/>
  <c r="I31" i="38"/>
  <c r="J31" i="38" s="1"/>
  <c r="K31" i="38" s="1"/>
  <c r="G31" i="38"/>
  <c r="F31" i="38" s="1"/>
  <c r="I29" i="38"/>
  <c r="J29" i="38" s="1"/>
  <c r="K29" i="38" s="1"/>
  <c r="G29" i="38"/>
  <c r="F29" i="38"/>
  <c r="J28" i="38"/>
  <c r="K28" i="38" s="1"/>
  <c r="I28" i="38"/>
  <c r="G28" i="38"/>
  <c r="F28" i="38" s="1"/>
  <c r="I27" i="38"/>
  <c r="J27" i="38" s="1"/>
  <c r="K27" i="38" s="1"/>
  <c r="G27" i="38"/>
  <c r="F27" i="38"/>
  <c r="J26" i="38"/>
  <c r="K26" i="38" s="1"/>
  <c r="I26" i="38"/>
  <c r="G26" i="38"/>
  <c r="F26" i="38" s="1"/>
  <c r="I21" i="38"/>
  <c r="J21" i="38" s="1"/>
  <c r="K21" i="38" s="1"/>
  <c r="G21" i="38"/>
  <c r="F21" i="38"/>
  <c r="J20" i="38"/>
  <c r="K20" i="38" s="1"/>
  <c r="I20" i="38"/>
  <c r="G20" i="38"/>
  <c r="F20" i="38" s="1"/>
  <c r="I19" i="38"/>
  <c r="J19" i="38" s="1"/>
  <c r="K19" i="38" s="1"/>
  <c r="G19" i="38"/>
  <c r="F19" i="38" s="1"/>
  <c r="J17" i="38"/>
  <c r="K17" i="38" s="1"/>
  <c r="I17" i="38"/>
  <c r="G17" i="38"/>
  <c r="F17" i="38" s="1"/>
  <c r="K16" i="38"/>
  <c r="J16" i="38"/>
  <c r="I16" i="38"/>
  <c r="G16" i="38"/>
  <c r="F16" i="38"/>
  <c r="J15" i="38"/>
  <c r="K15" i="38" s="1"/>
  <c r="I15" i="38"/>
  <c r="G15" i="38"/>
  <c r="F15" i="38" s="1"/>
  <c r="I13" i="38"/>
  <c r="J13" i="38" s="1"/>
  <c r="K13" i="38" s="1"/>
  <c r="G13" i="38"/>
  <c r="F13" i="38"/>
  <c r="J12" i="38"/>
  <c r="K12" i="38" s="1"/>
  <c r="I12" i="38"/>
  <c r="G12" i="38"/>
  <c r="F12" i="38" s="1"/>
  <c r="I11" i="38"/>
  <c r="J11" i="38" s="1"/>
  <c r="K11" i="38" s="1"/>
  <c r="G11" i="38"/>
  <c r="F11" i="38"/>
  <c r="B5" i="38"/>
  <c r="B4" i="38"/>
  <c r="B3" i="38"/>
  <c r="P1" i="38"/>
  <c r="A8" i="5"/>
  <c r="B37" i="5" l="1"/>
  <c r="A37" i="5"/>
  <c r="B35" i="5"/>
  <c r="A35" i="5"/>
  <c r="A33" i="5"/>
  <c r="B31" i="5" l="1"/>
  <c r="A31" i="5"/>
  <c r="B27" i="5"/>
  <c r="A27" i="5"/>
  <c r="B25" i="5"/>
  <c r="A25" i="5"/>
  <c r="B23" i="5"/>
  <c r="A23" i="5"/>
  <c r="B21" i="5"/>
  <c r="A21" i="5"/>
  <c r="C2" i="5"/>
  <c r="A116" i="1" l="1"/>
  <c r="A117" i="1"/>
  <c r="A118" i="1"/>
  <c r="A119" i="1"/>
  <c r="A120" i="1"/>
  <c r="A121" i="1"/>
  <c r="A122" i="1"/>
  <c r="A123" i="1"/>
  <c r="L121" i="1"/>
  <c r="L122" i="1" l="1"/>
  <c r="A115" i="1" l="1"/>
  <c r="L123" i="1"/>
  <c r="L77" i="1" l="1"/>
  <c r="H19" i="1" l="1"/>
  <c r="I19" i="1"/>
  <c r="K19" i="1"/>
  <c r="G19" i="1"/>
  <c r="A19" i="5" l="1"/>
  <c r="A17" i="5"/>
  <c r="B17" i="5"/>
  <c r="A15" i="5"/>
  <c r="B15" i="5"/>
  <c r="C14" i="5"/>
  <c r="C13" i="5"/>
  <c r="A9" i="5"/>
  <c r="B7" i="5"/>
  <c r="C5" i="5"/>
  <c r="C4" i="5"/>
  <c r="C3" i="5"/>
  <c r="B33" i="5"/>
  <c r="B29" i="5"/>
  <c r="A29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55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55" i="1" s="1"/>
  <c r="K21" i="1"/>
  <c r="K53" i="1" s="1"/>
  <c r="H155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8" i="1" l="1"/>
  <c r="A79" i="1"/>
  <c r="A80" i="1"/>
  <c r="L19" i="1"/>
  <c r="L21" i="1" s="1"/>
  <c r="L53" i="1" s="1"/>
  <c r="I155" i="1" s="1"/>
  <c r="H21" i="1"/>
  <c r="H53" i="1" s="1"/>
  <c r="E155" i="1" s="1"/>
  <c r="L82" i="1" l="1"/>
  <c r="L81" i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F19" i="1"/>
  <c r="F21" i="1" s="1"/>
  <c r="F53" i="1" s="1"/>
  <c r="C155" i="1" s="1"/>
  <c r="M19" i="1"/>
  <c r="M21" i="1" s="1"/>
  <c r="G21" i="1"/>
  <c r="G53" i="1" l="1"/>
  <c r="M53" i="1"/>
  <c r="J155" i="1" s="1"/>
  <c r="H82" i="1"/>
  <c r="H81" i="1"/>
  <c r="H91" i="1"/>
  <c r="H88" i="1"/>
  <c r="H94" i="1" s="1"/>
  <c r="H100" i="1" s="1"/>
  <c r="H106" i="1" s="1"/>
  <c r="H112" i="1" s="1"/>
  <c r="H87" i="1"/>
  <c r="H93" i="1" s="1"/>
  <c r="H99" i="1" s="1"/>
  <c r="H105" i="1" s="1"/>
  <c r="H111" i="1" s="1"/>
  <c r="F82" i="1"/>
  <c r="F81" i="1"/>
  <c r="D155" i="1" l="1"/>
  <c r="K155" i="1" s="1"/>
  <c r="C49" i="1"/>
  <c r="D43" i="1"/>
  <c r="D45" i="1" s="1"/>
  <c r="C43" i="1"/>
  <c r="Q42" i="1"/>
  <c r="Q45" i="1" s="1"/>
  <c r="K111" i="1" l="1"/>
  <c r="K105" i="1"/>
  <c r="K93" i="1"/>
  <c r="K81" i="1"/>
  <c r="K99" i="1"/>
  <c r="K87" i="1"/>
  <c r="S45" i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K98" i="1" l="1"/>
  <c r="K92" i="1"/>
  <c r="K86" i="1"/>
  <c r="K110" i="1"/>
  <c r="K104" i="1"/>
  <c r="K112" i="1"/>
  <c r="K82" i="1"/>
  <c r="K106" i="1"/>
  <c r="K100" i="1"/>
  <c r="K94" i="1"/>
  <c r="K88" i="1"/>
  <c r="E71" i="1"/>
  <c r="H109" i="1"/>
  <c r="H86" i="1"/>
  <c r="H92" i="1"/>
  <c r="H98" i="1" s="1"/>
  <c r="H104" i="1"/>
  <c r="H110" i="1" s="1"/>
  <c r="H85" i="1"/>
  <c r="H97" i="1"/>
  <c r="H103" i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M82" i="1"/>
  <c r="O82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K96" i="1" l="1"/>
  <c r="K90" i="1"/>
  <c r="K84" i="1"/>
  <c r="K108" i="1"/>
  <c r="K102" i="1"/>
  <c r="H84" i="1"/>
  <c r="H96" i="1"/>
  <c r="H108" i="1"/>
  <c r="H90" i="1"/>
  <c r="H102" i="1"/>
  <c r="E65" i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K109" i="1" l="1"/>
  <c r="K97" i="1"/>
  <c r="K91" i="1"/>
  <c r="K85" i="1"/>
  <c r="K103" i="1"/>
  <c r="S33" i="1"/>
  <c r="M81" i="1" l="1"/>
  <c r="O81" i="1" s="1"/>
  <c r="G64" i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Q21" i="1" s="1"/>
  <c r="E59" i="1" l="1"/>
  <c r="E58" i="1"/>
  <c r="C6" i="5"/>
  <c r="C9" i="5" s="1"/>
  <c r="H118" i="1"/>
  <c r="H121" i="1"/>
  <c r="H120" i="1"/>
  <c r="K118" i="1"/>
  <c r="M118" i="1" s="1"/>
  <c r="O118" i="1" s="1"/>
  <c r="K121" i="1"/>
  <c r="M121" i="1" s="1"/>
  <c r="O121" i="1" s="1"/>
  <c r="K120" i="1"/>
  <c r="M120" i="1" s="1"/>
  <c r="O120" i="1" s="1"/>
  <c r="K117" i="1"/>
  <c r="M117" i="1" s="1"/>
  <c r="O117" i="1" s="1"/>
  <c r="K119" i="1"/>
  <c r="M119" i="1" s="1"/>
  <c r="O119" i="1" s="1"/>
  <c r="K122" i="1"/>
  <c r="M122" i="1" s="1"/>
  <c r="O122" i="1" s="1"/>
  <c r="K116" i="1"/>
  <c r="M116" i="1" s="1"/>
  <c r="O116" i="1" s="1"/>
  <c r="K115" i="1"/>
  <c r="M115" i="1" s="1"/>
  <c r="O115" i="1" s="1"/>
  <c r="K123" i="1"/>
  <c r="M123" i="1" s="1"/>
  <c r="O123" i="1" s="1"/>
  <c r="H116" i="1"/>
  <c r="H117" i="1"/>
  <c r="H119" i="1"/>
  <c r="H122" i="1"/>
  <c r="H115" i="1"/>
  <c r="H123" i="1"/>
  <c r="K79" i="1"/>
  <c r="M79" i="1" s="1"/>
  <c r="O79" i="1" s="1"/>
  <c r="K95" i="1"/>
  <c r="M95" i="1" s="1"/>
  <c r="O95" i="1" s="1"/>
  <c r="K89" i="1"/>
  <c r="M89" i="1" s="1"/>
  <c r="O89" i="1" s="1"/>
  <c r="K77" i="1"/>
  <c r="M77" i="1" s="1"/>
  <c r="K83" i="1"/>
  <c r="M83" i="1" s="1"/>
  <c r="O83" i="1" s="1"/>
  <c r="K107" i="1"/>
  <c r="M107" i="1" s="1"/>
  <c r="O107" i="1" s="1"/>
  <c r="K101" i="1"/>
  <c r="M101" i="1" s="1"/>
  <c r="O101" i="1" s="1"/>
  <c r="K78" i="1"/>
  <c r="M78" i="1" s="1"/>
  <c r="O78" i="1" s="1"/>
  <c r="K80" i="1"/>
  <c r="M80" i="1" s="1"/>
  <c r="O80" i="1" s="1"/>
  <c r="Q53" i="1"/>
  <c r="H80" i="1"/>
  <c r="H78" i="1"/>
  <c r="H79" i="1"/>
  <c r="M90" i="1"/>
  <c r="O90" i="1" s="1"/>
  <c r="M98" i="1"/>
  <c r="O98" i="1" s="1"/>
  <c r="M106" i="1"/>
  <c r="O106" i="1" s="1"/>
  <c r="M91" i="1"/>
  <c r="O91" i="1" s="1"/>
  <c r="M99" i="1"/>
  <c r="O99" i="1" s="1"/>
  <c r="M84" i="1"/>
  <c r="O84" i="1" s="1"/>
  <c r="M92" i="1"/>
  <c r="O92" i="1" s="1"/>
  <c r="M100" i="1"/>
  <c r="O100" i="1" s="1"/>
  <c r="M108" i="1"/>
  <c r="O108" i="1" s="1"/>
  <c r="M87" i="1"/>
  <c r="O87" i="1" s="1"/>
  <c r="M103" i="1"/>
  <c r="O103" i="1" s="1"/>
  <c r="M85" i="1"/>
  <c r="O85" i="1" s="1"/>
  <c r="M93" i="1"/>
  <c r="O93" i="1" s="1"/>
  <c r="M109" i="1"/>
  <c r="O109" i="1" s="1"/>
  <c r="M111" i="1"/>
  <c r="O111" i="1" s="1"/>
  <c r="M86" i="1"/>
  <c r="O86" i="1" s="1"/>
  <c r="M94" i="1"/>
  <c r="O94" i="1" s="1"/>
  <c r="M102" i="1"/>
  <c r="O102" i="1" s="1"/>
  <c r="M110" i="1"/>
  <c r="O110" i="1" s="1"/>
  <c r="M88" i="1"/>
  <c r="O88" i="1" s="1"/>
  <c r="M96" i="1"/>
  <c r="O96" i="1" s="1"/>
  <c r="M104" i="1"/>
  <c r="O104" i="1" s="1"/>
  <c r="M112" i="1"/>
  <c r="O112" i="1" s="1"/>
  <c r="M97" i="1"/>
  <c r="O97" i="1" s="1"/>
  <c r="M105" i="1"/>
  <c r="O105" i="1" s="1"/>
  <c r="A57" i="1"/>
  <c r="H89" i="1"/>
  <c r="H101" i="1"/>
  <c r="H83" i="1"/>
  <c r="H95" i="1"/>
  <c r="H107" i="1"/>
  <c r="H77" i="1"/>
  <c r="B148" i="1"/>
  <c r="B139" i="1"/>
  <c r="XFD122" i="1" l="1"/>
  <c r="C139" i="1"/>
  <c r="C148" i="1"/>
  <c r="G58" i="1"/>
  <c r="I58" i="1" s="1"/>
  <c r="J58" i="1" s="1"/>
  <c r="O77" i="1"/>
  <c r="G59" i="1" l="1"/>
  <c r="I59" i="1" s="1"/>
  <c r="J59" i="1" s="1"/>
  <c r="M59" i="1" l="1"/>
  <c r="M58" i="1"/>
</calcChain>
</file>

<file path=xl/sharedStrings.xml><?xml version="1.0" encoding="utf-8"?>
<sst xmlns="http://schemas.openxmlformats.org/spreadsheetml/2006/main" count="605" uniqueCount="291">
  <si>
    <t>Mã số:</t>
  </si>
  <si>
    <t>MER.QT-1.BM.4</t>
  </si>
  <si>
    <t>Lần ban hành:</t>
  </si>
  <si>
    <t>01</t>
  </si>
  <si>
    <t>Số trang</t>
  </si>
  <si>
    <t>03/03</t>
  </si>
  <si>
    <t>MER - CHI/OANH - EXT :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</si>
  <si>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</si>
  <si>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</si>
  <si>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</si>
  <si>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</si>
  <si>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</si>
  <si>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SS25 - PRODUCTION</t>
  </si>
  <si>
    <t>TÊN HÀNG:</t>
  </si>
  <si>
    <t>SS TEE</t>
  </si>
  <si>
    <t>DROP:</t>
  </si>
  <si>
    <t>NGÀY CẤP:</t>
  </si>
  <si>
    <t>VẢI CHÍNH:</t>
  </si>
  <si>
    <t>NGÀY GIAO HÀNG:</t>
  </si>
  <si>
    <t xml:space="preserve">THÀNH PHẦN VẢI: </t>
  </si>
  <si>
    <t>100% COTTON</t>
  </si>
  <si>
    <t>KHỔ VẢI:</t>
  </si>
  <si>
    <t>177CM</t>
  </si>
  <si>
    <t xml:space="preserve">Xí nghiệp: </t>
  </si>
  <si>
    <t>UN-AVAILABLE</t>
  </si>
  <si>
    <t>KHÁCH HÀNG:</t>
  </si>
  <si>
    <t>TOMORROWLAND</t>
  </si>
  <si>
    <t xml:space="preserve">XUẤT NGÀY </t>
  </si>
  <si>
    <t>SKU</t>
  </si>
  <si>
    <t>COLOR</t>
  </si>
  <si>
    <t>SIZE:</t>
  </si>
  <si>
    <t>XXS</t>
  </si>
  <si>
    <t>XS</t>
  </si>
  <si>
    <t>S</t>
  </si>
  <si>
    <t>M</t>
  </si>
  <si>
    <t>L</t>
  </si>
  <si>
    <t>XL</t>
  </si>
  <si>
    <t>2XL</t>
  </si>
  <si>
    <t>3XL</t>
  </si>
  <si>
    <t>TOTAL</t>
  </si>
  <si>
    <t xml:space="preserve">ORDER CUT </t>
  </si>
  <si>
    <t>EXTRA (+/-)</t>
  </si>
  <si>
    <t>SHIPPING SAMPLE REQUIRED</t>
  </si>
  <si>
    <t>TOTAL :</t>
  </si>
  <si>
    <t>2XS</t>
  </si>
  <si>
    <t>M-0324-KT-5141</t>
  </si>
  <si>
    <t>WHITE</t>
  </si>
  <si>
    <t>WHISPER WHITE</t>
  </si>
  <si>
    <t>FLINT STONE</t>
  </si>
  <si>
    <t>BRONZE GREEN</t>
  </si>
  <si>
    <t>WILD GINGER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</si>
  <si>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</si>
  <si>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</si>
  <si>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</si>
  <si>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</si>
  <si>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</si>
  <si>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</si>
  <si>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</si>
  <si>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</si>
  <si>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</si>
  <si>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</si>
  <si>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</si>
  <si>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</si>
  <si>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</si>
  <si>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</si>
  <si>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+VIỀN</t>
  </si>
  <si>
    <t>BO CỔ</t>
  </si>
  <si>
    <t>VẢI CHÍNH</t>
  </si>
  <si>
    <t>WHITE OVO STANDARD</t>
  </si>
  <si>
    <t>-OVFW24P0456003T00K LOT 0743/3 ÁNH A CẤP 795M</t>
  </si>
  <si>
    <t xml:space="preserve">CM20 1X1RIB  100% COTTON 260GSM </t>
  </si>
  <si>
    <t xml:space="preserve">-OVFW24P0456004T00K LOT 0743/3 ÁNH A CẤP 54M </t>
  </si>
  <si>
    <t>-OVFW24P0456005T00K LOT 0716/4 ÁNH A CẤP 74MM
-OVFW24P0456005T00K LOT 0715/4 ÁNH A CẤP 530MM</t>
  </si>
  <si>
    <t xml:space="preserve">-OVFW24P0456006T00K LOT 0716/4 ÁNH A CẤP 15M TRIỆT TIÊU
OVFW24P0456006T00K LOT 0715/4 ÁNH A CẤP 26M </t>
  </si>
  <si>
    <t>-OVFW24P0456007T00K LOT 0309/4 ÁNH A CẤP 149M
-OVFW24P0456007T00K LOT 0310/4 ÁNH A CẤP 445M</t>
  </si>
  <si>
    <t>-OVFW24P0456008T00K LOT 0309/4 ÁNH A CẤP 17M TRIỆT TIÊU
-OVFW24P0456007T00K LOT 0310/4 ÁNH A CẤP 24M</t>
  </si>
  <si>
    <t>-OVFW24P0456009T00K LOT 1502/4 ÁNH A CẤP 400M</t>
  </si>
  <si>
    <t>-OVFW24P0456010T00K LOT 1502/4 CẤP 27M</t>
  </si>
  <si>
    <t>-OVFW24P0456011T00K LOT 1501/4 ÁNH A CẤP 399M</t>
  </si>
  <si>
    <t>-OVFW24P0456012T00K LOT 1501/4 ÁNH A CẤP 27M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</si>
  <si>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</si>
  <si>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</si>
  <si>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</si>
  <si>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</si>
  <si>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</si>
  <si>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</si>
  <si>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</si>
  <si>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</si>
  <si>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</si>
  <si>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</si>
  <si>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</si>
  <si>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 xml:space="preserve">CHỈ 40/2 MAY CHÍNH + VẮT SỔ </t>
  </si>
  <si>
    <t>CUỘN</t>
  </si>
  <si>
    <t xml:space="preserve">NHÃN CHÍNH </t>
  </si>
  <si>
    <t>BLACK</t>
  </si>
  <si>
    <t xml:space="preserve">PCS </t>
  </si>
  <si>
    <t>NHÃN SIZE</t>
  </si>
  <si>
    <t>CHỈ TEX 40 MAY CHÍNH + VẮT SỔ</t>
  </si>
  <si>
    <t>GR10.038</t>
  </si>
  <si>
    <t>PO: O08-0510</t>
  </si>
  <si>
    <t>RE8082</t>
  </si>
  <si>
    <t>NHÃN CHÍNH LT251 KHÔNG SIZE (LBOVO151)</t>
  </si>
  <si>
    <t>PO: O08-0511</t>
  </si>
  <si>
    <t>NHÃN SIZE LT246 (OVOW23_181_T)</t>
  </si>
  <si>
    <t>NHÃN XUẤT XỨ (MADE IN VIET NAM)
LT138_TEAR-AWAY COO TAB_OVOF21_217_T</t>
  </si>
  <si>
    <t>PO: O08-0513</t>
  </si>
  <si>
    <t>NHÃN THÀNH PHẦN 100% COTTON LT110_CC LABEL</t>
  </si>
  <si>
    <t>PO: O08-0512</t>
  </si>
  <si>
    <t>TAPE DỆT 5MM</t>
  </si>
  <si>
    <t>NATURAL</t>
  </si>
  <si>
    <t>PO: O08-0514</t>
  </si>
  <si>
    <t>TAPE DỆT 1/8"</t>
  </si>
  <si>
    <t>PHẦN C : PHỤ LIỆU ĐÓNG GÓI</t>
  </si>
  <si>
    <t>THẺ BÀI</t>
  </si>
  <si>
    <t>SET</t>
  </si>
  <si>
    <t>T25-0015</t>
  </si>
  <si>
    <t>STICKER DÁN THẺ BÀI - 4CM RỘNG X 5CM CAO</t>
  </si>
  <si>
    <t>WHITE/BLACK</t>
  </si>
  <si>
    <t>T25-0013</t>
  </si>
  <si>
    <t>STICKER DÁN THẺ NGOÀI NYLON  - 4CM RỘNG X 5CM CAO</t>
  </si>
  <si>
    <t>STICKER TRÒN DÁN NGOÀI BAO NYLON - 3CM RỘNG</t>
  </si>
  <si>
    <t xml:space="preserve">T25-0018 </t>
  </si>
  <si>
    <t>BAO NYLON - 330MM RỘNG  X  465MM CAO</t>
  </si>
  <si>
    <t>CLEAR</t>
  </si>
  <si>
    <t>T25-0020</t>
  </si>
  <si>
    <t>GIẤY CHỐNG ẨM A4 (TISSUE PAPER)</t>
  </si>
  <si>
    <t>BAO NYLON 100X120CM</t>
  </si>
  <si>
    <t>THÙNG CARTON BOX 60X40X30CM</t>
  </si>
  <si>
    <t xml:space="preserve">TẤM LÓT 58X38CM </t>
  </si>
  <si>
    <t>PHẦN D : IN / THÊU / WASH</t>
  </si>
  <si>
    <t>PHẦN E : HÌNH</t>
  </si>
  <si>
    <r>
      <t>IN :</t>
    </r>
    <r>
      <rPr>
        <b/>
        <sz val="45"/>
        <rFont val="Muli"/>
      </rPr>
      <t xml:space="preserve"> </t>
    </r>
  </si>
  <si>
    <t>KHÔNG IN</t>
  </si>
  <si>
    <t>CHẤT LƯỢNG VÀ KÍCH THƯỚC</t>
  </si>
  <si>
    <t>DUYỆT HÌNH IN THEO</t>
  </si>
  <si>
    <t>PFD</t>
  </si>
  <si>
    <t>MER CHUYỂN THÔNG TIN 23/07/2024</t>
  </si>
  <si>
    <t>THÔNG TIN ĐỊNH VỊ HÌNH IN</t>
  </si>
  <si>
    <t>XXL</t>
  </si>
  <si>
    <r>
      <rPr>
        <b/>
        <sz val="30"/>
        <rFont val="Muli"/>
      </rPr>
      <t>ĐỊNH VỊ HÌNH IN THÂN TRƯỚC :</t>
    </r>
    <r>
      <rPr>
        <sz val="30"/>
        <rFont val="Muli"/>
      </rPr>
      <t xml:space="preserve">
CANH GIỮA THÂN TRƯỚC , TỪ GIỮA CỔ TRƯỚC XUỐNG </t>
    </r>
  </si>
  <si>
    <t>0cm</t>
  </si>
  <si>
    <t>9cm</t>
  </si>
  <si>
    <r>
      <rPr>
        <b/>
        <sz val="30"/>
        <rFont val="Muli"/>
      </rPr>
      <t>ĐỊNH VỊ HÌNH IN TẠI THÂN SAU:</t>
    </r>
    <r>
      <rPr>
        <sz val="30"/>
        <rFont val="Muli"/>
      </rPr>
      <t xml:space="preserve">
CANH GIỮA THÂN SAU , TỪ GIỮA CỔ SAU XUỐNG</t>
    </r>
  </si>
  <si>
    <t>10cm</t>
  </si>
  <si>
    <t xml:space="preserve">THÊU : </t>
  </si>
  <si>
    <t>DUYỆT HÌNH THÊU THEO</t>
  </si>
  <si>
    <t>THÔNG TIN ĐỊNH VỊ HÌNH THÊU</t>
  </si>
  <si>
    <r>
      <t>WASH:</t>
    </r>
    <r>
      <rPr>
        <sz val="45"/>
        <rFont val="Muli"/>
      </rPr>
      <t xml:space="preserve"> </t>
    </r>
  </si>
  <si>
    <t>DUYỆT GARMENT WASH  THEO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</si>
  <si>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</si>
  <si>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</si>
  <si>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</si>
  <si>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</si>
  <si>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</si>
  <si>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</si>
  <si>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VẢI CHÍNH </t>
  </si>
  <si>
    <t>THÀNH PHẦN</t>
  </si>
  <si>
    <t>CHỈ MAY CHÍNH</t>
  </si>
  <si>
    <t xml:space="preserve">GẬP ĐÔI, MAY KẸP TẠI GIỮA CỔ SAU </t>
  </si>
  <si>
    <t xml:space="preserve">GẬP ĐÔI, MAY SÁT BÊN CẠNH TRÁI CỦA NHÃN CHÍNH ( HƯỚNG NGƯỜI MẶC) </t>
  </si>
  <si>
    <t>GẬP ĐÔI, MAY KẸP BÊN SƯỜN TRÁI NGƯỜI MẶT, CÁCH MÉP LAI 11CM</t>
  </si>
  <si>
    <t xml:space="preserve">TREO VÀO NHÃN SIZE - NHƯ HÌNH </t>
  </si>
  <si>
    <t>DÁN GIỮA MẶT SAU CỦA THẺ BÀI PHỤ - NHƯ HÌNH</t>
  </si>
  <si>
    <t xml:space="preserve">DÁN BÊN NGOÀI NYLON , GÓC TRÁI NGƯỜI NHÌN - NHƯ HÌNH </t>
  </si>
  <si>
    <t xml:space="preserve">DÁN NGOÀI NYLON, GIỮA GÓC DƯỚI TRƯỚC - NHƯ HÌNH </t>
  </si>
  <si>
    <t>TREO QUA NHÃN CHÍNH/NHÃN SIZE</t>
  </si>
  <si>
    <t>ĐÓNG GÓI TỪNG SẢN PHẨM</t>
  </si>
  <si>
    <t>BỎ VÀO KHI GẤP XẾP</t>
  </si>
  <si>
    <t>LÓT TRONG THÙNG</t>
  </si>
  <si>
    <t>Date:</t>
  </si>
  <si>
    <t>Not applicable for now</t>
  </si>
  <si>
    <t xml:space="preserve">Date production ok: </t>
  </si>
  <si>
    <t>Gender</t>
  </si>
  <si>
    <t xml:space="preserve">Style </t>
  </si>
  <si>
    <t>Supplier</t>
  </si>
  <si>
    <t>COMMENTS</t>
  </si>
  <si>
    <t>MEASUREMENT</t>
  </si>
  <si>
    <t>INSTRUCTION</t>
  </si>
  <si>
    <t>BODY</t>
  </si>
  <si>
    <t>BODY LENGTH</t>
  </si>
  <si>
    <t>FRONT, SHOULDER NECK POINT TO BOTTOM HEM</t>
  </si>
  <si>
    <t>DÀI ÁO TỪ ĐỈNH LAI ĐẾN LAI</t>
  </si>
  <si>
    <t>A</t>
  </si>
  <si>
    <t>SHOULDER TO SHOULDER</t>
  </si>
  <si>
    <t>SEAM TO SEAM, EXCL BINDING OR CUFF HEM</t>
  </si>
  <si>
    <t xml:space="preserve">NGANG VAI </t>
  </si>
  <si>
    <t>B</t>
  </si>
  <si>
    <t xml:space="preserve">1/2 CHEST WIDTH </t>
  </si>
  <si>
    <t>1 CM BELOW ARMPIT</t>
  </si>
  <si>
    <t>1/2 NGANG NGỰC DƯỚI NÁCH 1CM</t>
  </si>
  <si>
    <t>C</t>
  </si>
  <si>
    <t>1/2 CARURE WIDTH</t>
  </si>
  <si>
    <t>1/2 ARMHOLE HEIGHT, SEAM TO SEAM</t>
  </si>
  <si>
    <t>D</t>
  </si>
  <si>
    <t>1/2 BOTTOM WIDTH</t>
  </si>
  <si>
    <t>BOTTOM HEM</t>
  </si>
  <si>
    <t>1/2 NGANG LAI</t>
  </si>
  <si>
    <t>E</t>
  </si>
  <si>
    <t>BOTTOM HEM HEIGHT</t>
  </si>
  <si>
    <t>STITCHING OR RIB HEIGHT</t>
  </si>
  <si>
    <t>TO BẢN LAI ÁO</t>
  </si>
  <si>
    <t>F</t>
  </si>
  <si>
    <t>1/2 ARMHOLE STRAIGHT</t>
  </si>
  <si>
    <t>1/2 NÁCH ĐO THẲNG</t>
  </si>
  <si>
    <t>G</t>
  </si>
  <si>
    <t>1/2 SLEEVEWIDTH AT ARMPIT</t>
  </si>
  <si>
    <t>UNDERARM POINT, PERPENDULAR TO SLEEVE</t>
  </si>
  <si>
    <t>H</t>
  </si>
  <si>
    <t>1/2 SLEEVE OPENING INSIDE</t>
  </si>
  <si>
    <t>RIB/ CUFF HEM</t>
  </si>
  <si>
    <t>CỬA TAY</t>
  </si>
  <si>
    <t>I</t>
  </si>
  <si>
    <t>CUFF HEM HEIGHT</t>
  </si>
  <si>
    <t>TO BẢN CỬA TAY</t>
  </si>
  <si>
    <t>J</t>
  </si>
  <si>
    <t xml:space="preserve">SLEEVE LENGTH </t>
  </si>
  <si>
    <t>CB NECK TO SHOULDER TO CUFF HEM</t>
  </si>
  <si>
    <t>DÀI TAY ĐO TỪ GIỮA CỔ SAU ĐẾN LAI ÁO</t>
  </si>
  <si>
    <t>K</t>
  </si>
  <si>
    <t>SLEEVEHEAD HEIGHT</t>
  </si>
  <si>
    <t>SHOULDERDROP</t>
  </si>
  <si>
    <t xml:space="preserve">HEIGHT BETWEEN SNP AT NECK TO SHOULDERSEAM </t>
  </si>
  <si>
    <t>NECK</t>
  </si>
  <si>
    <t>CỔ</t>
  </si>
  <si>
    <t xml:space="preserve">NECK OPENING </t>
  </si>
  <si>
    <t>SEAM TO SEAM, INCL COLLAR</t>
  </si>
  <si>
    <t>RỘNG CỔ</t>
  </si>
  <si>
    <t>N</t>
  </si>
  <si>
    <t>FRONT NECK DROP</t>
  </si>
  <si>
    <t>STRAIGHT FROM SNP TO CF NECKLINE, INCL COLLAR</t>
  </si>
  <si>
    <t>HẠ CỔ TRƯỚC</t>
  </si>
  <si>
    <t>O</t>
  </si>
  <si>
    <t>BACK NECK DROP</t>
  </si>
  <si>
    <t>HẠ CỔ SAU</t>
  </si>
  <si>
    <t>P</t>
  </si>
  <si>
    <t>COLLAR HEIGHT</t>
  </si>
  <si>
    <t>TO BẢN CỔ</t>
  </si>
  <si>
    <t>Q</t>
  </si>
  <si>
    <t>COLLAR WIDTH ON TOP</t>
  </si>
  <si>
    <t>REAL OPENING, EXCL COLLAR</t>
  </si>
  <si>
    <t>R</t>
  </si>
  <si>
    <t>MINIMUM HEADPASSING</t>
  </si>
  <si>
    <t>NECKOPENING STRETCHED OPEN TO MAX</t>
  </si>
  <si>
    <t>VÒNG CỔ KÉO CĂNG</t>
  </si>
  <si>
    <t>OK</t>
  </si>
  <si>
    <t>ARTWORK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</si>
  <si>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</si>
  <si>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</si>
  <si>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</si>
  <si>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</si>
  <si>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</si>
  <si>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</si>
  <si>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</si>
  <si>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>VỊ TRÍ HÌNH THÊU THÂN TRƯỚC TỪ ĐƯỜNG MAY GIỮA CỔ TRƯỚC XUỐNG</t>
  </si>
  <si>
    <t>ARTWORK POSITION FROM CB NECKLINE</t>
  </si>
  <si>
    <t>Marked in red is out of tolerance, marked in yellow is adjusted or added</t>
  </si>
  <si>
    <t>PICTURES</t>
  </si>
  <si>
    <t>FITTING</t>
  </si>
  <si>
    <t xml:space="preserve">This style should have the loose/ oversized t-shirt fitting but spec wasn't followed = hard to give comments </t>
  </si>
  <si>
    <t xml:space="preserve"> -&gt; As artwork is also not correct/ changed, please send revised pre-production or shipment sample, thanks! </t>
  </si>
  <si>
    <t>FINISHING - MANUFACTURING</t>
  </si>
  <si>
    <t>Requested in following sizes</t>
  </si>
  <si>
    <t>Extra comments</t>
  </si>
  <si>
    <t>Please contact us if something isn't clear, or if you have any questions</t>
  </si>
  <si>
    <t>10.5CM</t>
  </si>
  <si>
    <t>ĐỊNH VỊ HÌNH THÊU THÂN TRƯỚC : CANH GIỮA THÂN TRƯỚC, TỪ ĐƯỜNG MAY GIỮA CỔ TRƯỚC XUỐNG</t>
  </si>
  <si>
    <t>Tol  UPDATED ON 16.SEP</t>
  </si>
  <si>
    <t>LOOK - FABRIC</t>
  </si>
  <si>
    <t>FABRIC + COLOUR</t>
  </si>
  <si>
    <t>WASHING</t>
  </si>
  <si>
    <t>TRIMS</t>
  </si>
  <si>
    <t>TECHNIQUE</t>
  </si>
  <si>
    <t>COLOUR</t>
  </si>
  <si>
    <t xml:space="preserve">POSITION </t>
  </si>
  <si>
    <t xml:space="preserve"> FLORAL BLACK WASHED TSHIRT  25</t>
  </si>
  <si>
    <t>C0057-SST038</t>
  </si>
  <si>
    <t>THAM KHẢO CÁCH MAY: ÁO MẪU PHOTOSHOOT T25-SS34A,  MÀU WHITE CHUYỂN CÙNG TÁC NGHIỆP</t>
  </si>
  <si>
    <t>T25  SU25  S2792</t>
  </si>
  <si>
    <t>SAMPLING</t>
  </si>
  <si>
    <t>100% DRY COTTON (16OE) - 230GSM WITHOUT ENZYCUT</t>
  </si>
  <si>
    <t>RIB 1X1_100% COTTON_320GSM</t>
  </si>
  <si>
    <t xml:space="preserve">- DUYỆT CHẤT LƯỢNG, MÀU SẮC NHƯ STRIKE OFF </t>
  </si>
  <si>
    <t>IN DIGITAL BÁN THÀNH PHẨM THÂN TRƯỚC+ THÊU BÁN THẨM TẠI GIỮA TRƯỚC</t>
  </si>
  <si>
    <t xml:space="preserve">ĐỊNH VỊ HÌNH IN THÂN TRƯỚC  : </t>
  </si>
  <si>
    <t>CANH TẠI MÉP LAI</t>
  </si>
  <si>
    <t xml:space="preserve">KÍCH THƯỚC HÌNH IN : </t>
  </si>
  <si>
    <t>NHƯ S/O LẦN CUỐI GỬI MER</t>
  </si>
  <si>
    <t>ACID WASH</t>
  </si>
  <si>
    <t>NHƯ SKETCH</t>
  </si>
  <si>
    <t xml:space="preserve">NHÃN THÀNH PHẦN </t>
  </si>
  <si>
    <t>NHÃN THAY THẾ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</si>
</sst>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B050"/>
      <name val="Times New Roman"/>
      <family val="1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b/>
      <sz val="30"/>
      <color rgb="FFFF0000"/>
      <name val="Muli"/>
    </font>
    <font>
      <b/>
      <u/>
      <sz val="10"/>
      <name val="Times New Roman"/>
      <family val="1"/>
    </font>
    <font>
      <b/>
      <sz val="45"/>
      <color rgb="FFFF000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2" applyNumberFormat="0" applyProtection="0">
      <alignment horizontal="right" vertical="center"/>
    </xf>
    <xf numFmtId="0" fontId="2" fillId="8" borderId="12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3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7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1" applyNumberFormat="0" applyProtection="0">
      <alignment horizontal="left" vertical="center" indent="1"/>
    </xf>
    <xf numFmtId="4" fontId="13" fillId="7" borderId="31" applyNumberFormat="0" applyProtection="0">
      <alignment horizontal="right" vertical="center"/>
    </xf>
    <xf numFmtId="10" fontId="6" fillId="6" borderId="29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 applyNumberFormat="0" applyFill="0" applyBorder="0" applyAlignment="0" applyProtection="0"/>
    <xf numFmtId="0" fontId="51" fillId="0" borderId="32" applyNumberFormat="0" applyFill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4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35" applyNumberFormat="0" applyAlignment="0" applyProtection="0"/>
    <xf numFmtId="0" fontId="58" fillId="20" borderId="36" applyNumberFormat="0" applyAlignment="0" applyProtection="0"/>
    <xf numFmtId="0" fontId="59" fillId="20" borderId="35" applyNumberFormat="0" applyAlignment="0" applyProtection="0"/>
    <xf numFmtId="0" fontId="60" fillId="0" borderId="37" applyNumberFormat="0" applyFill="0" applyAlignment="0" applyProtection="0"/>
    <xf numFmtId="0" fontId="61" fillId="21" borderId="38" applyNumberFormat="0" applyAlignment="0" applyProtection="0"/>
    <xf numFmtId="0" fontId="62" fillId="0" borderId="0" applyNumberFormat="0" applyFill="0" applyBorder="0" applyAlignment="0" applyProtection="0"/>
    <xf numFmtId="0" fontId="1" fillId="22" borderId="39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0" applyNumberFormat="0" applyFill="0" applyAlignment="0" applyProtection="0"/>
    <xf numFmtId="0" fontId="6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7" fillId="0" borderId="0"/>
    <xf numFmtId="0" fontId="2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71" fillId="0" borderId="0"/>
    <xf numFmtId="9" fontId="1" fillId="0" borderId="0" applyFont="0" applyFill="0" applyBorder="0" applyAlignment="0" applyProtection="0"/>
    <xf numFmtId="0" fontId="2" fillId="0" borderId="0"/>
    <xf numFmtId="0" fontId="74" fillId="0" borderId="0"/>
    <xf numFmtId="0" fontId="76" fillId="0" borderId="0"/>
    <xf numFmtId="0" fontId="76" fillId="0" borderId="0"/>
    <xf numFmtId="0" fontId="1" fillId="0" borderId="0"/>
  </cellStyleXfs>
  <cellXfs count="36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0" fontId="32" fillId="2" borderId="3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20" fillId="2" borderId="24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 wrapText="1"/>
    </xf>
    <xf numFmtId="0" fontId="20" fillId="2" borderId="25" xfId="0" applyFont="1" applyFill="1" applyBorder="1" applyAlignment="1">
      <alignment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5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29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165" fontId="37" fillId="0" borderId="29" xfId="0" applyNumberFormat="1" applyFont="1" applyBorder="1" applyAlignment="1">
      <alignment horizontal="center" vertical="center"/>
    </xf>
    <xf numFmtId="1" fontId="44" fillId="0" borderId="29" xfId="1" applyNumberFormat="1" applyFont="1" applyBorder="1" applyAlignment="1">
      <alignment horizontal="center" vertical="center" wrapText="1"/>
    </xf>
    <xf numFmtId="0" fontId="26" fillId="2" borderId="20" xfId="0" quotePrefix="1" applyFont="1" applyFill="1" applyBorder="1" applyAlignment="1">
      <alignment horizontal="center" vertical="center" wrapText="1"/>
    </xf>
    <xf numFmtId="0" fontId="26" fillId="2" borderId="21" xfId="0" quotePrefix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/>
    </xf>
    <xf numFmtId="4" fontId="37" fillId="2" borderId="29" xfId="0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165" fontId="26" fillId="2" borderId="29" xfId="0" applyNumberFormat="1" applyFont="1" applyFill="1" applyBorder="1" applyAlignment="1">
      <alignment horizontal="center" vertical="center"/>
    </xf>
    <xf numFmtId="2" fontId="26" fillId="2" borderId="29" xfId="0" applyNumberFormat="1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center" vertical="center" wrapText="1"/>
    </xf>
    <xf numFmtId="1" fontId="37" fillId="2" borderId="29" xfId="0" applyNumberFormat="1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/>
    </xf>
    <xf numFmtId="1" fontId="26" fillId="2" borderId="30" xfId="0" applyNumberFormat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26" fillId="2" borderId="20" xfId="0" quotePrefix="1" applyFont="1" applyFill="1" applyBorder="1" applyAlignment="1">
      <alignment vertical="center" wrapText="1"/>
    </xf>
    <xf numFmtId="0" fontId="68" fillId="2" borderId="1" xfId="0" applyFont="1" applyFill="1" applyBorder="1" applyAlignment="1">
      <alignment horizontal="center" vertical="center"/>
    </xf>
    <xf numFmtId="0" fontId="69" fillId="3" borderId="0" xfId="0" applyFont="1" applyFill="1" applyAlignment="1">
      <alignment vertical="center"/>
    </xf>
    <xf numFmtId="0" fontId="40" fillId="4" borderId="1" xfId="0" quotePrefix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69" fillId="2" borderId="1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vertical="center"/>
    </xf>
    <xf numFmtId="0" fontId="40" fillId="2" borderId="2" xfId="0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vertical="center"/>
    </xf>
    <xf numFmtId="0" fontId="40" fillId="2" borderId="2" xfId="62" applyNumberFormat="1" applyFont="1" applyFill="1" applyBorder="1" applyAlignment="1">
      <alignment horizontal="center" vertical="center"/>
    </xf>
    <xf numFmtId="0" fontId="40" fillId="13" borderId="2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vertical="center"/>
    </xf>
    <xf numFmtId="1" fontId="40" fillId="13" borderId="2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40" fillId="14" borderId="0" xfId="0" applyFont="1" applyFill="1" applyAlignment="1">
      <alignment horizontal="left" vertical="center"/>
    </xf>
    <xf numFmtId="0" fontId="40" fillId="14" borderId="0" xfId="0" applyFont="1" applyFill="1" applyAlignment="1">
      <alignment horizontal="center" vertical="center"/>
    </xf>
    <xf numFmtId="1" fontId="40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6" fillId="0" borderId="29" xfId="1" applyNumberFormat="1" applyFont="1" applyBorder="1" applyAlignment="1">
      <alignment vertical="center" wrapText="1"/>
    </xf>
    <xf numFmtId="1" fontId="48" fillId="14" borderId="0" xfId="0" applyNumberFormat="1" applyFont="1" applyFill="1" applyAlignment="1">
      <alignment horizontal="center" vertical="center"/>
    </xf>
    <xf numFmtId="1" fontId="27" fillId="0" borderId="29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40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7" fillId="2" borderId="0" xfId="131" applyFont="1" applyFill="1" applyAlignment="1">
      <alignment vertical="center"/>
    </xf>
    <xf numFmtId="9" fontId="32" fillId="2" borderId="0" xfId="131" applyFont="1" applyFill="1" applyAlignment="1">
      <alignment vertical="center"/>
    </xf>
    <xf numFmtId="9" fontId="34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5" fillId="0" borderId="0" xfId="131" applyFont="1" applyAlignment="1">
      <alignment vertical="center"/>
    </xf>
    <xf numFmtId="9" fontId="35" fillId="0" borderId="0" xfId="131" applyFont="1" applyAlignment="1">
      <alignment vertical="center"/>
    </xf>
    <xf numFmtId="175" fontId="40" fillId="2" borderId="0" xfId="131" applyNumberFormat="1" applyFont="1" applyFill="1" applyAlignment="1">
      <alignment vertical="center"/>
    </xf>
    <xf numFmtId="176" fontId="37" fillId="0" borderId="29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1" fontId="46" fillId="0" borderId="5" xfId="1" applyNumberFormat="1" applyFont="1" applyBorder="1" applyAlignment="1">
      <alignment vertical="center" wrapText="1"/>
    </xf>
    <xf numFmtId="1" fontId="44" fillId="0" borderId="4" xfId="1" applyNumberFormat="1" applyFont="1" applyBorder="1" applyAlignment="1">
      <alignment horizontal="center" vertical="center" wrapText="1"/>
    </xf>
    <xf numFmtId="0" fontId="36" fillId="0" borderId="5" xfId="0" quotePrefix="1" applyFont="1" applyBorder="1" applyAlignment="1">
      <alignment horizontal="center" vertical="center"/>
    </xf>
    <xf numFmtId="0" fontId="73" fillId="2" borderId="0" xfId="0" applyFont="1" applyFill="1" applyAlignment="1">
      <alignment vertical="center" wrapText="1"/>
    </xf>
    <xf numFmtId="0" fontId="75" fillId="2" borderId="1" xfId="0" applyFont="1" applyFill="1" applyBorder="1" applyAlignment="1">
      <alignment horizontal="left" vertical="center"/>
    </xf>
    <xf numFmtId="0" fontId="48" fillId="47" borderId="1" xfId="0" applyFont="1" applyFill="1" applyBorder="1" applyAlignment="1">
      <alignment horizontal="left" vertical="center"/>
    </xf>
    <xf numFmtId="0" fontId="48" fillId="47" borderId="3" xfId="0" applyFont="1" applyFill="1" applyBorder="1" applyAlignment="1">
      <alignment horizontal="center" vertical="center"/>
    </xf>
    <xf numFmtId="0" fontId="48" fillId="47" borderId="0" xfId="0" applyFont="1" applyFill="1" applyAlignment="1">
      <alignment horizontal="center" vertical="center"/>
    </xf>
    <xf numFmtId="0" fontId="48" fillId="47" borderId="3" xfId="0" applyFont="1" applyFill="1" applyBorder="1" applyAlignment="1">
      <alignment horizontal="center" vertical="center" wrapText="1"/>
    </xf>
    <xf numFmtId="0" fontId="48" fillId="47" borderId="1" xfId="0" applyFont="1" applyFill="1" applyBorder="1" applyAlignment="1">
      <alignment horizontal="center" vertical="center"/>
    </xf>
    <xf numFmtId="1" fontId="40" fillId="2" borderId="2" xfId="0" applyNumberFormat="1" applyFont="1" applyFill="1" applyBorder="1" applyAlignment="1">
      <alignment horizontal="center" vertical="center"/>
    </xf>
    <xf numFmtId="1" fontId="40" fillId="5" borderId="1" xfId="0" quotePrefix="1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left" vertical="center"/>
    </xf>
    <xf numFmtId="0" fontId="78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0" fontId="80" fillId="2" borderId="0" xfId="0" applyFont="1" applyFill="1" applyAlignment="1">
      <alignment vertical="center"/>
    </xf>
    <xf numFmtId="0" fontId="78" fillId="2" borderId="0" xfId="0" applyFont="1" applyFill="1" applyAlignment="1">
      <alignment vertical="center" wrapText="1"/>
    </xf>
    <xf numFmtId="0" fontId="80" fillId="2" borderId="0" xfId="0" applyFont="1" applyFill="1" applyAlignment="1">
      <alignment vertical="center" wrapText="1"/>
    </xf>
    <xf numFmtId="9" fontId="78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1" fontId="26" fillId="0" borderId="29" xfId="1" applyNumberFormat="1" applyFont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/>
    </xf>
    <xf numFmtId="0" fontId="8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left" vertical="top"/>
    </xf>
    <xf numFmtId="0" fontId="36" fillId="0" borderId="0" xfId="2" applyFont="1" applyAlignment="1">
      <alignment horizontal="center" vertical="center"/>
    </xf>
    <xf numFmtId="0" fontId="40" fillId="12" borderId="29" xfId="2" applyFont="1" applyFill="1" applyBorder="1" applyAlignment="1">
      <alignment horizontal="center" vertical="center" wrapText="1"/>
    </xf>
    <xf numFmtId="0" fontId="38" fillId="5" borderId="29" xfId="2" applyFont="1" applyFill="1" applyBorder="1" applyAlignment="1">
      <alignment horizontal="center" vertical="center" wrapText="1"/>
    </xf>
    <xf numFmtId="0" fontId="38" fillId="5" borderId="30" xfId="2" applyFont="1" applyFill="1" applyBorder="1" applyAlignment="1">
      <alignment horizontal="center" vertical="center" wrapText="1"/>
    </xf>
    <xf numFmtId="0" fontId="84" fillId="0" borderId="0" xfId="2" applyFont="1" applyAlignment="1">
      <alignment vertical="center"/>
    </xf>
    <xf numFmtId="0" fontId="38" fillId="5" borderId="29" xfId="2" applyFont="1" applyFill="1" applyBorder="1" applyAlignment="1">
      <alignment horizontal="center" vertical="center"/>
    </xf>
    <xf numFmtId="0" fontId="84" fillId="0" borderId="29" xfId="2" applyFont="1" applyBorder="1" applyAlignment="1">
      <alignment horizontal="center" vertical="center" wrapText="1"/>
    </xf>
    <xf numFmtId="0" fontId="39" fillId="0" borderId="29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1" fontId="38" fillId="5" borderId="29" xfId="2" applyNumberFormat="1" applyFont="1" applyFill="1" applyBorder="1" applyAlignment="1">
      <alignment horizontal="center" vertical="center" wrapText="1"/>
    </xf>
    <xf numFmtId="1" fontId="39" fillId="0" borderId="29" xfId="2" applyNumberFormat="1" applyFont="1" applyBorder="1" applyAlignment="1">
      <alignment horizontal="center" vertical="center" wrapText="1"/>
    </xf>
    <xf numFmtId="0" fontId="84" fillId="0" borderId="29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40" fillId="0" borderId="29" xfId="2" applyFont="1" applyBorder="1" applyAlignment="1">
      <alignment horizontal="center" vertical="center" wrapText="1"/>
    </xf>
    <xf numFmtId="12" fontId="81" fillId="0" borderId="29" xfId="0" quotePrefix="1" applyNumberFormat="1" applyFont="1" applyBorder="1" applyAlignment="1">
      <alignment horizontal="center" vertical="center" wrapText="1"/>
    </xf>
    <xf numFmtId="0" fontId="86" fillId="0" borderId="45" xfId="0" applyFont="1" applyBorder="1" applyAlignment="1">
      <alignment horizontal="left" vertical="center"/>
    </xf>
    <xf numFmtId="177" fontId="86" fillId="0" borderId="41" xfId="0" applyNumberFormat="1" applyFont="1" applyBorder="1" applyAlignment="1">
      <alignment vertical="center"/>
    </xf>
    <xf numFmtId="177" fontId="86" fillId="0" borderId="0" xfId="0" applyNumberFormat="1" applyFont="1" applyAlignment="1">
      <alignment vertical="center"/>
    </xf>
    <xf numFmtId="0" fontId="86" fillId="0" borderId="0" xfId="0" applyFont="1" applyAlignment="1">
      <alignment vertical="center"/>
    </xf>
    <xf numFmtId="0" fontId="86" fillId="0" borderId="0" xfId="0" applyFont="1"/>
    <xf numFmtId="0" fontId="86" fillId="0" borderId="45" xfId="0" applyFont="1" applyBorder="1" applyAlignment="1">
      <alignment vertical="center"/>
    </xf>
    <xf numFmtId="177" fontId="87" fillId="0" borderId="0" xfId="0" applyNumberFormat="1" applyFont="1" applyAlignment="1">
      <alignment vertical="center"/>
    </xf>
    <xf numFmtId="0" fontId="86" fillId="0" borderId="41" xfId="0" applyFont="1" applyBorder="1" applyAlignment="1">
      <alignment vertical="center"/>
    </xf>
    <xf numFmtId="0" fontId="88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86" fillId="0" borderId="46" xfId="0" applyFont="1" applyBorder="1" applyAlignment="1">
      <alignment vertical="center"/>
    </xf>
    <xf numFmtId="0" fontId="87" fillId="0" borderId="46" xfId="0" applyFont="1" applyBorder="1" applyAlignment="1">
      <alignment vertical="center"/>
    </xf>
    <xf numFmtId="0" fontId="87" fillId="0" borderId="46" xfId="0" applyFont="1" applyBorder="1" applyAlignment="1">
      <alignment horizontal="center" vertical="center"/>
    </xf>
    <xf numFmtId="0" fontId="87" fillId="5" borderId="46" xfId="0" applyFont="1" applyFill="1" applyBorder="1" applyAlignment="1">
      <alignment horizontal="center" vertical="center"/>
    </xf>
    <xf numFmtId="0" fontId="87" fillId="5" borderId="46" xfId="0" applyFont="1" applyFill="1" applyBorder="1" applyAlignment="1">
      <alignment horizontal="center"/>
    </xf>
    <xf numFmtId="0" fontId="87" fillId="0" borderId="47" xfId="0" applyFont="1" applyBorder="1" applyAlignment="1">
      <alignment vertical="center"/>
    </xf>
    <xf numFmtId="0" fontId="87" fillId="0" borderId="47" xfId="0" applyFont="1" applyBorder="1" applyAlignment="1">
      <alignment horizontal="center" vertical="center"/>
    </xf>
    <xf numFmtId="0" fontId="87" fillId="5" borderId="47" xfId="0" applyFont="1" applyFill="1" applyBorder="1" applyAlignment="1">
      <alignment horizontal="center" vertical="center"/>
    </xf>
    <xf numFmtId="0" fontId="87" fillId="5" borderId="47" xfId="0" applyFont="1" applyFill="1" applyBorder="1" applyAlignment="1">
      <alignment horizontal="center"/>
    </xf>
    <xf numFmtId="0" fontId="86" fillId="0" borderId="48" xfId="0" applyFont="1" applyBorder="1" applyAlignment="1">
      <alignment vertical="center"/>
    </xf>
    <xf numFmtId="0" fontId="87" fillId="0" borderId="48" xfId="0" applyFont="1" applyBorder="1" applyAlignment="1">
      <alignment horizontal="center" vertical="center"/>
    </xf>
    <xf numFmtId="0" fontId="87" fillId="5" borderId="48" xfId="0" applyFont="1" applyFill="1" applyBorder="1" applyAlignment="1">
      <alignment horizontal="center" vertical="center"/>
    </xf>
    <xf numFmtId="0" fontId="87" fillId="5" borderId="48" xfId="0" applyFont="1" applyFill="1" applyBorder="1" applyAlignment="1">
      <alignment horizontal="center"/>
    </xf>
    <xf numFmtId="0" fontId="87" fillId="0" borderId="49" xfId="0" applyFont="1" applyBorder="1" applyAlignment="1">
      <alignment vertical="center"/>
    </xf>
    <xf numFmtId="0" fontId="86" fillId="0" borderId="11" xfId="0" applyFont="1" applyBorder="1" applyAlignment="1">
      <alignment vertical="center"/>
    </xf>
    <xf numFmtId="0" fontId="86" fillId="0" borderId="11" xfId="0" applyFont="1" applyBorder="1" applyAlignment="1">
      <alignment horizontal="center" vertical="center"/>
    </xf>
    <xf numFmtId="0" fontId="86" fillId="5" borderId="11" xfId="0" applyFont="1" applyFill="1" applyBorder="1" applyAlignment="1">
      <alignment horizontal="center" vertical="center"/>
    </xf>
    <xf numFmtId="0" fontId="86" fillId="5" borderId="50" xfId="0" applyFont="1" applyFill="1" applyBorder="1" applyAlignment="1">
      <alignment horizontal="center" vertical="center"/>
    </xf>
    <xf numFmtId="0" fontId="90" fillId="0" borderId="51" xfId="136" applyFont="1" applyBorder="1" applyAlignment="1">
      <alignment vertical="center"/>
    </xf>
    <xf numFmtId="0" fontId="90" fillId="0" borderId="29" xfId="0" applyFont="1" applyBorder="1" applyAlignment="1">
      <alignment vertical="center"/>
    </xf>
    <xf numFmtId="0" fontId="86" fillId="0" borderId="29" xfId="0" applyFont="1" applyBorder="1" applyAlignment="1">
      <alignment horizontal="center" vertical="center"/>
    </xf>
    <xf numFmtId="0" fontId="90" fillId="0" borderId="29" xfId="0" applyFont="1" applyBorder="1" applyAlignment="1">
      <alignment horizontal="center" vertical="center"/>
    </xf>
    <xf numFmtId="0" fontId="90" fillId="5" borderId="29" xfId="0" applyFont="1" applyFill="1" applyBorder="1" applyAlignment="1">
      <alignment horizontal="center" vertical="center"/>
    </xf>
    <xf numFmtId="0" fontId="90" fillId="0" borderId="27" xfId="0" applyFont="1" applyBorder="1" applyAlignment="1">
      <alignment horizontal="left" vertical="center"/>
    </xf>
    <xf numFmtId="0" fontId="86" fillId="5" borderId="29" xfId="0" applyFont="1" applyFill="1" applyBorder="1" applyAlignment="1">
      <alignment horizontal="center" vertical="center"/>
    </xf>
    <xf numFmtId="0" fontId="86" fillId="5" borderId="52" xfId="0" applyFont="1" applyFill="1" applyBorder="1" applyAlignment="1">
      <alignment horizontal="center" vertical="center"/>
    </xf>
    <xf numFmtId="0" fontId="90" fillId="0" borderId="30" xfId="0" applyFont="1" applyBorder="1" applyAlignment="1">
      <alignment horizontal="center" vertical="center"/>
    </xf>
    <xf numFmtId="0" fontId="91" fillId="5" borderId="29" xfId="0" applyFont="1" applyFill="1" applyBorder="1" applyAlignment="1">
      <alignment horizontal="center" vertical="center"/>
    </xf>
    <xf numFmtId="0" fontId="89" fillId="0" borderId="51" xfId="136" applyFont="1" applyBorder="1" applyAlignment="1">
      <alignment vertical="center"/>
    </xf>
    <xf numFmtId="0" fontId="93" fillId="0" borderId="29" xfId="0" applyFont="1" applyBorder="1" applyAlignment="1">
      <alignment vertical="center"/>
    </xf>
    <xf numFmtId="0" fontId="90" fillId="0" borderId="53" xfId="136" applyFont="1" applyBorder="1" applyAlignment="1">
      <alignment vertical="center"/>
    </xf>
    <xf numFmtId="0" fontId="93" fillId="0" borderId="54" xfId="0" applyFont="1" applyBorder="1" applyAlignment="1">
      <alignment vertical="center"/>
    </xf>
    <xf numFmtId="0" fontId="86" fillId="0" borderId="54" xfId="0" applyFont="1" applyBorder="1" applyAlignment="1">
      <alignment horizontal="center" vertical="center"/>
    </xf>
    <xf numFmtId="0" fontId="86" fillId="5" borderId="54" xfId="0" applyFont="1" applyFill="1" applyBorder="1" applyAlignment="1">
      <alignment horizontal="center" vertical="center"/>
    </xf>
    <xf numFmtId="0" fontId="86" fillId="0" borderId="56" xfId="0" applyFont="1" applyBorder="1" applyAlignment="1">
      <alignment horizontal="center" vertical="center"/>
    </xf>
    <xf numFmtId="0" fontId="86" fillId="5" borderId="58" xfId="0" applyFont="1" applyFill="1" applyBorder="1" applyAlignment="1">
      <alignment horizontal="center" vertical="center"/>
    </xf>
    <xf numFmtId="0" fontId="86" fillId="0" borderId="15" xfId="0" applyFont="1" applyBorder="1" applyAlignment="1">
      <alignment vertical="center" wrapText="1"/>
    </xf>
    <xf numFmtId="0" fontId="86" fillId="0" borderId="14" xfId="0" applyFont="1" applyBorder="1" applyAlignment="1">
      <alignment vertical="center"/>
    </xf>
    <xf numFmtId="0" fontId="86" fillId="0" borderId="15" xfId="0" applyFont="1" applyBorder="1" applyAlignment="1">
      <alignment vertical="center"/>
    </xf>
    <xf numFmtId="0" fontId="86" fillId="0" borderId="16" xfId="0" applyFont="1" applyBorder="1" applyAlignment="1">
      <alignment vertical="center"/>
    </xf>
    <xf numFmtId="0" fontId="86" fillId="0" borderId="17" xfId="0" applyFont="1" applyBorder="1" applyAlignment="1">
      <alignment vertical="center"/>
    </xf>
    <xf numFmtId="0" fontId="86" fillId="0" borderId="18" xfId="0" applyFont="1" applyBorder="1" applyAlignment="1">
      <alignment vertical="center"/>
    </xf>
    <xf numFmtId="0" fontId="86" fillId="0" borderId="59" xfId="0" applyFont="1" applyBorder="1" applyAlignment="1">
      <alignment vertical="center"/>
    </xf>
    <xf numFmtId="0" fontId="86" fillId="0" borderId="42" xfId="0" applyFont="1" applyBorder="1" applyAlignment="1">
      <alignment vertical="center"/>
    </xf>
    <xf numFmtId="0" fontId="90" fillId="0" borderId="0" xfId="0" applyFont="1" applyAlignment="1">
      <alignment vertical="center"/>
    </xf>
    <xf numFmtId="0" fontId="94" fillId="0" borderId="0" xfId="0" applyFont="1" applyAlignment="1">
      <alignment horizontal="right" vertical="center"/>
    </xf>
    <xf numFmtId="0" fontId="87" fillId="0" borderId="15" xfId="0" applyFont="1" applyBorder="1" applyAlignment="1">
      <alignment horizontal="center" vertical="center"/>
    </xf>
    <xf numFmtId="0" fontId="87" fillId="0" borderId="0" xfId="0" applyFont="1"/>
    <xf numFmtId="0" fontId="87" fillId="0" borderId="0" xfId="0" applyFont="1" applyAlignment="1">
      <alignment horizontal="center"/>
    </xf>
    <xf numFmtId="0" fontId="87" fillId="0" borderId="17" xfId="0" applyFont="1" applyBorder="1" applyAlignment="1">
      <alignment horizontal="center" vertical="center"/>
    </xf>
    <xf numFmtId="0" fontId="87" fillId="0" borderId="19" xfId="0" applyFont="1" applyBorder="1" applyAlignment="1">
      <alignment horizontal="center" vertical="center"/>
    </xf>
    <xf numFmtId="0" fontId="90" fillId="5" borderId="30" xfId="0" applyFont="1" applyFill="1" applyBorder="1" applyAlignment="1">
      <alignment horizontal="center" vertical="center"/>
    </xf>
    <xf numFmtId="0" fontId="92" fillId="0" borderId="29" xfId="0" applyFont="1" applyBorder="1" applyAlignment="1">
      <alignment horizontal="center" vertical="center"/>
    </xf>
    <xf numFmtId="0" fontId="92" fillId="5" borderId="30" xfId="0" applyFont="1" applyFill="1" applyBorder="1" applyAlignment="1">
      <alignment horizontal="center" vertical="center"/>
    </xf>
    <xf numFmtId="0" fontId="95" fillId="0" borderId="29" xfId="0" applyFont="1" applyBorder="1" applyAlignment="1">
      <alignment horizontal="center" vertical="center"/>
    </xf>
    <xf numFmtId="0" fontId="90" fillId="0" borderId="29" xfId="0" applyFont="1" applyBorder="1" applyAlignment="1">
      <alignment vertical="center" wrapText="1"/>
    </xf>
    <xf numFmtId="0" fontId="86" fillId="5" borderId="55" xfId="0" applyFont="1" applyFill="1" applyBorder="1" applyAlignment="1">
      <alignment horizontal="center" vertical="center"/>
    </xf>
    <xf numFmtId="0" fontId="86" fillId="0" borderId="17" xfId="0" applyFont="1" applyBorder="1" applyAlignment="1">
      <alignment vertical="center" wrapText="1"/>
    </xf>
    <xf numFmtId="0" fontId="86" fillId="0" borderId="0" xfId="0" applyFont="1" applyAlignment="1">
      <alignment vertical="center" wrapText="1"/>
    </xf>
    <xf numFmtId="0" fontId="27" fillId="2" borderId="26" xfId="0" applyFont="1" applyFill="1" applyBorder="1" applyAlignment="1" applyProtection="1">
      <alignment horizontal="left" vertical="center"/>
      <protection hidden="1"/>
    </xf>
    <xf numFmtId="0" fontId="27" fillId="2" borderId="26" xfId="0" applyFont="1" applyFill="1" applyBorder="1" applyAlignment="1" applyProtection="1">
      <alignment vertical="center"/>
      <protection hidden="1"/>
    </xf>
    <xf numFmtId="0" fontId="28" fillId="2" borderId="26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vertical="center"/>
    </xf>
    <xf numFmtId="0" fontId="67" fillId="2" borderId="26" xfId="0" applyFont="1" applyFill="1" applyBorder="1" applyAlignment="1">
      <alignment vertical="center"/>
    </xf>
    <xf numFmtId="0" fontId="27" fillId="2" borderId="26" xfId="0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 wrapText="1"/>
    </xf>
    <xf numFmtId="164" fontId="27" fillId="2" borderId="26" xfId="0" quotePrefix="1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vertical="center" wrapText="1"/>
    </xf>
    <xf numFmtId="0" fontId="30" fillId="2" borderId="26" xfId="0" applyFont="1" applyFill="1" applyBorder="1" applyAlignment="1">
      <alignment horizontal="left" vertical="center"/>
    </xf>
    <xf numFmtId="0" fontId="27" fillId="2" borderId="29" xfId="0" quotePrefix="1" applyFont="1" applyFill="1" applyBorder="1" applyAlignment="1">
      <alignment horizontal="left" vertical="center"/>
    </xf>
    <xf numFmtId="0" fontId="36" fillId="2" borderId="29" xfId="0" applyFont="1" applyFill="1" applyBorder="1" applyAlignment="1">
      <alignment horizontal="center" vertical="center"/>
    </xf>
    <xf numFmtId="1" fontId="36" fillId="2" borderId="29" xfId="0" applyNumberFormat="1" applyFont="1" applyFill="1" applyBorder="1" applyAlignment="1">
      <alignment horizontal="center" vertical="center"/>
    </xf>
    <xf numFmtId="12" fontId="96" fillId="0" borderId="29" xfId="0" quotePrefix="1" applyNumberFormat="1" applyFont="1" applyBorder="1" applyAlignment="1">
      <alignment horizontal="center" vertical="center" wrapText="1"/>
    </xf>
    <xf numFmtId="0" fontId="86" fillId="48" borderId="11" xfId="0" applyFont="1" applyFill="1" applyBorder="1" applyAlignment="1">
      <alignment horizontal="center" vertical="center"/>
    </xf>
    <xf numFmtId="0" fontId="86" fillId="48" borderId="29" xfId="0" applyFont="1" applyFill="1" applyBorder="1" applyAlignment="1">
      <alignment horizontal="center" vertical="center"/>
    </xf>
    <xf numFmtId="0" fontId="86" fillId="48" borderId="30" xfId="0" applyFont="1" applyFill="1" applyBorder="1" applyAlignment="1">
      <alignment horizontal="center" vertical="center"/>
    </xf>
    <xf numFmtId="0" fontId="86" fillId="48" borderId="54" xfId="0" applyFont="1" applyFill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26" fillId="2" borderId="30" xfId="0" applyFont="1" applyFill="1" applyBorder="1" applyAlignment="1">
      <alignment horizontal="left" vertical="center" wrapText="1"/>
    </xf>
    <xf numFmtId="0" fontId="26" fillId="2" borderId="27" xfId="0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center" vertical="center" wrapText="1"/>
    </xf>
    <xf numFmtId="1" fontId="72" fillId="2" borderId="30" xfId="0" applyNumberFormat="1" applyFont="1" applyFill="1" applyBorder="1" applyAlignment="1">
      <alignment horizontal="center" vertical="center"/>
    </xf>
    <xf numFmtId="1" fontId="72" fillId="2" borderId="28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1" fontId="72" fillId="2" borderId="30" xfId="0" quotePrefix="1" applyNumberFormat="1" applyFont="1" applyFill="1" applyBorder="1" applyAlignment="1">
      <alignment horizontal="center" vertical="center"/>
    </xf>
    <xf numFmtId="0" fontId="73" fillId="9" borderId="30" xfId="0" applyFont="1" applyFill="1" applyBorder="1" applyAlignment="1">
      <alignment horizontal="center" vertical="center" wrapText="1"/>
    </xf>
    <xf numFmtId="0" fontId="73" fillId="9" borderId="28" xfId="0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27" xfId="0" quotePrefix="1" applyFont="1" applyFill="1" applyBorder="1" applyAlignment="1">
      <alignment horizontal="center"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4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82" fillId="2" borderId="30" xfId="0" quotePrefix="1" applyFont="1" applyFill="1" applyBorder="1" applyAlignment="1">
      <alignment horizontal="center" vertical="center" wrapText="1"/>
    </xf>
    <xf numFmtId="0" fontId="82" fillId="2" borderId="27" xfId="0" quotePrefix="1" applyFont="1" applyFill="1" applyBorder="1" applyAlignment="1">
      <alignment horizontal="center" vertical="center" wrapText="1"/>
    </xf>
    <xf numFmtId="0" fontId="82" fillId="2" borderId="28" xfId="0" quotePrefix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1" fontId="27" fillId="2" borderId="29" xfId="0" quotePrefix="1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left" vertical="center"/>
    </xf>
    <xf numFmtId="1" fontId="72" fillId="2" borderId="29" xfId="0" quotePrefix="1" applyNumberFormat="1" applyFont="1" applyFill="1" applyBorder="1" applyAlignment="1">
      <alignment horizontal="center" vertical="center"/>
    </xf>
    <xf numFmtId="1" fontId="72" fillId="2" borderId="29" xfId="0" applyNumberFormat="1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 wrapText="1"/>
    </xf>
    <xf numFmtId="1" fontId="72" fillId="2" borderId="28" xfId="0" quotePrefix="1" applyNumberFormat="1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left" vertical="center" wrapText="1"/>
    </xf>
    <xf numFmtId="1" fontId="49" fillId="0" borderId="29" xfId="0" quotePrefix="1" applyNumberFormat="1" applyFont="1" applyBorder="1" applyAlignment="1">
      <alignment horizontal="center" vertical="center" wrapText="1"/>
    </xf>
    <xf numFmtId="1" fontId="49" fillId="0" borderId="29" xfId="0" applyNumberFormat="1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vertical="center" wrapText="1"/>
    </xf>
    <xf numFmtId="0" fontId="38" fillId="10" borderId="2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1" fontId="85" fillId="0" borderId="29" xfId="0" quotePrefix="1" applyNumberFormat="1" applyFont="1" applyBorder="1" applyAlignment="1">
      <alignment horizontal="left" vertical="center" wrapText="1"/>
    </xf>
    <xf numFmtId="1" fontId="85" fillId="0" borderId="29" xfId="0" applyNumberFormat="1" applyFont="1" applyBorder="1" applyAlignment="1">
      <alignment horizontal="left" vertical="center" wrapText="1"/>
    </xf>
    <xf numFmtId="1" fontId="49" fillId="0" borderId="29" xfId="0" quotePrefix="1" applyNumberFormat="1" applyFont="1" applyBorder="1" applyAlignment="1">
      <alignment horizontal="left" vertical="center" wrapText="1"/>
    </xf>
    <xf numFmtId="1" fontId="49" fillId="0" borderId="29" xfId="0" applyNumberFormat="1" applyFont="1" applyBorder="1" applyAlignment="1">
      <alignment horizontal="left" vertical="center" wrapText="1"/>
    </xf>
    <xf numFmtId="0" fontId="22" fillId="11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9" xfId="0" quotePrefix="1" applyFont="1" applyBorder="1" applyAlignment="1">
      <alignment horizontal="center" vertical="center"/>
    </xf>
    <xf numFmtId="16" fontId="23" fillId="0" borderId="29" xfId="0" quotePrefix="1" applyNumberFormat="1" applyFont="1" applyBorder="1" applyAlignment="1">
      <alignment horizontal="center" vertical="center"/>
    </xf>
    <xf numFmtId="0" fontId="72" fillId="0" borderId="14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72" fillId="0" borderId="17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18" xfId="0" applyFont="1" applyBorder="1" applyAlignment="1">
      <alignment horizontal="center" vertical="center" wrapText="1"/>
    </xf>
    <xf numFmtId="0" fontId="72" fillId="0" borderId="22" xfId="0" applyFont="1" applyBorder="1" applyAlignment="1">
      <alignment horizontal="center" vertical="center" wrapText="1"/>
    </xf>
    <xf numFmtId="0" fontId="72" fillId="0" borderId="19" xfId="0" applyFont="1" applyBorder="1" applyAlignment="1">
      <alignment horizontal="center" vertical="center" wrapText="1"/>
    </xf>
    <xf numFmtId="0" fontId="72" fillId="0" borderId="23" xfId="0" applyFont="1" applyBorder="1" applyAlignment="1">
      <alignment horizontal="center" vertical="center" wrapText="1"/>
    </xf>
    <xf numFmtId="0" fontId="40" fillId="15" borderId="0" xfId="0" applyFont="1" applyFill="1" applyAlignment="1">
      <alignment horizontal="left"/>
    </xf>
    <xf numFmtId="15" fontId="27" fillId="2" borderId="26" xfId="0" quotePrefix="1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left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0" fontId="37" fillId="9" borderId="29" xfId="0" applyFont="1" applyFill="1" applyBorder="1" applyAlignment="1">
      <alignment horizontal="left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37" fillId="9" borderId="30" xfId="0" applyFont="1" applyFill="1" applyBorder="1" applyAlignment="1">
      <alignment horizontal="center" vertical="center" wrapText="1"/>
    </xf>
    <xf numFmtId="0" fontId="37" fillId="9" borderId="28" xfId="0" applyFont="1" applyFill="1" applyBorder="1" applyAlignment="1">
      <alignment horizontal="center" vertical="center" wrapText="1"/>
    </xf>
    <xf numFmtId="12" fontId="98" fillId="0" borderId="30" xfId="0" quotePrefix="1" applyNumberFormat="1" applyFont="1" applyBorder="1" applyAlignment="1">
      <alignment horizontal="center" vertical="center" wrapText="1"/>
    </xf>
    <xf numFmtId="12" fontId="98" fillId="0" borderId="27" xfId="0" quotePrefix="1" applyNumberFormat="1" applyFont="1" applyBorder="1" applyAlignment="1">
      <alignment horizontal="center" vertical="center" wrapText="1"/>
    </xf>
    <xf numFmtId="12" fontId="98" fillId="0" borderId="28" xfId="0" quotePrefix="1" applyNumberFormat="1" applyFont="1" applyBorder="1" applyAlignment="1">
      <alignment horizontal="center" vertical="center" wrapText="1"/>
    </xf>
    <xf numFmtId="1" fontId="24" fillId="2" borderId="29" xfId="0" applyNumberFormat="1" applyFont="1" applyFill="1" applyBorder="1" applyAlignment="1">
      <alignment horizontal="left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1" fontId="38" fillId="5" borderId="30" xfId="2" applyNumberFormat="1" applyFont="1" applyFill="1" applyBorder="1" applyAlignment="1">
      <alignment horizontal="center" vertical="center" wrapText="1"/>
    </xf>
    <xf numFmtId="1" fontId="38" fillId="5" borderId="27" xfId="2" applyNumberFormat="1" applyFont="1" applyFill="1" applyBorder="1" applyAlignment="1">
      <alignment horizontal="center" vertical="center" wrapText="1"/>
    </xf>
    <xf numFmtId="0" fontId="38" fillId="0" borderId="30" xfId="2" applyFont="1" applyBorder="1" applyAlignment="1">
      <alignment horizontal="center"/>
    </xf>
    <xf numFmtId="0" fontId="38" fillId="0" borderId="27" xfId="2" applyFont="1" applyBorder="1" applyAlignment="1">
      <alignment horizontal="center"/>
    </xf>
    <xf numFmtId="0" fontId="38" fillId="5" borderId="30" xfId="2" applyFont="1" applyFill="1" applyBorder="1" applyAlignment="1">
      <alignment horizontal="center" vertical="center" wrapText="1"/>
    </xf>
    <xf numFmtId="0" fontId="38" fillId="5" borderId="27" xfId="2" applyFont="1" applyFill="1" applyBorder="1" applyAlignment="1">
      <alignment horizontal="center" vertical="center" wrapText="1"/>
    </xf>
    <xf numFmtId="0" fontId="38" fillId="0" borderId="30" xfId="2" applyFont="1" applyBorder="1" applyAlignment="1">
      <alignment horizontal="center" vertical="center"/>
    </xf>
    <xf numFmtId="0" fontId="38" fillId="0" borderId="27" xfId="2" applyFont="1" applyBorder="1" applyAlignment="1">
      <alignment horizontal="center" vertical="center"/>
    </xf>
    <xf numFmtId="0" fontId="87" fillId="5" borderId="45" xfId="0" applyFont="1" applyFill="1" applyBorder="1" applyAlignment="1">
      <alignment horizontal="left" vertical="center"/>
    </xf>
    <xf numFmtId="0" fontId="87" fillId="5" borderId="42" xfId="0" applyFont="1" applyFill="1" applyBorder="1" applyAlignment="1">
      <alignment horizontal="left" vertical="center"/>
    </xf>
    <xf numFmtId="0" fontId="87" fillId="5" borderId="59" xfId="0" applyFont="1" applyFill="1" applyBorder="1" applyAlignment="1">
      <alignment horizontal="left" vertical="center"/>
    </xf>
    <xf numFmtId="0" fontId="86" fillId="0" borderId="14" xfId="0" applyFont="1" applyBorder="1" applyAlignment="1">
      <alignment vertical="center" wrapText="1"/>
    </xf>
    <xf numFmtId="0" fontId="86" fillId="0" borderId="15" xfId="0" applyFont="1" applyBorder="1" applyAlignment="1">
      <alignment vertical="center" wrapText="1"/>
    </xf>
    <xf numFmtId="0" fontId="86" fillId="0" borderId="45" xfId="0" applyFont="1" applyBorder="1" applyAlignment="1">
      <alignment horizontal="center" vertical="center"/>
    </xf>
    <xf numFmtId="0" fontId="86" fillId="0" borderId="42" xfId="0" applyFont="1" applyBorder="1" applyAlignment="1">
      <alignment horizontal="center" vertical="center"/>
    </xf>
    <xf numFmtId="0" fontId="86" fillId="0" borderId="59" xfId="0" applyFont="1" applyBorder="1" applyAlignment="1">
      <alignment horizontal="center" vertical="center"/>
    </xf>
    <xf numFmtId="0" fontId="86" fillId="0" borderId="45" xfId="0" applyFont="1" applyBorder="1" applyAlignment="1">
      <alignment vertical="center" wrapText="1"/>
    </xf>
    <xf numFmtId="0" fontId="86" fillId="0" borderId="42" xfId="0" applyFont="1" applyBorder="1" applyAlignment="1">
      <alignment vertical="center"/>
    </xf>
    <xf numFmtId="0" fontId="90" fillId="0" borderId="27" xfId="0" applyFont="1" applyBorder="1" applyAlignment="1">
      <alignment horizontal="left" vertical="center"/>
    </xf>
    <xf numFmtId="0" fontId="87" fillId="0" borderId="0" xfId="0" applyFont="1" applyAlignment="1">
      <alignment horizontal="right" vertical="top" wrapText="1"/>
    </xf>
    <xf numFmtId="0" fontId="86" fillId="0" borderId="0" xfId="0" applyFont="1" applyAlignment="1">
      <alignment horizontal="center" vertical="center"/>
    </xf>
    <xf numFmtId="0" fontId="87" fillId="48" borderId="46" xfId="0" applyFont="1" applyFill="1" applyBorder="1" applyAlignment="1">
      <alignment horizontal="center" vertical="center" wrapText="1"/>
    </xf>
    <xf numFmtId="0" fontId="87" fillId="48" borderId="47" xfId="0" applyFont="1" applyFill="1" applyBorder="1" applyAlignment="1">
      <alignment horizontal="center" vertical="center" wrapText="1"/>
    </xf>
    <xf numFmtId="0" fontId="87" fillId="48" borderId="48" xfId="0" applyFont="1" applyFill="1" applyBorder="1" applyAlignment="1">
      <alignment horizontal="center" vertical="center" wrapText="1"/>
    </xf>
    <xf numFmtId="0" fontId="89" fillId="0" borderId="15" xfId="0" applyFont="1" applyBorder="1" applyAlignment="1">
      <alignment horizontal="left" vertical="center"/>
    </xf>
    <xf numFmtId="0" fontId="89" fillId="0" borderId="19" xfId="0" applyFont="1" applyBorder="1" applyAlignment="1">
      <alignment horizontal="left" vertical="center"/>
    </xf>
    <xf numFmtId="0" fontId="90" fillId="0" borderId="19" xfId="0" applyFont="1" applyBorder="1" applyAlignment="1">
      <alignment horizontal="left" vertical="center"/>
    </xf>
    <xf numFmtId="0" fontId="90" fillId="0" borderId="10" xfId="0" applyFont="1" applyBorder="1" applyAlignment="1">
      <alignment horizontal="left" vertical="center"/>
    </xf>
    <xf numFmtId="0" fontId="86" fillId="0" borderId="57" xfId="0" applyFont="1" applyBorder="1" applyAlignment="1">
      <alignment horizontal="center" vertical="center"/>
    </xf>
  </cellXfs>
  <cellStyles count="13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2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595312</xdr:colOff>
      <xdr:row>4</xdr:row>
      <xdr:rowOff>47626</xdr:rowOff>
    </xdr:from>
    <xdr:to>
      <xdr:col>16</xdr:col>
      <xdr:colOff>2480651</xdr:colOff>
      <xdr:row>7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0" y="1595439"/>
          <a:ext cx="4409464" cy="2333624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428624</xdr:colOff>
      <xdr:row>136</xdr:row>
      <xdr:rowOff>762000</xdr:rowOff>
    </xdr:from>
    <xdr:to>
      <xdr:col>16</xdr:col>
      <xdr:colOff>2530354</xdr:colOff>
      <xdr:row>142</xdr:row>
      <xdr:rowOff>642937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7" y="38171438"/>
          <a:ext cx="10483730" cy="5548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4191000</xdr:colOff>
      <xdr:row>23</xdr:row>
      <xdr:rowOff>47625</xdr:rowOff>
    </xdr:from>
    <xdr:to>
      <xdr:col>2</xdr:col>
      <xdr:colOff>7345348</xdr:colOff>
      <xdr:row>23</xdr:row>
      <xdr:rowOff>3714749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0188" y="34647188"/>
          <a:ext cx="3154348" cy="3667124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21</xdr:row>
      <xdr:rowOff>23812</xdr:rowOff>
    </xdr:from>
    <xdr:to>
      <xdr:col>2</xdr:col>
      <xdr:colOff>4437949</xdr:colOff>
      <xdr:row>21</xdr:row>
      <xdr:rowOff>3238499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9813" y="32813625"/>
          <a:ext cx="3247324" cy="3214687"/>
        </a:xfrm>
        <a:prstGeom prst="rect">
          <a:avLst/>
        </a:prstGeom>
      </xdr:spPr>
    </xdr:pic>
    <xdr:clientData/>
  </xdr:twoCellAnchor>
  <xdr:twoCellAnchor editAs="oneCell">
    <xdr:from>
      <xdr:col>2</xdr:col>
      <xdr:colOff>4881564</xdr:colOff>
      <xdr:row>25</xdr:row>
      <xdr:rowOff>0</xdr:rowOff>
    </xdr:from>
    <xdr:to>
      <xdr:col>2</xdr:col>
      <xdr:colOff>6925852</xdr:colOff>
      <xdr:row>25</xdr:row>
      <xdr:rowOff>3262313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2" y="41957625"/>
          <a:ext cx="2044288" cy="3262313"/>
        </a:xfrm>
        <a:prstGeom prst="rect">
          <a:avLst/>
        </a:prstGeom>
      </xdr:spPr>
    </xdr:pic>
    <xdr:clientData/>
  </xdr:twoCellAnchor>
  <xdr:twoCellAnchor editAs="oneCell">
    <xdr:from>
      <xdr:col>2</xdr:col>
      <xdr:colOff>4905375</xdr:colOff>
      <xdr:row>27</xdr:row>
      <xdr:rowOff>23812</xdr:rowOff>
    </xdr:from>
    <xdr:to>
      <xdr:col>2</xdr:col>
      <xdr:colOff>6725836</xdr:colOff>
      <xdr:row>27</xdr:row>
      <xdr:rowOff>2928937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34563" y="47124937"/>
          <a:ext cx="1820461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6500812</xdr:colOff>
      <xdr:row>21</xdr:row>
      <xdr:rowOff>214313</xdr:rowOff>
    </xdr:from>
    <xdr:to>
      <xdr:col>2</xdr:col>
      <xdr:colOff>10501870</xdr:colOff>
      <xdr:row>21</xdr:row>
      <xdr:rowOff>2996001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0" y="33004126"/>
          <a:ext cx="4001058" cy="2781688"/>
        </a:xfrm>
        <a:prstGeom prst="rect">
          <a:avLst/>
        </a:prstGeom>
      </xdr:spPr>
    </xdr:pic>
    <xdr:clientData/>
  </xdr:twoCellAnchor>
  <xdr:twoCellAnchor editAs="oneCell">
    <xdr:from>
      <xdr:col>2</xdr:col>
      <xdr:colOff>2714624</xdr:colOff>
      <xdr:row>31</xdr:row>
      <xdr:rowOff>23813</xdr:rowOff>
    </xdr:from>
    <xdr:to>
      <xdr:col>2</xdr:col>
      <xdr:colOff>7643812</xdr:colOff>
      <xdr:row>31</xdr:row>
      <xdr:rowOff>3996967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3812" y="51792188"/>
          <a:ext cx="4929188" cy="397315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2667000</xdr:colOff>
      <xdr:row>35</xdr:row>
      <xdr:rowOff>619125</xdr:rowOff>
    </xdr:from>
    <xdr:to>
      <xdr:col>2</xdr:col>
      <xdr:colOff>11001375</xdr:colOff>
      <xdr:row>36</xdr:row>
      <xdr:rowOff>20990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96188" y="62626875"/>
          <a:ext cx="8334375" cy="3402365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1752600</xdr:colOff>
      <xdr:row>15</xdr:row>
      <xdr:rowOff>76200</xdr:rowOff>
    </xdr:from>
    <xdr:to>
      <xdr:col>2</xdr:col>
      <xdr:colOff>4695643</xdr:colOff>
      <xdr:row>15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17</xdr:row>
      <xdr:rowOff>762000</xdr:rowOff>
    </xdr:from>
    <xdr:to>
      <xdr:col>2</xdr:col>
      <xdr:colOff>6919918</xdr:colOff>
      <xdr:row>17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7391400</xdr:colOff>
      <xdr:row>0</xdr:row>
      <xdr:rowOff>457200</xdr:rowOff>
    </xdr:from>
    <xdr:to>
      <xdr:col>2</xdr:col>
      <xdr:colOff>12187818</xdr:colOff>
      <xdr:row>3</xdr:row>
      <xdr:rowOff>290512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06300" y="457200"/>
          <a:ext cx="4796418" cy="2538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15875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15875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15875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7</xdr:row>
      <xdr:rowOff>31750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7</xdr:row>
      <xdr:rowOff>31750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7</xdr:row>
      <xdr:rowOff>31750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156</xdr:row>
          <xdr:rowOff>0</xdr:rowOff>
        </xdr:from>
        <xdr:to>
          <xdr:col>5</xdr:col>
          <xdr:colOff>381000</xdr:colOff>
          <xdr:row>157</xdr:row>
          <xdr:rowOff>123825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156</xdr:row>
          <xdr:rowOff>0</xdr:rowOff>
        </xdr:from>
        <xdr:to>
          <xdr:col>5</xdr:col>
          <xdr:colOff>304800</xdr:colOff>
          <xdr:row>157</xdr:row>
          <xdr:rowOff>123825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15875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15875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15875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156</xdr:row>
          <xdr:rowOff>0</xdr:rowOff>
        </xdr:from>
        <xdr:to>
          <xdr:col>5</xdr:col>
          <xdr:colOff>304800</xdr:colOff>
          <xdr:row>157</xdr:row>
          <xdr:rowOff>95250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53975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44450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44450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107950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98425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98425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96</xdr:row>
          <xdr:rowOff>0</xdr:rowOff>
        </xdr:from>
        <xdr:to>
          <xdr:col>4</xdr:col>
          <xdr:colOff>409575</xdr:colOff>
          <xdr:row>97</xdr:row>
          <xdr:rowOff>114300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96</xdr:row>
          <xdr:rowOff>0</xdr:rowOff>
        </xdr:from>
        <xdr:to>
          <xdr:col>4</xdr:col>
          <xdr:colOff>314325</xdr:colOff>
          <xdr:row>97</xdr:row>
          <xdr:rowOff>123825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53975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44450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44450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96</xdr:row>
          <xdr:rowOff>0</xdr:rowOff>
        </xdr:from>
        <xdr:to>
          <xdr:col>4</xdr:col>
          <xdr:colOff>314325</xdr:colOff>
          <xdr:row>97</xdr:row>
          <xdr:rowOff>95250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6</xdr:row>
      <xdr:rowOff>53975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6</xdr:row>
      <xdr:rowOff>44450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6</xdr:row>
      <xdr:rowOff>44450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107950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98425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98425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40186</xdr:colOff>
      <xdr:row>82</xdr:row>
      <xdr:rowOff>71272</xdr:rowOff>
    </xdr:from>
    <xdr:to>
      <xdr:col>17</xdr:col>
      <xdr:colOff>259861</xdr:colOff>
      <xdr:row>83</xdr:row>
      <xdr:rowOff>69748</xdr:rowOff>
    </xdr:to>
    <xdr:sp macro="" textlink="">
      <xdr:nvSpPr>
        <xdr:cNvPr id="29" name="Text Box 7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9079411" y="20778622"/>
          <a:ext cx="5172675" cy="18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81</xdr:row>
          <xdr:rowOff>190500</xdr:rowOff>
        </xdr:from>
        <xdr:to>
          <xdr:col>4</xdr:col>
          <xdr:colOff>28575</xdr:colOff>
          <xdr:row>83</xdr:row>
          <xdr:rowOff>114300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83</xdr:row>
          <xdr:rowOff>28575</xdr:rowOff>
        </xdr:from>
        <xdr:to>
          <xdr:col>3</xdr:col>
          <xdr:colOff>314325</xdr:colOff>
          <xdr:row>85</xdr:row>
          <xdr:rowOff>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37194</xdr:colOff>
      <xdr:row>83</xdr:row>
      <xdr:rowOff>106861</xdr:rowOff>
    </xdr:from>
    <xdr:to>
      <xdr:col>18</xdr:col>
      <xdr:colOff>491690</xdr:colOff>
      <xdr:row>84</xdr:row>
      <xdr:rowOff>146844</xdr:rowOff>
    </xdr:to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9076419" y="21004711"/>
          <a:ext cx="6017096" cy="230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6</xdr:row>
      <xdr:rowOff>53975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6</xdr:row>
      <xdr:rowOff>44450</xdr:rowOff>
    </xdr:to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6</xdr:row>
      <xdr:rowOff>44450</xdr:rowOff>
    </xdr:to>
    <xdr:sp macro="" textlink="">
      <xdr:nvSpPr>
        <xdr:cNvPr id="33" name="Text Box 28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39321</xdr:colOff>
      <xdr:row>84</xdr:row>
      <xdr:rowOff>126999</xdr:rowOff>
    </xdr:from>
    <xdr:to>
      <xdr:col>18</xdr:col>
      <xdr:colOff>493817</xdr:colOff>
      <xdr:row>85</xdr:row>
      <xdr:rowOff>185790</xdr:rowOff>
    </xdr:to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9078546" y="21215349"/>
          <a:ext cx="6017096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84</xdr:row>
          <xdr:rowOff>66675</xdr:rowOff>
        </xdr:from>
        <xdr:to>
          <xdr:col>3</xdr:col>
          <xdr:colOff>314325</xdr:colOff>
          <xdr:row>86</xdr:row>
          <xdr:rowOff>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127000</xdr:colOff>
      <xdr:row>44</xdr:row>
      <xdr:rowOff>107950</xdr:rowOff>
    </xdr:from>
    <xdr:to>
      <xdr:col>1</xdr:col>
      <xdr:colOff>561249</xdr:colOff>
      <xdr:row>71</xdr:row>
      <xdr:rowOff>15876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387713" y="7941038"/>
          <a:ext cx="4194175" cy="3164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.tran\AppData\Local\Temp\6ab856d6-78db-4f4f-8731-a81cf968fe0b_wetransfer_basic-hoodie-men-xls_2024-08-12_0749.zip.e0b\LOOSE%20TSHIRT%20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57">
          <cell r="F57" t="str">
            <v>NATURAL</v>
          </cell>
        </row>
        <row r="58">
          <cell r="B58" t="str">
            <v>THẺ BÀI MAINLINE</v>
          </cell>
        </row>
        <row r="61">
          <cell r="F61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"/>
      <sheetName val="PROTO"/>
      <sheetName val="PRE-PRODUCTION SAMPLE"/>
    </sheetNames>
    <sheetDataSet>
      <sheetData sheetId="0" refreshError="1">
        <row r="6">
          <cell r="C6" t="str">
            <v>MEN</v>
          </cell>
        </row>
        <row r="9">
          <cell r="C9" t="str">
            <v>LOOSE TSHIRT SHORT SLEEVES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68"/>
  <sheetViews>
    <sheetView tabSelected="1" view="pageBreakPreview" topLeftCell="A149" zoomScale="40" zoomScaleNormal="10" zoomScaleSheetLayoutView="40" zoomScalePageLayoutView="25" workbookViewId="0">
      <selection activeCell="A126" sqref="A126:XFD157"/>
    </sheetView>
  </sheetViews>
  <sheetFormatPr defaultColWidth="9.140625" defaultRowHeight="16.5"/>
  <cols>
    <col min="1" max="1" width="8.42578125" style="32" customWidth="1"/>
    <col min="2" max="2" width="42.5703125" style="32" customWidth="1"/>
    <col min="3" max="3" width="48.28515625" style="32" customWidth="1"/>
    <col min="4" max="4" width="29.5703125" style="32" customWidth="1"/>
    <col min="5" max="5" width="29.28515625" style="32" customWidth="1"/>
    <col min="6" max="6" width="24.5703125" style="32" customWidth="1"/>
    <col min="7" max="7" width="31.5703125" style="33" customWidth="1"/>
    <col min="8" max="9" width="26.28515625" style="32" customWidth="1"/>
    <col min="10" max="10" width="20.42578125" style="32" customWidth="1"/>
    <col min="11" max="11" width="22.140625" style="32" customWidth="1"/>
    <col min="12" max="12" width="28" style="32" customWidth="1"/>
    <col min="13" max="13" width="17.5703125" style="32" customWidth="1"/>
    <col min="14" max="14" width="13.42578125" style="32" customWidth="1"/>
    <col min="15" max="15" width="14.28515625" style="32" customWidth="1"/>
    <col min="16" max="16" width="9.85546875" style="32" customWidth="1"/>
    <col min="17" max="17" width="47.85546875" style="32" customWidth="1"/>
    <col min="18" max="18" width="11" style="32" bestFit="1" customWidth="1"/>
    <col min="19" max="19" width="30.5703125" style="114" bestFit="1" customWidth="1"/>
    <col min="20" max="20" width="9.140625" style="32"/>
    <col min="21" max="21" width="11.85546875" style="32" bestFit="1" customWidth="1"/>
    <col min="22" max="16384" width="9.140625" style="32"/>
  </cols>
  <sheetData>
    <row r="1" spans="1:19" s="1" customFormat="1" ht="39">
      <c r="A1" s="35"/>
      <c r="B1" s="35"/>
      <c r="C1" s="35"/>
      <c r="D1" s="36"/>
      <c r="E1" s="35"/>
      <c r="F1" s="35"/>
      <c r="G1" s="35"/>
      <c r="H1" s="35"/>
      <c r="I1" s="35"/>
      <c r="J1" s="35"/>
      <c r="K1" s="35"/>
      <c r="L1" s="37"/>
      <c r="M1" s="37"/>
      <c r="N1" s="307" t="s">
        <v>0</v>
      </c>
      <c r="O1" s="307" t="s">
        <v>0</v>
      </c>
      <c r="P1" s="308" t="s">
        <v>1</v>
      </c>
      <c r="Q1" s="308"/>
      <c r="S1" s="99"/>
    </row>
    <row r="2" spans="1:19" s="1" customFormat="1" ht="2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7"/>
      <c r="M2" s="37"/>
      <c r="N2" s="307" t="s">
        <v>2</v>
      </c>
      <c r="O2" s="307" t="s">
        <v>2</v>
      </c>
      <c r="P2" s="309" t="s">
        <v>3</v>
      </c>
      <c r="Q2" s="309"/>
      <c r="S2" s="99"/>
    </row>
    <row r="3" spans="1:19" s="1" customFormat="1" ht="2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7"/>
      <c r="M3" s="37"/>
      <c r="N3" s="307" t="s">
        <v>4</v>
      </c>
      <c r="O3" s="307" t="s">
        <v>4</v>
      </c>
      <c r="P3" s="310" t="s">
        <v>5</v>
      </c>
      <c r="Q3" s="308"/>
      <c r="S3" s="99"/>
    </row>
    <row r="4" spans="1:19" s="2" customFormat="1" ht="33" customHeight="1" thickBot="1">
      <c r="B4" s="3" t="s">
        <v>6</v>
      </c>
      <c r="G4" s="4"/>
      <c r="S4" s="100"/>
    </row>
    <row r="5" spans="1:19" s="2" customFormat="1" ht="52.5" customHeight="1">
      <c r="B5" s="5" t="s">
        <v>7</v>
      </c>
      <c r="C5" s="5"/>
      <c r="D5" s="3"/>
      <c r="F5" s="6"/>
      <c r="G5" s="311" t="s">
        <v>276</v>
      </c>
      <c r="H5" s="312"/>
      <c r="I5" s="312"/>
      <c r="J5" s="312"/>
      <c r="K5" s="312"/>
      <c r="L5" s="312"/>
      <c r="M5" s="313"/>
      <c r="S5" s="100"/>
    </row>
    <row r="6" spans="1:19" s="7" customFormat="1" ht="52.5" customHeight="1">
      <c r="B6" s="8" t="s">
        <v>8</v>
      </c>
      <c r="C6" s="8"/>
      <c r="D6" s="54" t="s">
        <v>277</v>
      </c>
      <c r="E6" s="95"/>
      <c r="F6" s="8"/>
      <c r="G6" s="314"/>
      <c r="H6" s="315"/>
      <c r="I6" s="315"/>
      <c r="J6" s="315"/>
      <c r="K6" s="315"/>
      <c r="L6" s="315"/>
      <c r="M6" s="316"/>
      <c r="N6" s="10"/>
      <c r="O6" s="10"/>
      <c r="P6" s="10"/>
      <c r="Q6" s="10"/>
      <c r="S6" s="101"/>
    </row>
    <row r="7" spans="1:19" s="7" customFormat="1" ht="52.5" customHeight="1">
      <c r="B7" s="8" t="s">
        <v>9</v>
      </c>
      <c r="C7" s="8"/>
      <c r="D7" s="54" t="s">
        <v>275</v>
      </c>
      <c r="E7" s="54"/>
      <c r="F7" s="8"/>
      <c r="G7" s="314"/>
      <c r="H7" s="315"/>
      <c r="I7" s="315"/>
      <c r="J7" s="315"/>
      <c r="K7" s="315"/>
      <c r="L7" s="315"/>
      <c r="M7" s="316"/>
      <c r="N7" s="10"/>
      <c r="O7" s="10"/>
      <c r="P7" s="10"/>
      <c r="Q7" s="10"/>
      <c r="S7" s="101"/>
    </row>
    <row r="8" spans="1:19" s="7" customFormat="1" ht="52.5" customHeight="1" thickBot="1">
      <c r="B8" s="8" t="s">
        <v>10</v>
      </c>
      <c r="C8" s="8"/>
      <c r="D8" s="9" t="s">
        <v>274</v>
      </c>
      <c r="E8" s="95"/>
      <c r="F8" s="95"/>
      <c r="G8" s="317"/>
      <c r="H8" s="318"/>
      <c r="I8" s="318"/>
      <c r="J8" s="318"/>
      <c r="K8" s="318"/>
      <c r="L8" s="318"/>
      <c r="M8" s="319"/>
      <c r="N8" s="10"/>
      <c r="O8" s="10"/>
      <c r="P8" s="10"/>
      <c r="Q8" s="10"/>
      <c r="S8" s="101"/>
    </row>
    <row r="9" spans="1:19" s="11" customFormat="1" ht="33">
      <c r="B9" s="12" t="s">
        <v>11</v>
      </c>
      <c r="C9" s="12"/>
      <c r="D9" s="58" t="s">
        <v>12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S9" s="102"/>
    </row>
    <row r="10" spans="1:19" s="11" customFormat="1" ht="33">
      <c r="B10" s="233" t="s">
        <v>13</v>
      </c>
      <c r="C10" s="234"/>
      <c r="D10" s="57" t="s">
        <v>14</v>
      </c>
      <c r="E10" s="57"/>
      <c r="F10" s="57"/>
      <c r="G10" s="235"/>
      <c r="H10" s="57"/>
      <c r="I10" s="236"/>
      <c r="J10" s="237" t="s">
        <v>15</v>
      </c>
      <c r="K10" s="236"/>
      <c r="L10" s="236" t="s">
        <v>278</v>
      </c>
      <c r="M10" s="236"/>
      <c r="N10" s="238"/>
      <c r="O10" s="238"/>
      <c r="P10" s="238"/>
      <c r="Q10" s="238"/>
      <c r="S10" s="102"/>
    </row>
    <row r="11" spans="1:19" s="11" customFormat="1" ht="70.5" customHeight="1">
      <c r="B11" s="236" t="s">
        <v>16</v>
      </c>
      <c r="C11" s="236"/>
      <c r="D11" s="321">
        <v>45541</v>
      </c>
      <c r="E11" s="322"/>
      <c r="F11" s="322"/>
      <c r="G11" s="240"/>
      <c r="H11" s="239"/>
      <c r="I11" s="236"/>
      <c r="J11" s="237" t="s">
        <v>17</v>
      </c>
      <c r="K11" s="236"/>
      <c r="L11" s="324" t="s">
        <v>279</v>
      </c>
      <c r="M11" s="324"/>
      <c r="N11" s="324"/>
      <c r="O11" s="324"/>
      <c r="P11" s="324"/>
      <c r="Q11" s="324"/>
      <c r="S11" s="102"/>
    </row>
    <row r="12" spans="1:19" s="11" customFormat="1" ht="33">
      <c r="B12" s="236" t="s">
        <v>18</v>
      </c>
      <c r="C12" s="236"/>
      <c r="D12" s="241"/>
      <c r="E12" s="236"/>
      <c r="F12" s="236"/>
      <c r="G12" s="242"/>
      <c r="H12" s="243"/>
      <c r="I12" s="236"/>
      <c r="J12" s="237" t="s">
        <v>19</v>
      </c>
      <c r="L12" s="236" t="s">
        <v>20</v>
      </c>
      <c r="M12" s="236"/>
      <c r="N12" s="236"/>
      <c r="O12" s="243"/>
      <c r="P12" s="243"/>
      <c r="Q12" s="238"/>
      <c r="S12" s="102"/>
    </row>
    <row r="13" spans="1:19" s="11" customFormat="1" ht="33">
      <c r="B13" s="323"/>
      <c r="C13" s="323"/>
      <c r="D13" s="323"/>
      <c r="E13" s="323"/>
      <c r="F13" s="323"/>
      <c r="G13" s="242"/>
      <c r="H13" s="243"/>
      <c r="I13" s="236"/>
      <c r="J13" s="237" t="s">
        <v>21</v>
      </c>
      <c r="K13" s="236"/>
      <c r="L13" s="236" t="s">
        <v>22</v>
      </c>
      <c r="M13" s="236"/>
      <c r="N13" s="243"/>
      <c r="O13" s="238"/>
      <c r="P13" s="238"/>
      <c r="Q13" s="243"/>
      <c r="S13" s="102"/>
    </row>
    <row r="14" spans="1:19" s="11" customFormat="1" ht="45">
      <c r="B14" s="236" t="s">
        <v>23</v>
      </c>
      <c r="C14" s="236"/>
      <c r="D14" s="236" t="s">
        <v>24</v>
      </c>
      <c r="E14" s="236"/>
      <c r="F14" s="236"/>
      <c r="G14" s="244"/>
      <c r="H14" s="236"/>
      <c r="I14" s="236"/>
      <c r="J14" s="237" t="s">
        <v>25</v>
      </c>
      <c r="K14" s="236"/>
      <c r="L14" s="245" t="s">
        <v>26</v>
      </c>
      <c r="M14" s="238"/>
      <c r="N14" s="238"/>
      <c r="O14" s="238"/>
      <c r="P14" s="238"/>
      <c r="Q14" s="238"/>
      <c r="S14" s="102"/>
    </row>
    <row r="15" spans="1:19" s="11" customFormat="1" ht="32.450000000000003" customHeight="1">
      <c r="B15" s="16" t="s">
        <v>27</v>
      </c>
      <c r="C15" s="16"/>
      <c r="D15" s="16"/>
      <c r="E15" s="12"/>
      <c r="F15" s="12"/>
      <c r="G15" s="17"/>
      <c r="H15" s="12"/>
      <c r="I15" s="12"/>
      <c r="J15" s="12"/>
      <c r="K15" s="12"/>
      <c r="L15" s="12"/>
      <c r="M15" s="12"/>
      <c r="N15" s="12"/>
      <c r="O15" s="12"/>
      <c r="P15" s="12"/>
      <c r="Q15" s="12"/>
      <c r="S15" s="102"/>
    </row>
    <row r="16" spans="1:19" s="18" customFormat="1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S16" s="103"/>
    </row>
    <row r="17" spans="2:19" s="81" customFormat="1" ht="52.5">
      <c r="B17" s="77"/>
      <c r="C17" s="78" t="s">
        <v>28</v>
      </c>
      <c r="D17" s="78" t="s">
        <v>29</v>
      </c>
      <c r="E17" s="79" t="s">
        <v>30</v>
      </c>
      <c r="F17" s="79" t="s">
        <v>31</v>
      </c>
      <c r="G17" s="79" t="s">
        <v>32</v>
      </c>
      <c r="H17" s="79" t="s">
        <v>33</v>
      </c>
      <c r="I17" s="79" t="s">
        <v>34</v>
      </c>
      <c r="J17" s="79" t="s">
        <v>35</v>
      </c>
      <c r="K17" s="79" t="s">
        <v>36</v>
      </c>
      <c r="L17" s="79" t="s">
        <v>37</v>
      </c>
      <c r="M17" s="79" t="s">
        <v>38</v>
      </c>
      <c r="N17" s="79"/>
      <c r="O17" s="79"/>
      <c r="P17" s="79"/>
      <c r="Q17" s="80" t="s">
        <v>39</v>
      </c>
      <c r="S17" s="104"/>
    </row>
    <row r="18" spans="2:19" s="81" customFormat="1" ht="85.5" customHeight="1">
      <c r="B18" s="82" t="s">
        <v>40</v>
      </c>
      <c r="C18" s="131"/>
      <c r="D18" s="83" t="s">
        <v>94</v>
      </c>
      <c r="E18" s="84"/>
      <c r="F18" s="128">
        <v>0</v>
      </c>
      <c r="G18" s="128">
        <v>0</v>
      </c>
      <c r="H18" s="128">
        <v>0</v>
      </c>
      <c r="I18" s="128">
        <v>0</v>
      </c>
      <c r="J18" s="128">
        <v>1</v>
      </c>
      <c r="K18" s="128">
        <v>0</v>
      </c>
      <c r="L18" s="128">
        <v>0</v>
      </c>
      <c r="M18" s="128">
        <v>0</v>
      </c>
      <c r="N18" s="85"/>
      <c r="O18" s="85"/>
      <c r="P18" s="85"/>
      <c r="Q18" s="86">
        <f>SUM(E18:P18)</f>
        <v>1</v>
      </c>
      <c r="S18" s="104"/>
    </row>
    <row r="19" spans="2:19" s="81" customFormat="1" ht="81.75" customHeight="1">
      <c r="B19" s="82" t="s">
        <v>41</v>
      </c>
      <c r="C19" s="131"/>
      <c r="D19" s="84" t="str">
        <f>+D18</f>
        <v>BLACK</v>
      </c>
      <c r="E19" s="84"/>
      <c r="F19" s="87">
        <f>+ROUND(F18*0.05,0)</f>
        <v>0</v>
      </c>
      <c r="G19" s="87">
        <f>+ROUND(G18*5%,0)</f>
        <v>0</v>
      </c>
      <c r="H19" s="87">
        <f t="shared" ref="H19:K19" si="0">+ROUND(H18*5%,0)</f>
        <v>0</v>
      </c>
      <c r="I19" s="87">
        <f t="shared" si="0"/>
        <v>0</v>
      </c>
      <c r="J19" s="87">
        <v>2</v>
      </c>
      <c r="K19" s="87">
        <f t="shared" si="0"/>
        <v>0</v>
      </c>
      <c r="L19" s="87">
        <f t="shared" ref="L19" si="1">ROUNDUP(L18*5%,0)</f>
        <v>0</v>
      </c>
      <c r="M19" s="87">
        <f t="shared" ref="M19" si="2">+ROUND(M18*0.05,0)</f>
        <v>0</v>
      </c>
      <c r="N19" s="87"/>
      <c r="O19" s="87"/>
      <c r="P19" s="87"/>
      <c r="Q19" s="86">
        <f>SUM(E19:P19)</f>
        <v>2</v>
      </c>
      <c r="S19" s="104"/>
    </row>
    <row r="20" spans="2:19" s="91" customFormat="1" ht="81.75" customHeight="1">
      <c r="B20" s="123" t="s">
        <v>42</v>
      </c>
      <c r="C20" s="124"/>
      <c r="D20" s="124"/>
      <c r="E20" s="125"/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6"/>
      <c r="O20" s="126"/>
      <c r="P20" s="126"/>
      <c r="Q20" s="127">
        <f>SUM(F20:P20)</f>
        <v>0</v>
      </c>
    </row>
    <row r="21" spans="2:19" s="91" customFormat="1" ht="81.75" customHeight="1">
      <c r="B21" s="88" t="s">
        <v>43</v>
      </c>
      <c r="C21" s="88"/>
      <c r="D21" s="89" t="str">
        <f>+D19</f>
        <v>BLACK</v>
      </c>
      <c r="E21" s="90"/>
      <c r="F21" s="129">
        <f t="shared" ref="F21:L21" si="3">SUM(F18:F20)</f>
        <v>0</v>
      </c>
      <c r="G21" s="129">
        <f t="shared" si="3"/>
        <v>0</v>
      </c>
      <c r="H21" s="129">
        <f t="shared" si="3"/>
        <v>0</v>
      </c>
      <c r="I21" s="129">
        <f t="shared" si="3"/>
        <v>0</v>
      </c>
      <c r="J21" s="129">
        <f t="shared" si="3"/>
        <v>3</v>
      </c>
      <c r="K21" s="129">
        <f t="shared" si="3"/>
        <v>0</v>
      </c>
      <c r="L21" s="129">
        <f t="shared" si="3"/>
        <v>0</v>
      </c>
      <c r="M21" s="129">
        <f t="shared" ref="M21" si="4">SUM(M18:M20)</f>
        <v>0</v>
      </c>
      <c r="N21" s="129"/>
      <c r="O21" s="129"/>
      <c r="P21" s="129"/>
      <c r="Q21" s="129">
        <f>SUM(Q18:Q20)</f>
        <v>3</v>
      </c>
      <c r="S21" s="115"/>
    </row>
    <row r="22" spans="2:19" s="81" customFormat="1" ht="52.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S22" s="104"/>
    </row>
    <row r="23" spans="2:19" s="81" customFormat="1" ht="52.5" hidden="1">
      <c r="B23" s="77"/>
      <c r="C23" s="78" t="s">
        <v>28</v>
      </c>
      <c r="D23" s="78" t="s">
        <v>29</v>
      </c>
      <c r="E23" s="79" t="s">
        <v>30</v>
      </c>
      <c r="F23" s="79" t="s">
        <v>44</v>
      </c>
      <c r="G23" s="79" t="s">
        <v>32</v>
      </c>
      <c r="H23" s="79" t="s">
        <v>33</v>
      </c>
      <c r="I23" s="79" t="s">
        <v>34</v>
      </c>
      <c r="J23" s="79" t="s">
        <v>35</v>
      </c>
      <c r="K23" s="79" t="s">
        <v>36</v>
      </c>
      <c r="L23" s="79" t="s">
        <v>37</v>
      </c>
      <c r="M23" s="79" t="s">
        <v>38</v>
      </c>
      <c r="N23" s="79"/>
      <c r="O23" s="79"/>
      <c r="P23" s="79"/>
      <c r="Q23" s="80" t="s">
        <v>39</v>
      </c>
      <c r="S23" s="104"/>
    </row>
    <row r="24" spans="2:19" s="81" customFormat="1" ht="52.5" hidden="1">
      <c r="B24" s="82" t="s">
        <v>40</v>
      </c>
      <c r="C24" s="122" t="s">
        <v>45</v>
      </c>
      <c r="D24" s="83" t="s">
        <v>46</v>
      </c>
      <c r="E24" s="84"/>
      <c r="F24" s="128">
        <v>24</v>
      </c>
      <c r="G24" s="128">
        <v>48</v>
      </c>
      <c r="H24" s="128">
        <v>124</v>
      </c>
      <c r="I24" s="128">
        <v>232</v>
      </c>
      <c r="J24" s="128">
        <v>204</v>
      </c>
      <c r="K24" s="128">
        <v>100</v>
      </c>
      <c r="L24" s="128">
        <v>44</v>
      </c>
      <c r="M24" s="128">
        <v>24</v>
      </c>
      <c r="N24" s="85"/>
      <c r="O24" s="85"/>
      <c r="P24" s="85"/>
      <c r="Q24" s="86">
        <f>SUM(E24:P24)</f>
        <v>800</v>
      </c>
      <c r="S24" s="104"/>
    </row>
    <row r="25" spans="2:19" s="81" customFormat="1" ht="52.5" hidden="1">
      <c r="B25" s="82" t="s">
        <v>41</v>
      </c>
      <c r="C25" s="122" t="str">
        <f>C24</f>
        <v>M-0324-KT-5141</v>
      </c>
      <c r="D25" s="84" t="str">
        <f>+D24</f>
        <v>WHITE</v>
      </c>
      <c r="E25" s="84"/>
      <c r="F25" s="87">
        <f>+ROUND(F24*0.05,0)</f>
        <v>1</v>
      </c>
      <c r="G25" s="87">
        <f t="shared" ref="G25:M25" si="5">+ROUND(G24*0.05,0)</f>
        <v>2</v>
      </c>
      <c r="H25" s="87">
        <f t="shared" si="5"/>
        <v>6</v>
      </c>
      <c r="I25" s="87">
        <f t="shared" si="5"/>
        <v>12</v>
      </c>
      <c r="J25" s="87">
        <f t="shared" si="5"/>
        <v>10</v>
      </c>
      <c r="K25" s="87">
        <f t="shared" si="5"/>
        <v>5</v>
      </c>
      <c r="L25" s="87">
        <f t="shared" si="5"/>
        <v>2</v>
      </c>
      <c r="M25" s="87">
        <f t="shared" si="5"/>
        <v>1</v>
      </c>
      <c r="N25" s="87"/>
      <c r="O25" s="87"/>
      <c r="P25" s="87"/>
      <c r="Q25" s="86">
        <f>SUM(E25:P25)</f>
        <v>39</v>
      </c>
      <c r="S25" s="104"/>
    </row>
    <row r="26" spans="2:19" s="91" customFormat="1" ht="59.25" hidden="1">
      <c r="B26" s="123" t="s">
        <v>42</v>
      </c>
      <c r="C26" s="124"/>
      <c r="D26" s="124"/>
      <c r="E26" s="125"/>
      <c r="F26" s="125">
        <v>0</v>
      </c>
      <c r="G26" s="125">
        <v>1</v>
      </c>
      <c r="H26" s="125">
        <v>1</v>
      </c>
      <c r="I26" s="125">
        <v>3</v>
      </c>
      <c r="J26" s="125">
        <v>1</v>
      </c>
      <c r="K26" s="125">
        <v>1</v>
      </c>
      <c r="L26" s="125">
        <v>0</v>
      </c>
      <c r="M26" s="125">
        <v>0</v>
      </c>
      <c r="N26" s="126"/>
      <c r="O26" s="126"/>
      <c r="P26" s="126"/>
      <c r="Q26" s="127">
        <f>SUM(F26:P26)</f>
        <v>7</v>
      </c>
    </row>
    <row r="27" spans="2:19" s="91" customFormat="1" ht="52.5" hidden="1">
      <c r="B27" s="88" t="s">
        <v>43</v>
      </c>
      <c r="C27" s="88"/>
      <c r="D27" s="89" t="str">
        <f>+D25</f>
        <v>WHITE</v>
      </c>
      <c r="E27" s="90"/>
      <c r="F27" s="129">
        <f>SUM(F24:F26)</f>
        <v>25</v>
      </c>
      <c r="G27" s="129">
        <f t="shared" ref="G27" si="6">SUM(G24:G26)</f>
        <v>51</v>
      </c>
      <c r="H27" s="129">
        <f t="shared" ref="H27" si="7">SUM(H24:H26)</f>
        <v>131</v>
      </c>
      <c r="I27" s="129">
        <f t="shared" ref="I27" si="8">SUM(I24:I26)</f>
        <v>247</v>
      </c>
      <c r="J27" s="129">
        <f t="shared" ref="J27" si="9">SUM(J24:J26)</f>
        <v>215</v>
      </c>
      <c r="K27" s="129">
        <f t="shared" ref="K27" si="10">SUM(K24:K26)</f>
        <v>106</v>
      </c>
      <c r="L27" s="129">
        <f t="shared" ref="L27" si="11">SUM(L24:L26)</f>
        <v>46</v>
      </c>
      <c r="M27" s="129">
        <f t="shared" ref="M27" si="12">SUM(M24:M26)</f>
        <v>25</v>
      </c>
      <c r="N27" s="129">
        <f t="shared" ref="N27" si="13">SUM(N24:N26)</f>
        <v>0</v>
      </c>
      <c r="O27" s="129">
        <f t="shared" ref="O27" si="14">SUM(O24:O26)</f>
        <v>0</v>
      </c>
      <c r="P27" s="129">
        <f t="shared" ref="P27" si="15">SUM(P24:P26)</f>
        <v>0</v>
      </c>
      <c r="Q27" s="129">
        <f>SUM(Q24:Q26)</f>
        <v>846</v>
      </c>
      <c r="S27" s="115">
        <f>Q25/Q24</f>
        <v>4.8750000000000002E-2</v>
      </c>
    </row>
    <row r="28" spans="2:19" s="81" customFormat="1" ht="52.5" hidden="1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S28" s="104"/>
    </row>
    <row r="29" spans="2:19" s="81" customFormat="1" ht="52.5" hidden="1">
      <c r="B29" s="77"/>
      <c r="C29" s="78" t="s">
        <v>28</v>
      </c>
      <c r="D29" s="78" t="s">
        <v>29</v>
      </c>
      <c r="E29" s="79" t="s">
        <v>30</v>
      </c>
      <c r="F29" s="79" t="s">
        <v>44</v>
      </c>
      <c r="G29" s="79" t="s">
        <v>32</v>
      </c>
      <c r="H29" s="79" t="s">
        <v>33</v>
      </c>
      <c r="I29" s="79" t="s">
        <v>34</v>
      </c>
      <c r="J29" s="79" t="s">
        <v>35</v>
      </c>
      <c r="K29" s="79" t="s">
        <v>36</v>
      </c>
      <c r="L29" s="79" t="s">
        <v>37</v>
      </c>
      <c r="M29" s="79" t="s">
        <v>38</v>
      </c>
      <c r="N29" s="79"/>
      <c r="O29" s="79"/>
      <c r="P29" s="79"/>
      <c r="Q29" s="80" t="s">
        <v>39</v>
      </c>
      <c r="S29" s="104"/>
    </row>
    <row r="30" spans="2:19" s="81" customFormat="1" ht="52.5" hidden="1">
      <c r="B30" s="82" t="s">
        <v>40</v>
      </c>
      <c r="C30" s="122" t="s">
        <v>45</v>
      </c>
      <c r="D30" s="83" t="s">
        <v>47</v>
      </c>
      <c r="E30" s="84"/>
      <c r="F30" s="128">
        <v>18</v>
      </c>
      <c r="G30" s="128">
        <v>36</v>
      </c>
      <c r="H30" s="128">
        <v>93</v>
      </c>
      <c r="I30" s="128">
        <v>174</v>
      </c>
      <c r="J30" s="128">
        <v>153</v>
      </c>
      <c r="K30" s="128">
        <v>75</v>
      </c>
      <c r="L30" s="128">
        <v>33</v>
      </c>
      <c r="M30" s="128">
        <v>18</v>
      </c>
      <c r="N30" s="85"/>
      <c r="O30" s="85"/>
      <c r="P30" s="85"/>
      <c r="Q30" s="86">
        <f>SUM(E30:P30)</f>
        <v>600</v>
      </c>
      <c r="S30" s="104"/>
    </row>
    <row r="31" spans="2:19" s="81" customFormat="1" ht="52.5" hidden="1">
      <c r="B31" s="82" t="s">
        <v>41</v>
      </c>
      <c r="C31" s="122" t="str">
        <f>C30</f>
        <v>M-0324-KT-5141</v>
      </c>
      <c r="D31" s="84" t="str">
        <f>+D30</f>
        <v>WHISPER WHITE</v>
      </c>
      <c r="E31" s="84"/>
      <c r="F31" s="87">
        <f>+ROUND(F30*0.05,0)</f>
        <v>1</v>
      </c>
      <c r="G31" s="87">
        <f t="shared" ref="G31:M31" si="16">+ROUND(G30*0.05,0)</f>
        <v>2</v>
      </c>
      <c r="H31" s="87">
        <f t="shared" si="16"/>
        <v>5</v>
      </c>
      <c r="I31" s="87">
        <f t="shared" si="16"/>
        <v>9</v>
      </c>
      <c r="J31" s="87">
        <f t="shared" si="16"/>
        <v>8</v>
      </c>
      <c r="K31" s="87">
        <f t="shared" si="16"/>
        <v>4</v>
      </c>
      <c r="L31" s="87">
        <f t="shared" si="16"/>
        <v>2</v>
      </c>
      <c r="M31" s="87">
        <f t="shared" si="16"/>
        <v>1</v>
      </c>
      <c r="N31" s="87"/>
      <c r="O31" s="87"/>
      <c r="P31" s="87"/>
      <c r="Q31" s="86">
        <f>SUM(E31:P31)</f>
        <v>32</v>
      </c>
      <c r="S31" s="104"/>
    </row>
    <row r="32" spans="2:19" s="91" customFormat="1" ht="59.25" hidden="1">
      <c r="B32" s="123" t="s">
        <v>42</v>
      </c>
      <c r="C32" s="124"/>
      <c r="D32" s="124"/>
      <c r="E32" s="125"/>
      <c r="F32" s="125">
        <v>0</v>
      </c>
      <c r="G32" s="125">
        <v>1</v>
      </c>
      <c r="H32" s="125">
        <v>1</v>
      </c>
      <c r="I32" s="125">
        <v>3</v>
      </c>
      <c r="J32" s="125">
        <v>1</v>
      </c>
      <c r="K32" s="125">
        <v>1</v>
      </c>
      <c r="L32" s="125">
        <v>0</v>
      </c>
      <c r="M32" s="125">
        <v>0</v>
      </c>
      <c r="N32" s="126"/>
      <c r="O32" s="126"/>
      <c r="P32" s="126"/>
      <c r="Q32" s="127">
        <f>SUM(F32:P32)</f>
        <v>7</v>
      </c>
    </row>
    <row r="33" spans="2:19" s="91" customFormat="1" ht="52.5" hidden="1">
      <c r="B33" s="88" t="s">
        <v>43</v>
      </c>
      <c r="C33" s="88"/>
      <c r="D33" s="89" t="str">
        <f>+D31</f>
        <v>WHISPER WHITE</v>
      </c>
      <c r="E33" s="90"/>
      <c r="F33" s="129">
        <f>SUM(F30:F32)</f>
        <v>19</v>
      </c>
      <c r="G33" s="129">
        <f t="shared" ref="G33" si="17">SUM(G30:G32)</f>
        <v>39</v>
      </c>
      <c r="H33" s="129">
        <f t="shared" ref="H33" si="18">SUM(H30:H32)</f>
        <v>99</v>
      </c>
      <c r="I33" s="129">
        <f t="shared" ref="I33" si="19">SUM(I30:I32)</f>
        <v>186</v>
      </c>
      <c r="J33" s="129">
        <f t="shared" ref="J33" si="20">SUM(J30:J32)</f>
        <v>162</v>
      </c>
      <c r="K33" s="129">
        <f t="shared" ref="K33" si="21">SUM(K30:K32)</f>
        <v>80</v>
      </c>
      <c r="L33" s="129">
        <f t="shared" ref="L33" si="22">SUM(L30:L32)</f>
        <v>35</v>
      </c>
      <c r="M33" s="129">
        <f t="shared" ref="M33" si="23">SUM(M30:M32)</f>
        <v>19</v>
      </c>
      <c r="N33" s="129">
        <f t="shared" ref="N33" si="24">SUM(N30:N32)</f>
        <v>0</v>
      </c>
      <c r="O33" s="129">
        <f t="shared" ref="O33" si="25">SUM(O30:O32)</f>
        <v>0</v>
      </c>
      <c r="P33" s="129">
        <f t="shared" ref="P33" si="26">SUM(P30:P32)</f>
        <v>0</v>
      </c>
      <c r="Q33" s="129">
        <f>SUM(Q30:Q32)</f>
        <v>639</v>
      </c>
      <c r="S33" s="115">
        <f>Q31/Q30</f>
        <v>5.3333333333333337E-2</v>
      </c>
    </row>
    <row r="34" spans="2:19" s="81" customFormat="1" ht="52.5" hidden="1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S34" s="104"/>
    </row>
    <row r="35" spans="2:19" s="81" customFormat="1" ht="52.5" hidden="1">
      <c r="B35" s="77"/>
      <c r="C35" s="78" t="s">
        <v>28</v>
      </c>
      <c r="D35" s="78" t="s">
        <v>29</v>
      </c>
      <c r="E35" s="79" t="s">
        <v>30</v>
      </c>
      <c r="F35" s="79" t="s">
        <v>44</v>
      </c>
      <c r="G35" s="79" t="s">
        <v>32</v>
      </c>
      <c r="H35" s="79" t="s">
        <v>33</v>
      </c>
      <c r="I35" s="79" t="s">
        <v>34</v>
      </c>
      <c r="J35" s="79" t="s">
        <v>35</v>
      </c>
      <c r="K35" s="79" t="s">
        <v>36</v>
      </c>
      <c r="L35" s="79" t="s">
        <v>37</v>
      </c>
      <c r="M35" s="79" t="s">
        <v>38</v>
      </c>
      <c r="N35" s="79"/>
      <c r="O35" s="79"/>
      <c r="P35" s="79"/>
      <c r="Q35" s="80" t="s">
        <v>39</v>
      </c>
      <c r="S35" s="104"/>
    </row>
    <row r="36" spans="2:19" s="81" customFormat="1" ht="52.5" hidden="1">
      <c r="B36" s="82" t="s">
        <v>40</v>
      </c>
      <c r="C36" s="122" t="s">
        <v>45</v>
      </c>
      <c r="D36" s="83" t="s">
        <v>48</v>
      </c>
      <c r="E36" s="84"/>
      <c r="F36" s="128">
        <v>18</v>
      </c>
      <c r="G36" s="128">
        <v>36</v>
      </c>
      <c r="H36" s="128">
        <v>93</v>
      </c>
      <c r="I36" s="128">
        <v>174</v>
      </c>
      <c r="J36" s="128">
        <v>153</v>
      </c>
      <c r="K36" s="128">
        <v>75</v>
      </c>
      <c r="L36" s="128">
        <v>33</v>
      </c>
      <c r="M36" s="128">
        <v>18</v>
      </c>
      <c r="N36" s="85"/>
      <c r="O36" s="85"/>
      <c r="P36" s="85"/>
      <c r="Q36" s="86">
        <f>SUM(E36:P36)</f>
        <v>600</v>
      </c>
      <c r="S36" s="104"/>
    </row>
    <row r="37" spans="2:19" s="81" customFormat="1" ht="52.5" hidden="1">
      <c r="B37" s="82" t="s">
        <v>41</v>
      </c>
      <c r="C37" s="122" t="str">
        <f>C36</f>
        <v>M-0324-KT-5141</v>
      </c>
      <c r="D37" s="84" t="str">
        <f>+D36</f>
        <v>FLINT STONE</v>
      </c>
      <c r="E37" s="84"/>
      <c r="F37" s="87">
        <f>+ROUND(F36*0.05,0)</f>
        <v>1</v>
      </c>
      <c r="G37" s="87">
        <f t="shared" ref="G37:M37" si="27">+ROUND(G36*0.05,0)</f>
        <v>2</v>
      </c>
      <c r="H37" s="87">
        <f t="shared" si="27"/>
        <v>5</v>
      </c>
      <c r="I37" s="87">
        <f t="shared" si="27"/>
        <v>9</v>
      </c>
      <c r="J37" s="87">
        <f t="shared" si="27"/>
        <v>8</v>
      </c>
      <c r="K37" s="87">
        <f t="shared" si="27"/>
        <v>4</v>
      </c>
      <c r="L37" s="87">
        <f t="shared" si="27"/>
        <v>2</v>
      </c>
      <c r="M37" s="87">
        <f t="shared" si="27"/>
        <v>1</v>
      </c>
      <c r="N37" s="87"/>
      <c r="O37" s="87"/>
      <c r="P37" s="87"/>
      <c r="Q37" s="86">
        <f>SUM(E37:P37)</f>
        <v>32</v>
      </c>
      <c r="S37" s="104"/>
    </row>
    <row r="38" spans="2:19" s="91" customFormat="1" ht="59.25" hidden="1">
      <c r="B38" s="123" t="s">
        <v>42</v>
      </c>
      <c r="C38" s="124"/>
      <c r="D38" s="124"/>
      <c r="E38" s="125"/>
      <c r="F38" s="125">
        <v>0</v>
      </c>
      <c r="G38" s="125">
        <v>1</v>
      </c>
      <c r="H38" s="125">
        <v>1</v>
      </c>
      <c r="I38" s="125">
        <v>3</v>
      </c>
      <c r="J38" s="125">
        <v>1</v>
      </c>
      <c r="K38" s="125">
        <v>1</v>
      </c>
      <c r="L38" s="125">
        <v>0</v>
      </c>
      <c r="M38" s="125">
        <v>0</v>
      </c>
      <c r="N38" s="126"/>
      <c r="O38" s="126"/>
      <c r="P38" s="126"/>
      <c r="Q38" s="127">
        <f>SUM(F38:P38)</f>
        <v>7</v>
      </c>
    </row>
    <row r="39" spans="2:19" s="91" customFormat="1" ht="52.5" hidden="1">
      <c r="B39" s="88" t="s">
        <v>43</v>
      </c>
      <c r="C39" s="88"/>
      <c r="D39" s="89" t="str">
        <f>+D37</f>
        <v>FLINT STONE</v>
      </c>
      <c r="E39" s="90"/>
      <c r="F39" s="129">
        <f>SUM(F36:F38)</f>
        <v>19</v>
      </c>
      <c r="G39" s="129">
        <f t="shared" ref="G39" si="28">SUM(G36:G38)</f>
        <v>39</v>
      </c>
      <c r="H39" s="129">
        <f t="shared" ref="H39" si="29">SUM(H36:H38)</f>
        <v>99</v>
      </c>
      <c r="I39" s="129">
        <f t="shared" ref="I39" si="30">SUM(I36:I38)</f>
        <v>186</v>
      </c>
      <c r="J39" s="129">
        <f t="shared" ref="J39" si="31">SUM(J36:J38)</f>
        <v>162</v>
      </c>
      <c r="K39" s="129">
        <f t="shared" ref="K39" si="32">SUM(K36:K38)</f>
        <v>80</v>
      </c>
      <c r="L39" s="129">
        <f t="shared" ref="L39" si="33">SUM(L36:L38)</f>
        <v>35</v>
      </c>
      <c r="M39" s="129">
        <f t="shared" ref="M39" si="34">SUM(M36:M38)</f>
        <v>19</v>
      </c>
      <c r="N39" s="129">
        <f t="shared" ref="N39" si="35">SUM(N36:N38)</f>
        <v>0</v>
      </c>
      <c r="O39" s="129">
        <f t="shared" ref="O39" si="36">SUM(O36:O38)</f>
        <v>0</v>
      </c>
      <c r="P39" s="129">
        <f t="shared" ref="P39" si="37">SUM(P36:P38)</f>
        <v>0</v>
      </c>
      <c r="Q39" s="129">
        <f>SUM(Q36:Q38)</f>
        <v>639</v>
      </c>
      <c r="S39" s="115">
        <f>Q37/Q36</f>
        <v>5.3333333333333337E-2</v>
      </c>
    </row>
    <row r="40" spans="2:19" s="81" customFormat="1" ht="52.5" hidden="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S40" s="104"/>
    </row>
    <row r="41" spans="2:19" s="81" customFormat="1" ht="52.5" hidden="1">
      <c r="B41" s="77"/>
      <c r="C41" s="78" t="s">
        <v>28</v>
      </c>
      <c r="D41" s="78" t="s">
        <v>29</v>
      </c>
      <c r="E41" s="79" t="s">
        <v>30</v>
      </c>
      <c r="F41" s="79" t="s">
        <v>44</v>
      </c>
      <c r="G41" s="79" t="s">
        <v>32</v>
      </c>
      <c r="H41" s="79" t="s">
        <v>33</v>
      </c>
      <c r="I41" s="79" t="s">
        <v>34</v>
      </c>
      <c r="J41" s="79" t="s">
        <v>35</v>
      </c>
      <c r="K41" s="79" t="s">
        <v>36</v>
      </c>
      <c r="L41" s="79" t="s">
        <v>37</v>
      </c>
      <c r="M41" s="79" t="s">
        <v>38</v>
      </c>
      <c r="N41" s="79"/>
      <c r="O41" s="79"/>
      <c r="P41" s="79"/>
      <c r="Q41" s="80" t="s">
        <v>39</v>
      </c>
      <c r="S41" s="104"/>
    </row>
    <row r="42" spans="2:19" s="81" customFormat="1" ht="52.5" hidden="1">
      <c r="B42" s="82" t="s">
        <v>40</v>
      </c>
      <c r="C42" s="122" t="s">
        <v>45</v>
      </c>
      <c r="D42" s="83" t="s">
        <v>49</v>
      </c>
      <c r="E42" s="84"/>
      <c r="F42" s="128">
        <v>12</v>
      </c>
      <c r="G42" s="128">
        <v>24</v>
      </c>
      <c r="H42" s="128">
        <v>62</v>
      </c>
      <c r="I42" s="128">
        <v>116</v>
      </c>
      <c r="J42" s="128">
        <v>102</v>
      </c>
      <c r="K42" s="128">
        <v>50</v>
      </c>
      <c r="L42" s="128">
        <v>22</v>
      </c>
      <c r="M42" s="128">
        <v>12</v>
      </c>
      <c r="N42" s="85"/>
      <c r="O42" s="85"/>
      <c r="P42" s="85"/>
      <c r="Q42" s="86">
        <f>SUM(E42:P42)</f>
        <v>400</v>
      </c>
      <c r="S42" s="104"/>
    </row>
    <row r="43" spans="2:19" s="81" customFormat="1" ht="52.5" hidden="1">
      <c r="B43" s="82" t="s">
        <v>41</v>
      </c>
      <c r="C43" s="122" t="str">
        <f>C42</f>
        <v>M-0324-KT-5141</v>
      </c>
      <c r="D43" s="84" t="str">
        <f>+D42</f>
        <v>BRONZE GREEN</v>
      </c>
      <c r="E43" s="84"/>
      <c r="F43" s="87">
        <f>+ROUND(F42*0.05,0)</f>
        <v>1</v>
      </c>
      <c r="G43" s="87">
        <f t="shared" ref="G43:M43" si="38">+ROUND(G42*0.05,0)</f>
        <v>1</v>
      </c>
      <c r="H43" s="87">
        <f t="shared" si="38"/>
        <v>3</v>
      </c>
      <c r="I43" s="87">
        <f t="shared" si="38"/>
        <v>6</v>
      </c>
      <c r="J43" s="87">
        <f t="shared" si="38"/>
        <v>5</v>
      </c>
      <c r="K43" s="87">
        <f t="shared" si="38"/>
        <v>3</v>
      </c>
      <c r="L43" s="87">
        <f t="shared" si="38"/>
        <v>1</v>
      </c>
      <c r="M43" s="87">
        <f t="shared" si="38"/>
        <v>1</v>
      </c>
      <c r="N43" s="87"/>
      <c r="O43" s="87"/>
      <c r="P43" s="87"/>
      <c r="Q43" s="86">
        <f>SUM(E43:P43)</f>
        <v>21</v>
      </c>
      <c r="S43" s="104"/>
    </row>
    <row r="44" spans="2:19" s="91" customFormat="1" ht="59.25" hidden="1">
      <c r="B44" s="123" t="s">
        <v>42</v>
      </c>
      <c r="C44" s="124"/>
      <c r="D44" s="124"/>
      <c r="E44" s="125"/>
      <c r="F44" s="125">
        <v>0</v>
      </c>
      <c r="G44" s="125">
        <v>1</v>
      </c>
      <c r="H44" s="125">
        <v>1</v>
      </c>
      <c r="I44" s="125">
        <v>3</v>
      </c>
      <c r="J44" s="125">
        <v>1</v>
      </c>
      <c r="K44" s="125">
        <v>1</v>
      </c>
      <c r="L44" s="125">
        <v>0</v>
      </c>
      <c r="M44" s="125">
        <v>0</v>
      </c>
      <c r="N44" s="126"/>
      <c r="O44" s="126"/>
      <c r="P44" s="126"/>
      <c r="Q44" s="127">
        <f>SUM(F44:P44)</f>
        <v>7</v>
      </c>
    </row>
    <row r="45" spans="2:19" s="91" customFormat="1" ht="52.5" hidden="1">
      <c r="B45" s="88" t="s">
        <v>43</v>
      </c>
      <c r="C45" s="88"/>
      <c r="D45" s="89" t="str">
        <f>+D43</f>
        <v>BRONZE GREEN</v>
      </c>
      <c r="E45" s="90"/>
      <c r="F45" s="129">
        <f>SUM(F42:F44)</f>
        <v>13</v>
      </c>
      <c r="G45" s="129">
        <f t="shared" ref="G45" si="39">SUM(G42:G44)</f>
        <v>26</v>
      </c>
      <c r="H45" s="129">
        <f t="shared" ref="H45" si="40">SUM(H42:H44)</f>
        <v>66</v>
      </c>
      <c r="I45" s="129">
        <f t="shared" ref="I45" si="41">SUM(I42:I44)</f>
        <v>125</v>
      </c>
      <c r="J45" s="129">
        <f t="shared" ref="J45" si="42">SUM(J42:J44)</f>
        <v>108</v>
      </c>
      <c r="K45" s="129">
        <f t="shared" ref="K45" si="43">SUM(K42:K44)</f>
        <v>54</v>
      </c>
      <c r="L45" s="129">
        <f t="shared" ref="L45" si="44">SUM(L42:L44)</f>
        <v>23</v>
      </c>
      <c r="M45" s="129">
        <f t="shared" ref="M45" si="45">SUM(M42:M44)</f>
        <v>13</v>
      </c>
      <c r="N45" s="129">
        <f t="shared" ref="N45" si="46">SUM(N42:N44)</f>
        <v>0</v>
      </c>
      <c r="O45" s="129">
        <f t="shared" ref="O45" si="47">SUM(O42:O44)</f>
        <v>0</v>
      </c>
      <c r="P45" s="129">
        <f t="shared" ref="P45" si="48">SUM(P42:P44)</f>
        <v>0</v>
      </c>
      <c r="Q45" s="129">
        <f>SUM(Q42:Q44)</f>
        <v>428</v>
      </c>
      <c r="S45" s="115">
        <f>Q43/Q42</f>
        <v>5.2499999999999998E-2</v>
      </c>
    </row>
    <row r="46" spans="2:19" s="81" customFormat="1" ht="52.5" hidden="1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S46" s="104"/>
    </row>
    <row r="47" spans="2:19" s="81" customFormat="1" ht="52.5" hidden="1">
      <c r="B47" s="77"/>
      <c r="C47" s="78" t="s">
        <v>28</v>
      </c>
      <c r="D47" s="78" t="s">
        <v>29</v>
      </c>
      <c r="E47" s="79" t="s">
        <v>30</v>
      </c>
      <c r="F47" s="79" t="s">
        <v>44</v>
      </c>
      <c r="G47" s="79" t="s">
        <v>32</v>
      </c>
      <c r="H47" s="79" t="s">
        <v>33</v>
      </c>
      <c r="I47" s="79" t="s">
        <v>34</v>
      </c>
      <c r="J47" s="79" t="s">
        <v>35</v>
      </c>
      <c r="K47" s="79" t="s">
        <v>36</v>
      </c>
      <c r="L47" s="79" t="s">
        <v>37</v>
      </c>
      <c r="M47" s="79" t="s">
        <v>38</v>
      </c>
      <c r="N47" s="79"/>
      <c r="O47" s="79"/>
      <c r="P47" s="79"/>
      <c r="Q47" s="80" t="s">
        <v>39</v>
      </c>
      <c r="S47" s="104"/>
    </row>
    <row r="48" spans="2:19" s="81" customFormat="1" ht="52.5" hidden="1">
      <c r="B48" s="82" t="s">
        <v>40</v>
      </c>
      <c r="C48" s="122" t="s">
        <v>45</v>
      </c>
      <c r="D48" s="83" t="s">
        <v>50</v>
      </c>
      <c r="E48" s="84"/>
      <c r="F48" s="128">
        <v>12</v>
      </c>
      <c r="G48" s="128">
        <v>24</v>
      </c>
      <c r="H48" s="128">
        <v>62</v>
      </c>
      <c r="I48" s="128">
        <v>116</v>
      </c>
      <c r="J48" s="128">
        <v>102</v>
      </c>
      <c r="K48" s="128">
        <v>50</v>
      </c>
      <c r="L48" s="128">
        <v>22</v>
      </c>
      <c r="M48" s="128">
        <v>12</v>
      </c>
      <c r="N48" s="85"/>
      <c r="O48" s="85"/>
      <c r="P48" s="85"/>
      <c r="Q48" s="86">
        <f>SUM(E48:P48)</f>
        <v>400</v>
      </c>
      <c r="S48" s="104"/>
    </row>
    <row r="49" spans="1:19" s="81" customFormat="1" ht="52.5" hidden="1">
      <c r="B49" s="82" t="s">
        <v>41</v>
      </c>
      <c r="C49" s="122" t="str">
        <f>+C48</f>
        <v>M-0324-KT-5141</v>
      </c>
      <c r="D49" s="84" t="str">
        <f>+D48</f>
        <v>WILD GINGER</v>
      </c>
      <c r="E49" s="84"/>
      <c r="F49" s="87">
        <f>+ROUND(F48*0.05,0)</f>
        <v>1</v>
      </c>
      <c r="G49" s="87">
        <f t="shared" ref="G49:M49" si="49">+ROUND(G48*0.05,0)</f>
        <v>1</v>
      </c>
      <c r="H49" s="87">
        <f t="shared" si="49"/>
        <v>3</v>
      </c>
      <c r="I49" s="87">
        <f t="shared" si="49"/>
        <v>6</v>
      </c>
      <c r="J49" s="87">
        <f t="shared" si="49"/>
        <v>5</v>
      </c>
      <c r="K49" s="87">
        <f t="shared" si="49"/>
        <v>3</v>
      </c>
      <c r="L49" s="87">
        <f t="shared" si="49"/>
        <v>1</v>
      </c>
      <c r="M49" s="87">
        <f t="shared" si="49"/>
        <v>1</v>
      </c>
      <c r="N49" s="87"/>
      <c r="O49" s="87"/>
      <c r="P49" s="87"/>
      <c r="Q49" s="86">
        <f>SUM(E49:P49)</f>
        <v>21</v>
      </c>
      <c r="S49" s="104"/>
    </row>
    <row r="50" spans="1:19" s="91" customFormat="1" ht="59.25" hidden="1">
      <c r="B50" s="123" t="s">
        <v>42</v>
      </c>
      <c r="C50" s="124"/>
      <c r="D50" s="124"/>
      <c r="E50" s="125"/>
      <c r="F50" s="125">
        <v>0</v>
      </c>
      <c r="G50" s="125">
        <v>1</v>
      </c>
      <c r="H50" s="125">
        <v>1</v>
      </c>
      <c r="I50" s="125">
        <v>3</v>
      </c>
      <c r="J50" s="125">
        <v>1</v>
      </c>
      <c r="K50" s="125">
        <v>1</v>
      </c>
      <c r="L50" s="125">
        <v>0</v>
      </c>
      <c r="M50" s="125">
        <v>0</v>
      </c>
      <c r="N50" s="126"/>
      <c r="O50" s="126"/>
      <c r="P50" s="126"/>
      <c r="Q50" s="127">
        <f>SUM(F50:P50)</f>
        <v>7</v>
      </c>
    </row>
    <row r="51" spans="1:19" s="91" customFormat="1" ht="52.5" hidden="1">
      <c r="B51" s="88" t="s">
        <v>43</v>
      </c>
      <c r="C51" s="88"/>
      <c r="D51" s="89" t="str">
        <f>+D49</f>
        <v>WILD GINGER</v>
      </c>
      <c r="E51" s="90"/>
      <c r="F51" s="129">
        <f>SUM(F48:F50)</f>
        <v>13</v>
      </c>
      <c r="G51" s="129">
        <f t="shared" ref="G51" si="50">SUM(G48:G50)</f>
        <v>26</v>
      </c>
      <c r="H51" s="129">
        <f t="shared" ref="H51" si="51">SUM(H48:H50)</f>
        <v>66</v>
      </c>
      <c r="I51" s="129">
        <f t="shared" ref="I51" si="52">SUM(I48:I50)</f>
        <v>125</v>
      </c>
      <c r="J51" s="129">
        <f t="shared" ref="J51" si="53">SUM(J48:J50)</f>
        <v>108</v>
      </c>
      <c r="K51" s="129">
        <f t="shared" ref="K51" si="54">SUM(K48:K50)</f>
        <v>54</v>
      </c>
      <c r="L51" s="129">
        <f t="shared" ref="L51" si="55">SUM(L48:L50)</f>
        <v>23</v>
      </c>
      <c r="M51" s="129">
        <f t="shared" ref="M51" si="56">SUM(M48:M50)</f>
        <v>13</v>
      </c>
      <c r="N51" s="129">
        <f t="shared" ref="N51" si="57">SUM(N48:N50)</f>
        <v>0</v>
      </c>
      <c r="O51" s="129">
        <f t="shared" ref="O51" si="58">SUM(O48:O50)</f>
        <v>0</v>
      </c>
      <c r="P51" s="129">
        <f t="shared" ref="P51" si="59">SUM(P48:P50)</f>
        <v>0</v>
      </c>
      <c r="Q51" s="129">
        <f>SUM(Q48:Q50)</f>
        <v>428</v>
      </c>
      <c r="S51" s="115">
        <f>Q49/Q48</f>
        <v>5.2499999999999998E-2</v>
      </c>
    </row>
    <row r="52" spans="1:19" s="81" customFormat="1" ht="52.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S52" s="104"/>
    </row>
    <row r="53" spans="1:19" s="91" customFormat="1" ht="78" customHeight="1">
      <c r="B53" s="92" t="s">
        <v>51</v>
      </c>
      <c r="C53" s="93"/>
      <c r="D53" s="92"/>
      <c r="E53" s="94"/>
      <c r="F53" s="97">
        <f>F21</f>
        <v>0</v>
      </c>
      <c r="G53" s="97">
        <f>G21</f>
        <v>0</v>
      </c>
      <c r="H53" s="97">
        <f t="shared" ref="H53:Q53" si="60">H21</f>
        <v>0</v>
      </c>
      <c r="I53" s="97">
        <f t="shared" si="60"/>
        <v>0</v>
      </c>
      <c r="J53" s="97">
        <f t="shared" si="60"/>
        <v>3</v>
      </c>
      <c r="K53" s="97">
        <f t="shared" si="60"/>
        <v>0</v>
      </c>
      <c r="L53" s="97">
        <f t="shared" si="60"/>
        <v>0</v>
      </c>
      <c r="M53" s="97">
        <f t="shared" si="60"/>
        <v>0</v>
      </c>
      <c r="N53" s="97"/>
      <c r="O53" s="97"/>
      <c r="P53" s="97"/>
      <c r="Q53" s="97">
        <f t="shared" si="60"/>
        <v>3</v>
      </c>
      <c r="S53" s="105"/>
    </row>
    <row r="54" spans="1:19" s="51" customFormat="1" ht="45">
      <c r="B54" s="52"/>
      <c r="C54" s="53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S54" s="106"/>
    </row>
    <row r="55" spans="1:19" s="1" customFormat="1" ht="33">
      <c r="B55" s="41" t="s">
        <v>52</v>
      </c>
      <c r="C55" s="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S55" s="99"/>
    </row>
    <row r="56" spans="1:19" s="21" customFormat="1" ht="144">
      <c r="A56" s="283" t="s">
        <v>53</v>
      </c>
      <c r="B56" s="283"/>
      <c r="C56" s="283"/>
      <c r="D56" s="67" t="s">
        <v>54</v>
      </c>
      <c r="E56" s="67" t="s">
        <v>55</v>
      </c>
      <c r="F56" s="67" t="s">
        <v>56</v>
      </c>
      <c r="G56" s="66" t="s">
        <v>57</v>
      </c>
      <c r="H56" s="66" t="s">
        <v>58</v>
      </c>
      <c r="I56" s="66" t="s">
        <v>59</v>
      </c>
      <c r="J56" s="66" t="s">
        <v>60</v>
      </c>
      <c r="K56" s="66" t="s">
        <v>61</v>
      </c>
      <c r="L56" s="66" t="s">
        <v>62</v>
      </c>
      <c r="M56" s="66" t="s">
        <v>63</v>
      </c>
      <c r="N56" s="288" t="s">
        <v>64</v>
      </c>
      <c r="O56" s="288"/>
      <c r="P56" s="288"/>
      <c r="Q56" s="288"/>
      <c r="S56" s="107"/>
    </row>
    <row r="57" spans="1:19" s="28" customFormat="1" ht="72.75" customHeight="1">
      <c r="A57" s="296" t="str">
        <f>$D$21</f>
        <v>BLACK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S57" s="108"/>
    </row>
    <row r="58" spans="1:19" s="55" customFormat="1" ht="250.5" customHeight="1">
      <c r="A58" s="56">
        <v>1</v>
      </c>
      <c r="B58" s="292" t="str">
        <f>$L$11</f>
        <v>100% DRY COTTON (16OE) - 230GSM WITHOUT ENZYCUT</v>
      </c>
      <c r="C58" s="292"/>
      <c r="D58" s="71" t="s">
        <v>65</v>
      </c>
      <c r="E58" s="71" t="str">
        <f>$D$21</f>
        <v>BLACK</v>
      </c>
      <c r="F58" s="56" t="s">
        <v>34</v>
      </c>
      <c r="G58" s="72">
        <f>$Q$21</f>
        <v>3</v>
      </c>
      <c r="H58" s="73">
        <v>0.8</v>
      </c>
      <c r="I58" s="59">
        <f>H58*G58</f>
        <v>2.4000000000000004</v>
      </c>
      <c r="J58" s="64">
        <f>I58*3.5%+(I58/30)*0.5</f>
        <v>0.12400000000000003</v>
      </c>
      <c r="K58" s="64">
        <v>0</v>
      </c>
      <c r="L58" s="64">
        <v>3</v>
      </c>
      <c r="M58" s="116">
        <f>ROUNDUP(SUM(I58:L58),0)</f>
        <v>6</v>
      </c>
      <c r="N58" s="303"/>
      <c r="O58" s="304"/>
      <c r="P58" s="304"/>
      <c r="Q58" s="304"/>
      <c r="S58" s="109"/>
    </row>
    <row r="59" spans="1:19" s="55" customFormat="1" ht="225.6" customHeight="1">
      <c r="A59" s="56">
        <v>2</v>
      </c>
      <c r="B59" s="295" t="s">
        <v>280</v>
      </c>
      <c r="C59" s="295"/>
      <c r="D59" s="71" t="s">
        <v>66</v>
      </c>
      <c r="E59" s="71" t="str">
        <f>$D$21</f>
        <v>BLACK</v>
      </c>
      <c r="F59" s="56" t="s">
        <v>34</v>
      </c>
      <c r="G59" s="72">
        <f>G58</f>
        <v>3</v>
      </c>
      <c r="H59" s="73">
        <v>2.8000000000000001E-2</v>
      </c>
      <c r="I59" s="59">
        <f>H59*G59</f>
        <v>8.4000000000000005E-2</v>
      </c>
      <c r="J59" s="64">
        <f>I59*14.7%+(I59/30)*0.5</f>
        <v>1.3748E-2</v>
      </c>
      <c r="K59" s="64">
        <v>0</v>
      </c>
      <c r="L59" s="64">
        <v>0</v>
      </c>
      <c r="M59" s="116">
        <f>ROUNDUP(SUM(I59:L59),0)</f>
        <v>1</v>
      </c>
      <c r="N59" s="303"/>
      <c r="O59" s="304"/>
      <c r="P59" s="304"/>
      <c r="Q59" s="304"/>
      <c r="S59" s="109"/>
    </row>
    <row r="60" spans="1:19" s="28" customFormat="1" ht="47.25" hidden="1" customHeight="1">
      <c r="A60" s="296" t="s">
        <v>46</v>
      </c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S60" s="108"/>
    </row>
    <row r="61" spans="1:19" s="55" customFormat="1" ht="114" hidden="1" customHeight="1">
      <c r="A61" s="56">
        <v>3</v>
      </c>
      <c r="B61" s="292" t="str">
        <f>$L$11</f>
        <v>100% DRY COTTON (16OE) - 230GSM WITHOUT ENZYCUT</v>
      </c>
      <c r="C61" s="292"/>
      <c r="D61" s="71" t="s">
        <v>67</v>
      </c>
      <c r="E61" s="71" t="s">
        <v>68</v>
      </c>
      <c r="F61" s="56" t="s">
        <v>34</v>
      </c>
      <c r="G61" s="72">
        <f>$Q$27</f>
        <v>846</v>
      </c>
      <c r="H61" s="73">
        <v>0</v>
      </c>
      <c r="I61" s="59">
        <f>H61*G61</f>
        <v>0</v>
      </c>
      <c r="J61" s="64">
        <f>I61*1.8%+(I61/50)*0.5</f>
        <v>0</v>
      </c>
      <c r="K61" s="64">
        <v>3</v>
      </c>
      <c r="L61" s="64">
        <v>0</v>
      </c>
      <c r="M61" s="116">
        <f>ROUNDUP(SUM(I61:L61),0)</f>
        <v>3</v>
      </c>
      <c r="N61" s="305" t="s">
        <v>69</v>
      </c>
      <c r="O61" s="306"/>
      <c r="P61" s="306"/>
      <c r="Q61" s="306"/>
      <c r="S61" s="109"/>
    </row>
    <row r="62" spans="1:19" s="55" customFormat="1" ht="107.45" hidden="1" customHeight="1" thickBot="1">
      <c r="A62" s="56">
        <v>4</v>
      </c>
      <c r="B62" s="295" t="s">
        <v>70</v>
      </c>
      <c r="C62" s="295"/>
      <c r="D62" s="71" t="s">
        <v>66</v>
      </c>
      <c r="E62" s="71" t="str">
        <f>E61</f>
        <v>WHITE OVO STANDARD</v>
      </c>
      <c r="F62" s="56" t="s">
        <v>34</v>
      </c>
      <c r="G62" s="72">
        <f>G61</f>
        <v>846</v>
      </c>
      <c r="H62" s="73">
        <v>0</v>
      </c>
      <c r="I62" s="59">
        <f>H62*G62</f>
        <v>0</v>
      </c>
      <c r="J62" s="64">
        <f>I62*5%</f>
        <v>0</v>
      </c>
      <c r="K62" s="64">
        <v>0</v>
      </c>
      <c r="L62" s="64">
        <v>0</v>
      </c>
      <c r="M62" s="116">
        <f>ROUNDUP(SUM(I62:L62),0)</f>
        <v>0</v>
      </c>
      <c r="N62" s="305" t="s">
        <v>71</v>
      </c>
      <c r="O62" s="306"/>
      <c r="P62" s="306"/>
      <c r="Q62" s="306"/>
      <c r="S62" s="109"/>
    </row>
    <row r="63" spans="1:19" s="28" customFormat="1" ht="40.5" hidden="1">
      <c r="A63" s="296" t="str">
        <f>$D$33</f>
        <v>WHISPER WHITE</v>
      </c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S63" s="108"/>
    </row>
    <row r="64" spans="1:19" s="55" customFormat="1" ht="234.6" hidden="1" customHeight="1" thickBot="1">
      <c r="A64" s="56">
        <v>5</v>
      </c>
      <c r="B64" s="292" t="str">
        <f>$L$11</f>
        <v>100% DRY COTTON (16OE) - 230GSM WITHOUT ENZYCUT</v>
      </c>
      <c r="C64" s="292"/>
      <c r="D64" s="71" t="s">
        <v>67</v>
      </c>
      <c r="E64" s="71" t="str">
        <f>$D$33</f>
        <v>WHISPER WHITE</v>
      </c>
      <c r="F64" s="56" t="s">
        <v>34</v>
      </c>
      <c r="G64" s="72">
        <f>$Q$33</f>
        <v>639</v>
      </c>
      <c r="H64" s="73">
        <v>0</v>
      </c>
      <c r="I64" s="59">
        <f>H64*G64</f>
        <v>0</v>
      </c>
      <c r="J64" s="64">
        <f>I64*2%+(I64/40)*0.5</f>
        <v>0</v>
      </c>
      <c r="K64" s="64">
        <v>3</v>
      </c>
      <c r="L64" s="64">
        <v>0</v>
      </c>
      <c r="M64" s="116">
        <f>ROUNDUP(SUM(I64:L64),0)</f>
        <v>3</v>
      </c>
      <c r="N64" s="293" t="s">
        <v>72</v>
      </c>
      <c r="O64" s="294"/>
      <c r="P64" s="294"/>
      <c r="Q64" s="294"/>
      <c r="S64" s="109"/>
    </row>
    <row r="65" spans="1:19" s="55" customFormat="1" ht="250.5" hidden="1" customHeight="1" thickBot="1">
      <c r="A65" s="56">
        <v>6</v>
      </c>
      <c r="B65" s="295" t="s">
        <v>70</v>
      </c>
      <c r="C65" s="295"/>
      <c r="D65" s="71" t="s">
        <v>66</v>
      </c>
      <c r="E65" s="71" t="str">
        <f>E64</f>
        <v>WHISPER WHITE</v>
      </c>
      <c r="F65" s="56" t="s">
        <v>34</v>
      </c>
      <c r="G65" s="72">
        <f>G64</f>
        <v>639</v>
      </c>
      <c r="H65" s="73">
        <v>0</v>
      </c>
      <c r="I65" s="59">
        <f>H65*G65</f>
        <v>0</v>
      </c>
      <c r="J65" s="64">
        <f>I65*5%</f>
        <v>0</v>
      </c>
      <c r="K65" s="64">
        <v>0</v>
      </c>
      <c r="L65" s="64">
        <v>0</v>
      </c>
      <c r="M65" s="116">
        <f>ROUNDUP(SUM(I65:L65),0)</f>
        <v>0</v>
      </c>
      <c r="N65" s="293" t="s">
        <v>73</v>
      </c>
      <c r="O65" s="294"/>
      <c r="P65" s="294"/>
      <c r="Q65" s="294"/>
      <c r="S65" s="109"/>
    </row>
    <row r="66" spans="1:19" s="28" customFormat="1" ht="40.5" hidden="1">
      <c r="A66" s="296" t="str">
        <f>$D$39</f>
        <v>FLINT STONE</v>
      </c>
      <c r="B66" s="296"/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S66" s="108"/>
    </row>
    <row r="67" spans="1:19" s="55" customFormat="1" ht="231.6" hidden="1" customHeight="1" thickBot="1">
      <c r="A67" s="56">
        <v>7</v>
      </c>
      <c r="B67" s="292" t="str">
        <f>$L$11</f>
        <v>100% DRY COTTON (16OE) - 230GSM WITHOUT ENZYCUT</v>
      </c>
      <c r="C67" s="292"/>
      <c r="D67" s="71" t="s">
        <v>67</v>
      </c>
      <c r="E67" s="71" t="str">
        <f>$D$39</f>
        <v>FLINT STONE</v>
      </c>
      <c r="F67" s="56" t="s">
        <v>34</v>
      </c>
      <c r="G67" s="72">
        <f>$Q$39</f>
        <v>639</v>
      </c>
      <c r="H67" s="73">
        <v>0</v>
      </c>
      <c r="I67" s="59">
        <f>H67*G67</f>
        <v>0</v>
      </c>
      <c r="J67" s="64">
        <f>I67*0.5%+(I67/50)*0.5</f>
        <v>0</v>
      </c>
      <c r="K67" s="64">
        <v>3</v>
      </c>
      <c r="L67" s="64">
        <v>0</v>
      </c>
      <c r="M67" s="116">
        <f>ROUNDUP(SUM(I67:L67),0)</f>
        <v>3</v>
      </c>
      <c r="N67" s="293" t="s">
        <v>74</v>
      </c>
      <c r="O67" s="294"/>
      <c r="P67" s="294"/>
      <c r="Q67" s="294"/>
      <c r="S67" s="109"/>
    </row>
    <row r="68" spans="1:19" s="55" customFormat="1" ht="269.10000000000002" hidden="1" customHeight="1" thickBot="1">
      <c r="A68" s="56">
        <v>8</v>
      </c>
      <c r="B68" s="295" t="s">
        <v>70</v>
      </c>
      <c r="C68" s="295"/>
      <c r="D68" s="71" t="s">
        <v>66</v>
      </c>
      <c r="E68" s="71" t="str">
        <f>E67</f>
        <v>FLINT STONE</v>
      </c>
      <c r="F68" s="56" t="s">
        <v>34</v>
      </c>
      <c r="G68" s="72">
        <f>G67</f>
        <v>639</v>
      </c>
      <c r="H68" s="73">
        <v>0</v>
      </c>
      <c r="I68" s="59">
        <f>H68*G68</f>
        <v>0</v>
      </c>
      <c r="J68" s="64">
        <f>I68*5%</f>
        <v>0</v>
      </c>
      <c r="K68" s="64">
        <v>0</v>
      </c>
      <c r="L68" s="64">
        <v>0</v>
      </c>
      <c r="M68" s="116">
        <f>ROUNDUP(SUM(I68:L68),0)</f>
        <v>0</v>
      </c>
      <c r="N68" s="293" t="s">
        <v>75</v>
      </c>
      <c r="O68" s="294"/>
      <c r="P68" s="294"/>
      <c r="Q68" s="294"/>
      <c r="S68" s="109"/>
    </row>
    <row r="69" spans="1:19" s="28" customFormat="1" ht="40.5" hidden="1">
      <c r="A69" s="296" t="str">
        <f>+D42</f>
        <v>BRONZE GREEN</v>
      </c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S69" s="108"/>
    </row>
    <row r="70" spans="1:19" s="55" customFormat="1" ht="116.45" hidden="1" customHeight="1" thickBot="1">
      <c r="A70" s="56">
        <v>7</v>
      </c>
      <c r="B70" s="292" t="str">
        <f>$L$11</f>
        <v>100% DRY COTTON (16OE) - 230GSM WITHOUT ENZYCUT</v>
      </c>
      <c r="C70" s="292"/>
      <c r="D70" s="71" t="s">
        <v>67</v>
      </c>
      <c r="E70" s="71" t="str">
        <f>+A69</f>
        <v>BRONZE GREEN</v>
      </c>
      <c r="F70" s="56" t="s">
        <v>34</v>
      </c>
      <c r="G70" s="72">
        <f>+Q45</f>
        <v>428</v>
      </c>
      <c r="H70" s="73">
        <v>0</v>
      </c>
      <c r="I70" s="59">
        <f>H70*G70</f>
        <v>0</v>
      </c>
      <c r="J70" s="64">
        <f>I70*0.7%+(I70/50)*0.5</f>
        <v>0</v>
      </c>
      <c r="K70" s="64">
        <v>3</v>
      </c>
      <c r="L70" s="64">
        <v>0</v>
      </c>
      <c r="M70" s="116">
        <f>ROUNDUP(SUM(I70:L70),0)</f>
        <v>3</v>
      </c>
      <c r="N70" s="293" t="s">
        <v>76</v>
      </c>
      <c r="O70" s="294"/>
      <c r="P70" s="294"/>
      <c r="Q70" s="294"/>
      <c r="S70" s="109"/>
    </row>
    <row r="71" spans="1:19" s="55" customFormat="1" ht="69.95" hidden="1" customHeight="1" thickBot="1">
      <c r="A71" s="56">
        <v>8</v>
      </c>
      <c r="B71" s="295" t="s">
        <v>70</v>
      </c>
      <c r="C71" s="295"/>
      <c r="D71" s="71" t="s">
        <v>66</v>
      </c>
      <c r="E71" s="71" t="str">
        <f>E70</f>
        <v>BRONZE GREEN</v>
      </c>
      <c r="F71" s="56" t="s">
        <v>34</v>
      </c>
      <c r="G71" s="72">
        <f>G70</f>
        <v>428</v>
      </c>
      <c r="H71" s="73">
        <v>0</v>
      </c>
      <c r="I71" s="59">
        <f>H71*G71</f>
        <v>0</v>
      </c>
      <c r="J71" s="64">
        <f>I71*5%</f>
        <v>0</v>
      </c>
      <c r="K71" s="64">
        <v>0</v>
      </c>
      <c r="L71" s="64">
        <v>0</v>
      </c>
      <c r="M71" s="116">
        <f>ROUNDUP(SUM(I71:L71),0)</f>
        <v>0</v>
      </c>
      <c r="N71" s="293" t="s">
        <v>77</v>
      </c>
      <c r="O71" s="294"/>
      <c r="P71" s="294"/>
      <c r="Q71" s="294"/>
      <c r="S71" s="109"/>
    </row>
    <row r="72" spans="1:19" s="28" customFormat="1" ht="40.5" hidden="1">
      <c r="A72" s="296" t="str">
        <f>+D48</f>
        <v>WILD GINGER</v>
      </c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S72" s="108"/>
    </row>
    <row r="73" spans="1:19" s="55" customFormat="1" ht="125.45" hidden="1" customHeight="1" thickBot="1">
      <c r="A73" s="56">
        <v>9</v>
      </c>
      <c r="B73" s="292" t="str">
        <f>$L$11</f>
        <v>100% DRY COTTON (16OE) - 230GSM WITHOUT ENZYCUT</v>
      </c>
      <c r="C73" s="292"/>
      <c r="D73" s="71" t="s">
        <v>67</v>
      </c>
      <c r="E73" s="71" t="str">
        <f>$D$51</f>
        <v>WILD GINGER</v>
      </c>
      <c r="F73" s="56" t="s">
        <v>34</v>
      </c>
      <c r="G73" s="72">
        <f>$Q$51</f>
        <v>428</v>
      </c>
      <c r="H73" s="73">
        <v>0</v>
      </c>
      <c r="I73" s="59">
        <f>H73*G73</f>
        <v>0</v>
      </c>
      <c r="J73" s="64">
        <f>I73*0.6%+(I73/50)*0.5</f>
        <v>0</v>
      </c>
      <c r="K73" s="64">
        <v>3</v>
      </c>
      <c r="L73" s="64">
        <v>0</v>
      </c>
      <c r="M73" s="116">
        <f>ROUNDUP(SUM(I73:L73),0)</f>
        <v>3</v>
      </c>
      <c r="N73" s="293" t="s">
        <v>78</v>
      </c>
      <c r="O73" s="294"/>
      <c r="P73" s="294"/>
      <c r="Q73" s="294"/>
      <c r="S73" s="109"/>
    </row>
    <row r="74" spans="1:19" s="55" customFormat="1" ht="110.1" hidden="1" customHeight="1" thickBot="1">
      <c r="A74" s="56">
        <v>10</v>
      </c>
      <c r="B74" s="295" t="s">
        <v>70</v>
      </c>
      <c r="C74" s="295"/>
      <c r="D74" s="71" t="s">
        <v>66</v>
      </c>
      <c r="E74" s="71" t="str">
        <f>E73</f>
        <v>WILD GINGER</v>
      </c>
      <c r="F74" s="56" t="s">
        <v>34</v>
      </c>
      <c r="G74" s="72">
        <f>G73</f>
        <v>428</v>
      </c>
      <c r="H74" s="73">
        <v>0</v>
      </c>
      <c r="I74" s="59">
        <f>H74*G74</f>
        <v>0</v>
      </c>
      <c r="J74" s="64">
        <f>I74*5%</f>
        <v>0</v>
      </c>
      <c r="K74" s="64">
        <v>0</v>
      </c>
      <c r="L74" s="64">
        <v>0</v>
      </c>
      <c r="M74" s="116">
        <f>ROUNDUP(SUM(I74:L74),0)</f>
        <v>0</v>
      </c>
      <c r="N74" s="293" t="s">
        <v>79</v>
      </c>
      <c r="O74" s="294"/>
      <c r="P74" s="294"/>
      <c r="Q74" s="294"/>
      <c r="S74" s="109"/>
    </row>
    <row r="75" spans="1:19" s="22" customFormat="1" ht="33.75" thickBot="1">
      <c r="B75" s="41" t="s">
        <v>80</v>
      </c>
      <c r="C75" s="23"/>
      <c r="D75" s="23"/>
      <c r="E75" s="23"/>
      <c r="G75" s="24"/>
      <c r="Q75" s="25"/>
      <c r="S75" s="110"/>
    </row>
    <row r="76" spans="1:19" s="34" customFormat="1" ht="72">
      <c r="A76" s="299" t="s">
        <v>81</v>
      </c>
      <c r="B76" s="300"/>
      <c r="C76" s="300"/>
      <c r="D76" s="300"/>
      <c r="E76" s="301"/>
      <c r="F76" s="38" t="s">
        <v>82</v>
      </c>
      <c r="G76" s="38" t="s">
        <v>83</v>
      </c>
      <c r="H76" s="297" t="s">
        <v>84</v>
      </c>
      <c r="I76" s="302"/>
      <c r="J76" s="39" t="s">
        <v>56</v>
      </c>
      <c r="K76" s="38" t="s">
        <v>85</v>
      </c>
      <c r="L76" s="38" t="s">
        <v>86</v>
      </c>
      <c r="M76" s="40" t="s">
        <v>87</v>
      </c>
      <c r="N76" s="40" t="s">
        <v>88</v>
      </c>
      <c r="O76" s="40" t="s">
        <v>89</v>
      </c>
      <c r="P76" s="297" t="s">
        <v>90</v>
      </c>
      <c r="Q76" s="298"/>
      <c r="S76" s="111"/>
    </row>
    <row r="77" spans="1:19" s="11" customFormat="1" ht="139.5" customHeight="1">
      <c r="A77" s="68">
        <f>ROW()-ROW($A$76)</f>
        <v>1</v>
      </c>
      <c r="B77" s="284" t="s">
        <v>91</v>
      </c>
      <c r="C77" s="284"/>
      <c r="D77" s="284"/>
      <c r="E77" s="284"/>
      <c r="F77" s="98" t="s">
        <v>94</v>
      </c>
      <c r="G77" s="98" t="s">
        <v>94</v>
      </c>
      <c r="H77" s="258" t="str">
        <f>$D$21</f>
        <v>BLACK</v>
      </c>
      <c r="I77" s="259"/>
      <c r="J77" s="63" t="s">
        <v>92</v>
      </c>
      <c r="K77" s="63">
        <f>+$Q$21</f>
        <v>3</v>
      </c>
      <c r="L77" s="70">
        <f>165/4500</f>
        <v>3.6666666666666667E-2</v>
      </c>
      <c r="M77" s="69">
        <f>K77*L77</f>
        <v>0.11</v>
      </c>
      <c r="N77" s="69"/>
      <c r="O77" s="65">
        <f t="shared" ref="O77" si="61">ROUNDUP(N77+M77,0)</f>
        <v>1</v>
      </c>
      <c r="P77" s="285"/>
      <c r="Q77" s="286"/>
      <c r="S77" s="102"/>
    </row>
    <row r="78" spans="1:19" s="11" customFormat="1" ht="139.5" customHeight="1">
      <c r="A78" s="68">
        <f t="shared" ref="A78:A80" si="62">ROW()-ROW($A$76)</f>
        <v>2</v>
      </c>
      <c r="B78" s="284" t="s">
        <v>93</v>
      </c>
      <c r="C78" s="284"/>
      <c r="D78" s="284"/>
      <c r="E78" s="284"/>
      <c r="F78" s="140" t="s">
        <v>94</v>
      </c>
      <c r="G78" s="98" t="s">
        <v>94</v>
      </c>
      <c r="H78" s="258" t="str">
        <f t="shared" ref="H78:H80" si="63">$D$21</f>
        <v>BLACK</v>
      </c>
      <c r="I78" s="259"/>
      <c r="J78" s="63" t="s">
        <v>95</v>
      </c>
      <c r="K78" s="63">
        <f t="shared" ref="K78:K80" si="64">+$Q$21</f>
        <v>3</v>
      </c>
      <c r="L78" s="70">
        <v>1</v>
      </c>
      <c r="M78" s="69">
        <f t="shared" ref="M78:M82" si="65">K78*L78</f>
        <v>3</v>
      </c>
      <c r="N78" s="69"/>
      <c r="O78" s="65">
        <f t="shared" ref="O78" si="66">ROUNDUP(N78+M78,0)</f>
        <v>3</v>
      </c>
      <c r="P78" s="285"/>
      <c r="Q78" s="286"/>
      <c r="S78" s="102"/>
    </row>
    <row r="79" spans="1:19" s="11" customFormat="1" ht="139.5" customHeight="1">
      <c r="A79" s="68">
        <f t="shared" si="62"/>
        <v>3</v>
      </c>
      <c r="B79" s="284" t="s">
        <v>96</v>
      </c>
      <c r="C79" s="284"/>
      <c r="D79" s="284"/>
      <c r="E79" s="284"/>
      <c r="F79" s="140" t="s">
        <v>94</v>
      </c>
      <c r="G79" s="98" t="s">
        <v>94</v>
      </c>
      <c r="H79" s="258" t="str">
        <f t="shared" si="63"/>
        <v>BLACK</v>
      </c>
      <c r="I79" s="259"/>
      <c r="J79" s="63" t="s">
        <v>95</v>
      </c>
      <c r="K79" s="63">
        <f t="shared" si="64"/>
        <v>3</v>
      </c>
      <c r="L79" s="70">
        <v>1</v>
      </c>
      <c r="M79" s="69">
        <f t="shared" si="65"/>
        <v>3</v>
      </c>
      <c r="N79" s="69"/>
      <c r="O79" s="65">
        <f t="shared" ref="O79:O80" si="67">ROUNDUP(N79+M79,0)</f>
        <v>3</v>
      </c>
      <c r="P79" s="285"/>
      <c r="Q79" s="286"/>
      <c r="S79" s="102"/>
    </row>
    <row r="80" spans="1:19" s="11" customFormat="1" ht="139.5" customHeight="1">
      <c r="A80" s="68">
        <f t="shared" si="62"/>
        <v>4</v>
      </c>
      <c r="B80" s="287" t="s">
        <v>289</v>
      </c>
      <c r="C80" s="287"/>
      <c r="D80" s="287"/>
      <c r="E80" s="287"/>
      <c r="F80" s="140" t="s">
        <v>94</v>
      </c>
      <c r="G80" s="98" t="s">
        <v>94</v>
      </c>
      <c r="H80" s="258" t="str">
        <f t="shared" si="63"/>
        <v>BLACK</v>
      </c>
      <c r="I80" s="259"/>
      <c r="J80" s="63" t="s">
        <v>95</v>
      </c>
      <c r="K80" s="63">
        <f t="shared" si="64"/>
        <v>3</v>
      </c>
      <c r="L80" s="70">
        <v>1</v>
      </c>
      <c r="M80" s="69">
        <f t="shared" si="65"/>
        <v>3</v>
      </c>
      <c r="N80" s="69"/>
      <c r="O80" s="65">
        <f t="shared" si="67"/>
        <v>3</v>
      </c>
      <c r="P80" s="285"/>
      <c r="Q80" s="286"/>
      <c r="S80" s="102"/>
    </row>
    <row r="81" spans="1:19" s="11" customFormat="1" ht="66" hidden="1">
      <c r="A81" s="68">
        <v>1</v>
      </c>
      <c r="B81" s="284" t="s">
        <v>97</v>
      </c>
      <c r="C81" s="284"/>
      <c r="D81" s="284"/>
      <c r="E81" s="284"/>
      <c r="F81" s="60" t="str">
        <f>+D42</f>
        <v>BRONZE GREEN</v>
      </c>
      <c r="G81" s="98" t="s">
        <v>98</v>
      </c>
      <c r="H81" s="258" t="str">
        <f>+D42</f>
        <v>BRONZE GREEN</v>
      </c>
      <c r="I81" s="259"/>
      <c r="J81" s="63" t="s">
        <v>92</v>
      </c>
      <c r="K81" s="63">
        <f>+$Q$45</f>
        <v>428</v>
      </c>
      <c r="L81" s="70">
        <f t="shared" ref="L81:L82" si="68">145/4500</f>
        <v>3.2222222222222222E-2</v>
      </c>
      <c r="M81" s="69">
        <f t="shared" si="65"/>
        <v>13.79111111111111</v>
      </c>
      <c r="N81" s="69"/>
      <c r="O81" s="65">
        <f t="shared" ref="O81:O82" si="69">ROUNDUP(N81+M81,0)</f>
        <v>14</v>
      </c>
      <c r="P81" s="282" t="s">
        <v>99</v>
      </c>
      <c r="Q81" s="282"/>
      <c r="S81" s="102"/>
    </row>
    <row r="82" spans="1:19" s="11" customFormat="1" ht="66" hidden="1">
      <c r="A82" s="68">
        <v>1</v>
      </c>
      <c r="B82" s="284" t="s">
        <v>97</v>
      </c>
      <c r="C82" s="284"/>
      <c r="D82" s="284"/>
      <c r="E82" s="284"/>
      <c r="F82" s="60" t="str">
        <f>+D48</f>
        <v>WILD GINGER</v>
      </c>
      <c r="G82" s="98" t="s">
        <v>100</v>
      </c>
      <c r="H82" s="258" t="str">
        <f>+D48</f>
        <v>WILD GINGER</v>
      </c>
      <c r="I82" s="259"/>
      <c r="J82" s="63" t="s">
        <v>92</v>
      </c>
      <c r="K82" s="63">
        <f>+$Q$51</f>
        <v>428</v>
      </c>
      <c r="L82" s="70">
        <f t="shared" si="68"/>
        <v>3.2222222222222222E-2</v>
      </c>
      <c r="M82" s="69">
        <f t="shared" si="65"/>
        <v>13.79111111111111</v>
      </c>
      <c r="N82" s="69"/>
      <c r="O82" s="65">
        <f t="shared" si="69"/>
        <v>14</v>
      </c>
      <c r="P82" s="282" t="s">
        <v>99</v>
      </c>
      <c r="Q82" s="282"/>
      <c r="S82" s="102"/>
    </row>
    <row r="83" spans="1:19" s="11" customFormat="1" ht="33" hidden="1">
      <c r="A83" s="68">
        <v>2</v>
      </c>
      <c r="B83" s="255" t="s">
        <v>101</v>
      </c>
      <c r="C83" s="256"/>
      <c r="D83" s="256"/>
      <c r="E83" s="257"/>
      <c r="F83" s="119" t="s">
        <v>46</v>
      </c>
      <c r="G83" s="118"/>
      <c r="H83" s="258" t="str">
        <f t="shared" ref="H83" si="70">$D$21</f>
        <v>BLACK</v>
      </c>
      <c r="I83" s="259"/>
      <c r="J83" s="63" t="s">
        <v>95</v>
      </c>
      <c r="K83" s="63">
        <f t="shared" ref="K83" si="71">+$Q$21</f>
        <v>3</v>
      </c>
      <c r="L83" s="63">
        <v>1</v>
      </c>
      <c r="M83" s="63">
        <f t="shared" ref="M83:M112" si="72">L83*K83</f>
        <v>3</v>
      </c>
      <c r="N83" s="69"/>
      <c r="O83" s="65">
        <f t="shared" ref="O83" si="73">ROUNDUP(N83+M83,0)</f>
        <v>3</v>
      </c>
      <c r="P83" s="281" t="s">
        <v>102</v>
      </c>
      <c r="Q83" s="282"/>
      <c r="S83" s="102"/>
    </row>
    <row r="84" spans="1:19" s="11" customFormat="1" ht="33" hidden="1">
      <c r="A84" s="68">
        <v>2</v>
      </c>
      <c r="B84" s="255" t="s">
        <v>101</v>
      </c>
      <c r="C84" s="256"/>
      <c r="D84" s="256"/>
      <c r="E84" s="257"/>
      <c r="F84" s="119" t="s">
        <v>46</v>
      </c>
      <c r="G84" s="118"/>
      <c r="H84" s="258" t="str">
        <f t="shared" ref="H84" si="74">$D$27</f>
        <v>WHITE</v>
      </c>
      <c r="I84" s="259"/>
      <c r="J84" s="63" t="s">
        <v>95</v>
      </c>
      <c r="K84" s="63">
        <f t="shared" ref="K84" si="75">+$Q$27</f>
        <v>846</v>
      </c>
      <c r="L84" s="63">
        <v>1</v>
      </c>
      <c r="M84" s="63">
        <f t="shared" si="72"/>
        <v>846</v>
      </c>
      <c r="N84" s="69"/>
      <c r="O84" s="65">
        <f t="shared" ref="O84" si="76">ROUNDUP(N84+M84,0)</f>
        <v>846</v>
      </c>
      <c r="P84" s="281" t="s">
        <v>102</v>
      </c>
      <c r="Q84" s="282"/>
      <c r="S84" s="102"/>
    </row>
    <row r="85" spans="1:19" s="11" customFormat="1" ht="33" hidden="1">
      <c r="A85" s="68">
        <v>2</v>
      </c>
      <c r="B85" s="255" t="s">
        <v>101</v>
      </c>
      <c r="C85" s="256"/>
      <c r="D85" s="256"/>
      <c r="E85" s="257"/>
      <c r="F85" s="119" t="s">
        <v>46</v>
      </c>
      <c r="G85" s="118"/>
      <c r="H85" s="258" t="str">
        <f t="shared" ref="H85" si="77">$D$33</f>
        <v>WHISPER WHITE</v>
      </c>
      <c r="I85" s="259"/>
      <c r="J85" s="63" t="s">
        <v>95</v>
      </c>
      <c r="K85" s="63">
        <f t="shared" ref="K85" si="78">+$Q$33</f>
        <v>639</v>
      </c>
      <c r="L85" s="63">
        <v>1</v>
      </c>
      <c r="M85" s="63">
        <f t="shared" si="72"/>
        <v>639</v>
      </c>
      <c r="N85" s="69"/>
      <c r="O85" s="65">
        <f t="shared" ref="O85:O86" si="79">ROUNDUP(N85+M85,0)</f>
        <v>639</v>
      </c>
      <c r="P85" s="281" t="s">
        <v>102</v>
      </c>
      <c r="Q85" s="282"/>
      <c r="S85" s="102"/>
    </row>
    <row r="86" spans="1:19" s="11" customFormat="1" ht="33" hidden="1">
      <c r="A86" s="68">
        <v>2</v>
      </c>
      <c r="B86" s="255" t="s">
        <v>101</v>
      </c>
      <c r="C86" s="256"/>
      <c r="D86" s="256"/>
      <c r="E86" s="257"/>
      <c r="F86" s="119" t="s">
        <v>46</v>
      </c>
      <c r="G86" s="118"/>
      <c r="H86" s="258" t="str">
        <f t="shared" ref="H86" si="80">$D$39</f>
        <v>FLINT STONE</v>
      </c>
      <c r="I86" s="259"/>
      <c r="J86" s="63" t="s">
        <v>95</v>
      </c>
      <c r="K86" s="63">
        <f t="shared" ref="K86" si="81">+$Q$39</f>
        <v>639</v>
      </c>
      <c r="L86" s="63">
        <v>1</v>
      </c>
      <c r="M86" s="63">
        <f t="shared" si="72"/>
        <v>639</v>
      </c>
      <c r="N86" s="69"/>
      <c r="O86" s="65">
        <f t="shared" si="79"/>
        <v>639</v>
      </c>
      <c r="P86" s="281" t="s">
        <v>102</v>
      </c>
      <c r="Q86" s="282"/>
      <c r="S86" s="102"/>
    </row>
    <row r="87" spans="1:19" s="11" customFormat="1" ht="33" hidden="1">
      <c r="A87" s="68">
        <v>2</v>
      </c>
      <c r="B87" s="255" t="s">
        <v>101</v>
      </c>
      <c r="C87" s="256"/>
      <c r="D87" s="256"/>
      <c r="E87" s="257"/>
      <c r="F87" s="119" t="s">
        <v>46</v>
      </c>
      <c r="G87" s="118"/>
      <c r="H87" s="258" t="str">
        <f>+D42</f>
        <v>BRONZE GREEN</v>
      </c>
      <c r="I87" s="259"/>
      <c r="J87" s="63" t="s">
        <v>95</v>
      </c>
      <c r="K87" s="63">
        <f t="shared" ref="K87" si="82">+$Q$45</f>
        <v>428</v>
      </c>
      <c r="L87" s="63">
        <v>1</v>
      </c>
      <c r="M87" s="63">
        <f t="shared" si="72"/>
        <v>428</v>
      </c>
      <c r="N87" s="69"/>
      <c r="O87" s="65">
        <f t="shared" ref="O87:O88" si="83">ROUNDUP(N87+M87,0)</f>
        <v>428</v>
      </c>
      <c r="P87" s="281" t="s">
        <v>102</v>
      </c>
      <c r="Q87" s="282"/>
      <c r="S87" s="102"/>
    </row>
    <row r="88" spans="1:19" s="11" customFormat="1" ht="33" hidden="1">
      <c r="A88" s="68">
        <v>2</v>
      </c>
      <c r="B88" s="255" t="s">
        <v>101</v>
      </c>
      <c r="C88" s="256"/>
      <c r="D88" s="256"/>
      <c r="E88" s="257"/>
      <c r="F88" s="119" t="s">
        <v>46</v>
      </c>
      <c r="G88" s="118"/>
      <c r="H88" s="258" t="str">
        <f>+D48</f>
        <v>WILD GINGER</v>
      </c>
      <c r="I88" s="259"/>
      <c r="J88" s="63" t="s">
        <v>95</v>
      </c>
      <c r="K88" s="63">
        <f t="shared" ref="K88" si="84">+$Q$51</f>
        <v>428</v>
      </c>
      <c r="L88" s="63">
        <v>1</v>
      </c>
      <c r="M88" s="63">
        <f t="shared" si="72"/>
        <v>428</v>
      </c>
      <c r="N88" s="69"/>
      <c r="O88" s="65">
        <f t="shared" si="83"/>
        <v>428</v>
      </c>
      <c r="P88" s="281" t="s">
        <v>102</v>
      </c>
      <c r="Q88" s="282"/>
      <c r="S88" s="102"/>
    </row>
    <row r="89" spans="1:19" s="11" customFormat="1" ht="33" hidden="1">
      <c r="A89" s="68">
        <v>3</v>
      </c>
      <c r="B89" s="255" t="s">
        <v>103</v>
      </c>
      <c r="C89" s="256"/>
      <c r="D89" s="256"/>
      <c r="E89" s="257"/>
      <c r="F89" s="119" t="s">
        <v>46</v>
      </c>
      <c r="G89" s="118"/>
      <c r="H89" s="258" t="str">
        <f t="shared" ref="H89" si="85">$D$21</f>
        <v>BLACK</v>
      </c>
      <c r="I89" s="259"/>
      <c r="J89" s="63" t="s">
        <v>95</v>
      </c>
      <c r="K89" s="63">
        <f t="shared" ref="K89" si="86">+$Q$21</f>
        <v>3</v>
      </c>
      <c r="L89" s="63">
        <v>1</v>
      </c>
      <c r="M89" s="63">
        <f t="shared" si="72"/>
        <v>3</v>
      </c>
      <c r="N89" s="69"/>
      <c r="O89" s="65">
        <f t="shared" ref="O89" si="87">ROUNDUP(N89+M89,0)</f>
        <v>3</v>
      </c>
      <c r="P89" s="281" t="s">
        <v>102</v>
      </c>
      <c r="Q89" s="282"/>
      <c r="S89" s="102"/>
    </row>
    <row r="90" spans="1:19" s="11" customFormat="1" ht="33" hidden="1">
      <c r="A90" s="68">
        <v>3</v>
      </c>
      <c r="B90" s="255" t="s">
        <v>103</v>
      </c>
      <c r="C90" s="256"/>
      <c r="D90" s="256"/>
      <c r="E90" s="257"/>
      <c r="F90" s="119" t="s">
        <v>46</v>
      </c>
      <c r="G90" s="118"/>
      <c r="H90" s="258" t="str">
        <f t="shared" ref="H90" si="88">$D$27</f>
        <v>WHITE</v>
      </c>
      <c r="I90" s="259"/>
      <c r="J90" s="63" t="s">
        <v>95</v>
      </c>
      <c r="K90" s="63">
        <f t="shared" ref="K90" si="89">+$Q$27</f>
        <v>846</v>
      </c>
      <c r="L90" s="63">
        <v>1</v>
      </c>
      <c r="M90" s="63">
        <f t="shared" si="72"/>
        <v>846</v>
      </c>
      <c r="N90" s="69"/>
      <c r="O90" s="65">
        <f t="shared" ref="O90" si="90">ROUNDUP(N90+M90,0)</f>
        <v>846</v>
      </c>
      <c r="P90" s="281" t="s">
        <v>102</v>
      </c>
      <c r="Q90" s="282"/>
      <c r="S90" s="102"/>
    </row>
    <row r="91" spans="1:19" s="11" customFormat="1" ht="33" hidden="1">
      <c r="A91" s="68">
        <v>3</v>
      </c>
      <c r="B91" s="255" t="s">
        <v>103</v>
      </c>
      <c r="C91" s="256"/>
      <c r="D91" s="256"/>
      <c r="E91" s="257"/>
      <c r="F91" s="119" t="s">
        <v>46</v>
      </c>
      <c r="G91" s="118"/>
      <c r="H91" s="258" t="str">
        <f>+D30</f>
        <v>WHISPER WHITE</v>
      </c>
      <c r="I91" s="259"/>
      <c r="J91" s="63" t="s">
        <v>95</v>
      </c>
      <c r="K91" s="63">
        <f t="shared" ref="K91" si="91">+$Q$33</f>
        <v>639</v>
      </c>
      <c r="L91" s="63">
        <v>1</v>
      </c>
      <c r="M91" s="63">
        <f t="shared" si="72"/>
        <v>639</v>
      </c>
      <c r="N91" s="69"/>
      <c r="O91" s="65">
        <f t="shared" ref="O91:O92" si="92">ROUNDUP(N91+M91,0)</f>
        <v>639</v>
      </c>
      <c r="P91" s="281" t="s">
        <v>102</v>
      </c>
      <c r="Q91" s="282"/>
      <c r="S91" s="102"/>
    </row>
    <row r="92" spans="1:19" s="11" customFormat="1" ht="33" hidden="1">
      <c r="A92" s="68">
        <v>3</v>
      </c>
      <c r="B92" s="255" t="s">
        <v>103</v>
      </c>
      <c r="C92" s="256"/>
      <c r="D92" s="256"/>
      <c r="E92" s="257"/>
      <c r="F92" s="119" t="s">
        <v>46</v>
      </c>
      <c r="G92" s="118"/>
      <c r="H92" s="258" t="str">
        <f t="shared" ref="H92" si="93">$D$39</f>
        <v>FLINT STONE</v>
      </c>
      <c r="I92" s="259"/>
      <c r="J92" s="63" t="s">
        <v>95</v>
      </c>
      <c r="K92" s="63">
        <f t="shared" ref="K92" si="94">+$Q$39</f>
        <v>639</v>
      </c>
      <c r="L92" s="63">
        <v>1</v>
      </c>
      <c r="M92" s="63">
        <f t="shared" si="72"/>
        <v>639</v>
      </c>
      <c r="N92" s="69"/>
      <c r="O92" s="65">
        <f t="shared" si="92"/>
        <v>639</v>
      </c>
      <c r="P92" s="281" t="s">
        <v>102</v>
      </c>
      <c r="Q92" s="282"/>
      <c r="S92" s="102"/>
    </row>
    <row r="93" spans="1:19" s="11" customFormat="1" ht="33" hidden="1">
      <c r="A93" s="68">
        <v>3</v>
      </c>
      <c r="B93" s="255" t="s">
        <v>103</v>
      </c>
      <c r="C93" s="256"/>
      <c r="D93" s="256"/>
      <c r="E93" s="257"/>
      <c r="F93" s="119" t="s">
        <v>46</v>
      </c>
      <c r="G93" s="118"/>
      <c r="H93" s="258" t="str">
        <f>+H87</f>
        <v>BRONZE GREEN</v>
      </c>
      <c r="I93" s="259"/>
      <c r="J93" s="63" t="s">
        <v>95</v>
      </c>
      <c r="K93" s="63">
        <f t="shared" ref="K93" si="95">+$Q$45</f>
        <v>428</v>
      </c>
      <c r="L93" s="63">
        <v>1</v>
      </c>
      <c r="M93" s="63">
        <f t="shared" si="72"/>
        <v>428</v>
      </c>
      <c r="N93" s="69"/>
      <c r="O93" s="65">
        <f t="shared" ref="O93:O94" si="96">ROUNDUP(N93+M93,0)</f>
        <v>428</v>
      </c>
      <c r="P93" s="281" t="s">
        <v>102</v>
      </c>
      <c r="Q93" s="282"/>
      <c r="S93" s="102"/>
    </row>
    <row r="94" spans="1:19" s="11" customFormat="1" ht="33" hidden="1">
      <c r="A94" s="68">
        <v>3</v>
      </c>
      <c r="B94" s="255" t="s">
        <v>103</v>
      </c>
      <c r="C94" s="256"/>
      <c r="D94" s="256"/>
      <c r="E94" s="257"/>
      <c r="F94" s="119" t="s">
        <v>46</v>
      </c>
      <c r="G94" s="118"/>
      <c r="H94" s="258" t="str">
        <f>+H88</f>
        <v>WILD GINGER</v>
      </c>
      <c r="I94" s="259"/>
      <c r="J94" s="63" t="s">
        <v>95</v>
      </c>
      <c r="K94" s="63">
        <f t="shared" ref="K94" si="97">+$Q$51</f>
        <v>428</v>
      </c>
      <c r="L94" s="63">
        <v>1</v>
      </c>
      <c r="M94" s="63">
        <f t="shared" si="72"/>
        <v>428</v>
      </c>
      <c r="N94" s="69"/>
      <c r="O94" s="65">
        <f t="shared" si="96"/>
        <v>428</v>
      </c>
      <c r="P94" s="281" t="s">
        <v>102</v>
      </c>
      <c r="Q94" s="282"/>
      <c r="S94" s="102"/>
    </row>
    <row r="95" spans="1:19" s="11" customFormat="1" ht="33" hidden="1">
      <c r="A95" s="68">
        <v>4</v>
      </c>
      <c r="B95" s="287" t="s">
        <v>104</v>
      </c>
      <c r="C95" s="284"/>
      <c r="D95" s="284"/>
      <c r="E95" s="284"/>
      <c r="F95" s="119" t="s">
        <v>46</v>
      </c>
      <c r="G95" s="118"/>
      <c r="H95" s="258" t="str">
        <f t="shared" ref="H95" si="98">$D$21</f>
        <v>BLACK</v>
      </c>
      <c r="I95" s="259"/>
      <c r="J95" s="63" t="s">
        <v>95</v>
      </c>
      <c r="K95" s="63">
        <f t="shared" ref="K95" si="99">+$Q$21</f>
        <v>3</v>
      </c>
      <c r="L95" s="63">
        <v>1</v>
      </c>
      <c r="M95" s="63">
        <f t="shared" si="72"/>
        <v>3</v>
      </c>
      <c r="N95" s="69"/>
      <c r="O95" s="65">
        <f t="shared" ref="O95:O101" si="100">ROUNDUP(N95+M95,0)</f>
        <v>3</v>
      </c>
      <c r="P95" s="281" t="s">
        <v>105</v>
      </c>
      <c r="Q95" s="282"/>
      <c r="S95" s="102"/>
    </row>
    <row r="96" spans="1:19" s="11" customFormat="1" ht="33" hidden="1">
      <c r="A96" s="68">
        <v>4</v>
      </c>
      <c r="B96" s="287" t="s">
        <v>104</v>
      </c>
      <c r="C96" s="284"/>
      <c r="D96" s="284"/>
      <c r="E96" s="284"/>
      <c r="F96" s="119" t="s">
        <v>46</v>
      </c>
      <c r="G96" s="118"/>
      <c r="H96" s="258" t="str">
        <f t="shared" ref="H96" si="101">$D$27</f>
        <v>WHITE</v>
      </c>
      <c r="I96" s="259"/>
      <c r="J96" s="63" t="s">
        <v>95</v>
      </c>
      <c r="K96" s="63">
        <f t="shared" ref="K96" si="102">+$Q$27</f>
        <v>846</v>
      </c>
      <c r="L96" s="63">
        <v>1</v>
      </c>
      <c r="M96" s="63">
        <f t="shared" si="72"/>
        <v>846</v>
      </c>
      <c r="N96" s="69"/>
      <c r="O96" s="65">
        <f t="shared" ref="O96" si="103">ROUNDUP(N96+M96,0)</f>
        <v>846</v>
      </c>
      <c r="P96" s="281" t="s">
        <v>105</v>
      </c>
      <c r="Q96" s="282"/>
      <c r="S96" s="102"/>
    </row>
    <row r="97" spans="1:19" s="11" customFormat="1" ht="33" hidden="1">
      <c r="A97" s="68">
        <v>4</v>
      </c>
      <c r="B97" s="287" t="s">
        <v>104</v>
      </c>
      <c r="C97" s="284"/>
      <c r="D97" s="284"/>
      <c r="E97" s="284"/>
      <c r="F97" s="119" t="s">
        <v>46</v>
      </c>
      <c r="G97" s="118"/>
      <c r="H97" s="258" t="str">
        <f t="shared" ref="H97" si="104">$D$33</f>
        <v>WHISPER WHITE</v>
      </c>
      <c r="I97" s="259"/>
      <c r="J97" s="63" t="s">
        <v>95</v>
      </c>
      <c r="K97" s="63">
        <f t="shared" ref="K97" si="105">+$Q$33</f>
        <v>639</v>
      </c>
      <c r="L97" s="63">
        <v>1</v>
      </c>
      <c r="M97" s="63">
        <f t="shared" si="72"/>
        <v>639</v>
      </c>
      <c r="N97" s="69"/>
      <c r="O97" s="65">
        <f t="shared" ref="O97:O98" si="106">ROUNDUP(N97+M97,0)</f>
        <v>639</v>
      </c>
      <c r="P97" s="281" t="s">
        <v>105</v>
      </c>
      <c r="Q97" s="282"/>
      <c r="S97" s="102"/>
    </row>
    <row r="98" spans="1:19" s="11" customFormat="1" ht="33" hidden="1">
      <c r="A98" s="68">
        <v>4</v>
      </c>
      <c r="B98" s="287" t="s">
        <v>104</v>
      </c>
      <c r="C98" s="284"/>
      <c r="D98" s="284"/>
      <c r="E98" s="284"/>
      <c r="F98" s="119" t="s">
        <v>46</v>
      </c>
      <c r="G98" s="118"/>
      <c r="H98" s="258" t="str">
        <f>+H92</f>
        <v>FLINT STONE</v>
      </c>
      <c r="I98" s="259"/>
      <c r="J98" s="63" t="s">
        <v>95</v>
      </c>
      <c r="K98" s="63">
        <f t="shared" ref="K98" si="107">+$Q$39</f>
        <v>639</v>
      </c>
      <c r="L98" s="63">
        <v>1</v>
      </c>
      <c r="M98" s="63">
        <f t="shared" si="72"/>
        <v>639</v>
      </c>
      <c r="N98" s="69"/>
      <c r="O98" s="65">
        <f t="shared" si="106"/>
        <v>639</v>
      </c>
      <c r="P98" s="281" t="s">
        <v>105</v>
      </c>
      <c r="Q98" s="282"/>
      <c r="S98" s="102"/>
    </row>
    <row r="99" spans="1:19" s="11" customFormat="1" ht="33" hidden="1">
      <c r="A99" s="68">
        <v>4</v>
      </c>
      <c r="B99" s="287" t="s">
        <v>104</v>
      </c>
      <c r="C99" s="284"/>
      <c r="D99" s="284"/>
      <c r="E99" s="284"/>
      <c r="F99" s="119" t="s">
        <v>46</v>
      </c>
      <c r="G99" s="118"/>
      <c r="H99" s="258" t="str">
        <f>+H93</f>
        <v>BRONZE GREEN</v>
      </c>
      <c r="I99" s="259"/>
      <c r="J99" s="63" t="s">
        <v>95</v>
      </c>
      <c r="K99" s="63">
        <f t="shared" ref="K99" si="108">+$Q$45</f>
        <v>428</v>
      </c>
      <c r="L99" s="63">
        <v>1</v>
      </c>
      <c r="M99" s="63">
        <f t="shared" si="72"/>
        <v>428</v>
      </c>
      <c r="N99" s="69"/>
      <c r="O99" s="65">
        <f t="shared" ref="O99:O100" si="109">ROUNDUP(N99+M99,0)</f>
        <v>428</v>
      </c>
      <c r="P99" s="281" t="s">
        <v>105</v>
      </c>
      <c r="Q99" s="282"/>
      <c r="S99" s="102"/>
    </row>
    <row r="100" spans="1:19" s="11" customFormat="1" ht="33" hidden="1">
      <c r="A100" s="68">
        <v>4</v>
      </c>
      <c r="B100" s="287" t="s">
        <v>104</v>
      </c>
      <c r="C100" s="284"/>
      <c r="D100" s="284"/>
      <c r="E100" s="284"/>
      <c r="F100" s="119" t="s">
        <v>46</v>
      </c>
      <c r="G100" s="118"/>
      <c r="H100" s="258" t="str">
        <f>+H94</f>
        <v>WILD GINGER</v>
      </c>
      <c r="I100" s="259"/>
      <c r="J100" s="63" t="s">
        <v>95</v>
      </c>
      <c r="K100" s="63">
        <f t="shared" ref="K100" si="110">+$Q$51</f>
        <v>428</v>
      </c>
      <c r="L100" s="63">
        <v>1</v>
      </c>
      <c r="M100" s="63">
        <f t="shared" si="72"/>
        <v>428</v>
      </c>
      <c r="N100" s="69"/>
      <c r="O100" s="65">
        <f t="shared" si="109"/>
        <v>428</v>
      </c>
      <c r="P100" s="281" t="s">
        <v>105</v>
      </c>
      <c r="Q100" s="282"/>
      <c r="S100" s="102"/>
    </row>
    <row r="101" spans="1:19" s="11" customFormat="1" ht="33" hidden="1">
      <c r="A101" s="68">
        <v>5</v>
      </c>
      <c r="B101" s="255" t="s">
        <v>106</v>
      </c>
      <c r="C101" s="256"/>
      <c r="D101" s="256"/>
      <c r="E101" s="257"/>
      <c r="F101" s="119" t="s">
        <v>46</v>
      </c>
      <c r="G101" s="118"/>
      <c r="H101" s="258" t="str">
        <f t="shared" ref="H101" si="111">$D$21</f>
        <v>BLACK</v>
      </c>
      <c r="I101" s="259"/>
      <c r="J101" s="63" t="s">
        <v>95</v>
      </c>
      <c r="K101" s="63">
        <f t="shared" ref="K101" si="112">+$Q$21</f>
        <v>3</v>
      </c>
      <c r="L101" s="63">
        <v>1</v>
      </c>
      <c r="M101" s="63">
        <f t="shared" si="72"/>
        <v>3</v>
      </c>
      <c r="N101" s="69"/>
      <c r="O101" s="65">
        <f t="shared" si="100"/>
        <v>3</v>
      </c>
      <c r="P101" s="281" t="s">
        <v>107</v>
      </c>
      <c r="Q101" s="282"/>
      <c r="S101" s="102"/>
    </row>
    <row r="102" spans="1:19" s="11" customFormat="1" ht="33" hidden="1">
      <c r="A102" s="68">
        <v>5</v>
      </c>
      <c r="B102" s="255" t="s">
        <v>106</v>
      </c>
      <c r="C102" s="256"/>
      <c r="D102" s="256"/>
      <c r="E102" s="257"/>
      <c r="F102" s="119" t="s">
        <v>46</v>
      </c>
      <c r="G102" s="118"/>
      <c r="H102" s="258" t="str">
        <f t="shared" ref="H102" si="113">$D$27</f>
        <v>WHITE</v>
      </c>
      <c r="I102" s="259"/>
      <c r="J102" s="63" t="s">
        <v>95</v>
      </c>
      <c r="K102" s="63">
        <f t="shared" ref="K102" si="114">+$Q$27</f>
        <v>846</v>
      </c>
      <c r="L102" s="63">
        <v>1</v>
      </c>
      <c r="M102" s="63">
        <f t="shared" si="72"/>
        <v>846</v>
      </c>
      <c r="N102" s="69"/>
      <c r="O102" s="65">
        <f t="shared" ref="O102" si="115">ROUNDUP(N102+M102,0)</f>
        <v>846</v>
      </c>
      <c r="P102" s="281" t="s">
        <v>107</v>
      </c>
      <c r="Q102" s="282"/>
      <c r="S102" s="102"/>
    </row>
    <row r="103" spans="1:19" s="11" customFormat="1" ht="33" hidden="1">
      <c r="A103" s="68">
        <v>5</v>
      </c>
      <c r="B103" s="255" t="s">
        <v>106</v>
      </c>
      <c r="C103" s="256"/>
      <c r="D103" s="256"/>
      <c r="E103" s="257"/>
      <c r="F103" s="119" t="s">
        <v>46</v>
      </c>
      <c r="G103" s="118"/>
      <c r="H103" s="258" t="str">
        <f t="shared" ref="H103" si="116">$D$33</f>
        <v>WHISPER WHITE</v>
      </c>
      <c r="I103" s="259"/>
      <c r="J103" s="63" t="s">
        <v>95</v>
      </c>
      <c r="K103" s="63">
        <f t="shared" ref="K103" si="117">+$Q$33</f>
        <v>639</v>
      </c>
      <c r="L103" s="63">
        <v>1</v>
      </c>
      <c r="M103" s="63">
        <f t="shared" si="72"/>
        <v>639</v>
      </c>
      <c r="N103" s="69"/>
      <c r="O103" s="65">
        <f t="shared" ref="O103:O104" si="118">ROUNDUP(N103+M103,0)</f>
        <v>639</v>
      </c>
      <c r="P103" s="281" t="s">
        <v>107</v>
      </c>
      <c r="Q103" s="282"/>
      <c r="S103" s="102"/>
    </row>
    <row r="104" spans="1:19" s="11" customFormat="1" ht="33" hidden="1">
      <c r="A104" s="68">
        <v>5</v>
      </c>
      <c r="B104" s="255" t="s">
        <v>106</v>
      </c>
      <c r="C104" s="256"/>
      <c r="D104" s="256"/>
      <c r="E104" s="257"/>
      <c r="F104" s="119" t="s">
        <v>46</v>
      </c>
      <c r="G104" s="118"/>
      <c r="H104" s="258" t="str">
        <f t="shared" ref="H104" si="119">$D$39</f>
        <v>FLINT STONE</v>
      </c>
      <c r="I104" s="259"/>
      <c r="J104" s="63" t="s">
        <v>95</v>
      </c>
      <c r="K104" s="63">
        <f t="shared" ref="K104" si="120">+$Q$39</f>
        <v>639</v>
      </c>
      <c r="L104" s="63">
        <v>1</v>
      </c>
      <c r="M104" s="63">
        <f t="shared" si="72"/>
        <v>639</v>
      </c>
      <c r="N104" s="69"/>
      <c r="O104" s="65">
        <f t="shared" si="118"/>
        <v>639</v>
      </c>
      <c r="P104" s="281" t="s">
        <v>107</v>
      </c>
      <c r="Q104" s="282"/>
      <c r="S104" s="102"/>
    </row>
    <row r="105" spans="1:19" s="11" customFormat="1" ht="33" hidden="1">
      <c r="A105" s="68">
        <v>5</v>
      </c>
      <c r="B105" s="255" t="s">
        <v>106</v>
      </c>
      <c r="C105" s="256"/>
      <c r="D105" s="256"/>
      <c r="E105" s="257"/>
      <c r="F105" s="119" t="s">
        <v>46</v>
      </c>
      <c r="G105" s="118"/>
      <c r="H105" s="258" t="str">
        <f>+H99</f>
        <v>BRONZE GREEN</v>
      </c>
      <c r="I105" s="259"/>
      <c r="J105" s="63" t="s">
        <v>95</v>
      </c>
      <c r="K105" s="63">
        <f t="shared" ref="K105" si="121">+$Q$45</f>
        <v>428</v>
      </c>
      <c r="L105" s="63">
        <v>1</v>
      </c>
      <c r="M105" s="63">
        <f t="shared" si="72"/>
        <v>428</v>
      </c>
      <c r="N105" s="69"/>
      <c r="O105" s="65">
        <f t="shared" ref="O105:O106" si="122">ROUNDUP(N105+M105,0)</f>
        <v>428</v>
      </c>
      <c r="P105" s="281" t="s">
        <v>107</v>
      </c>
      <c r="Q105" s="282"/>
      <c r="S105" s="102"/>
    </row>
    <row r="106" spans="1:19" s="11" customFormat="1" ht="33" hidden="1">
      <c r="A106" s="68">
        <v>5</v>
      </c>
      <c r="B106" s="255" t="s">
        <v>106</v>
      </c>
      <c r="C106" s="256"/>
      <c r="D106" s="256"/>
      <c r="E106" s="257"/>
      <c r="F106" s="119" t="s">
        <v>46</v>
      </c>
      <c r="G106" s="118"/>
      <c r="H106" s="258" t="str">
        <f>+H100</f>
        <v>WILD GINGER</v>
      </c>
      <c r="I106" s="259"/>
      <c r="J106" s="63" t="s">
        <v>95</v>
      </c>
      <c r="K106" s="63">
        <f t="shared" ref="K106" si="123">+$Q$51</f>
        <v>428</v>
      </c>
      <c r="L106" s="63">
        <v>1</v>
      </c>
      <c r="M106" s="63">
        <f t="shared" si="72"/>
        <v>428</v>
      </c>
      <c r="N106" s="69"/>
      <c r="O106" s="65">
        <f t="shared" si="122"/>
        <v>428</v>
      </c>
      <c r="P106" s="281" t="s">
        <v>107</v>
      </c>
      <c r="Q106" s="282"/>
      <c r="S106" s="102"/>
    </row>
    <row r="107" spans="1:19" s="11" customFormat="1" ht="33" hidden="1">
      <c r="A107" s="68">
        <v>6</v>
      </c>
      <c r="B107" s="255" t="s">
        <v>108</v>
      </c>
      <c r="C107" s="256"/>
      <c r="D107" s="256"/>
      <c r="E107" s="257"/>
      <c r="F107" s="119" t="s">
        <v>109</v>
      </c>
      <c r="G107" s="96"/>
      <c r="H107" s="258" t="str">
        <f t="shared" ref="H107" si="124">$D$21</f>
        <v>BLACK</v>
      </c>
      <c r="I107" s="259"/>
      <c r="J107" s="63" t="s">
        <v>34</v>
      </c>
      <c r="K107" s="63">
        <f t="shared" ref="K107" si="125">+$Q$21</f>
        <v>3</v>
      </c>
      <c r="L107" s="70">
        <v>0.03</v>
      </c>
      <c r="M107" s="69">
        <f t="shared" si="72"/>
        <v>0.09</v>
      </c>
      <c r="N107" s="69"/>
      <c r="O107" s="65">
        <f t="shared" ref="O107:O111" si="126">ROUNDUP(N107+M107,0)</f>
        <v>1</v>
      </c>
      <c r="P107" s="281" t="s">
        <v>110</v>
      </c>
      <c r="Q107" s="282"/>
      <c r="S107" s="102"/>
    </row>
    <row r="108" spans="1:19" s="11" customFormat="1" ht="33" hidden="1">
      <c r="A108" s="68">
        <v>6</v>
      </c>
      <c r="B108" s="255" t="s">
        <v>108</v>
      </c>
      <c r="C108" s="256"/>
      <c r="D108" s="256"/>
      <c r="E108" s="257"/>
      <c r="F108" s="119" t="s">
        <v>109</v>
      </c>
      <c r="G108" s="96"/>
      <c r="H108" s="258" t="str">
        <f t="shared" ref="H108" si="127">$D$27</f>
        <v>WHITE</v>
      </c>
      <c r="I108" s="259"/>
      <c r="J108" s="63" t="s">
        <v>34</v>
      </c>
      <c r="K108" s="63">
        <f t="shared" ref="K108" si="128">+$Q$27</f>
        <v>846</v>
      </c>
      <c r="L108" s="70">
        <v>0.03</v>
      </c>
      <c r="M108" s="69">
        <f t="shared" si="72"/>
        <v>25.38</v>
      </c>
      <c r="N108" s="69"/>
      <c r="O108" s="65">
        <f t="shared" si="126"/>
        <v>26</v>
      </c>
      <c r="P108" s="281" t="s">
        <v>110</v>
      </c>
      <c r="Q108" s="282"/>
      <c r="S108" s="102"/>
    </row>
    <row r="109" spans="1:19" s="11" customFormat="1" ht="33" hidden="1">
      <c r="A109" s="68">
        <v>6</v>
      </c>
      <c r="B109" s="255" t="s">
        <v>111</v>
      </c>
      <c r="C109" s="256"/>
      <c r="D109" s="256"/>
      <c r="E109" s="257"/>
      <c r="F109" s="119" t="s">
        <v>109</v>
      </c>
      <c r="G109" s="118"/>
      <c r="H109" s="258" t="str">
        <f t="shared" ref="H109" si="129">$D$33</f>
        <v>WHISPER WHITE</v>
      </c>
      <c r="I109" s="259"/>
      <c r="J109" s="63" t="s">
        <v>34</v>
      </c>
      <c r="K109" s="63">
        <f t="shared" ref="K109" si="130">+$Q$33</f>
        <v>639</v>
      </c>
      <c r="L109" s="70">
        <v>0.03</v>
      </c>
      <c r="M109" s="69">
        <f t="shared" si="72"/>
        <v>19.169999999999998</v>
      </c>
      <c r="N109" s="69"/>
      <c r="O109" s="65">
        <f t="shared" ref="O109:O110" si="131">ROUNDUP(N109+M109,0)</f>
        <v>20</v>
      </c>
      <c r="P109" s="281" t="s">
        <v>110</v>
      </c>
      <c r="Q109" s="282"/>
      <c r="S109" s="102"/>
    </row>
    <row r="110" spans="1:19" s="11" customFormat="1" ht="33" hidden="1">
      <c r="A110" s="68">
        <v>6</v>
      </c>
      <c r="B110" s="255" t="s">
        <v>111</v>
      </c>
      <c r="C110" s="256"/>
      <c r="D110" s="256"/>
      <c r="E110" s="257"/>
      <c r="F110" s="119" t="s">
        <v>109</v>
      </c>
      <c r="G110" s="96"/>
      <c r="H110" s="258" t="str">
        <f>+H104</f>
        <v>FLINT STONE</v>
      </c>
      <c r="I110" s="259"/>
      <c r="J110" s="63" t="s">
        <v>34</v>
      </c>
      <c r="K110" s="63">
        <f t="shared" ref="K110" si="132">+$Q$39</f>
        <v>639</v>
      </c>
      <c r="L110" s="70">
        <v>0.03</v>
      </c>
      <c r="M110" s="69">
        <f t="shared" si="72"/>
        <v>19.169999999999998</v>
      </c>
      <c r="N110" s="69"/>
      <c r="O110" s="65">
        <f t="shared" si="131"/>
        <v>20</v>
      </c>
      <c r="P110" s="281" t="s">
        <v>110</v>
      </c>
      <c r="Q110" s="282"/>
      <c r="S110" s="102"/>
    </row>
    <row r="111" spans="1:19" s="11" customFormat="1" ht="33" hidden="1">
      <c r="A111" s="68">
        <v>6</v>
      </c>
      <c r="B111" s="255" t="s">
        <v>111</v>
      </c>
      <c r="C111" s="256"/>
      <c r="D111" s="256"/>
      <c r="E111" s="257"/>
      <c r="F111" s="119" t="s">
        <v>109</v>
      </c>
      <c r="G111" s="118"/>
      <c r="H111" s="258" t="str">
        <f>+H105</f>
        <v>BRONZE GREEN</v>
      </c>
      <c r="I111" s="259"/>
      <c r="J111" s="63" t="s">
        <v>34</v>
      </c>
      <c r="K111" s="63">
        <f t="shared" ref="K111" si="133">+$Q$45</f>
        <v>428</v>
      </c>
      <c r="L111" s="70">
        <v>0.03</v>
      </c>
      <c r="M111" s="69">
        <f t="shared" si="72"/>
        <v>12.84</v>
      </c>
      <c r="N111" s="69"/>
      <c r="O111" s="65">
        <f t="shared" si="126"/>
        <v>13</v>
      </c>
      <c r="P111" s="281" t="s">
        <v>110</v>
      </c>
      <c r="Q111" s="282"/>
      <c r="S111" s="102"/>
    </row>
    <row r="112" spans="1:19" s="11" customFormat="1" ht="33" hidden="1">
      <c r="A112" s="68">
        <v>6</v>
      </c>
      <c r="B112" s="255" t="s">
        <v>111</v>
      </c>
      <c r="C112" s="256"/>
      <c r="D112" s="256"/>
      <c r="E112" s="257"/>
      <c r="F112" s="119" t="s">
        <v>109</v>
      </c>
      <c r="G112" s="96"/>
      <c r="H112" s="258" t="str">
        <f>+H106</f>
        <v>WILD GINGER</v>
      </c>
      <c r="I112" s="259"/>
      <c r="J112" s="63" t="s">
        <v>34</v>
      </c>
      <c r="K112" s="63">
        <f t="shared" ref="K112" si="134">+$Q$51</f>
        <v>428</v>
      </c>
      <c r="L112" s="70">
        <v>0.03</v>
      </c>
      <c r="M112" s="69">
        <f t="shared" si="72"/>
        <v>12.84</v>
      </c>
      <c r="N112" s="69"/>
      <c r="O112" s="65">
        <f t="shared" ref="O112" si="135">ROUNDUP(N112+M112,0)</f>
        <v>13</v>
      </c>
      <c r="P112" s="281" t="s">
        <v>110</v>
      </c>
      <c r="Q112" s="282"/>
      <c r="S112" s="102"/>
    </row>
    <row r="113" spans="1:19 16384:16384" s="22" customFormat="1" ht="33" hidden="1">
      <c r="B113" s="45" t="s">
        <v>112</v>
      </c>
      <c r="C113" s="23"/>
      <c r="D113" s="23"/>
      <c r="E113" s="23"/>
      <c r="G113" s="24"/>
      <c r="H113" s="26"/>
      <c r="I113" s="26"/>
      <c r="J113" s="26"/>
      <c r="K113" s="26"/>
      <c r="L113" s="26"/>
      <c r="M113" s="26"/>
      <c r="N113" s="26"/>
      <c r="O113" s="26"/>
      <c r="Q113" s="25"/>
      <c r="S113" s="110"/>
    </row>
    <row r="114" spans="1:19 16384:16384" s="34" customFormat="1" ht="72" hidden="1">
      <c r="A114" s="283" t="s">
        <v>81</v>
      </c>
      <c r="B114" s="283"/>
      <c r="C114" s="283"/>
      <c r="D114" s="283"/>
      <c r="E114" s="283"/>
      <c r="F114" s="66" t="s">
        <v>82</v>
      </c>
      <c r="G114" s="66" t="s">
        <v>83</v>
      </c>
      <c r="H114" s="290" t="s">
        <v>84</v>
      </c>
      <c r="I114" s="291"/>
      <c r="J114" s="67" t="s">
        <v>56</v>
      </c>
      <c r="K114" s="66" t="s">
        <v>85</v>
      </c>
      <c r="L114" s="66" t="s">
        <v>86</v>
      </c>
      <c r="M114" s="66" t="s">
        <v>87</v>
      </c>
      <c r="N114" s="66" t="s">
        <v>88</v>
      </c>
      <c r="O114" s="66" t="s">
        <v>89</v>
      </c>
      <c r="P114" s="288" t="s">
        <v>90</v>
      </c>
      <c r="Q114" s="288"/>
      <c r="S114" s="111"/>
    </row>
    <row r="115" spans="1:19 16384:16384" s="28" customFormat="1" ht="95.25" hidden="1" customHeight="1">
      <c r="A115" s="68">
        <f>ROW()-ROW($A$114)</f>
        <v>1</v>
      </c>
      <c r="B115" s="255" t="s">
        <v>113</v>
      </c>
      <c r="C115" s="256"/>
      <c r="D115" s="256"/>
      <c r="E115" s="257"/>
      <c r="F115" s="119" t="s">
        <v>94</v>
      </c>
      <c r="G115" s="60"/>
      <c r="H115" s="258" t="str">
        <f t="shared" ref="H115:H123" si="136">$D$21</f>
        <v>BLACK</v>
      </c>
      <c r="I115" s="259"/>
      <c r="J115" s="63" t="s">
        <v>114</v>
      </c>
      <c r="K115" s="63">
        <f>+$Q$21</f>
        <v>3</v>
      </c>
      <c r="L115" s="63">
        <v>1</v>
      </c>
      <c r="M115" s="63">
        <f t="shared" ref="M115:M123" si="137">K115*L115</f>
        <v>3</v>
      </c>
      <c r="N115" s="69"/>
      <c r="O115" s="65">
        <f t="shared" ref="O115:O123" si="138">ROUNDUP(N115+M115,0)</f>
        <v>3</v>
      </c>
      <c r="P115" s="263" t="s">
        <v>115</v>
      </c>
      <c r="Q115" s="289"/>
      <c r="S115" s="108"/>
    </row>
    <row r="116" spans="1:19 16384:16384" s="28" customFormat="1" ht="95.25" hidden="1" customHeight="1">
      <c r="A116" s="68">
        <f t="shared" ref="A116:A123" si="139">ROW()-ROW($A$114)</f>
        <v>2</v>
      </c>
      <c r="B116" s="255" t="s">
        <v>116</v>
      </c>
      <c r="C116" s="256"/>
      <c r="D116" s="256"/>
      <c r="E116" s="257"/>
      <c r="F116" s="60" t="s">
        <v>117</v>
      </c>
      <c r="G116" s="60"/>
      <c r="H116" s="258" t="str">
        <f t="shared" si="136"/>
        <v>BLACK</v>
      </c>
      <c r="I116" s="259"/>
      <c r="J116" s="63" t="s">
        <v>95</v>
      </c>
      <c r="K116" s="63">
        <f t="shared" ref="K116" si="140">+$Q$21</f>
        <v>3</v>
      </c>
      <c r="L116" s="63">
        <v>1</v>
      </c>
      <c r="M116" s="63">
        <f t="shared" si="137"/>
        <v>3</v>
      </c>
      <c r="N116" s="69"/>
      <c r="O116" s="65">
        <f t="shared" si="138"/>
        <v>3</v>
      </c>
      <c r="P116" s="263" t="s">
        <v>118</v>
      </c>
      <c r="Q116" s="261"/>
      <c r="S116" s="108"/>
    </row>
    <row r="117" spans="1:19 16384:16384" s="28" customFormat="1" ht="95.25" hidden="1" customHeight="1">
      <c r="A117" s="68">
        <f t="shared" si="139"/>
        <v>3</v>
      </c>
      <c r="B117" s="255" t="s">
        <v>119</v>
      </c>
      <c r="C117" s="256"/>
      <c r="D117" s="256"/>
      <c r="E117" s="257"/>
      <c r="F117" s="60" t="s">
        <v>117</v>
      </c>
      <c r="G117" s="60"/>
      <c r="H117" s="258" t="str">
        <f t="shared" si="136"/>
        <v>BLACK</v>
      </c>
      <c r="I117" s="259"/>
      <c r="J117" s="63" t="s">
        <v>95</v>
      </c>
      <c r="K117" s="63">
        <f t="shared" ref="K117:K118" si="141">+$Q$21</f>
        <v>3</v>
      </c>
      <c r="L117" s="63">
        <v>1</v>
      </c>
      <c r="M117" s="63">
        <f t="shared" si="137"/>
        <v>3</v>
      </c>
      <c r="N117" s="69"/>
      <c r="O117" s="65">
        <f t="shared" si="138"/>
        <v>3</v>
      </c>
      <c r="P117" s="263" t="s">
        <v>118</v>
      </c>
      <c r="Q117" s="261"/>
      <c r="S117" s="108"/>
    </row>
    <row r="118" spans="1:19 16384:16384" s="28" customFormat="1" ht="95.25" hidden="1" customHeight="1">
      <c r="A118" s="68">
        <f t="shared" si="139"/>
        <v>4</v>
      </c>
      <c r="B118" s="255" t="s">
        <v>120</v>
      </c>
      <c r="C118" s="256"/>
      <c r="D118" s="256"/>
      <c r="E118" s="257"/>
      <c r="F118" s="60" t="s">
        <v>46</v>
      </c>
      <c r="G118" s="60"/>
      <c r="H118" s="258" t="str">
        <f t="shared" si="136"/>
        <v>BLACK</v>
      </c>
      <c r="I118" s="259"/>
      <c r="J118" s="63" t="s">
        <v>95</v>
      </c>
      <c r="K118" s="63">
        <f t="shared" si="141"/>
        <v>3</v>
      </c>
      <c r="L118" s="63">
        <v>1</v>
      </c>
      <c r="M118" s="63">
        <f t="shared" ref="M118" si="142">K118*L118</f>
        <v>3</v>
      </c>
      <c r="N118" s="69"/>
      <c r="O118" s="65">
        <f t="shared" ref="O118" si="143">ROUNDUP(N118+M118,0)</f>
        <v>3</v>
      </c>
      <c r="P118" s="263" t="s">
        <v>121</v>
      </c>
      <c r="Q118" s="289"/>
      <c r="S118" s="108"/>
    </row>
    <row r="119" spans="1:19 16384:16384" s="28" customFormat="1" ht="95.25" hidden="1" customHeight="1">
      <c r="A119" s="68">
        <f t="shared" si="139"/>
        <v>5</v>
      </c>
      <c r="B119" s="255" t="s">
        <v>122</v>
      </c>
      <c r="C119" s="256"/>
      <c r="D119" s="256"/>
      <c r="E119" s="257"/>
      <c r="F119" s="60" t="s">
        <v>123</v>
      </c>
      <c r="G119" s="60"/>
      <c r="H119" s="258" t="str">
        <f t="shared" si="136"/>
        <v>BLACK</v>
      </c>
      <c r="I119" s="259"/>
      <c r="J119" s="63" t="s">
        <v>95</v>
      </c>
      <c r="K119" s="63">
        <f t="shared" ref="K119:K121" si="144">+$Q$21</f>
        <v>3</v>
      </c>
      <c r="L119" s="63">
        <v>1</v>
      </c>
      <c r="M119" s="63">
        <f t="shared" si="137"/>
        <v>3</v>
      </c>
      <c r="N119" s="69"/>
      <c r="O119" s="65">
        <f t="shared" si="138"/>
        <v>3</v>
      </c>
      <c r="P119" s="260" t="s">
        <v>124</v>
      </c>
      <c r="Q119" s="261"/>
      <c r="S119" s="108"/>
    </row>
    <row r="120" spans="1:19 16384:16384" s="28" customFormat="1" ht="95.25" hidden="1" customHeight="1">
      <c r="A120" s="68">
        <f t="shared" si="139"/>
        <v>6</v>
      </c>
      <c r="B120" s="287" t="s">
        <v>125</v>
      </c>
      <c r="C120" s="287"/>
      <c r="D120" s="287"/>
      <c r="E120" s="287"/>
      <c r="F120" s="60" t="s">
        <v>46</v>
      </c>
      <c r="G120" s="60"/>
      <c r="H120" s="258" t="str">
        <f t="shared" si="136"/>
        <v>BLACK</v>
      </c>
      <c r="I120" s="259"/>
      <c r="J120" s="63" t="s">
        <v>95</v>
      </c>
      <c r="K120" s="63">
        <f t="shared" si="144"/>
        <v>3</v>
      </c>
      <c r="L120" s="63">
        <v>1</v>
      </c>
      <c r="M120" s="63">
        <f t="shared" si="137"/>
        <v>3</v>
      </c>
      <c r="N120" s="69"/>
      <c r="O120" s="65">
        <f t="shared" si="138"/>
        <v>3</v>
      </c>
      <c r="P120" s="286"/>
      <c r="Q120" s="286"/>
      <c r="S120" s="108"/>
    </row>
    <row r="121" spans="1:19 16384:16384" s="28" customFormat="1" ht="95.25" hidden="1" customHeight="1">
      <c r="A121" s="68">
        <f t="shared" si="139"/>
        <v>7</v>
      </c>
      <c r="B121" s="287" t="s">
        <v>126</v>
      </c>
      <c r="C121" s="287"/>
      <c r="D121" s="287"/>
      <c r="E121" s="287"/>
      <c r="F121" s="60" t="s">
        <v>123</v>
      </c>
      <c r="G121" s="60"/>
      <c r="H121" s="258" t="str">
        <f t="shared" si="136"/>
        <v>BLACK</v>
      </c>
      <c r="I121" s="259"/>
      <c r="J121" s="63" t="s">
        <v>95</v>
      </c>
      <c r="K121" s="63">
        <f t="shared" si="144"/>
        <v>3</v>
      </c>
      <c r="L121" s="70">
        <f>1/50</f>
        <v>0.02</v>
      </c>
      <c r="M121" s="63">
        <f t="shared" si="137"/>
        <v>0.06</v>
      </c>
      <c r="N121" s="69"/>
      <c r="O121" s="65">
        <f t="shared" si="138"/>
        <v>1</v>
      </c>
      <c r="P121" s="286"/>
      <c r="Q121" s="286"/>
      <c r="S121" s="108"/>
    </row>
    <row r="122" spans="1:19 16384:16384" s="28" customFormat="1" ht="95.25" hidden="1" customHeight="1">
      <c r="A122" s="68">
        <f t="shared" si="139"/>
        <v>8</v>
      </c>
      <c r="B122" s="255" t="s">
        <v>127</v>
      </c>
      <c r="C122" s="256"/>
      <c r="D122" s="256"/>
      <c r="E122" s="257"/>
      <c r="F122" s="60" t="s">
        <v>109</v>
      </c>
      <c r="G122" s="60"/>
      <c r="H122" s="258" t="str">
        <f t="shared" si="136"/>
        <v>BLACK</v>
      </c>
      <c r="I122" s="259"/>
      <c r="J122" s="63" t="s">
        <v>95</v>
      </c>
      <c r="K122" s="63">
        <f t="shared" ref="K122" si="145">+$Q$21</f>
        <v>3</v>
      </c>
      <c r="L122" s="70">
        <f>1/50</f>
        <v>0.02</v>
      </c>
      <c r="M122" s="63">
        <f t="shared" si="137"/>
        <v>0.06</v>
      </c>
      <c r="N122" s="69"/>
      <c r="O122" s="65">
        <f t="shared" si="138"/>
        <v>1</v>
      </c>
      <c r="P122" s="260"/>
      <c r="Q122" s="261"/>
      <c r="S122" s="108"/>
      <c r="XFD122" s="28">
        <f>SUM(A122:XFC122)</f>
        <v>12.08</v>
      </c>
    </row>
    <row r="123" spans="1:19 16384:16384" s="28" customFormat="1" ht="95.25" hidden="1" customHeight="1">
      <c r="A123" s="68">
        <f t="shared" si="139"/>
        <v>9</v>
      </c>
      <c r="B123" s="255" t="s">
        <v>128</v>
      </c>
      <c r="C123" s="256"/>
      <c r="D123" s="256"/>
      <c r="E123" s="257"/>
      <c r="F123" s="60" t="s">
        <v>109</v>
      </c>
      <c r="G123" s="60"/>
      <c r="H123" s="258" t="str">
        <f t="shared" si="136"/>
        <v>BLACK</v>
      </c>
      <c r="I123" s="259"/>
      <c r="J123" s="63" t="s">
        <v>95</v>
      </c>
      <c r="K123" s="63">
        <f t="shared" ref="K123" si="146">+$Q$21</f>
        <v>3</v>
      </c>
      <c r="L123" s="70">
        <f>L122*2</f>
        <v>0.04</v>
      </c>
      <c r="M123" s="63">
        <f t="shared" si="137"/>
        <v>0.12</v>
      </c>
      <c r="N123" s="69"/>
      <c r="O123" s="65">
        <f t="shared" si="138"/>
        <v>1</v>
      </c>
      <c r="P123" s="260"/>
      <c r="Q123" s="261"/>
      <c r="S123" s="108"/>
    </row>
    <row r="124" spans="1:19 16384:16384" s="11" customFormat="1" ht="33">
      <c r="A124" s="46"/>
      <c r="B124" s="46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S124" s="102"/>
    </row>
    <row r="125" spans="1:19 16384:16384" s="11" customFormat="1" ht="33">
      <c r="B125" s="41" t="s">
        <v>129</v>
      </c>
      <c r="C125" s="42"/>
      <c r="D125" s="43"/>
      <c r="E125" s="43"/>
      <c r="F125" s="43"/>
      <c r="G125" s="44"/>
      <c r="H125" s="43"/>
      <c r="I125" s="43"/>
      <c r="J125" s="262" t="s">
        <v>130</v>
      </c>
      <c r="K125" s="262"/>
      <c r="L125" s="262"/>
      <c r="M125" s="262"/>
      <c r="N125" s="262"/>
      <c r="O125" s="27"/>
      <c r="P125" s="27"/>
      <c r="Q125" s="28"/>
      <c r="S125" s="102"/>
    </row>
    <row r="126" spans="1:19 16384:16384" s="132" customFormat="1" ht="159" customHeight="1">
      <c r="A126" s="132">
        <v>1</v>
      </c>
      <c r="B126" s="133" t="s">
        <v>131</v>
      </c>
      <c r="C126" s="269" t="s">
        <v>132</v>
      </c>
      <c r="D126" s="269"/>
      <c r="E126" s="269"/>
      <c r="F126" s="269"/>
      <c r="G126" s="269"/>
      <c r="H126" s="269"/>
      <c r="I126" s="269"/>
      <c r="J126" s="135"/>
      <c r="K126" s="136"/>
      <c r="L126" s="136"/>
      <c r="M126" s="121"/>
      <c r="N126" s="135"/>
      <c r="O126" s="135"/>
      <c r="P126" s="135"/>
      <c r="Q126" s="135"/>
      <c r="S126" s="137"/>
    </row>
    <row r="127" spans="1:19 16384:16384" s="11" customFormat="1" ht="49.5" hidden="1" customHeight="1">
      <c r="A127" s="46"/>
      <c r="B127" s="270" t="s">
        <v>133</v>
      </c>
      <c r="C127" s="271"/>
      <c r="D127" s="271"/>
      <c r="E127" s="271"/>
      <c r="F127" s="271"/>
      <c r="G127" s="271"/>
      <c r="H127" s="271"/>
      <c r="I127" s="272"/>
      <c r="J127" s="29"/>
      <c r="K127" s="15"/>
      <c r="L127" s="15"/>
      <c r="M127" s="29"/>
      <c r="N127" s="29"/>
      <c r="O127" s="29"/>
      <c r="P127" s="29"/>
      <c r="Q127" s="29"/>
      <c r="S127" s="102"/>
    </row>
    <row r="128" spans="1:19 16384:16384" s="11" customFormat="1" ht="49.5" hidden="1" customHeight="1">
      <c r="A128" s="46"/>
      <c r="B128" s="327" t="s">
        <v>84</v>
      </c>
      <c r="C128" s="328"/>
      <c r="D128" s="273" t="s">
        <v>134</v>
      </c>
      <c r="E128" s="274"/>
      <c r="F128" s="274"/>
      <c r="G128" s="274"/>
      <c r="H128" s="274"/>
      <c r="I128" s="275"/>
      <c r="J128" s="29"/>
      <c r="K128" s="29"/>
      <c r="L128" s="29"/>
      <c r="M128" s="29"/>
      <c r="N128" s="29"/>
      <c r="O128" s="29"/>
      <c r="P128" s="29"/>
      <c r="Q128" s="29"/>
      <c r="S128" s="102"/>
    </row>
    <row r="129" spans="1:19" s="2" customFormat="1" ht="168.75" hidden="1" customHeight="1">
      <c r="A129" s="117"/>
      <c r="B129" s="336" t="s">
        <v>135</v>
      </c>
      <c r="C129" s="336"/>
      <c r="D129" s="276" t="s">
        <v>136</v>
      </c>
      <c r="E129" s="277"/>
      <c r="F129" s="277"/>
      <c r="G129" s="277"/>
      <c r="H129" s="277"/>
      <c r="I129" s="278"/>
      <c r="J129" s="4"/>
      <c r="K129" s="4"/>
      <c r="L129" s="4"/>
      <c r="M129" s="4"/>
      <c r="N129" s="4"/>
      <c r="O129" s="4"/>
      <c r="S129" s="100"/>
    </row>
    <row r="130" spans="1:19" s="3" customFormat="1" ht="82.5" hidden="1" customHeight="1">
      <c r="A130" s="138"/>
      <c r="B130" s="270" t="s">
        <v>137</v>
      </c>
      <c r="C130" s="329"/>
      <c r="D130" s="337"/>
      <c r="E130" s="337"/>
      <c r="F130" s="337"/>
      <c r="G130" s="337"/>
      <c r="H130" s="337"/>
      <c r="I130" s="338"/>
      <c r="J130" s="6"/>
      <c r="K130" s="6"/>
      <c r="L130" s="6"/>
      <c r="M130" s="4"/>
      <c r="N130" s="6"/>
      <c r="O130" s="6"/>
      <c r="S130" s="139"/>
    </row>
    <row r="131" spans="1:19" s="2" customFormat="1" ht="91.5" hidden="1" customHeight="1">
      <c r="A131" s="117"/>
      <c r="B131" s="279"/>
      <c r="C131" s="280"/>
      <c r="D131" s="47" t="s">
        <v>32</v>
      </c>
      <c r="E131" s="47" t="s">
        <v>33</v>
      </c>
      <c r="F131" s="47" t="s">
        <v>34</v>
      </c>
      <c r="G131" s="47" t="s">
        <v>35</v>
      </c>
      <c r="H131" s="47" t="s">
        <v>36</v>
      </c>
      <c r="I131" s="47" t="s">
        <v>138</v>
      </c>
      <c r="J131" s="4"/>
      <c r="K131" s="4"/>
      <c r="L131" s="4"/>
      <c r="M131" s="4"/>
      <c r="N131" s="4"/>
      <c r="O131" s="4"/>
      <c r="S131" s="100"/>
    </row>
    <row r="132" spans="1:19" s="2" customFormat="1" ht="197.25" hidden="1" customHeight="1">
      <c r="A132" s="117"/>
      <c r="B132" s="264" t="s">
        <v>139</v>
      </c>
      <c r="C132" s="265"/>
      <c r="D132" s="162" t="s">
        <v>140</v>
      </c>
      <c r="E132" s="162" t="s">
        <v>141</v>
      </c>
      <c r="F132" s="162" t="s">
        <v>141</v>
      </c>
      <c r="G132" s="162" t="s">
        <v>141</v>
      </c>
      <c r="H132" s="162" t="s">
        <v>141</v>
      </c>
      <c r="I132" s="162" t="s">
        <v>141</v>
      </c>
      <c r="J132" s="4"/>
      <c r="K132" s="4"/>
      <c r="L132" s="4"/>
      <c r="M132" s="4"/>
      <c r="N132" s="4"/>
      <c r="O132" s="4"/>
      <c r="S132" s="100"/>
    </row>
    <row r="133" spans="1:19" s="2" customFormat="1" ht="258.75" hidden="1" customHeight="1">
      <c r="A133" s="117"/>
      <c r="B133" s="264" t="s">
        <v>142</v>
      </c>
      <c r="C133" s="265"/>
      <c r="D133" s="162" t="s">
        <v>140</v>
      </c>
      <c r="E133" s="162" t="s">
        <v>143</v>
      </c>
      <c r="F133" s="162" t="s">
        <v>143</v>
      </c>
      <c r="G133" s="162" t="s">
        <v>143</v>
      </c>
      <c r="H133" s="162" t="s">
        <v>143</v>
      </c>
      <c r="I133" s="162" t="s">
        <v>143</v>
      </c>
      <c r="J133" s="4"/>
      <c r="K133" s="4"/>
      <c r="L133" s="4"/>
      <c r="M133" s="4"/>
      <c r="N133" s="4"/>
      <c r="O133" s="4"/>
      <c r="S133" s="100"/>
    </row>
    <row r="134" spans="1:19" s="11" customFormat="1" ht="33" hidden="1">
      <c r="S134" s="102"/>
    </row>
    <row r="135" spans="1:19" s="11" customFormat="1" ht="12.7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29"/>
      <c r="K135" s="29"/>
      <c r="L135" s="29"/>
      <c r="M135" s="29"/>
      <c r="N135" s="29"/>
      <c r="O135" s="29"/>
      <c r="P135" s="29"/>
      <c r="Q135" s="29"/>
      <c r="S135" s="102"/>
    </row>
    <row r="136" spans="1:19" s="132" customFormat="1" ht="69" customHeight="1">
      <c r="A136" s="141">
        <v>2</v>
      </c>
      <c r="B136" s="141" t="s">
        <v>144</v>
      </c>
      <c r="C136" s="141" t="s">
        <v>282</v>
      </c>
      <c r="D136" s="141"/>
      <c r="E136" s="141"/>
      <c r="F136" s="141"/>
      <c r="G136" s="135"/>
      <c r="H136" s="135"/>
      <c r="I136" s="135"/>
      <c r="J136" s="135"/>
      <c r="K136" s="136"/>
      <c r="L136" s="136"/>
      <c r="M136" s="121"/>
      <c r="N136" s="135"/>
      <c r="O136" s="135"/>
      <c r="P136" s="135"/>
      <c r="Q136" s="135"/>
      <c r="S136" s="137"/>
    </row>
    <row r="137" spans="1:19" s="11" customFormat="1" ht="65.25" customHeight="1">
      <c r="A137" s="46"/>
      <c r="B137" s="270" t="s">
        <v>133</v>
      </c>
      <c r="C137" s="329"/>
      <c r="D137" s="329"/>
      <c r="E137" s="329"/>
      <c r="F137" s="329"/>
      <c r="G137" s="329"/>
      <c r="H137" s="329"/>
      <c r="I137" s="330"/>
      <c r="J137" s="29"/>
      <c r="K137" s="15"/>
      <c r="L137" s="15"/>
      <c r="M137" s="29"/>
      <c r="N137" s="29"/>
      <c r="O137" s="29"/>
      <c r="P137" s="29"/>
      <c r="Q137" s="29"/>
      <c r="S137" s="102"/>
    </row>
    <row r="138" spans="1:19" s="11" customFormat="1" ht="63" customHeight="1">
      <c r="A138" s="46"/>
      <c r="B138" s="327" t="s">
        <v>84</v>
      </c>
      <c r="C138" s="328"/>
      <c r="D138" s="273" t="s">
        <v>145</v>
      </c>
      <c r="E138" s="274"/>
      <c r="F138" s="274"/>
      <c r="G138" s="274"/>
      <c r="H138" s="274"/>
      <c r="I138" s="275"/>
      <c r="J138" s="29"/>
      <c r="K138" s="29"/>
      <c r="L138" s="29"/>
      <c r="M138" s="29"/>
      <c r="N138" s="29"/>
      <c r="O138" s="29"/>
      <c r="P138" s="29"/>
      <c r="Q138" s="29"/>
      <c r="S138" s="102"/>
    </row>
    <row r="139" spans="1:19" s="11" customFormat="1" ht="145.5" customHeight="1">
      <c r="A139" s="46"/>
      <c r="B139" s="325" t="str">
        <f>$D$21</f>
        <v>BLACK</v>
      </c>
      <c r="C139" s="325" t="str">
        <f t="shared" ref="C139" si="147">$E$58</f>
        <v>BLACK</v>
      </c>
      <c r="D139" s="276" t="s">
        <v>281</v>
      </c>
      <c r="E139" s="277"/>
      <c r="F139" s="277"/>
      <c r="G139" s="277"/>
      <c r="H139" s="277"/>
      <c r="I139" s="278"/>
      <c r="J139" s="29"/>
      <c r="K139" s="29"/>
      <c r="L139" s="29"/>
      <c r="M139" s="29"/>
      <c r="N139" s="29"/>
      <c r="O139" s="29"/>
      <c r="S139" s="102"/>
    </row>
    <row r="140" spans="1:19" s="11" customFormat="1" ht="54" customHeight="1">
      <c r="A140" s="46"/>
      <c r="B140" s="74"/>
      <c r="C140" s="75"/>
      <c r="D140" s="76"/>
      <c r="E140" s="61"/>
      <c r="F140" s="61"/>
      <c r="G140" s="61"/>
      <c r="H140" s="61"/>
      <c r="I140" s="62"/>
      <c r="J140" s="29"/>
      <c r="K140" s="29"/>
      <c r="L140" s="29"/>
      <c r="M140" s="29"/>
      <c r="N140" s="29"/>
      <c r="O140" s="29"/>
      <c r="S140" s="102"/>
    </row>
    <row r="141" spans="1:19" s="11" customFormat="1" ht="59.25" customHeight="1">
      <c r="A141" s="46"/>
      <c r="B141" s="270" t="s">
        <v>146</v>
      </c>
      <c r="C141" s="329"/>
      <c r="D141" s="329"/>
      <c r="E141" s="329"/>
      <c r="F141" s="329"/>
      <c r="G141" s="329"/>
      <c r="H141" s="329"/>
      <c r="I141" s="330"/>
      <c r="J141" s="29"/>
      <c r="K141" s="29"/>
      <c r="L141" s="29"/>
      <c r="S141" s="102"/>
    </row>
    <row r="142" spans="1:19" s="11" customFormat="1" ht="56.25" customHeight="1">
      <c r="A142" s="46"/>
      <c r="B142" s="279"/>
      <c r="C142" s="280"/>
      <c r="D142" s="47" t="s">
        <v>32</v>
      </c>
      <c r="E142" s="47" t="s">
        <v>33</v>
      </c>
      <c r="F142" s="47" t="s">
        <v>34</v>
      </c>
      <c r="G142" s="47" t="s">
        <v>35</v>
      </c>
      <c r="H142" s="47" t="s">
        <v>36</v>
      </c>
      <c r="I142" s="47" t="s">
        <v>138</v>
      </c>
      <c r="J142" s="29"/>
      <c r="S142" s="102"/>
    </row>
    <row r="143" spans="1:19" s="11" customFormat="1" ht="204" customHeight="1">
      <c r="A143" s="46"/>
      <c r="B143" s="326" t="s">
        <v>265</v>
      </c>
      <c r="C143" s="326"/>
      <c r="D143" s="249"/>
      <c r="E143" s="249"/>
      <c r="F143" s="249"/>
      <c r="G143" s="249" t="s">
        <v>264</v>
      </c>
      <c r="H143" s="249"/>
      <c r="I143" s="249"/>
      <c r="J143" s="29"/>
      <c r="S143" s="102"/>
    </row>
    <row r="144" spans="1:19" s="11" customFormat="1" ht="204" customHeight="1">
      <c r="A144" s="46"/>
      <c r="B144" s="331" t="s">
        <v>285</v>
      </c>
      <c r="C144" s="332"/>
      <c r="D144" s="333" t="s">
        <v>286</v>
      </c>
      <c r="E144" s="334"/>
      <c r="F144" s="334"/>
      <c r="G144" s="334"/>
      <c r="H144" s="334"/>
      <c r="I144" s="335"/>
      <c r="J144" s="29"/>
      <c r="S144" s="102"/>
    </row>
    <row r="145" spans="1:19" s="11" customFormat="1" ht="204" customHeight="1">
      <c r="A145" s="46"/>
      <c r="B145" s="326" t="s">
        <v>283</v>
      </c>
      <c r="C145" s="326"/>
      <c r="D145" s="249"/>
      <c r="E145" s="249"/>
      <c r="F145" s="249"/>
      <c r="G145" s="249" t="s">
        <v>284</v>
      </c>
      <c r="H145" s="249"/>
      <c r="I145" s="249"/>
      <c r="J145" s="29"/>
      <c r="S145" s="102"/>
    </row>
    <row r="146" spans="1:19" s="132" customFormat="1" ht="74.25" customHeight="1">
      <c r="A146" s="141">
        <v>3</v>
      </c>
      <c r="B146" s="133" t="s">
        <v>147</v>
      </c>
      <c r="C146" s="134" t="s">
        <v>287</v>
      </c>
      <c r="D146" s="134"/>
      <c r="E146" s="134"/>
      <c r="F146" s="134"/>
      <c r="G146" s="135"/>
      <c r="H146" s="135"/>
      <c r="I146" s="135"/>
      <c r="J146" s="135"/>
      <c r="K146" s="136"/>
      <c r="L146" s="136"/>
      <c r="M146" s="121"/>
      <c r="N146" s="135"/>
      <c r="O146" s="135"/>
      <c r="P146" s="135"/>
      <c r="Q146" s="135"/>
      <c r="S146" s="137"/>
    </row>
    <row r="147" spans="1:19" s="11" customFormat="1" ht="101.25" customHeight="1">
      <c r="A147" s="46"/>
      <c r="B147" s="327" t="s">
        <v>84</v>
      </c>
      <c r="C147" s="328"/>
      <c r="D147" s="273" t="s">
        <v>148</v>
      </c>
      <c r="E147" s="274"/>
      <c r="F147" s="274"/>
      <c r="G147" s="274"/>
      <c r="H147" s="274"/>
      <c r="I147" s="275"/>
      <c r="J147" s="29"/>
      <c r="K147" s="29"/>
      <c r="L147" s="29"/>
      <c r="M147" s="29"/>
      <c r="N147" s="29"/>
      <c r="O147" s="29"/>
      <c r="P147" s="29"/>
      <c r="Q147" s="29"/>
      <c r="S147" s="102"/>
    </row>
    <row r="148" spans="1:19" s="11" customFormat="1" ht="111.75" customHeight="1">
      <c r="A148" s="46"/>
      <c r="B148" s="325" t="str">
        <f>$D$21</f>
        <v>BLACK</v>
      </c>
      <c r="C148" s="325" t="str">
        <f t="shared" ref="C148" si="148">$E$58</f>
        <v>BLACK</v>
      </c>
      <c r="D148" s="266" t="s">
        <v>288</v>
      </c>
      <c r="E148" s="267"/>
      <c r="F148" s="267"/>
      <c r="G148" s="267"/>
      <c r="H148" s="267"/>
      <c r="I148" s="268"/>
      <c r="J148" s="29"/>
      <c r="K148" s="29"/>
      <c r="L148" s="29"/>
      <c r="M148" s="29"/>
      <c r="N148" s="29"/>
      <c r="O148" s="29"/>
      <c r="S148" s="102"/>
    </row>
    <row r="149" spans="1:19" s="11" customFormat="1" ht="33">
      <c r="A149" s="46"/>
      <c r="B149" s="46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S149" s="102"/>
    </row>
    <row r="150" spans="1:19" s="11" customFormat="1" ht="29.25" customHeight="1">
      <c r="B150" s="262" t="s">
        <v>149</v>
      </c>
      <c r="C150" s="262"/>
      <c r="D150" s="262"/>
      <c r="E150" s="262"/>
      <c r="G150" s="29"/>
      <c r="N150" s="28"/>
      <c r="O150" s="27"/>
      <c r="P150" s="27"/>
      <c r="Q150" s="28"/>
      <c r="S150" s="102"/>
    </row>
    <row r="151" spans="1:19" s="11" customFormat="1" ht="35.25" customHeight="1">
      <c r="A151" s="46">
        <v>1</v>
      </c>
      <c r="B151" s="48" t="s">
        <v>150</v>
      </c>
      <c r="C151" s="46"/>
      <c r="D151" s="46"/>
      <c r="G151" s="29"/>
      <c r="N151" s="28"/>
      <c r="O151" s="27"/>
      <c r="P151" s="27"/>
      <c r="Q151" s="28"/>
      <c r="S151" s="102"/>
    </row>
    <row r="152" spans="1:19" s="11" customFormat="1" ht="35.25" customHeight="1">
      <c r="A152" s="46">
        <v>2</v>
      </c>
      <c r="B152" s="48" t="s">
        <v>151</v>
      </c>
      <c r="C152" s="46"/>
      <c r="D152" s="46"/>
      <c r="G152" s="29"/>
      <c r="N152" s="28"/>
      <c r="O152" s="27"/>
      <c r="P152" s="27"/>
      <c r="Q152" s="28"/>
      <c r="S152" s="102"/>
    </row>
    <row r="153" spans="1:19" s="11" customFormat="1" ht="35.25" customHeight="1">
      <c r="A153" s="46">
        <v>3</v>
      </c>
      <c r="B153" s="48" t="s">
        <v>152</v>
      </c>
      <c r="C153" s="46"/>
      <c r="D153" s="46"/>
      <c r="G153" s="29"/>
      <c r="N153" s="28"/>
      <c r="O153" s="27"/>
      <c r="P153" s="27"/>
      <c r="Q153" s="28"/>
      <c r="S153" s="102"/>
    </row>
    <row r="154" spans="1:19" s="14" customFormat="1" ht="55.5" customHeight="1">
      <c r="A154" s="12"/>
      <c r="B154" s="246" t="s">
        <v>153</v>
      </c>
      <c r="C154" s="120" t="s">
        <v>44</v>
      </c>
      <c r="D154" s="120" t="s">
        <v>32</v>
      </c>
      <c r="E154" s="120" t="s">
        <v>33</v>
      </c>
      <c r="F154" s="120" t="s">
        <v>34</v>
      </c>
      <c r="G154" s="120" t="s">
        <v>35</v>
      </c>
      <c r="H154" s="120" t="s">
        <v>36</v>
      </c>
      <c r="I154" s="247" t="s">
        <v>37</v>
      </c>
      <c r="J154" s="247" t="s">
        <v>38</v>
      </c>
      <c r="K154" s="130" t="s">
        <v>39</v>
      </c>
      <c r="M154" s="30"/>
      <c r="N154" s="31"/>
      <c r="O154" s="31"/>
      <c r="P154" s="30"/>
      <c r="S154" s="112"/>
    </row>
    <row r="155" spans="1:19" s="14" customFormat="1" ht="55.5" customHeight="1">
      <c r="A155" s="12"/>
      <c r="B155" s="246" t="s">
        <v>154</v>
      </c>
      <c r="C155" s="248">
        <f>+F53</f>
        <v>0</v>
      </c>
      <c r="D155" s="248">
        <f t="shared" ref="D155:J155" si="149">+G53</f>
        <v>0</v>
      </c>
      <c r="E155" s="248">
        <f t="shared" si="149"/>
        <v>0</v>
      </c>
      <c r="F155" s="248">
        <f t="shared" si="149"/>
        <v>0</v>
      </c>
      <c r="G155" s="248">
        <f t="shared" si="149"/>
        <v>3</v>
      </c>
      <c r="H155" s="248">
        <f t="shared" si="149"/>
        <v>0</v>
      </c>
      <c r="I155" s="248">
        <f t="shared" si="149"/>
        <v>0</v>
      </c>
      <c r="J155" s="248">
        <f t="shared" si="149"/>
        <v>0</v>
      </c>
      <c r="K155" s="130">
        <f>SUBTOTAL(9,C155:J155)</f>
        <v>3</v>
      </c>
      <c r="M155" s="30"/>
      <c r="N155" s="31"/>
      <c r="O155" s="31"/>
      <c r="P155" s="30"/>
      <c r="S155" s="112"/>
    </row>
    <row r="156" spans="1:19" s="49" customFormat="1" ht="33">
      <c r="G156" s="50"/>
      <c r="S156" s="113"/>
    </row>
    <row r="157" spans="1:19" s="49" customFormat="1" ht="33">
      <c r="G157" s="50"/>
      <c r="S157" s="113"/>
    </row>
    <row r="158" spans="1:19" s="49" customFormat="1" ht="33">
      <c r="G158" s="50"/>
      <c r="S158" s="113"/>
    </row>
    <row r="159" spans="1:19" s="49" customFormat="1" ht="33">
      <c r="G159" s="50"/>
      <c r="S159" s="113"/>
    </row>
    <row r="160" spans="1:19" s="49" customFormat="1" ht="33">
      <c r="G160" s="50"/>
      <c r="S160" s="113"/>
    </row>
    <row r="161" spans="7:19" s="49" customFormat="1" ht="33">
      <c r="G161" s="50"/>
      <c r="S161" s="113"/>
    </row>
    <row r="162" spans="7:19" s="49" customFormat="1" ht="33">
      <c r="G162" s="50"/>
      <c r="S162" s="113"/>
    </row>
    <row r="163" spans="7:19" s="49" customFormat="1" ht="33">
      <c r="G163" s="50"/>
      <c r="S163" s="113"/>
    </row>
    <row r="164" spans="7:19" s="49" customFormat="1" ht="33">
      <c r="G164" s="50"/>
      <c r="S164" s="113"/>
    </row>
    <row r="165" spans="7:19" s="49" customFormat="1" ht="33">
      <c r="G165" s="50"/>
      <c r="S165" s="113"/>
    </row>
    <row r="166" spans="7:19" s="49" customFormat="1" ht="33">
      <c r="G166" s="50"/>
      <c r="S166" s="113"/>
    </row>
    <row r="167" spans="7:19" s="49" customFormat="1" ht="33">
      <c r="G167" s="50"/>
      <c r="H167" s="32"/>
      <c r="I167" s="32"/>
      <c r="S167" s="113"/>
    </row>
    <row r="168" spans="7:19" s="49" customFormat="1" ht="33">
      <c r="G168" s="50"/>
      <c r="H168" s="32"/>
      <c r="I168" s="32"/>
      <c r="S168" s="113"/>
    </row>
  </sheetData>
  <autoFilter ref="A76:U76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211">
    <mergeCell ref="B132:C132"/>
    <mergeCell ref="B128:C128"/>
    <mergeCell ref="B129:C129"/>
    <mergeCell ref="B130:I130"/>
    <mergeCell ref="B137:I137"/>
    <mergeCell ref="B121:E121"/>
    <mergeCell ref="B118:E118"/>
    <mergeCell ref="H118:I118"/>
    <mergeCell ref="P118:Q118"/>
    <mergeCell ref="B120:E120"/>
    <mergeCell ref="H120:I120"/>
    <mergeCell ref="P120:Q120"/>
    <mergeCell ref="H121:I121"/>
    <mergeCell ref="P121:Q121"/>
    <mergeCell ref="B148:C148"/>
    <mergeCell ref="B142:C142"/>
    <mergeCell ref="D147:I147"/>
    <mergeCell ref="B143:C143"/>
    <mergeCell ref="B147:C147"/>
    <mergeCell ref="B150:E150"/>
    <mergeCell ref="B139:C139"/>
    <mergeCell ref="B138:C138"/>
    <mergeCell ref="D138:I138"/>
    <mergeCell ref="D139:I139"/>
    <mergeCell ref="B141:I141"/>
    <mergeCell ref="B144:C144"/>
    <mergeCell ref="B145:C145"/>
    <mergeCell ref="D144:I144"/>
    <mergeCell ref="P97:Q97"/>
    <mergeCell ref="B108:E108"/>
    <mergeCell ref="B111:E111"/>
    <mergeCell ref="B70:C70"/>
    <mergeCell ref="N70:Q70"/>
    <mergeCell ref="B71:C71"/>
    <mergeCell ref="N71:Q71"/>
    <mergeCell ref="A66:Q66"/>
    <mergeCell ref="H83:I83"/>
    <mergeCell ref="B78:E78"/>
    <mergeCell ref="H78:I78"/>
    <mergeCell ref="P78:Q78"/>
    <mergeCell ref="N74:Q74"/>
    <mergeCell ref="B74:C74"/>
    <mergeCell ref="A69:Q69"/>
    <mergeCell ref="P105:Q105"/>
    <mergeCell ref="B106:E106"/>
    <mergeCell ref="H106:I106"/>
    <mergeCell ref="H109:I109"/>
    <mergeCell ref="P109:Q109"/>
    <mergeCell ref="H110:I110"/>
    <mergeCell ref="P110:Q110"/>
    <mergeCell ref="B110:E110"/>
    <mergeCell ref="H87:I87"/>
    <mergeCell ref="B116:E116"/>
    <mergeCell ref="P86:Q86"/>
    <mergeCell ref="P91:Q91"/>
    <mergeCell ref="P92:Q92"/>
    <mergeCell ref="P90:Q90"/>
    <mergeCell ref="P96:Q96"/>
    <mergeCell ref="B102:E102"/>
    <mergeCell ref="P112:Q112"/>
    <mergeCell ref="B98:E98"/>
    <mergeCell ref="B103:E103"/>
    <mergeCell ref="B104:E104"/>
    <mergeCell ref="H103:I103"/>
    <mergeCell ref="P103:Q103"/>
    <mergeCell ref="P99:Q99"/>
    <mergeCell ref="B100:E100"/>
    <mergeCell ref="P102:Q102"/>
    <mergeCell ref="P104:Q104"/>
    <mergeCell ref="P107:Q107"/>
    <mergeCell ref="P101:Q101"/>
    <mergeCell ref="P100:Q100"/>
    <mergeCell ref="H105:I105"/>
    <mergeCell ref="B112:E112"/>
    <mergeCell ref="H112:I112"/>
    <mergeCell ref="B115:E115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B107:E107"/>
    <mergeCell ref="H107:I107"/>
    <mergeCell ref="B89:E89"/>
    <mergeCell ref="H89:I89"/>
    <mergeCell ref="B101:E101"/>
    <mergeCell ref="H101:I101"/>
    <mergeCell ref="B91:E91"/>
    <mergeCell ref="H91:I91"/>
    <mergeCell ref="B95:E95"/>
    <mergeCell ref="B96:E96"/>
    <mergeCell ref="H96:I96"/>
    <mergeCell ref="B97:E97"/>
    <mergeCell ref="H97:I97"/>
    <mergeCell ref="H104:I104"/>
    <mergeCell ref="B99:E99"/>
    <mergeCell ref="H99:I99"/>
    <mergeCell ref="H100:I100"/>
    <mergeCell ref="B105:E105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P89:Q89"/>
    <mergeCell ref="B67:C67"/>
    <mergeCell ref="N67:Q67"/>
    <mergeCell ref="H95:I95"/>
    <mergeCell ref="B68:C68"/>
    <mergeCell ref="N68:Q68"/>
    <mergeCell ref="A72:Q72"/>
    <mergeCell ref="B73:C73"/>
    <mergeCell ref="N73:Q73"/>
    <mergeCell ref="P76:Q76"/>
    <mergeCell ref="P77:Q77"/>
    <mergeCell ref="A76:E76"/>
    <mergeCell ref="B77:E77"/>
    <mergeCell ref="H76:I76"/>
    <mergeCell ref="H77:I77"/>
    <mergeCell ref="H86:I86"/>
    <mergeCell ref="B92:E92"/>
    <mergeCell ref="H92:I92"/>
    <mergeCell ref="P81:Q81"/>
    <mergeCell ref="B82:E82"/>
    <mergeCell ref="B86:E86"/>
    <mergeCell ref="P87:Q87"/>
    <mergeCell ref="B88:E88"/>
    <mergeCell ref="B79:E79"/>
    <mergeCell ref="H79:I79"/>
    <mergeCell ref="P79:Q79"/>
    <mergeCell ref="B80:E80"/>
    <mergeCell ref="H80:I80"/>
    <mergeCell ref="P80:Q80"/>
    <mergeCell ref="B85:E85"/>
    <mergeCell ref="H85:I85"/>
    <mergeCell ref="P85:Q85"/>
    <mergeCell ref="B84:E84"/>
    <mergeCell ref="H84:I84"/>
    <mergeCell ref="P84:Q84"/>
    <mergeCell ref="P83:Q83"/>
    <mergeCell ref="B83:E83"/>
    <mergeCell ref="B81:E81"/>
    <mergeCell ref="H81:I81"/>
    <mergeCell ref="H82:I82"/>
    <mergeCell ref="P82:Q82"/>
    <mergeCell ref="B133:C133"/>
    <mergeCell ref="D148:I148"/>
    <mergeCell ref="C126:I126"/>
    <mergeCell ref="B127:I127"/>
    <mergeCell ref="D128:I128"/>
    <mergeCell ref="D129:I129"/>
    <mergeCell ref="B131:C131"/>
    <mergeCell ref="H88:I88"/>
    <mergeCell ref="P88:Q88"/>
    <mergeCell ref="B93:E93"/>
    <mergeCell ref="H93:I93"/>
    <mergeCell ref="P93:Q93"/>
    <mergeCell ref="B94:E94"/>
    <mergeCell ref="H94:I94"/>
    <mergeCell ref="P94:Q94"/>
    <mergeCell ref="B90:E90"/>
    <mergeCell ref="H90:I90"/>
    <mergeCell ref="A114:E114"/>
    <mergeCell ref="H98:I98"/>
    <mergeCell ref="P98:Q98"/>
    <mergeCell ref="P106:Q106"/>
    <mergeCell ref="B109:E109"/>
    <mergeCell ref="H102:I102"/>
    <mergeCell ref="P116:Q116"/>
    <mergeCell ref="B87:E87"/>
    <mergeCell ref="B119:E119"/>
    <mergeCell ref="H119:I119"/>
    <mergeCell ref="P119:Q119"/>
    <mergeCell ref="B122:E122"/>
    <mergeCell ref="H122:I122"/>
    <mergeCell ref="P122:Q122"/>
    <mergeCell ref="B117:E117"/>
    <mergeCell ref="J125:N125"/>
    <mergeCell ref="B123:E123"/>
    <mergeCell ref="H123:I123"/>
    <mergeCell ref="P123:Q123"/>
    <mergeCell ref="H117:I117"/>
    <mergeCell ref="P117:Q117"/>
    <mergeCell ref="P114:Q114"/>
    <mergeCell ref="H116:I116"/>
    <mergeCell ref="H108:I108"/>
    <mergeCell ref="P108:Q108"/>
    <mergeCell ref="H111:I111"/>
    <mergeCell ref="P111:Q111"/>
    <mergeCell ref="H115:I115"/>
    <mergeCell ref="P115:Q115"/>
    <mergeCell ref="H114:I114"/>
    <mergeCell ref="P95:Q95"/>
  </mergeCells>
  <phoneticPr fontId="70" type="noConversion"/>
  <conditionalFormatting sqref="F78:F82">
    <cfRule type="duplicateValues" dxfId="1" priority="5"/>
  </conditionalFormatting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12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8"/>
  <sheetViews>
    <sheetView view="pageBreakPreview" zoomScale="25" zoomScaleNormal="40" zoomScaleSheetLayoutView="25" zoomScalePageLayoutView="25" workbookViewId="0">
      <pane ySplit="5" topLeftCell="A18" activePane="bottomLeft" state="frozen"/>
      <selection activeCell="D65" sqref="D65"/>
      <selection pane="bottomLeft" activeCell="Q19" sqref="Q19"/>
    </sheetView>
  </sheetViews>
  <sheetFormatPr defaultColWidth="9.140625" defaultRowHeight="24"/>
  <cols>
    <col min="1" max="1" width="73.85546875" style="159" customWidth="1"/>
    <col min="2" max="2" width="97.5703125" style="160" hidden="1" customWidth="1"/>
    <col min="3" max="3" width="188.42578125" style="160" customWidth="1"/>
    <col min="4" max="16384" width="9.140625" style="160"/>
  </cols>
  <sheetData>
    <row r="1" spans="1:8" s="144" customFormat="1" ht="134.25" customHeight="1">
      <c r="A1" s="142"/>
      <c r="B1" s="143"/>
      <c r="C1" s="143"/>
    </row>
    <row r="2" spans="1:8" s="144" customFormat="1" ht="37.5" customHeight="1">
      <c r="A2" s="143" t="str">
        <f>'[2]1. CUTTING '!B6</f>
        <v xml:space="preserve">JOB NUMBER:  </v>
      </c>
      <c r="B2" s="143" t="str">
        <f>'[3]1. CUTTING'!D6</f>
        <v>C21  SS24  G2693</v>
      </c>
      <c r="C2" s="143" t="str">
        <f>'1. CUTTING DOCKET'!$D$6</f>
        <v>T25  SU25  S2792</v>
      </c>
    </row>
    <row r="3" spans="1:8" s="144" customFormat="1" ht="37.5" customHeight="1">
      <c r="A3" s="145" t="str">
        <f>'[2]1. CUTTING '!B7</f>
        <v xml:space="preserve">STYLE NUMBER: </v>
      </c>
      <c r="B3" s="146" t="str">
        <f>'[3]1. CUTTING'!D7</f>
        <v>CRTZ-1206</v>
      </c>
      <c r="C3" s="143" t="str">
        <f>'1. CUTTING DOCKET'!D7</f>
        <v>C0057-SST038</v>
      </c>
    </row>
    <row r="4" spans="1:8" s="144" customFormat="1" ht="37.5" customHeight="1">
      <c r="A4" s="145" t="str">
        <f>'[2]1. CUTTING '!B8</f>
        <v xml:space="preserve">STYLE NAME : </v>
      </c>
      <c r="B4" s="143" t="str">
        <f>'[3]1. CUTTING'!D8</f>
        <v>ALCATRAZ HOODIE 2024 OFF WHITE</v>
      </c>
      <c r="C4" s="143" t="str">
        <f>'1. CUTTING DOCKET'!D8</f>
        <v xml:space="preserve"> FLORAL BLACK WASHED TSHIRT  25</v>
      </c>
    </row>
    <row r="5" spans="1:8" s="144" customFormat="1" ht="75.95" customHeight="1">
      <c r="A5" s="147"/>
      <c r="B5" s="148" t="str">
        <f>'[3]1. CUTTING'!A33</f>
        <v>CREAM</v>
      </c>
      <c r="C5" s="148" t="str">
        <f>'1. CUTTING DOCKET'!$D$18</f>
        <v>BLACK</v>
      </c>
    </row>
    <row r="6" spans="1:8" s="151" customFormat="1" ht="40.5">
      <c r="A6" s="149" t="s">
        <v>155</v>
      </c>
      <c r="B6" s="150" t="str">
        <f t="shared" ref="B6" si="0">B5</f>
        <v>CREAM</v>
      </c>
      <c r="C6" s="150" t="str">
        <f>'1. CUTTING DOCKET'!E58</f>
        <v>BLACK</v>
      </c>
    </row>
    <row r="7" spans="1:8" s="151" customFormat="1" ht="87" customHeight="1">
      <c r="A7" s="152" t="s">
        <v>156</v>
      </c>
      <c r="B7" s="343" t="str">
        <f>'1. CUTTING DOCKET'!$L$11</f>
        <v>100% DRY COTTON (16OE) - 230GSM WITHOUT ENZYCUT</v>
      </c>
      <c r="C7" s="344"/>
    </row>
    <row r="8" spans="1:8" s="151" customFormat="1" ht="321" customHeight="1">
      <c r="A8" s="153" t="str">
        <f>'1. CUTTING DOCKET'!D58</f>
        <v>VẢI CHÍNH +VIỀN</v>
      </c>
      <c r="B8" s="154"/>
      <c r="C8" s="161"/>
      <c r="H8" s="155"/>
    </row>
    <row r="9" spans="1:8" s="151" customFormat="1" ht="81">
      <c r="A9" s="149" t="str">
        <f>'1. CUTTING DOCKET'!$B$59</f>
        <v>RIB 1X1_100% COTTON_320GSM</v>
      </c>
      <c r="B9" s="149" t="str">
        <f>'[3]1. CUTTING'!E35</f>
        <v>CREAM</v>
      </c>
      <c r="C9" s="149" t="str">
        <f>C6</f>
        <v>BLACK</v>
      </c>
    </row>
    <row r="10" spans="1:8" s="151" customFormat="1" ht="241.15" customHeight="1">
      <c r="A10" s="153" t="str">
        <f>'1. CUTTING DOCKET'!$D$59</f>
        <v>BO CỔ</v>
      </c>
      <c r="B10" s="154"/>
      <c r="C10" s="161"/>
    </row>
    <row r="11" spans="1:8" s="151" customFormat="1" ht="40.5" hidden="1">
      <c r="A11" s="149" t="e">
        <f>'[3]1. CUTTING'!#REF!</f>
        <v>#REF!</v>
      </c>
      <c r="B11" s="149" t="str">
        <f>'[3]1. CUTTING'!E37</f>
        <v>BABY BLUE</v>
      </c>
      <c r="C11" s="149" t="e">
        <f>'[3]1. CUTTING'!#REF!</f>
        <v>#REF!</v>
      </c>
    </row>
    <row r="12" spans="1:8" s="151" customFormat="1" ht="241.15" hidden="1" customHeight="1">
      <c r="A12" s="153" t="e">
        <f>'[3]1. CUTTING'!#REF!</f>
        <v>#REF!</v>
      </c>
      <c r="B12" s="154"/>
      <c r="C12" s="154"/>
    </row>
    <row r="13" spans="1:8" s="151" customFormat="1" ht="44.25" customHeight="1">
      <c r="A13" s="149" t="str">
        <f>'[3]1. CUTTING'!B42</f>
        <v>CHỈ 40/2</v>
      </c>
      <c r="B13" s="156" t="str">
        <f>'[3]1. CUTTING'!F42</f>
        <v>WHITE</v>
      </c>
      <c r="C13" s="156" t="str">
        <f>'1. CUTTING DOCKET'!$F$77</f>
        <v>BLACK</v>
      </c>
    </row>
    <row r="14" spans="1:8" s="151" customFormat="1" ht="100.5" customHeight="1">
      <c r="A14" s="153" t="s">
        <v>157</v>
      </c>
      <c r="B14" s="157"/>
      <c r="C14" s="157" t="str">
        <f>'1. CUTTING DOCKET'!$G$77</f>
        <v>BLACK</v>
      </c>
    </row>
    <row r="15" spans="1:8" s="151" customFormat="1" ht="85.5" customHeight="1">
      <c r="A15" s="149" t="str">
        <f>'1. CUTTING DOCKET'!$B$78</f>
        <v xml:space="preserve">NHÃN CHÍNH </v>
      </c>
      <c r="B15" s="339" t="str">
        <f>'1. CUTTING DOCKET'!$F$78</f>
        <v>BLACK</v>
      </c>
      <c r="C15" s="340"/>
    </row>
    <row r="16" spans="1:8" s="151" customFormat="1" ht="291.60000000000002" customHeight="1">
      <c r="A16" s="158" t="s">
        <v>158</v>
      </c>
      <c r="B16" s="341"/>
      <c r="C16" s="342"/>
    </row>
    <row r="17" spans="1:3" s="151" customFormat="1" ht="85.5" customHeight="1">
      <c r="A17" s="149" t="str">
        <f>'1. CUTTING DOCKET'!$B$79</f>
        <v>NHÃN SIZE</v>
      </c>
      <c r="B17" s="339" t="str">
        <f>'1. CUTTING DOCKET'!$F$78</f>
        <v>BLACK</v>
      </c>
      <c r="C17" s="340"/>
    </row>
    <row r="18" spans="1:3" s="151" customFormat="1" ht="291.60000000000002" customHeight="1">
      <c r="A18" s="158" t="s">
        <v>159</v>
      </c>
      <c r="B18" s="341"/>
      <c r="C18" s="342"/>
    </row>
    <row r="19" spans="1:3" s="151" customFormat="1" ht="210.75" customHeight="1">
      <c r="A19" s="149" t="str">
        <f>'1. CUTTING DOCKET'!$B$80</f>
        <v xml:space="preserve">NHÃN THÀNH PHẦN </v>
      </c>
      <c r="B19" s="339" t="s">
        <v>46</v>
      </c>
      <c r="C19" s="340"/>
    </row>
    <row r="20" spans="1:3" s="151" customFormat="1" ht="300.75" customHeight="1">
      <c r="A20" s="158" t="s">
        <v>160</v>
      </c>
      <c r="B20" s="345" t="s">
        <v>290</v>
      </c>
      <c r="C20" s="346"/>
    </row>
    <row r="21" spans="1:3" s="151" customFormat="1" ht="40.5">
      <c r="A21" s="149" t="str">
        <f>'1. CUTTING DOCKET'!$B$115</f>
        <v>THẺ BÀI</v>
      </c>
      <c r="B21" s="339" t="str">
        <f>'1. CUTTING DOCKET'!$F$115</f>
        <v>BLACK</v>
      </c>
      <c r="C21" s="340"/>
    </row>
    <row r="22" spans="1:3" s="151" customFormat="1" ht="261" customHeight="1">
      <c r="A22" s="158" t="s">
        <v>161</v>
      </c>
      <c r="B22" s="341"/>
      <c r="C22" s="342"/>
    </row>
    <row r="23" spans="1:3" s="151" customFormat="1" ht="81">
      <c r="A23" s="149" t="str">
        <f>'1. CUTTING DOCKET'!$B$116</f>
        <v>STICKER DÁN THẺ BÀI - 4CM RỘNG X 5CM CAO</v>
      </c>
      <c r="B23" s="339" t="str">
        <f>'1. CUTTING DOCKET'!$F$116</f>
        <v>WHITE/BLACK</v>
      </c>
      <c r="C23" s="340"/>
    </row>
    <row r="24" spans="1:3" s="151" customFormat="1" ht="294.75" customHeight="1">
      <c r="A24" s="158" t="s">
        <v>162</v>
      </c>
      <c r="B24" s="341"/>
      <c r="C24" s="342"/>
    </row>
    <row r="25" spans="1:3" s="151" customFormat="1" ht="125.25" customHeight="1">
      <c r="A25" s="149" t="str">
        <f>'1. CUTTING DOCKET'!$B$117</f>
        <v>STICKER DÁN THẺ NGOÀI NYLON  - 4CM RỘNG X 5CM CAO</v>
      </c>
      <c r="B25" s="339" t="str">
        <f>'1. CUTTING DOCKET'!$F$117</f>
        <v>WHITE/BLACK</v>
      </c>
      <c r="C25" s="340"/>
    </row>
    <row r="26" spans="1:3" s="151" customFormat="1" ht="261.60000000000002" customHeight="1">
      <c r="A26" s="158" t="s">
        <v>163</v>
      </c>
      <c r="B26" s="341"/>
      <c r="C26" s="342"/>
    </row>
    <row r="27" spans="1:3" s="151" customFormat="1" ht="144.75" customHeight="1">
      <c r="A27" s="149" t="str">
        <f>'1. CUTTING DOCKET'!B118</f>
        <v>STICKER TRÒN DÁN NGOÀI BAO NYLON - 3CM RỘNG</v>
      </c>
      <c r="B27" s="339" t="str">
        <f>'1. CUTTING DOCKET'!F118</f>
        <v>WHITE</v>
      </c>
      <c r="C27" s="340"/>
    </row>
    <row r="28" spans="1:3" s="151" customFormat="1" ht="241.5" customHeight="1">
      <c r="A28" s="158" t="s">
        <v>164</v>
      </c>
      <c r="B28" s="341"/>
      <c r="C28" s="342"/>
    </row>
    <row r="29" spans="1:3" s="151" customFormat="1" ht="40.5" hidden="1">
      <c r="A29" s="149" t="str">
        <f>'[3]1. CUTTING'!B58</f>
        <v>THẺ BÀI MAINLINE</v>
      </c>
      <c r="B29" s="339" t="str">
        <f>'[3]1. CUTTING'!F57</f>
        <v>NATURAL</v>
      </c>
      <c r="C29" s="340"/>
    </row>
    <row r="30" spans="1:3" s="151" customFormat="1" ht="111.6" hidden="1" customHeight="1">
      <c r="A30" s="158" t="s">
        <v>165</v>
      </c>
      <c r="B30" s="341"/>
      <c r="C30" s="342"/>
    </row>
    <row r="31" spans="1:3" s="151" customFormat="1" ht="125.25" customHeight="1">
      <c r="A31" s="149" t="str">
        <f>'1. CUTTING DOCKET'!B119</f>
        <v>BAO NYLON - 330MM RỘNG  X  465MM CAO</v>
      </c>
      <c r="B31" s="339" t="str">
        <f>'1. CUTTING DOCKET'!F119</f>
        <v>CLEAR</v>
      </c>
      <c r="C31" s="340"/>
    </row>
    <row r="32" spans="1:3" s="151" customFormat="1" ht="330" customHeight="1">
      <c r="A32" s="158" t="s">
        <v>166</v>
      </c>
      <c r="B32" s="341"/>
      <c r="C32" s="342"/>
    </row>
    <row r="33" spans="1:3" s="151" customFormat="1" ht="81">
      <c r="A33" s="149" t="str">
        <f>'1. CUTTING DOCKET'!B120</f>
        <v>GIẤY CHỐNG ẨM A4 (TISSUE PAPER)</v>
      </c>
      <c r="B33" s="339" t="str">
        <f>'[3]1. CUTTING'!F61</f>
        <v>WHITE</v>
      </c>
      <c r="C33" s="340"/>
    </row>
    <row r="34" spans="1:3" s="151" customFormat="1" ht="314.25" customHeight="1">
      <c r="A34" s="158" t="s">
        <v>167</v>
      </c>
      <c r="B34" s="341"/>
      <c r="C34" s="342"/>
    </row>
    <row r="35" spans="1:3" s="151" customFormat="1" ht="81">
      <c r="A35" s="149" t="str">
        <f>'1. CUTTING DOCKET'!B122</f>
        <v>THÙNG CARTON BOX 60X40X30CM</v>
      </c>
      <c r="B35" s="339" t="str">
        <f>'1. CUTTING DOCKET'!F122</f>
        <v>NATURAL</v>
      </c>
      <c r="C35" s="340"/>
    </row>
    <row r="36" spans="1:3" s="151" customFormat="1" ht="314.25" customHeight="1">
      <c r="A36" s="158"/>
      <c r="B36" s="341"/>
      <c r="C36" s="342"/>
    </row>
    <row r="37" spans="1:3" s="151" customFormat="1" ht="40.5">
      <c r="A37" s="149" t="str">
        <f>'1. CUTTING DOCKET'!B123</f>
        <v xml:space="preserve">TẤM LÓT 58X38CM </v>
      </c>
      <c r="B37" s="339" t="str">
        <f>'1. CUTTING DOCKET'!F123</f>
        <v>NATURAL</v>
      </c>
      <c r="C37" s="340"/>
    </row>
    <row r="38" spans="1:3" s="151" customFormat="1" ht="314.25" customHeight="1">
      <c r="A38" s="158" t="s">
        <v>168</v>
      </c>
      <c r="B38" s="341"/>
      <c r="C38" s="342"/>
    </row>
  </sheetData>
  <mergeCells count="25"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35:C35"/>
    <mergeCell ref="B36:C36"/>
    <mergeCell ref="B37:C37"/>
    <mergeCell ref="B38:C38"/>
    <mergeCell ref="B7:C7"/>
    <mergeCell ref="B15:C15"/>
    <mergeCell ref="B16:C16"/>
    <mergeCell ref="B19:C19"/>
    <mergeCell ref="B20:C20"/>
    <mergeCell ref="B17:C17"/>
    <mergeCell ref="B18:C18"/>
    <mergeCell ref="B21:C21"/>
    <mergeCell ref="B33:C33"/>
    <mergeCell ref="B34:C34"/>
    <mergeCell ref="B22:C22"/>
    <mergeCell ref="B23:C23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16383" man="1"/>
    <brk id="26" max="16383" man="1"/>
    <brk id="36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118"/>
  <sheetViews>
    <sheetView view="pageBreakPreview" zoomScale="85" zoomScaleNormal="70" zoomScaleSheetLayoutView="85" workbookViewId="0">
      <selection activeCell="D14" sqref="D14"/>
    </sheetView>
  </sheetViews>
  <sheetFormatPr defaultColWidth="11.42578125" defaultRowHeight="12.75"/>
  <cols>
    <col min="1" max="1" width="40.85546875" style="166" customWidth="1"/>
    <col min="2" max="2" width="48.140625" style="166" customWidth="1"/>
    <col min="3" max="3" width="38" style="166" customWidth="1"/>
    <col min="4" max="4" width="5.7109375" style="166" customWidth="1"/>
    <col min="5" max="5" width="15.140625" style="166" customWidth="1"/>
    <col min="6" max="11" width="16.42578125" style="166" customWidth="1"/>
    <col min="12" max="16" width="5.7109375" style="166" customWidth="1"/>
    <col min="17" max="17" width="2" style="166" customWidth="1"/>
    <col min="18" max="18" width="5.7109375" style="166" hidden="1" customWidth="1"/>
    <col min="19" max="22" width="9.140625" style="166" customWidth="1"/>
    <col min="23" max="23" width="8.5703125" style="166" customWidth="1"/>
    <col min="24" max="24" width="5.42578125" style="166" customWidth="1"/>
    <col min="25" max="25" width="3.85546875" style="166" customWidth="1"/>
    <col min="26" max="33" width="7.28515625" style="166" customWidth="1"/>
    <col min="34" max="256" width="11.42578125" style="218"/>
    <col min="257" max="257" width="40.85546875" style="218" customWidth="1"/>
    <col min="258" max="258" width="48.140625" style="218" customWidth="1"/>
    <col min="259" max="259" width="40.85546875" style="218" customWidth="1"/>
    <col min="260" max="260" width="5.7109375" style="218" customWidth="1"/>
    <col min="261" max="261" width="15.140625" style="218" customWidth="1"/>
    <col min="262" max="262" width="7.7109375" style="218" customWidth="1"/>
    <col min="263" max="263" width="7.5703125" style="218" customWidth="1"/>
    <col min="264" max="264" width="8.5703125" style="218" customWidth="1"/>
    <col min="265" max="265" width="7.140625" style="218" customWidth="1"/>
    <col min="266" max="266" width="9" style="218" customWidth="1"/>
    <col min="267" max="267" width="11.85546875" style="218" customWidth="1"/>
    <col min="268" max="272" width="5.7109375" style="218" customWidth="1"/>
    <col min="273" max="273" width="2" style="218" customWidth="1"/>
    <col min="274" max="274" width="0" style="218" hidden="1" customWidth="1"/>
    <col min="275" max="278" width="9.140625" style="218" customWidth="1"/>
    <col min="279" max="279" width="8.5703125" style="218" customWidth="1"/>
    <col min="280" max="280" width="5.42578125" style="218" customWidth="1"/>
    <col min="281" max="281" width="3.85546875" style="218" customWidth="1"/>
    <col min="282" max="289" width="7.28515625" style="218" customWidth="1"/>
    <col min="290" max="512" width="11.42578125" style="218"/>
    <col min="513" max="513" width="40.85546875" style="218" customWidth="1"/>
    <col min="514" max="514" width="48.140625" style="218" customWidth="1"/>
    <col min="515" max="515" width="40.85546875" style="218" customWidth="1"/>
    <col min="516" max="516" width="5.7109375" style="218" customWidth="1"/>
    <col min="517" max="517" width="15.140625" style="218" customWidth="1"/>
    <col min="518" max="518" width="7.7109375" style="218" customWidth="1"/>
    <col min="519" max="519" width="7.5703125" style="218" customWidth="1"/>
    <col min="520" max="520" width="8.5703125" style="218" customWidth="1"/>
    <col min="521" max="521" width="7.140625" style="218" customWidth="1"/>
    <col min="522" max="522" width="9" style="218" customWidth="1"/>
    <col min="523" max="523" width="11.85546875" style="218" customWidth="1"/>
    <col min="524" max="528" width="5.7109375" style="218" customWidth="1"/>
    <col min="529" max="529" width="2" style="218" customWidth="1"/>
    <col min="530" max="530" width="0" style="218" hidden="1" customWidth="1"/>
    <col min="531" max="534" width="9.140625" style="218" customWidth="1"/>
    <col min="535" max="535" width="8.5703125" style="218" customWidth="1"/>
    <col min="536" max="536" width="5.42578125" style="218" customWidth="1"/>
    <col min="537" max="537" width="3.85546875" style="218" customWidth="1"/>
    <col min="538" max="545" width="7.28515625" style="218" customWidth="1"/>
    <col min="546" max="768" width="11.42578125" style="218"/>
    <col min="769" max="769" width="40.85546875" style="218" customWidth="1"/>
    <col min="770" max="770" width="48.140625" style="218" customWidth="1"/>
    <col min="771" max="771" width="40.85546875" style="218" customWidth="1"/>
    <col min="772" max="772" width="5.7109375" style="218" customWidth="1"/>
    <col min="773" max="773" width="15.140625" style="218" customWidth="1"/>
    <col min="774" max="774" width="7.7109375" style="218" customWidth="1"/>
    <col min="775" max="775" width="7.5703125" style="218" customWidth="1"/>
    <col min="776" max="776" width="8.5703125" style="218" customWidth="1"/>
    <col min="777" max="777" width="7.140625" style="218" customWidth="1"/>
    <col min="778" max="778" width="9" style="218" customWidth="1"/>
    <col min="779" max="779" width="11.85546875" style="218" customWidth="1"/>
    <col min="780" max="784" width="5.7109375" style="218" customWidth="1"/>
    <col min="785" max="785" width="2" style="218" customWidth="1"/>
    <col min="786" max="786" width="0" style="218" hidden="1" customWidth="1"/>
    <col min="787" max="790" width="9.140625" style="218" customWidth="1"/>
    <col min="791" max="791" width="8.5703125" style="218" customWidth="1"/>
    <col min="792" max="792" width="5.42578125" style="218" customWidth="1"/>
    <col min="793" max="793" width="3.85546875" style="218" customWidth="1"/>
    <col min="794" max="801" width="7.28515625" style="218" customWidth="1"/>
    <col min="802" max="1024" width="11.42578125" style="218"/>
    <col min="1025" max="1025" width="40.85546875" style="218" customWidth="1"/>
    <col min="1026" max="1026" width="48.140625" style="218" customWidth="1"/>
    <col min="1027" max="1027" width="40.85546875" style="218" customWidth="1"/>
    <col min="1028" max="1028" width="5.7109375" style="218" customWidth="1"/>
    <col min="1029" max="1029" width="15.140625" style="218" customWidth="1"/>
    <col min="1030" max="1030" width="7.7109375" style="218" customWidth="1"/>
    <col min="1031" max="1031" width="7.5703125" style="218" customWidth="1"/>
    <col min="1032" max="1032" width="8.5703125" style="218" customWidth="1"/>
    <col min="1033" max="1033" width="7.140625" style="218" customWidth="1"/>
    <col min="1034" max="1034" width="9" style="218" customWidth="1"/>
    <col min="1035" max="1035" width="11.85546875" style="218" customWidth="1"/>
    <col min="1036" max="1040" width="5.7109375" style="218" customWidth="1"/>
    <col min="1041" max="1041" width="2" style="218" customWidth="1"/>
    <col min="1042" max="1042" width="0" style="218" hidden="1" customWidth="1"/>
    <col min="1043" max="1046" width="9.140625" style="218" customWidth="1"/>
    <col min="1047" max="1047" width="8.5703125" style="218" customWidth="1"/>
    <col min="1048" max="1048" width="5.42578125" style="218" customWidth="1"/>
    <col min="1049" max="1049" width="3.85546875" style="218" customWidth="1"/>
    <col min="1050" max="1057" width="7.28515625" style="218" customWidth="1"/>
    <col min="1058" max="1280" width="11.42578125" style="218"/>
    <col min="1281" max="1281" width="40.85546875" style="218" customWidth="1"/>
    <col min="1282" max="1282" width="48.140625" style="218" customWidth="1"/>
    <col min="1283" max="1283" width="40.85546875" style="218" customWidth="1"/>
    <col min="1284" max="1284" width="5.7109375" style="218" customWidth="1"/>
    <col min="1285" max="1285" width="15.140625" style="218" customWidth="1"/>
    <col min="1286" max="1286" width="7.7109375" style="218" customWidth="1"/>
    <col min="1287" max="1287" width="7.5703125" style="218" customWidth="1"/>
    <col min="1288" max="1288" width="8.5703125" style="218" customWidth="1"/>
    <col min="1289" max="1289" width="7.140625" style="218" customWidth="1"/>
    <col min="1290" max="1290" width="9" style="218" customWidth="1"/>
    <col min="1291" max="1291" width="11.85546875" style="218" customWidth="1"/>
    <col min="1292" max="1296" width="5.7109375" style="218" customWidth="1"/>
    <col min="1297" max="1297" width="2" style="218" customWidth="1"/>
    <col min="1298" max="1298" width="0" style="218" hidden="1" customWidth="1"/>
    <col min="1299" max="1302" width="9.140625" style="218" customWidth="1"/>
    <col min="1303" max="1303" width="8.5703125" style="218" customWidth="1"/>
    <col min="1304" max="1304" width="5.42578125" style="218" customWidth="1"/>
    <col min="1305" max="1305" width="3.85546875" style="218" customWidth="1"/>
    <col min="1306" max="1313" width="7.28515625" style="218" customWidth="1"/>
    <col min="1314" max="1536" width="11.42578125" style="218"/>
    <col min="1537" max="1537" width="40.85546875" style="218" customWidth="1"/>
    <col min="1538" max="1538" width="48.140625" style="218" customWidth="1"/>
    <col min="1539" max="1539" width="40.85546875" style="218" customWidth="1"/>
    <col min="1540" max="1540" width="5.7109375" style="218" customWidth="1"/>
    <col min="1541" max="1541" width="15.140625" style="218" customWidth="1"/>
    <col min="1542" max="1542" width="7.7109375" style="218" customWidth="1"/>
    <col min="1543" max="1543" width="7.5703125" style="218" customWidth="1"/>
    <col min="1544" max="1544" width="8.5703125" style="218" customWidth="1"/>
    <col min="1545" max="1545" width="7.140625" style="218" customWidth="1"/>
    <col min="1546" max="1546" width="9" style="218" customWidth="1"/>
    <col min="1547" max="1547" width="11.85546875" style="218" customWidth="1"/>
    <col min="1548" max="1552" width="5.7109375" style="218" customWidth="1"/>
    <col min="1553" max="1553" width="2" style="218" customWidth="1"/>
    <col min="1554" max="1554" width="0" style="218" hidden="1" customWidth="1"/>
    <col min="1555" max="1558" width="9.140625" style="218" customWidth="1"/>
    <col min="1559" max="1559" width="8.5703125" style="218" customWidth="1"/>
    <col min="1560" max="1560" width="5.42578125" style="218" customWidth="1"/>
    <col min="1561" max="1561" width="3.85546875" style="218" customWidth="1"/>
    <col min="1562" max="1569" width="7.28515625" style="218" customWidth="1"/>
    <col min="1570" max="1792" width="11.42578125" style="218"/>
    <col min="1793" max="1793" width="40.85546875" style="218" customWidth="1"/>
    <col min="1794" max="1794" width="48.140625" style="218" customWidth="1"/>
    <col min="1795" max="1795" width="40.85546875" style="218" customWidth="1"/>
    <col min="1796" max="1796" width="5.7109375" style="218" customWidth="1"/>
    <col min="1797" max="1797" width="15.140625" style="218" customWidth="1"/>
    <col min="1798" max="1798" width="7.7109375" style="218" customWidth="1"/>
    <col min="1799" max="1799" width="7.5703125" style="218" customWidth="1"/>
    <col min="1800" max="1800" width="8.5703125" style="218" customWidth="1"/>
    <col min="1801" max="1801" width="7.140625" style="218" customWidth="1"/>
    <col min="1802" max="1802" width="9" style="218" customWidth="1"/>
    <col min="1803" max="1803" width="11.85546875" style="218" customWidth="1"/>
    <col min="1804" max="1808" width="5.7109375" style="218" customWidth="1"/>
    <col min="1809" max="1809" width="2" style="218" customWidth="1"/>
    <col min="1810" max="1810" width="0" style="218" hidden="1" customWidth="1"/>
    <col min="1811" max="1814" width="9.140625" style="218" customWidth="1"/>
    <col min="1815" max="1815" width="8.5703125" style="218" customWidth="1"/>
    <col min="1816" max="1816" width="5.42578125" style="218" customWidth="1"/>
    <col min="1817" max="1817" width="3.85546875" style="218" customWidth="1"/>
    <col min="1818" max="1825" width="7.28515625" style="218" customWidth="1"/>
    <col min="1826" max="2048" width="11.42578125" style="218"/>
    <col min="2049" max="2049" width="40.85546875" style="218" customWidth="1"/>
    <col min="2050" max="2050" width="48.140625" style="218" customWidth="1"/>
    <col min="2051" max="2051" width="40.85546875" style="218" customWidth="1"/>
    <col min="2052" max="2052" width="5.7109375" style="218" customWidth="1"/>
    <col min="2053" max="2053" width="15.140625" style="218" customWidth="1"/>
    <col min="2054" max="2054" width="7.7109375" style="218" customWidth="1"/>
    <col min="2055" max="2055" width="7.5703125" style="218" customWidth="1"/>
    <col min="2056" max="2056" width="8.5703125" style="218" customWidth="1"/>
    <col min="2057" max="2057" width="7.140625" style="218" customWidth="1"/>
    <col min="2058" max="2058" width="9" style="218" customWidth="1"/>
    <col min="2059" max="2059" width="11.85546875" style="218" customWidth="1"/>
    <col min="2060" max="2064" width="5.7109375" style="218" customWidth="1"/>
    <col min="2065" max="2065" width="2" style="218" customWidth="1"/>
    <col min="2066" max="2066" width="0" style="218" hidden="1" customWidth="1"/>
    <col min="2067" max="2070" width="9.140625" style="218" customWidth="1"/>
    <col min="2071" max="2071" width="8.5703125" style="218" customWidth="1"/>
    <col min="2072" max="2072" width="5.42578125" style="218" customWidth="1"/>
    <col min="2073" max="2073" width="3.85546875" style="218" customWidth="1"/>
    <col min="2074" max="2081" width="7.28515625" style="218" customWidth="1"/>
    <col min="2082" max="2304" width="11.42578125" style="218"/>
    <col min="2305" max="2305" width="40.85546875" style="218" customWidth="1"/>
    <col min="2306" max="2306" width="48.140625" style="218" customWidth="1"/>
    <col min="2307" max="2307" width="40.85546875" style="218" customWidth="1"/>
    <col min="2308" max="2308" width="5.7109375" style="218" customWidth="1"/>
    <col min="2309" max="2309" width="15.140625" style="218" customWidth="1"/>
    <col min="2310" max="2310" width="7.7109375" style="218" customWidth="1"/>
    <col min="2311" max="2311" width="7.5703125" style="218" customWidth="1"/>
    <col min="2312" max="2312" width="8.5703125" style="218" customWidth="1"/>
    <col min="2313" max="2313" width="7.140625" style="218" customWidth="1"/>
    <col min="2314" max="2314" width="9" style="218" customWidth="1"/>
    <col min="2315" max="2315" width="11.85546875" style="218" customWidth="1"/>
    <col min="2316" max="2320" width="5.7109375" style="218" customWidth="1"/>
    <col min="2321" max="2321" width="2" style="218" customWidth="1"/>
    <col min="2322" max="2322" width="0" style="218" hidden="1" customWidth="1"/>
    <col min="2323" max="2326" width="9.140625" style="218" customWidth="1"/>
    <col min="2327" max="2327" width="8.5703125" style="218" customWidth="1"/>
    <col min="2328" max="2328" width="5.42578125" style="218" customWidth="1"/>
    <col min="2329" max="2329" width="3.85546875" style="218" customWidth="1"/>
    <col min="2330" max="2337" width="7.28515625" style="218" customWidth="1"/>
    <col min="2338" max="2560" width="11.42578125" style="218"/>
    <col min="2561" max="2561" width="40.85546875" style="218" customWidth="1"/>
    <col min="2562" max="2562" width="48.140625" style="218" customWidth="1"/>
    <col min="2563" max="2563" width="40.85546875" style="218" customWidth="1"/>
    <col min="2564" max="2564" width="5.7109375" style="218" customWidth="1"/>
    <col min="2565" max="2565" width="15.140625" style="218" customWidth="1"/>
    <col min="2566" max="2566" width="7.7109375" style="218" customWidth="1"/>
    <col min="2567" max="2567" width="7.5703125" style="218" customWidth="1"/>
    <col min="2568" max="2568" width="8.5703125" style="218" customWidth="1"/>
    <col min="2569" max="2569" width="7.140625" style="218" customWidth="1"/>
    <col min="2570" max="2570" width="9" style="218" customWidth="1"/>
    <col min="2571" max="2571" width="11.85546875" style="218" customWidth="1"/>
    <col min="2572" max="2576" width="5.7109375" style="218" customWidth="1"/>
    <col min="2577" max="2577" width="2" style="218" customWidth="1"/>
    <col min="2578" max="2578" width="0" style="218" hidden="1" customWidth="1"/>
    <col min="2579" max="2582" width="9.140625" style="218" customWidth="1"/>
    <col min="2583" max="2583" width="8.5703125" style="218" customWidth="1"/>
    <col min="2584" max="2584" width="5.42578125" style="218" customWidth="1"/>
    <col min="2585" max="2585" width="3.85546875" style="218" customWidth="1"/>
    <col min="2586" max="2593" width="7.28515625" style="218" customWidth="1"/>
    <col min="2594" max="2816" width="11.42578125" style="218"/>
    <col min="2817" max="2817" width="40.85546875" style="218" customWidth="1"/>
    <col min="2818" max="2818" width="48.140625" style="218" customWidth="1"/>
    <col min="2819" max="2819" width="40.85546875" style="218" customWidth="1"/>
    <col min="2820" max="2820" width="5.7109375" style="218" customWidth="1"/>
    <col min="2821" max="2821" width="15.140625" style="218" customWidth="1"/>
    <col min="2822" max="2822" width="7.7109375" style="218" customWidth="1"/>
    <col min="2823" max="2823" width="7.5703125" style="218" customWidth="1"/>
    <col min="2824" max="2824" width="8.5703125" style="218" customWidth="1"/>
    <col min="2825" max="2825" width="7.140625" style="218" customWidth="1"/>
    <col min="2826" max="2826" width="9" style="218" customWidth="1"/>
    <col min="2827" max="2827" width="11.85546875" style="218" customWidth="1"/>
    <col min="2828" max="2832" width="5.7109375" style="218" customWidth="1"/>
    <col min="2833" max="2833" width="2" style="218" customWidth="1"/>
    <col min="2834" max="2834" width="0" style="218" hidden="1" customWidth="1"/>
    <col min="2835" max="2838" width="9.140625" style="218" customWidth="1"/>
    <col min="2839" max="2839" width="8.5703125" style="218" customWidth="1"/>
    <col min="2840" max="2840" width="5.42578125" style="218" customWidth="1"/>
    <col min="2841" max="2841" width="3.85546875" style="218" customWidth="1"/>
    <col min="2842" max="2849" width="7.28515625" style="218" customWidth="1"/>
    <col min="2850" max="3072" width="11.42578125" style="218"/>
    <col min="3073" max="3073" width="40.85546875" style="218" customWidth="1"/>
    <col min="3074" max="3074" width="48.140625" style="218" customWidth="1"/>
    <col min="3075" max="3075" width="40.85546875" style="218" customWidth="1"/>
    <col min="3076" max="3076" width="5.7109375" style="218" customWidth="1"/>
    <col min="3077" max="3077" width="15.140625" style="218" customWidth="1"/>
    <col min="3078" max="3078" width="7.7109375" style="218" customWidth="1"/>
    <col min="3079" max="3079" width="7.5703125" style="218" customWidth="1"/>
    <col min="3080" max="3080" width="8.5703125" style="218" customWidth="1"/>
    <col min="3081" max="3081" width="7.140625" style="218" customWidth="1"/>
    <col min="3082" max="3082" width="9" style="218" customWidth="1"/>
    <col min="3083" max="3083" width="11.85546875" style="218" customWidth="1"/>
    <col min="3084" max="3088" width="5.7109375" style="218" customWidth="1"/>
    <col min="3089" max="3089" width="2" style="218" customWidth="1"/>
    <col min="3090" max="3090" width="0" style="218" hidden="1" customWidth="1"/>
    <col min="3091" max="3094" width="9.140625" style="218" customWidth="1"/>
    <col min="3095" max="3095" width="8.5703125" style="218" customWidth="1"/>
    <col min="3096" max="3096" width="5.42578125" style="218" customWidth="1"/>
    <col min="3097" max="3097" width="3.85546875" style="218" customWidth="1"/>
    <col min="3098" max="3105" width="7.28515625" style="218" customWidth="1"/>
    <col min="3106" max="3328" width="11.42578125" style="218"/>
    <col min="3329" max="3329" width="40.85546875" style="218" customWidth="1"/>
    <col min="3330" max="3330" width="48.140625" style="218" customWidth="1"/>
    <col min="3331" max="3331" width="40.85546875" style="218" customWidth="1"/>
    <col min="3332" max="3332" width="5.7109375" style="218" customWidth="1"/>
    <col min="3333" max="3333" width="15.140625" style="218" customWidth="1"/>
    <col min="3334" max="3334" width="7.7109375" style="218" customWidth="1"/>
    <col min="3335" max="3335" width="7.5703125" style="218" customWidth="1"/>
    <col min="3336" max="3336" width="8.5703125" style="218" customWidth="1"/>
    <col min="3337" max="3337" width="7.140625" style="218" customWidth="1"/>
    <col min="3338" max="3338" width="9" style="218" customWidth="1"/>
    <col min="3339" max="3339" width="11.85546875" style="218" customWidth="1"/>
    <col min="3340" max="3344" width="5.7109375" style="218" customWidth="1"/>
    <col min="3345" max="3345" width="2" style="218" customWidth="1"/>
    <col min="3346" max="3346" width="0" style="218" hidden="1" customWidth="1"/>
    <col min="3347" max="3350" width="9.140625" style="218" customWidth="1"/>
    <col min="3351" max="3351" width="8.5703125" style="218" customWidth="1"/>
    <col min="3352" max="3352" width="5.42578125" style="218" customWidth="1"/>
    <col min="3353" max="3353" width="3.85546875" style="218" customWidth="1"/>
    <col min="3354" max="3361" width="7.28515625" style="218" customWidth="1"/>
    <col min="3362" max="3584" width="11.42578125" style="218"/>
    <col min="3585" max="3585" width="40.85546875" style="218" customWidth="1"/>
    <col min="3586" max="3586" width="48.140625" style="218" customWidth="1"/>
    <col min="3587" max="3587" width="40.85546875" style="218" customWidth="1"/>
    <col min="3588" max="3588" width="5.7109375" style="218" customWidth="1"/>
    <col min="3589" max="3589" width="15.140625" style="218" customWidth="1"/>
    <col min="3590" max="3590" width="7.7109375" style="218" customWidth="1"/>
    <col min="3591" max="3591" width="7.5703125" style="218" customWidth="1"/>
    <col min="3592" max="3592" width="8.5703125" style="218" customWidth="1"/>
    <col min="3593" max="3593" width="7.140625" style="218" customWidth="1"/>
    <col min="3594" max="3594" width="9" style="218" customWidth="1"/>
    <col min="3595" max="3595" width="11.85546875" style="218" customWidth="1"/>
    <col min="3596" max="3600" width="5.7109375" style="218" customWidth="1"/>
    <col min="3601" max="3601" width="2" style="218" customWidth="1"/>
    <col min="3602" max="3602" width="0" style="218" hidden="1" customWidth="1"/>
    <col min="3603" max="3606" width="9.140625" style="218" customWidth="1"/>
    <col min="3607" max="3607" width="8.5703125" style="218" customWidth="1"/>
    <col min="3608" max="3608" width="5.42578125" style="218" customWidth="1"/>
    <col min="3609" max="3609" width="3.85546875" style="218" customWidth="1"/>
    <col min="3610" max="3617" width="7.28515625" style="218" customWidth="1"/>
    <col min="3618" max="3840" width="11.42578125" style="218"/>
    <col min="3841" max="3841" width="40.85546875" style="218" customWidth="1"/>
    <col min="3842" max="3842" width="48.140625" style="218" customWidth="1"/>
    <col min="3843" max="3843" width="40.85546875" style="218" customWidth="1"/>
    <col min="3844" max="3844" width="5.7109375" style="218" customWidth="1"/>
    <col min="3845" max="3845" width="15.140625" style="218" customWidth="1"/>
    <col min="3846" max="3846" width="7.7109375" style="218" customWidth="1"/>
    <col min="3847" max="3847" width="7.5703125" style="218" customWidth="1"/>
    <col min="3848" max="3848" width="8.5703125" style="218" customWidth="1"/>
    <col min="3849" max="3849" width="7.140625" style="218" customWidth="1"/>
    <col min="3850" max="3850" width="9" style="218" customWidth="1"/>
    <col min="3851" max="3851" width="11.85546875" style="218" customWidth="1"/>
    <col min="3852" max="3856" width="5.7109375" style="218" customWidth="1"/>
    <col min="3857" max="3857" width="2" style="218" customWidth="1"/>
    <col min="3858" max="3858" width="0" style="218" hidden="1" customWidth="1"/>
    <col min="3859" max="3862" width="9.140625" style="218" customWidth="1"/>
    <col min="3863" max="3863" width="8.5703125" style="218" customWidth="1"/>
    <col min="3864" max="3864" width="5.42578125" style="218" customWidth="1"/>
    <col min="3865" max="3865" width="3.85546875" style="218" customWidth="1"/>
    <col min="3866" max="3873" width="7.28515625" style="218" customWidth="1"/>
    <col min="3874" max="4096" width="11.42578125" style="218"/>
    <col min="4097" max="4097" width="40.85546875" style="218" customWidth="1"/>
    <col min="4098" max="4098" width="48.140625" style="218" customWidth="1"/>
    <col min="4099" max="4099" width="40.85546875" style="218" customWidth="1"/>
    <col min="4100" max="4100" width="5.7109375" style="218" customWidth="1"/>
    <col min="4101" max="4101" width="15.140625" style="218" customWidth="1"/>
    <col min="4102" max="4102" width="7.7109375" style="218" customWidth="1"/>
    <col min="4103" max="4103" width="7.5703125" style="218" customWidth="1"/>
    <col min="4104" max="4104" width="8.5703125" style="218" customWidth="1"/>
    <col min="4105" max="4105" width="7.140625" style="218" customWidth="1"/>
    <col min="4106" max="4106" width="9" style="218" customWidth="1"/>
    <col min="4107" max="4107" width="11.85546875" style="218" customWidth="1"/>
    <col min="4108" max="4112" width="5.7109375" style="218" customWidth="1"/>
    <col min="4113" max="4113" width="2" style="218" customWidth="1"/>
    <col min="4114" max="4114" width="0" style="218" hidden="1" customWidth="1"/>
    <col min="4115" max="4118" width="9.140625" style="218" customWidth="1"/>
    <col min="4119" max="4119" width="8.5703125" style="218" customWidth="1"/>
    <col min="4120" max="4120" width="5.42578125" style="218" customWidth="1"/>
    <col min="4121" max="4121" width="3.85546875" style="218" customWidth="1"/>
    <col min="4122" max="4129" width="7.28515625" style="218" customWidth="1"/>
    <col min="4130" max="4352" width="11.42578125" style="218"/>
    <col min="4353" max="4353" width="40.85546875" style="218" customWidth="1"/>
    <col min="4354" max="4354" width="48.140625" style="218" customWidth="1"/>
    <col min="4355" max="4355" width="40.85546875" style="218" customWidth="1"/>
    <col min="4356" max="4356" width="5.7109375" style="218" customWidth="1"/>
    <col min="4357" max="4357" width="15.140625" style="218" customWidth="1"/>
    <col min="4358" max="4358" width="7.7109375" style="218" customWidth="1"/>
    <col min="4359" max="4359" width="7.5703125" style="218" customWidth="1"/>
    <col min="4360" max="4360" width="8.5703125" style="218" customWidth="1"/>
    <col min="4361" max="4361" width="7.140625" style="218" customWidth="1"/>
    <col min="4362" max="4362" width="9" style="218" customWidth="1"/>
    <col min="4363" max="4363" width="11.85546875" style="218" customWidth="1"/>
    <col min="4364" max="4368" width="5.7109375" style="218" customWidth="1"/>
    <col min="4369" max="4369" width="2" style="218" customWidth="1"/>
    <col min="4370" max="4370" width="0" style="218" hidden="1" customWidth="1"/>
    <col min="4371" max="4374" width="9.140625" style="218" customWidth="1"/>
    <col min="4375" max="4375" width="8.5703125" style="218" customWidth="1"/>
    <col min="4376" max="4376" width="5.42578125" style="218" customWidth="1"/>
    <col min="4377" max="4377" width="3.85546875" style="218" customWidth="1"/>
    <col min="4378" max="4385" width="7.28515625" style="218" customWidth="1"/>
    <col min="4386" max="4608" width="11.42578125" style="218"/>
    <col min="4609" max="4609" width="40.85546875" style="218" customWidth="1"/>
    <col min="4610" max="4610" width="48.140625" style="218" customWidth="1"/>
    <col min="4611" max="4611" width="40.85546875" style="218" customWidth="1"/>
    <col min="4612" max="4612" width="5.7109375" style="218" customWidth="1"/>
    <col min="4613" max="4613" width="15.140625" style="218" customWidth="1"/>
    <col min="4614" max="4614" width="7.7109375" style="218" customWidth="1"/>
    <col min="4615" max="4615" width="7.5703125" style="218" customWidth="1"/>
    <col min="4616" max="4616" width="8.5703125" style="218" customWidth="1"/>
    <col min="4617" max="4617" width="7.140625" style="218" customWidth="1"/>
    <col min="4618" max="4618" width="9" style="218" customWidth="1"/>
    <col min="4619" max="4619" width="11.85546875" style="218" customWidth="1"/>
    <col min="4620" max="4624" width="5.7109375" style="218" customWidth="1"/>
    <col min="4625" max="4625" width="2" style="218" customWidth="1"/>
    <col min="4626" max="4626" width="0" style="218" hidden="1" customWidth="1"/>
    <col min="4627" max="4630" width="9.140625" style="218" customWidth="1"/>
    <col min="4631" max="4631" width="8.5703125" style="218" customWidth="1"/>
    <col min="4632" max="4632" width="5.42578125" style="218" customWidth="1"/>
    <col min="4633" max="4633" width="3.85546875" style="218" customWidth="1"/>
    <col min="4634" max="4641" width="7.28515625" style="218" customWidth="1"/>
    <col min="4642" max="4864" width="11.42578125" style="218"/>
    <col min="4865" max="4865" width="40.85546875" style="218" customWidth="1"/>
    <col min="4866" max="4866" width="48.140625" style="218" customWidth="1"/>
    <col min="4867" max="4867" width="40.85546875" style="218" customWidth="1"/>
    <col min="4868" max="4868" width="5.7109375" style="218" customWidth="1"/>
    <col min="4869" max="4869" width="15.140625" style="218" customWidth="1"/>
    <col min="4870" max="4870" width="7.7109375" style="218" customWidth="1"/>
    <col min="4871" max="4871" width="7.5703125" style="218" customWidth="1"/>
    <col min="4872" max="4872" width="8.5703125" style="218" customWidth="1"/>
    <col min="4873" max="4873" width="7.140625" style="218" customWidth="1"/>
    <col min="4874" max="4874" width="9" style="218" customWidth="1"/>
    <col min="4875" max="4875" width="11.85546875" style="218" customWidth="1"/>
    <col min="4876" max="4880" width="5.7109375" style="218" customWidth="1"/>
    <col min="4881" max="4881" width="2" style="218" customWidth="1"/>
    <col min="4882" max="4882" width="0" style="218" hidden="1" customWidth="1"/>
    <col min="4883" max="4886" width="9.140625" style="218" customWidth="1"/>
    <col min="4887" max="4887" width="8.5703125" style="218" customWidth="1"/>
    <col min="4888" max="4888" width="5.42578125" style="218" customWidth="1"/>
    <col min="4889" max="4889" width="3.85546875" style="218" customWidth="1"/>
    <col min="4890" max="4897" width="7.28515625" style="218" customWidth="1"/>
    <col min="4898" max="5120" width="11.42578125" style="218"/>
    <col min="5121" max="5121" width="40.85546875" style="218" customWidth="1"/>
    <col min="5122" max="5122" width="48.140625" style="218" customWidth="1"/>
    <col min="5123" max="5123" width="40.85546875" style="218" customWidth="1"/>
    <col min="5124" max="5124" width="5.7109375" style="218" customWidth="1"/>
    <col min="5125" max="5125" width="15.140625" style="218" customWidth="1"/>
    <col min="5126" max="5126" width="7.7109375" style="218" customWidth="1"/>
    <col min="5127" max="5127" width="7.5703125" style="218" customWidth="1"/>
    <col min="5128" max="5128" width="8.5703125" style="218" customWidth="1"/>
    <col min="5129" max="5129" width="7.140625" style="218" customWidth="1"/>
    <col min="5130" max="5130" width="9" style="218" customWidth="1"/>
    <col min="5131" max="5131" width="11.85546875" style="218" customWidth="1"/>
    <col min="5132" max="5136" width="5.7109375" style="218" customWidth="1"/>
    <col min="5137" max="5137" width="2" style="218" customWidth="1"/>
    <col min="5138" max="5138" width="0" style="218" hidden="1" customWidth="1"/>
    <col min="5139" max="5142" width="9.140625" style="218" customWidth="1"/>
    <col min="5143" max="5143" width="8.5703125" style="218" customWidth="1"/>
    <col min="5144" max="5144" width="5.42578125" style="218" customWidth="1"/>
    <col min="5145" max="5145" width="3.85546875" style="218" customWidth="1"/>
    <col min="5146" max="5153" width="7.28515625" style="218" customWidth="1"/>
    <col min="5154" max="5376" width="11.42578125" style="218"/>
    <col min="5377" max="5377" width="40.85546875" style="218" customWidth="1"/>
    <col min="5378" max="5378" width="48.140625" style="218" customWidth="1"/>
    <col min="5379" max="5379" width="40.85546875" style="218" customWidth="1"/>
    <col min="5380" max="5380" width="5.7109375" style="218" customWidth="1"/>
    <col min="5381" max="5381" width="15.140625" style="218" customWidth="1"/>
    <col min="5382" max="5382" width="7.7109375" style="218" customWidth="1"/>
    <col min="5383" max="5383" width="7.5703125" style="218" customWidth="1"/>
    <col min="5384" max="5384" width="8.5703125" style="218" customWidth="1"/>
    <col min="5385" max="5385" width="7.140625" style="218" customWidth="1"/>
    <col min="5386" max="5386" width="9" style="218" customWidth="1"/>
    <col min="5387" max="5387" width="11.85546875" style="218" customWidth="1"/>
    <col min="5388" max="5392" width="5.7109375" style="218" customWidth="1"/>
    <col min="5393" max="5393" width="2" style="218" customWidth="1"/>
    <col min="5394" max="5394" width="0" style="218" hidden="1" customWidth="1"/>
    <col min="5395" max="5398" width="9.140625" style="218" customWidth="1"/>
    <col min="5399" max="5399" width="8.5703125" style="218" customWidth="1"/>
    <col min="5400" max="5400" width="5.42578125" style="218" customWidth="1"/>
    <col min="5401" max="5401" width="3.85546875" style="218" customWidth="1"/>
    <col min="5402" max="5409" width="7.28515625" style="218" customWidth="1"/>
    <col min="5410" max="5632" width="11.42578125" style="218"/>
    <col min="5633" max="5633" width="40.85546875" style="218" customWidth="1"/>
    <col min="5634" max="5634" width="48.140625" style="218" customWidth="1"/>
    <col min="5635" max="5635" width="40.85546875" style="218" customWidth="1"/>
    <col min="5636" max="5636" width="5.7109375" style="218" customWidth="1"/>
    <col min="5637" max="5637" width="15.140625" style="218" customWidth="1"/>
    <col min="5638" max="5638" width="7.7109375" style="218" customWidth="1"/>
    <col min="5639" max="5639" width="7.5703125" style="218" customWidth="1"/>
    <col min="5640" max="5640" width="8.5703125" style="218" customWidth="1"/>
    <col min="5641" max="5641" width="7.140625" style="218" customWidth="1"/>
    <col min="5642" max="5642" width="9" style="218" customWidth="1"/>
    <col min="5643" max="5643" width="11.85546875" style="218" customWidth="1"/>
    <col min="5644" max="5648" width="5.7109375" style="218" customWidth="1"/>
    <col min="5649" max="5649" width="2" style="218" customWidth="1"/>
    <col min="5650" max="5650" width="0" style="218" hidden="1" customWidth="1"/>
    <col min="5651" max="5654" width="9.140625" style="218" customWidth="1"/>
    <col min="5655" max="5655" width="8.5703125" style="218" customWidth="1"/>
    <col min="5656" max="5656" width="5.42578125" style="218" customWidth="1"/>
    <col min="5657" max="5657" width="3.85546875" style="218" customWidth="1"/>
    <col min="5658" max="5665" width="7.28515625" style="218" customWidth="1"/>
    <col min="5666" max="5888" width="11.42578125" style="218"/>
    <col min="5889" max="5889" width="40.85546875" style="218" customWidth="1"/>
    <col min="5890" max="5890" width="48.140625" style="218" customWidth="1"/>
    <col min="5891" max="5891" width="40.85546875" style="218" customWidth="1"/>
    <col min="5892" max="5892" width="5.7109375" style="218" customWidth="1"/>
    <col min="5893" max="5893" width="15.140625" style="218" customWidth="1"/>
    <col min="5894" max="5894" width="7.7109375" style="218" customWidth="1"/>
    <col min="5895" max="5895" width="7.5703125" style="218" customWidth="1"/>
    <col min="5896" max="5896" width="8.5703125" style="218" customWidth="1"/>
    <col min="5897" max="5897" width="7.140625" style="218" customWidth="1"/>
    <col min="5898" max="5898" width="9" style="218" customWidth="1"/>
    <col min="5899" max="5899" width="11.85546875" style="218" customWidth="1"/>
    <col min="5900" max="5904" width="5.7109375" style="218" customWidth="1"/>
    <col min="5905" max="5905" width="2" style="218" customWidth="1"/>
    <col min="5906" max="5906" width="0" style="218" hidden="1" customWidth="1"/>
    <col min="5907" max="5910" width="9.140625" style="218" customWidth="1"/>
    <col min="5911" max="5911" width="8.5703125" style="218" customWidth="1"/>
    <col min="5912" max="5912" width="5.42578125" style="218" customWidth="1"/>
    <col min="5913" max="5913" width="3.85546875" style="218" customWidth="1"/>
    <col min="5914" max="5921" width="7.28515625" style="218" customWidth="1"/>
    <col min="5922" max="6144" width="11.42578125" style="218"/>
    <col min="6145" max="6145" width="40.85546875" style="218" customWidth="1"/>
    <col min="6146" max="6146" width="48.140625" style="218" customWidth="1"/>
    <col min="6147" max="6147" width="40.85546875" style="218" customWidth="1"/>
    <col min="6148" max="6148" width="5.7109375" style="218" customWidth="1"/>
    <col min="6149" max="6149" width="15.140625" style="218" customWidth="1"/>
    <col min="6150" max="6150" width="7.7109375" style="218" customWidth="1"/>
    <col min="6151" max="6151" width="7.5703125" style="218" customWidth="1"/>
    <col min="6152" max="6152" width="8.5703125" style="218" customWidth="1"/>
    <col min="6153" max="6153" width="7.140625" style="218" customWidth="1"/>
    <col min="6154" max="6154" width="9" style="218" customWidth="1"/>
    <col min="6155" max="6155" width="11.85546875" style="218" customWidth="1"/>
    <col min="6156" max="6160" width="5.7109375" style="218" customWidth="1"/>
    <col min="6161" max="6161" width="2" style="218" customWidth="1"/>
    <col min="6162" max="6162" width="0" style="218" hidden="1" customWidth="1"/>
    <col min="6163" max="6166" width="9.140625" style="218" customWidth="1"/>
    <col min="6167" max="6167" width="8.5703125" style="218" customWidth="1"/>
    <col min="6168" max="6168" width="5.42578125" style="218" customWidth="1"/>
    <col min="6169" max="6169" width="3.85546875" style="218" customWidth="1"/>
    <col min="6170" max="6177" width="7.28515625" style="218" customWidth="1"/>
    <col min="6178" max="6400" width="11.42578125" style="218"/>
    <col min="6401" max="6401" width="40.85546875" style="218" customWidth="1"/>
    <col min="6402" max="6402" width="48.140625" style="218" customWidth="1"/>
    <col min="6403" max="6403" width="40.85546875" style="218" customWidth="1"/>
    <col min="6404" max="6404" width="5.7109375" style="218" customWidth="1"/>
    <col min="6405" max="6405" width="15.140625" style="218" customWidth="1"/>
    <col min="6406" max="6406" width="7.7109375" style="218" customWidth="1"/>
    <col min="6407" max="6407" width="7.5703125" style="218" customWidth="1"/>
    <col min="6408" max="6408" width="8.5703125" style="218" customWidth="1"/>
    <col min="6409" max="6409" width="7.140625" style="218" customWidth="1"/>
    <col min="6410" max="6410" width="9" style="218" customWidth="1"/>
    <col min="6411" max="6411" width="11.85546875" style="218" customWidth="1"/>
    <col min="6412" max="6416" width="5.7109375" style="218" customWidth="1"/>
    <col min="6417" max="6417" width="2" style="218" customWidth="1"/>
    <col min="6418" max="6418" width="0" style="218" hidden="1" customWidth="1"/>
    <col min="6419" max="6422" width="9.140625" style="218" customWidth="1"/>
    <col min="6423" max="6423" width="8.5703125" style="218" customWidth="1"/>
    <col min="6424" max="6424" width="5.42578125" style="218" customWidth="1"/>
    <col min="6425" max="6425" width="3.85546875" style="218" customWidth="1"/>
    <col min="6426" max="6433" width="7.28515625" style="218" customWidth="1"/>
    <col min="6434" max="6656" width="11.42578125" style="218"/>
    <col min="6657" max="6657" width="40.85546875" style="218" customWidth="1"/>
    <col min="6658" max="6658" width="48.140625" style="218" customWidth="1"/>
    <col min="6659" max="6659" width="40.85546875" style="218" customWidth="1"/>
    <col min="6660" max="6660" width="5.7109375" style="218" customWidth="1"/>
    <col min="6661" max="6661" width="15.140625" style="218" customWidth="1"/>
    <col min="6662" max="6662" width="7.7109375" style="218" customWidth="1"/>
    <col min="6663" max="6663" width="7.5703125" style="218" customWidth="1"/>
    <col min="6664" max="6664" width="8.5703125" style="218" customWidth="1"/>
    <col min="6665" max="6665" width="7.140625" style="218" customWidth="1"/>
    <col min="6666" max="6666" width="9" style="218" customWidth="1"/>
    <col min="6667" max="6667" width="11.85546875" style="218" customWidth="1"/>
    <col min="6668" max="6672" width="5.7109375" style="218" customWidth="1"/>
    <col min="6673" max="6673" width="2" style="218" customWidth="1"/>
    <col min="6674" max="6674" width="0" style="218" hidden="1" customWidth="1"/>
    <col min="6675" max="6678" width="9.140625" style="218" customWidth="1"/>
    <col min="6679" max="6679" width="8.5703125" style="218" customWidth="1"/>
    <col min="6680" max="6680" width="5.42578125" style="218" customWidth="1"/>
    <col min="6681" max="6681" width="3.85546875" style="218" customWidth="1"/>
    <col min="6682" max="6689" width="7.28515625" style="218" customWidth="1"/>
    <col min="6690" max="6912" width="11.42578125" style="218"/>
    <col min="6913" max="6913" width="40.85546875" style="218" customWidth="1"/>
    <col min="6914" max="6914" width="48.140625" style="218" customWidth="1"/>
    <col min="6915" max="6915" width="40.85546875" style="218" customWidth="1"/>
    <col min="6916" max="6916" width="5.7109375" style="218" customWidth="1"/>
    <col min="6917" max="6917" width="15.140625" style="218" customWidth="1"/>
    <col min="6918" max="6918" width="7.7109375" style="218" customWidth="1"/>
    <col min="6919" max="6919" width="7.5703125" style="218" customWidth="1"/>
    <col min="6920" max="6920" width="8.5703125" style="218" customWidth="1"/>
    <col min="6921" max="6921" width="7.140625" style="218" customWidth="1"/>
    <col min="6922" max="6922" width="9" style="218" customWidth="1"/>
    <col min="6923" max="6923" width="11.85546875" style="218" customWidth="1"/>
    <col min="6924" max="6928" width="5.7109375" style="218" customWidth="1"/>
    <col min="6929" max="6929" width="2" style="218" customWidth="1"/>
    <col min="6930" max="6930" width="0" style="218" hidden="1" customWidth="1"/>
    <col min="6931" max="6934" width="9.140625" style="218" customWidth="1"/>
    <col min="6935" max="6935" width="8.5703125" style="218" customWidth="1"/>
    <col min="6936" max="6936" width="5.42578125" style="218" customWidth="1"/>
    <col min="6937" max="6937" width="3.85546875" style="218" customWidth="1"/>
    <col min="6938" max="6945" width="7.28515625" style="218" customWidth="1"/>
    <col min="6946" max="7168" width="11.42578125" style="218"/>
    <col min="7169" max="7169" width="40.85546875" style="218" customWidth="1"/>
    <col min="7170" max="7170" width="48.140625" style="218" customWidth="1"/>
    <col min="7171" max="7171" width="40.85546875" style="218" customWidth="1"/>
    <col min="7172" max="7172" width="5.7109375" style="218" customWidth="1"/>
    <col min="7173" max="7173" width="15.140625" style="218" customWidth="1"/>
    <col min="7174" max="7174" width="7.7109375" style="218" customWidth="1"/>
    <col min="7175" max="7175" width="7.5703125" style="218" customWidth="1"/>
    <col min="7176" max="7176" width="8.5703125" style="218" customWidth="1"/>
    <col min="7177" max="7177" width="7.140625" style="218" customWidth="1"/>
    <col min="7178" max="7178" width="9" style="218" customWidth="1"/>
    <col min="7179" max="7179" width="11.85546875" style="218" customWidth="1"/>
    <col min="7180" max="7184" width="5.7109375" style="218" customWidth="1"/>
    <col min="7185" max="7185" width="2" style="218" customWidth="1"/>
    <col min="7186" max="7186" width="0" style="218" hidden="1" customWidth="1"/>
    <col min="7187" max="7190" width="9.140625" style="218" customWidth="1"/>
    <col min="7191" max="7191" width="8.5703125" style="218" customWidth="1"/>
    <col min="7192" max="7192" width="5.42578125" style="218" customWidth="1"/>
    <col min="7193" max="7193" width="3.85546875" style="218" customWidth="1"/>
    <col min="7194" max="7201" width="7.28515625" style="218" customWidth="1"/>
    <col min="7202" max="7424" width="11.42578125" style="218"/>
    <col min="7425" max="7425" width="40.85546875" style="218" customWidth="1"/>
    <col min="7426" max="7426" width="48.140625" style="218" customWidth="1"/>
    <col min="7427" max="7427" width="40.85546875" style="218" customWidth="1"/>
    <col min="7428" max="7428" width="5.7109375" style="218" customWidth="1"/>
    <col min="7429" max="7429" width="15.140625" style="218" customWidth="1"/>
    <col min="7430" max="7430" width="7.7109375" style="218" customWidth="1"/>
    <col min="7431" max="7431" width="7.5703125" style="218" customWidth="1"/>
    <col min="7432" max="7432" width="8.5703125" style="218" customWidth="1"/>
    <col min="7433" max="7433" width="7.140625" style="218" customWidth="1"/>
    <col min="7434" max="7434" width="9" style="218" customWidth="1"/>
    <col min="7435" max="7435" width="11.85546875" style="218" customWidth="1"/>
    <col min="7436" max="7440" width="5.7109375" style="218" customWidth="1"/>
    <col min="7441" max="7441" width="2" style="218" customWidth="1"/>
    <col min="7442" max="7442" width="0" style="218" hidden="1" customWidth="1"/>
    <col min="7443" max="7446" width="9.140625" style="218" customWidth="1"/>
    <col min="7447" max="7447" width="8.5703125" style="218" customWidth="1"/>
    <col min="7448" max="7448" width="5.42578125" style="218" customWidth="1"/>
    <col min="7449" max="7449" width="3.85546875" style="218" customWidth="1"/>
    <col min="7450" max="7457" width="7.28515625" style="218" customWidth="1"/>
    <col min="7458" max="7680" width="11.42578125" style="218"/>
    <col min="7681" max="7681" width="40.85546875" style="218" customWidth="1"/>
    <col min="7682" max="7682" width="48.140625" style="218" customWidth="1"/>
    <col min="7683" max="7683" width="40.85546875" style="218" customWidth="1"/>
    <col min="7684" max="7684" width="5.7109375" style="218" customWidth="1"/>
    <col min="7685" max="7685" width="15.140625" style="218" customWidth="1"/>
    <col min="7686" max="7686" width="7.7109375" style="218" customWidth="1"/>
    <col min="7687" max="7687" width="7.5703125" style="218" customWidth="1"/>
    <col min="7688" max="7688" width="8.5703125" style="218" customWidth="1"/>
    <col min="7689" max="7689" width="7.140625" style="218" customWidth="1"/>
    <col min="7690" max="7690" width="9" style="218" customWidth="1"/>
    <col min="7691" max="7691" width="11.85546875" style="218" customWidth="1"/>
    <col min="7692" max="7696" width="5.7109375" style="218" customWidth="1"/>
    <col min="7697" max="7697" width="2" style="218" customWidth="1"/>
    <col min="7698" max="7698" width="0" style="218" hidden="1" customWidth="1"/>
    <col min="7699" max="7702" width="9.140625" style="218" customWidth="1"/>
    <col min="7703" max="7703" width="8.5703125" style="218" customWidth="1"/>
    <col min="7704" max="7704" width="5.42578125" style="218" customWidth="1"/>
    <col min="7705" max="7705" width="3.85546875" style="218" customWidth="1"/>
    <col min="7706" max="7713" width="7.28515625" style="218" customWidth="1"/>
    <col min="7714" max="7936" width="11.42578125" style="218"/>
    <col min="7937" max="7937" width="40.85546875" style="218" customWidth="1"/>
    <col min="7938" max="7938" width="48.140625" style="218" customWidth="1"/>
    <col min="7939" max="7939" width="40.85546875" style="218" customWidth="1"/>
    <col min="7940" max="7940" width="5.7109375" style="218" customWidth="1"/>
    <col min="7941" max="7941" width="15.140625" style="218" customWidth="1"/>
    <col min="7942" max="7942" width="7.7109375" style="218" customWidth="1"/>
    <col min="7943" max="7943" width="7.5703125" style="218" customWidth="1"/>
    <col min="7944" max="7944" width="8.5703125" style="218" customWidth="1"/>
    <col min="7945" max="7945" width="7.140625" style="218" customWidth="1"/>
    <col min="7946" max="7946" width="9" style="218" customWidth="1"/>
    <col min="7947" max="7947" width="11.85546875" style="218" customWidth="1"/>
    <col min="7948" max="7952" width="5.7109375" style="218" customWidth="1"/>
    <col min="7953" max="7953" width="2" style="218" customWidth="1"/>
    <col min="7954" max="7954" width="0" style="218" hidden="1" customWidth="1"/>
    <col min="7955" max="7958" width="9.140625" style="218" customWidth="1"/>
    <col min="7959" max="7959" width="8.5703125" style="218" customWidth="1"/>
    <col min="7960" max="7960" width="5.42578125" style="218" customWidth="1"/>
    <col min="7961" max="7961" width="3.85546875" style="218" customWidth="1"/>
    <col min="7962" max="7969" width="7.28515625" style="218" customWidth="1"/>
    <col min="7970" max="8192" width="11.42578125" style="218"/>
    <col min="8193" max="8193" width="40.85546875" style="218" customWidth="1"/>
    <col min="8194" max="8194" width="48.140625" style="218" customWidth="1"/>
    <col min="8195" max="8195" width="40.85546875" style="218" customWidth="1"/>
    <col min="8196" max="8196" width="5.7109375" style="218" customWidth="1"/>
    <col min="8197" max="8197" width="15.140625" style="218" customWidth="1"/>
    <col min="8198" max="8198" width="7.7109375" style="218" customWidth="1"/>
    <col min="8199" max="8199" width="7.5703125" style="218" customWidth="1"/>
    <col min="8200" max="8200" width="8.5703125" style="218" customWidth="1"/>
    <col min="8201" max="8201" width="7.140625" style="218" customWidth="1"/>
    <col min="8202" max="8202" width="9" style="218" customWidth="1"/>
    <col min="8203" max="8203" width="11.85546875" style="218" customWidth="1"/>
    <col min="8204" max="8208" width="5.7109375" style="218" customWidth="1"/>
    <col min="8209" max="8209" width="2" style="218" customWidth="1"/>
    <col min="8210" max="8210" width="0" style="218" hidden="1" customWidth="1"/>
    <col min="8211" max="8214" width="9.140625" style="218" customWidth="1"/>
    <col min="8215" max="8215" width="8.5703125" style="218" customWidth="1"/>
    <col min="8216" max="8216" width="5.42578125" style="218" customWidth="1"/>
    <col min="8217" max="8217" width="3.85546875" style="218" customWidth="1"/>
    <col min="8218" max="8225" width="7.28515625" style="218" customWidth="1"/>
    <col min="8226" max="8448" width="11.42578125" style="218"/>
    <col min="8449" max="8449" width="40.85546875" style="218" customWidth="1"/>
    <col min="8450" max="8450" width="48.140625" style="218" customWidth="1"/>
    <col min="8451" max="8451" width="40.85546875" style="218" customWidth="1"/>
    <col min="8452" max="8452" width="5.7109375" style="218" customWidth="1"/>
    <col min="8453" max="8453" width="15.140625" style="218" customWidth="1"/>
    <col min="8454" max="8454" width="7.7109375" style="218" customWidth="1"/>
    <col min="8455" max="8455" width="7.5703125" style="218" customWidth="1"/>
    <col min="8456" max="8456" width="8.5703125" style="218" customWidth="1"/>
    <col min="8457" max="8457" width="7.140625" style="218" customWidth="1"/>
    <col min="8458" max="8458" width="9" style="218" customWidth="1"/>
    <col min="8459" max="8459" width="11.85546875" style="218" customWidth="1"/>
    <col min="8460" max="8464" width="5.7109375" style="218" customWidth="1"/>
    <col min="8465" max="8465" width="2" style="218" customWidth="1"/>
    <col min="8466" max="8466" width="0" style="218" hidden="1" customWidth="1"/>
    <col min="8467" max="8470" width="9.140625" style="218" customWidth="1"/>
    <col min="8471" max="8471" width="8.5703125" style="218" customWidth="1"/>
    <col min="8472" max="8472" width="5.42578125" style="218" customWidth="1"/>
    <col min="8473" max="8473" width="3.85546875" style="218" customWidth="1"/>
    <col min="8474" max="8481" width="7.28515625" style="218" customWidth="1"/>
    <col min="8482" max="8704" width="11.42578125" style="218"/>
    <col min="8705" max="8705" width="40.85546875" style="218" customWidth="1"/>
    <col min="8706" max="8706" width="48.140625" style="218" customWidth="1"/>
    <col min="8707" max="8707" width="40.85546875" style="218" customWidth="1"/>
    <col min="8708" max="8708" width="5.7109375" style="218" customWidth="1"/>
    <col min="8709" max="8709" width="15.140625" style="218" customWidth="1"/>
    <col min="8710" max="8710" width="7.7109375" style="218" customWidth="1"/>
    <col min="8711" max="8711" width="7.5703125" style="218" customWidth="1"/>
    <col min="8712" max="8712" width="8.5703125" style="218" customWidth="1"/>
    <col min="8713" max="8713" width="7.140625" style="218" customWidth="1"/>
    <col min="8714" max="8714" width="9" style="218" customWidth="1"/>
    <col min="8715" max="8715" width="11.85546875" style="218" customWidth="1"/>
    <col min="8716" max="8720" width="5.7109375" style="218" customWidth="1"/>
    <col min="8721" max="8721" width="2" style="218" customWidth="1"/>
    <col min="8722" max="8722" width="0" style="218" hidden="1" customWidth="1"/>
    <col min="8723" max="8726" width="9.140625" style="218" customWidth="1"/>
    <col min="8727" max="8727" width="8.5703125" style="218" customWidth="1"/>
    <col min="8728" max="8728" width="5.42578125" style="218" customWidth="1"/>
    <col min="8729" max="8729" width="3.85546875" style="218" customWidth="1"/>
    <col min="8730" max="8737" width="7.28515625" style="218" customWidth="1"/>
    <col min="8738" max="8960" width="11.42578125" style="218"/>
    <col min="8961" max="8961" width="40.85546875" style="218" customWidth="1"/>
    <col min="8962" max="8962" width="48.140625" style="218" customWidth="1"/>
    <col min="8963" max="8963" width="40.85546875" style="218" customWidth="1"/>
    <col min="8964" max="8964" width="5.7109375" style="218" customWidth="1"/>
    <col min="8965" max="8965" width="15.140625" style="218" customWidth="1"/>
    <col min="8966" max="8966" width="7.7109375" style="218" customWidth="1"/>
    <col min="8967" max="8967" width="7.5703125" style="218" customWidth="1"/>
    <col min="8968" max="8968" width="8.5703125" style="218" customWidth="1"/>
    <col min="8969" max="8969" width="7.140625" style="218" customWidth="1"/>
    <col min="8970" max="8970" width="9" style="218" customWidth="1"/>
    <col min="8971" max="8971" width="11.85546875" style="218" customWidth="1"/>
    <col min="8972" max="8976" width="5.7109375" style="218" customWidth="1"/>
    <col min="8977" max="8977" width="2" style="218" customWidth="1"/>
    <col min="8978" max="8978" width="0" style="218" hidden="1" customWidth="1"/>
    <col min="8979" max="8982" width="9.140625" style="218" customWidth="1"/>
    <col min="8983" max="8983" width="8.5703125" style="218" customWidth="1"/>
    <col min="8984" max="8984" width="5.42578125" style="218" customWidth="1"/>
    <col min="8985" max="8985" width="3.85546875" style="218" customWidth="1"/>
    <col min="8986" max="8993" width="7.28515625" style="218" customWidth="1"/>
    <col min="8994" max="9216" width="11.42578125" style="218"/>
    <col min="9217" max="9217" width="40.85546875" style="218" customWidth="1"/>
    <col min="9218" max="9218" width="48.140625" style="218" customWidth="1"/>
    <col min="9219" max="9219" width="40.85546875" style="218" customWidth="1"/>
    <col min="9220" max="9220" width="5.7109375" style="218" customWidth="1"/>
    <col min="9221" max="9221" width="15.140625" style="218" customWidth="1"/>
    <col min="9222" max="9222" width="7.7109375" style="218" customWidth="1"/>
    <col min="9223" max="9223" width="7.5703125" style="218" customWidth="1"/>
    <col min="9224" max="9224" width="8.5703125" style="218" customWidth="1"/>
    <col min="9225" max="9225" width="7.140625" style="218" customWidth="1"/>
    <col min="9226" max="9226" width="9" style="218" customWidth="1"/>
    <col min="9227" max="9227" width="11.85546875" style="218" customWidth="1"/>
    <col min="9228" max="9232" width="5.7109375" style="218" customWidth="1"/>
    <col min="9233" max="9233" width="2" style="218" customWidth="1"/>
    <col min="9234" max="9234" width="0" style="218" hidden="1" customWidth="1"/>
    <col min="9235" max="9238" width="9.140625" style="218" customWidth="1"/>
    <col min="9239" max="9239" width="8.5703125" style="218" customWidth="1"/>
    <col min="9240" max="9240" width="5.42578125" style="218" customWidth="1"/>
    <col min="9241" max="9241" width="3.85546875" style="218" customWidth="1"/>
    <col min="9242" max="9249" width="7.28515625" style="218" customWidth="1"/>
    <col min="9250" max="9472" width="11.42578125" style="218"/>
    <col min="9473" max="9473" width="40.85546875" style="218" customWidth="1"/>
    <col min="9474" max="9474" width="48.140625" style="218" customWidth="1"/>
    <col min="9475" max="9475" width="40.85546875" style="218" customWidth="1"/>
    <col min="9476" max="9476" width="5.7109375" style="218" customWidth="1"/>
    <col min="9477" max="9477" width="15.140625" style="218" customWidth="1"/>
    <col min="9478" max="9478" width="7.7109375" style="218" customWidth="1"/>
    <col min="9479" max="9479" width="7.5703125" style="218" customWidth="1"/>
    <col min="9480" max="9480" width="8.5703125" style="218" customWidth="1"/>
    <col min="9481" max="9481" width="7.140625" style="218" customWidth="1"/>
    <col min="9482" max="9482" width="9" style="218" customWidth="1"/>
    <col min="9483" max="9483" width="11.85546875" style="218" customWidth="1"/>
    <col min="9484" max="9488" width="5.7109375" style="218" customWidth="1"/>
    <col min="9489" max="9489" width="2" style="218" customWidth="1"/>
    <col min="9490" max="9490" width="0" style="218" hidden="1" customWidth="1"/>
    <col min="9491" max="9494" width="9.140625" style="218" customWidth="1"/>
    <col min="9495" max="9495" width="8.5703125" style="218" customWidth="1"/>
    <col min="9496" max="9496" width="5.42578125" style="218" customWidth="1"/>
    <col min="9497" max="9497" width="3.85546875" style="218" customWidth="1"/>
    <col min="9498" max="9505" width="7.28515625" style="218" customWidth="1"/>
    <col min="9506" max="9728" width="11.42578125" style="218"/>
    <col min="9729" max="9729" width="40.85546875" style="218" customWidth="1"/>
    <col min="9730" max="9730" width="48.140625" style="218" customWidth="1"/>
    <col min="9731" max="9731" width="40.85546875" style="218" customWidth="1"/>
    <col min="9732" max="9732" width="5.7109375" style="218" customWidth="1"/>
    <col min="9733" max="9733" width="15.140625" style="218" customWidth="1"/>
    <col min="9734" max="9734" width="7.7109375" style="218" customWidth="1"/>
    <col min="9735" max="9735" width="7.5703125" style="218" customWidth="1"/>
    <col min="9736" max="9736" width="8.5703125" style="218" customWidth="1"/>
    <col min="9737" max="9737" width="7.140625" style="218" customWidth="1"/>
    <col min="9738" max="9738" width="9" style="218" customWidth="1"/>
    <col min="9739" max="9739" width="11.85546875" style="218" customWidth="1"/>
    <col min="9740" max="9744" width="5.7109375" style="218" customWidth="1"/>
    <col min="9745" max="9745" width="2" style="218" customWidth="1"/>
    <col min="9746" max="9746" width="0" style="218" hidden="1" customWidth="1"/>
    <col min="9747" max="9750" width="9.140625" style="218" customWidth="1"/>
    <col min="9751" max="9751" width="8.5703125" style="218" customWidth="1"/>
    <col min="9752" max="9752" width="5.42578125" style="218" customWidth="1"/>
    <col min="9753" max="9753" width="3.85546875" style="218" customWidth="1"/>
    <col min="9754" max="9761" width="7.28515625" style="218" customWidth="1"/>
    <col min="9762" max="9984" width="11.42578125" style="218"/>
    <col min="9985" max="9985" width="40.85546875" style="218" customWidth="1"/>
    <col min="9986" max="9986" width="48.140625" style="218" customWidth="1"/>
    <col min="9987" max="9987" width="40.85546875" style="218" customWidth="1"/>
    <col min="9988" max="9988" width="5.7109375" style="218" customWidth="1"/>
    <col min="9989" max="9989" width="15.140625" style="218" customWidth="1"/>
    <col min="9990" max="9990" width="7.7109375" style="218" customWidth="1"/>
    <col min="9991" max="9991" width="7.5703125" style="218" customWidth="1"/>
    <col min="9992" max="9992" width="8.5703125" style="218" customWidth="1"/>
    <col min="9993" max="9993" width="7.140625" style="218" customWidth="1"/>
    <col min="9994" max="9994" width="9" style="218" customWidth="1"/>
    <col min="9995" max="9995" width="11.85546875" style="218" customWidth="1"/>
    <col min="9996" max="10000" width="5.7109375" style="218" customWidth="1"/>
    <col min="10001" max="10001" width="2" style="218" customWidth="1"/>
    <col min="10002" max="10002" width="0" style="218" hidden="1" customWidth="1"/>
    <col min="10003" max="10006" width="9.140625" style="218" customWidth="1"/>
    <col min="10007" max="10007" width="8.5703125" style="218" customWidth="1"/>
    <col min="10008" max="10008" width="5.42578125" style="218" customWidth="1"/>
    <col min="10009" max="10009" width="3.85546875" style="218" customWidth="1"/>
    <col min="10010" max="10017" width="7.28515625" style="218" customWidth="1"/>
    <col min="10018" max="10240" width="11.42578125" style="218"/>
    <col min="10241" max="10241" width="40.85546875" style="218" customWidth="1"/>
    <col min="10242" max="10242" width="48.140625" style="218" customWidth="1"/>
    <col min="10243" max="10243" width="40.85546875" style="218" customWidth="1"/>
    <col min="10244" max="10244" width="5.7109375" style="218" customWidth="1"/>
    <col min="10245" max="10245" width="15.140625" style="218" customWidth="1"/>
    <col min="10246" max="10246" width="7.7109375" style="218" customWidth="1"/>
    <col min="10247" max="10247" width="7.5703125" style="218" customWidth="1"/>
    <col min="10248" max="10248" width="8.5703125" style="218" customWidth="1"/>
    <col min="10249" max="10249" width="7.140625" style="218" customWidth="1"/>
    <col min="10250" max="10250" width="9" style="218" customWidth="1"/>
    <col min="10251" max="10251" width="11.85546875" style="218" customWidth="1"/>
    <col min="10252" max="10256" width="5.7109375" style="218" customWidth="1"/>
    <col min="10257" max="10257" width="2" style="218" customWidth="1"/>
    <col min="10258" max="10258" width="0" style="218" hidden="1" customWidth="1"/>
    <col min="10259" max="10262" width="9.140625" style="218" customWidth="1"/>
    <col min="10263" max="10263" width="8.5703125" style="218" customWidth="1"/>
    <col min="10264" max="10264" width="5.42578125" style="218" customWidth="1"/>
    <col min="10265" max="10265" width="3.85546875" style="218" customWidth="1"/>
    <col min="10266" max="10273" width="7.28515625" style="218" customWidth="1"/>
    <col min="10274" max="10496" width="11.42578125" style="218"/>
    <col min="10497" max="10497" width="40.85546875" style="218" customWidth="1"/>
    <col min="10498" max="10498" width="48.140625" style="218" customWidth="1"/>
    <col min="10499" max="10499" width="40.85546875" style="218" customWidth="1"/>
    <col min="10500" max="10500" width="5.7109375" style="218" customWidth="1"/>
    <col min="10501" max="10501" width="15.140625" style="218" customWidth="1"/>
    <col min="10502" max="10502" width="7.7109375" style="218" customWidth="1"/>
    <col min="10503" max="10503" width="7.5703125" style="218" customWidth="1"/>
    <col min="10504" max="10504" width="8.5703125" style="218" customWidth="1"/>
    <col min="10505" max="10505" width="7.140625" style="218" customWidth="1"/>
    <col min="10506" max="10506" width="9" style="218" customWidth="1"/>
    <col min="10507" max="10507" width="11.85546875" style="218" customWidth="1"/>
    <col min="10508" max="10512" width="5.7109375" style="218" customWidth="1"/>
    <col min="10513" max="10513" width="2" style="218" customWidth="1"/>
    <col min="10514" max="10514" width="0" style="218" hidden="1" customWidth="1"/>
    <col min="10515" max="10518" width="9.140625" style="218" customWidth="1"/>
    <col min="10519" max="10519" width="8.5703125" style="218" customWidth="1"/>
    <col min="10520" max="10520" width="5.42578125" style="218" customWidth="1"/>
    <col min="10521" max="10521" width="3.85546875" style="218" customWidth="1"/>
    <col min="10522" max="10529" width="7.28515625" style="218" customWidth="1"/>
    <col min="10530" max="10752" width="11.42578125" style="218"/>
    <col min="10753" max="10753" width="40.85546875" style="218" customWidth="1"/>
    <col min="10754" max="10754" width="48.140625" style="218" customWidth="1"/>
    <col min="10755" max="10755" width="40.85546875" style="218" customWidth="1"/>
    <col min="10756" max="10756" width="5.7109375" style="218" customWidth="1"/>
    <col min="10757" max="10757" width="15.140625" style="218" customWidth="1"/>
    <col min="10758" max="10758" width="7.7109375" style="218" customWidth="1"/>
    <col min="10759" max="10759" width="7.5703125" style="218" customWidth="1"/>
    <col min="10760" max="10760" width="8.5703125" style="218" customWidth="1"/>
    <col min="10761" max="10761" width="7.140625" style="218" customWidth="1"/>
    <col min="10762" max="10762" width="9" style="218" customWidth="1"/>
    <col min="10763" max="10763" width="11.85546875" style="218" customWidth="1"/>
    <col min="10764" max="10768" width="5.7109375" style="218" customWidth="1"/>
    <col min="10769" max="10769" width="2" style="218" customWidth="1"/>
    <col min="10770" max="10770" width="0" style="218" hidden="1" customWidth="1"/>
    <col min="10771" max="10774" width="9.140625" style="218" customWidth="1"/>
    <col min="10775" max="10775" width="8.5703125" style="218" customWidth="1"/>
    <col min="10776" max="10776" width="5.42578125" style="218" customWidth="1"/>
    <col min="10777" max="10777" width="3.85546875" style="218" customWidth="1"/>
    <col min="10778" max="10785" width="7.28515625" style="218" customWidth="1"/>
    <col min="10786" max="11008" width="11.42578125" style="218"/>
    <col min="11009" max="11009" width="40.85546875" style="218" customWidth="1"/>
    <col min="11010" max="11010" width="48.140625" style="218" customWidth="1"/>
    <col min="11011" max="11011" width="40.85546875" style="218" customWidth="1"/>
    <col min="11012" max="11012" width="5.7109375" style="218" customWidth="1"/>
    <col min="11013" max="11013" width="15.140625" style="218" customWidth="1"/>
    <col min="11014" max="11014" width="7.7109375" style="218" customWidth="1"/>
    <col min="11015" max="11015" width="7.5703125" style="218" customWidth="1"/>
    <col min="11016" max="11016" width="8.5703125" style="218" customWidth="1"/>
    <col min="11017" max="11017" width="7.140625" style="218" customWidth="1"/>
    <col min="11018" max="11018" width="9" style="218" customWidth="1"/>
    <col min="11019" max="11019" width="11.85546875" style="218" customWidth="1"/>
    <col min="11020" max="11024" width="5.7109375" style="218" customWidth="1"/>
    <col min="11025" max="11025" width="2" style="218" customWidth="1"/>
    <col min="11026" max="11026" width="0" style="218" hidden="1" customWidth="1"/>
    <col min="11027" max="11030" width="9.140625" style="218" customWidth="1"/>
    <col min="11031" max="11031" width="8.5703125" style="218" customWidth="1"/>
    <col min="11032" max="11032" width="5.42578125" style="218" customWidth="1"/>
    <col min="11033" max="11033" width="3.85546875" style="218" customWidth="1"/>
    <col min="11034" max="11041" width="7.28515625" style="218" customWidth="1"/>
    <col min="11042" max="11264" width="11.42578125" style="218"/>
    <col min="11265" max="11265" width="40.85546875" style="218" customWidth="1"/>
    <col min="11266" max="11266" width="48.140625" style="218" customWidth="1"/>
    <col min="11267" max="11267" width="40.85546875" style="218" customWidth="1"/>
    <col min="11268" max="11268" width="5.7109375" style="218" customWidth="1"/>
    <col min="11269" max="11269" width="15.140625" style="218" customWidth="1"/>
    <col min="11270" max="11270" width="7.7109375" style="218" customWidth="1"/>
    <col min="11271" max="11271" width="7.5703125" style="218" customWidth="1"/>
    <col min="11272" max="11272" width="8.5703125" style="218" customWidth="1"/>
    <col min="11273" max="11273" width="7.140625" style="218" customWidth="1"/>
    <col min="11274" max="11274" width="9" style="218" customWidth="1"/>
    <col min="11275" max="11275" width="11.85546875" style="218" customWidth="1"/>
    <col min="11276" max="11280" width="5.7109375" style="218" customWidth="1"/>
    <col min="11281" max="11281" width="2" style="218" customWidth="1"/>
    <col min="11282" max="11282" width="0" style="218" hidden="1" customWidth="1"/>
    <col min="11283" max="11286" width="9.140625" style="218" customWidth="1"/>
    <col min="11287" max="11287" width="8.5703125" style="218" customWidth="1"/>
    <col min="11288" max="11288" width="5.42578125" style="218" customWidth="1"/>
    <col min="11289" max="11289" width="3.85546875" style="218" customWidth="1"/>
    <col min="11290" max="11297" width="7.28515625" style="218" customWidth="1"/>
    <col min="11298" max="11520" width="11.42578125" style="218"/>
    <col min="11521" max="11521" width="40.85546875" style="218" customWidth="1"/>
    <col min="11522" max="11522" width="48.140625" style="218" customWidth="1"/>
    <col min="11523" max="11523" width="40.85546875" style="218" customWidth="1"/>
    <col min="11524" max="11524" width="5.7109375" style="218" customWidth="1"/>
    <col min="11525" max="11525" width="15.140625" style="218" customWidth="1"/>
    <col min="11526" max="11526" width="7.7109375" style="218" customWidth="1"/>
    <col min="11527" max="11527" width="7.5703125" style="218" customWidth="1"/>
    <col min="11528" max="11528" width="8.5703125" style="218" customWidth="1"/>
    <col min="11529" max="11529" width="7.140625" style="218" customWidth="1"/>
    <col min="11530" max="11530" width="9" style="218" customWidth="1"/>
    <col min="11531" max="11531" width="11.85546875" style="218" customWidth="1"/>
    <col min="11532" max="11536" width="5.7109375" style="218" customWidth="1"/>
    <col min="11537" max="11537" width="2" style="218" customWidth="1"/>
    <col min="11538" max="11538" width="0" style="218" hidden="1" customWidth="1"/>
    <col min="11539" max="11542" width="9.140625" style="218" customWidth="1"/>
    <col min="11543" max="11543" width="8.5703125" style="218" customWidth="1"/>
    <col min="11544" max="11544" width="5.42578125" style="218" customWidth="1"/>
    <col min="11545" max="11545" width="3.85546875" style="218" customWidth="1"/>
    <col min="11546" max="11553" width="7.28515625" style="218" customWidth="1"/>
    <col min="11554" max="11776" width="11.42578125" style="218"/>
    <col min="11777" max="11777" width="40.85546875" style="218" customWidth="1"/>
    <col min="11778" max="11778" width="48.140625" style="218" customWidth="1"/>
    <col min="11779" max="11779" width="40.85546875" style="218" customWidth="1"/>
    <col min="11780" max="11780" width="5.7109375" style="218" customWidth="1"/>
    <col min="11781" max="11781" width="15.140625" style="218" customWidth="1"/>
    <col min="11782" max="11782" width="7.7109375" style="218" customWidth="1"/>
    <col min="11783" max="11783" width="7.5703125" style="218" customWidth="1"/>
    <col min="11784" max="11784" width="8.5703125" style="218" customWidth="1"/>
    <col min="11785" max="11785" width="7.140625" style="218" customWidth="1"/>
    <col min="11786" max="11786" width="9" style="218" customWidth="1"/>
    <col min="11787" max="11787" width="11.85546875" style="218" customWidth="1"/>
    <col min="11788" max="11792" width="5.7109375" style="218" customWidth="1"/>
    <col min="11793" max="11793" width="2" style="218" customWidth="1"/>
    <col min="11794" max="11794" width="0" style="218" hidden="1" customWidth="1"/>
    <col min="11795" max="11798" width="9.140625" style="218" customWidth="1"/>
    <col min="11799" max="11799" width="8.5703125" style="218" customWidth="1"/>
    <col min="11800" max="11800" width="5.42578125" style="218" customWidth="1"/>
    <col min="11801" max="11801" width="3.85546875" style="218" customWidth="1"/>
    <col min="11802" max="11809" width="7.28515625" style="218" customWidth="1"/>
    <col min="11810" max="12032" width="11.42578125" style="218"/>
    <col min="12033" max="12033" width="40.85546875" style="218" customWidth="1"/>
    <col min="12034" max="12034" width="48.140625" style="218" customWidth="1"/>
    <col min="12035" max="12035" width="40.85546875" style="218" customWidth="1"/>
    <col min="12036" max="12036" width="5.7109375" style="218" customWidth="1"/>
    <col min="12037" max="12037" width="15.140625" style="218" customWidth="1"/>
    <col min="12038" max="12038" width="7.7109375" style="218" customWidth="1"/>
    <col min="12039" max="12039" width="7.5703125" style="218" customWidth="1"/>
    <col min="12040" max="12040" width="8.5703125" style="218" customWidth="1"/>
    <col min="12041" max="12041" width="7.140625" style="218" customWidth="1"/>
    <col min="12042" max="12042" width="9" style="218" customWidth="1"/>
    <col min="12043" max="12043" width="11.85546875" style="218" customWidth="1"/>
    <col min="12044" max="12048" width="5.7109375" style="218" customWidth="1"/>
    <col min="12049" max="12049" width="2" style="218" customWidth="1"/>
    <col min="12050" max="12050" width="0" style="218" hidden="1" customWidth="1"/>
    <col min="12051" max="12054" width="9.140625" style="218" customWidth="1"/>
    <col min="12055" max="12055" width="8.5703125" style="218" customWidth="1"/>
    <col min="12056" max="12056" width="5.42578125" style="218" customWidth="1"/>
    <col min="12057" max="12057" width="3.85546875" style="218" customWidth="1"/>
    <col min="12058" max="12065" width="7.28515625" style="218" customWidth="1"/>
    <col min="12066" max="12288" width="11.42578125" style="218"/>
    <col min="12289" max="12289" width="40.85546875" style="218" customWidth="1"/>
    <col min="12290" max="12290" width="48.140625" style="218" customWidth="1"/>
    <col min="12291" max="12291" width="40.85546875" style="218" customWidth="1"/>
    <col min="12292" max="12292" width="5.7109375" style="218" customWidth="1"/>
    <col min="12293" max="12293" width="15.140625" style="218" customWidth="1"/>
    <col min="12294" max="12294" width="7.7109375" style="218" customWidth="1"/>
    <col min="12295" max="12295" width="7.5703125" style="218" customWidth="1"/>
    <col min="12296" max="12296" width="8.5703125" style="218" customWidth="1"/>
    <col min="12297" max="12297" width="7.140625" style="218" customWidth="1"/>
    <col min="12298" max="12298" width="9" style="218" customWidth="1"/>
    <col min="12299" max="12299" width="11.85546875" style="218" customWidth="1"/>
    <col min="12300" max="12304" width="5.7109375" style="218" customWidth="1"/>
    <col min="12305" max="12305" width="2" style="218" customWidth="1"/>
    <col min="12306" max="12306" width="0" style="218" hidden="1" customWidth="1"/>
    <col min="12307" max="12310" width="9.140625" style="218" customWidth="1"/>
    <col min="12311" max="12311" width="8.5703125" style="218" customWidth="1"/>
    <col min="12312" max="12312" width="5.42578125" style="218" customWidth="1"/>
    <col min="12313" max="12313" width="3.85546875" style="218" customWidth="1"/>
    <col min="12314" max="12321" width="7.28515625" style="218" customWidth="1"/>
    <col min="12322" max="12544" width="11.42578125" style="218"/>
    <col min="12545" max="12545" width="40.85546875" style="218" customWidth="1"/>
    <col min="12546" max="12546" width="48.140625" style="218" customWidth="1"/>
    <col min="12547" max="12547" width="40.85546875" style="218" customWidth="1"/>
    <col min="12548" max="12548" width="5.7109375" style="218" customWidth="1"/>
    <col min="12549" max="12549" width="15.140625" style="218" customWidth="1"/>
    <col min="12550" max="12550" width="7.7109375" style="218" customWidth="1"/>
    <col min="12551" max="12551" width="7.5703125" style="218" customWidth="1"/>
    <col min="12552" max="12552" width="8.5703125" style="218" customWidth="1"/>
    <col min="12553" max="12553" width="7.140625" style="218" customWidth="1"/>
    <col min="12554" max="12554" width="9" style="218" customWidth="1"/>
    <col min="12555" max="12555" width="11.85546875" style="218" customWidth="1"/>
    <col min="12556" max="12560" width="5.7109375" style="218" customWidth="1"/>
    <col min="12561" max="12561" width="2" style="218" customWidth="1"/>
    <col min="12562" max="12562" width="0" style="218" hidden="1" customWidth="1"/>
    <col min="12563" max="12566" width="9.140625" style="218" customWidth="1"/>
    <col min="12567" max="12567" width="8.5703125" style="218" customWidth="1"/>
    <col min="12568" max="12568" width="5.42578125" style="218" customWidth="1"/>
    <col min="12569" max="12569" width="3.85546875" style="218" customWidth="1"/>
    <col min="12570" max="12577" width="7.28515625" style="218" customWidth="1"/>
    <col min="12578" max="12800" width="11.42578125" style="218"/>
    <col min="12801" max="12801" width="40.85546875" style="218" customWidth="1"/>
    <col min="12802" max="12802" width="48.140625" style="218" customWidth="1"/>
    <col min="12803" max="12803" width="40.85546875" style="218" customWidth="1"/>
    <col min="12804" max="12804" width="5.7109375" style="218" customWidth="1"/>
    <col min="12805" max="12805" width="15.140625" style="218" customWidth="1"/>
    <col min="12806" max="12806" width="7.7109375" style="218" customWidth="1"/>
    <col min="12807" max="12807" width="7.5703125" style="218" customWidth="1"/>
    <col min="12808" max="12808" width="8.5703125" style="218" customWidth="1"/>
    <col min="12809" max="12809" width="7.140625" style="218" customWidth="1"/>
    <col min="12810" max="12810" width="9" style="218" customWidth="1"/>
    <col min="12811" max="12811" width="11.85546875" style="218" customWidth="1"/>
    <col min="12812" max="12816" width="5.7109375" style="218" customWidth="1"/>
    <col min="12817" max="12817" width="2" style="218" customWidth="1"/>
    <col min="12818" max="12818" width="0" style="218" hidden="1" customWidth="1"/>
    <col min="12819" max="12822" width="9.140625" style="218" customWidth="1"/>
    <col min="12823" max="12823" width="8.5703125" style="218" customWidth="1"/>
    <col min="12824" max="12824" width="5.42578125" style="218" customWidth="1"/>
    <col min="12825" max="12825" width="3.85546875" style="218" customWidth="1"/>
    <col min="12826" max="12833" width="7.28515625" style="218" customWidth="1"/>
    <col min="12834" max="13056" width="11.42578125" style="218"/>
    <col min="13057" max="13057" width="40.85546875" style="218" customWidth="1"/>
    <col min="13058" max="13058" width="48.140625" style="218" customWidth="1"/>
    <col min="13059" max="13059" width="40.85546875" style="218" customWidth="1"/>
    <col min="13060" max="13060" width="5.7109375" style="218" customWidth="1"/>
    <col min="13061" max="13061" width="15.140625" style="218" customWidth="1"/>
    <col min="13062" max="13062" width="7.7109375" style="218" customWidth="1"/>
    <col min="13063" max="13063" width="7.5703125" style="218" customWidth="1"/>
    <col min="13064" max="13064" width="8.5703125" style="218" customWidth="1"/>
    <col min="13065" max="13065" width="7.140625" style="218" customWidth="1"/>
    <col min="13066" max="13066" width="9" style="218" customWidth="1"/>
    <col min="13067" max="13067" width="11.85546875" style="218" customWidth="1"/>
    <col min="13068" max="13072" width="5.7109375" style="218" customWidth="1"/>
    <col min="13073" max="13073" width="2" style="218" customWidth="1"/>
    <col min="13074" max="13074" width="0" style="218" hidden="1" customWidth="1"/>
    <col min="13075" max="13078" width="9.140625" style="218" customWidth="1"/>
    <col min="13079" max="13079" width="8.5703125" style="218" customWidth="1"/>
    <col min="13080" max="13080" width="5.42578125" style="218" customWidth="1"/>
    <col min="13081" max="13081" width="3.85546875" style="218" customWidth="1"/>
    <col min="13082" max="13089" width="7.28515625" style="218" customWidth="1"/>
    <col min="13090" max="13312" width="11.42578125" style="218"/>
    <col min="13313" max="13313" width="40.85546875" style="218" customWidth="1"/>
    <col min="13314" max="13314" width="48.140625" style="218" customWidth="1"/>
    <col min="13315" max="13315" width="40.85546875" style="218" customWidth="1"/>
    <col min="13316" max="13316" width="5.7109375" style="218" customWidth="1"/>
    <col min="13317" max="13317" width="15.140625" style="218" customWidth="1"/>
    <col min="13318" max="13318" width="7.7109375" style="218" customWidth="1"/>
    <col min="13319" max="13319" width="7.5703125" style="218" customWidth="1"/>
    <col min="13320" max="13320" width="8.5703125" style="218" customWidth="1"/>
    <col min="13321" max="13321" width="7.140625" style="218" customWidth="1"/>
    <col min="13322" max="13322" width="9" style="218" customWidth="1"/>
    <col min="13323" max="13323" width="11.85546875" style="218" customWidth="1"/>
    <col min="13324" max="13328" width="5.7109375" style="218" customWidth="1"/>
    <col min="13329" max="13329" width="2" style="218" customWidth="1"/>
    <col min="13330" max="13330" width="0" style="218" hidden="1" customWidth="1"/>
    <col min="13331" max="13334" width="9.140625" style="218" customWidth="1"/>
    <col min="13335" max="13335" width="8.5703125" style="218" customWidth="1"/>
    <col min="13336" max="13336" width="5.42578125" style="218" customWidth="1"/>
    <col min="13337" max="13337" width="3.85546875" style="218" customWidth="1"/>
    <col min="13338" max="13345" width="7.28515625" style="218" customWidth="1"/>
    <col min="13346" max="13568" width="11.42578125" style="218"/>
    <col min="13569" max="13569" width="40.85546875" style="218" customWidth="1"/>
    <col min="13570" max="13570" width="48.140625" style="218" customWidth="1"/>
    <col min="13571" max="13571" width="40.85546875" style="218" customWidth="1"/>
    <col min="13572" max="13572" width="5.7109375" style="218" customWidth="1"/>
    <col min="13573" max="13573" width="15.140625" style="218" customWidth="1"/>
    <col min="13574" max="13574" width="7.7109375" style="218" customWidth="1"/>
    <col min="13575" max="13575" width="7.5703125" style="218" customWidth="1"/>
    <col min="13576" max="13576" width="8.5703125" style="218" customWidth="1"/>
    <col min="13577" max="13577" width="7.140625" style="218" customWidth="1"/>
    <col min="13578" max="13578" width="9" style="218" customWidth="1"/>
    <col min="13579" max="13579" width="11.85546875" style="218" customWidth="1"/>
    <col min="13580" max="13584" width="5.7109375" style="218" customWidth="1"/>
    <col min="13585" max="13585" width="2" style="218" customWidth="1"/>
    <col min="13586" max="13586" width="0" style="218" hidden="1" customWidth="1"/>
    <col min="13587" max="13590" width="9.140625" style="218" customWidth="1"/>
    <col min="13591" max="13591" width="8.5703125" style="218" customWidth="1"/>
    <col min="13592" max="13592" width="5.42578125" style="218" customWidth="1"/>
    <col min="13593" max="13593" width="3.85546875" style="218" customWidth="1"/>
    <col min="13594" max="13601" width="7.28515625" style="218" customWidth="1"/>
    <col min="13602" max="13824" width="11.42578125" style="218"/>
    <col min="13825" max="13825" width="40.85546875" style="218" customWidth="1"/>
    <col min="13826" max="13826" width="48.140625" style="218" customWidth="1"/>
    <col min="13827" max="13827" width="40.85546875" style="218" customWidth="1"/>
    <col min="13828" max="13828" width="5.7109375" style="218" customWidth="1"/>
    <col min="13829" max="13829" width="15.140625" style="218" customWidth="1"/>
    <col min="13830" max="13830" width="7.7109375" style="218" customWidth="1"/>
    <col min="13831" max="13831" width="7.5703125" style="218" customWidth="1"/>
    <col min="13832" max="13832" width="8.5703125" style="218" customWidth="1"/>
    <col min="13833" max="13833" width="7.140625" style="218" customWidth="1"/>
    <col min="13834" max="13834" width="9" style="218" customWidth="1"/>
    <col min="13835" max="13835" width="11.85546875" style="218" customWidth="1"/>
    <col min="13836" max="13840" width="5.7109375" style="218" customWidth="1"/>
    <col min="13841" max="13841" width="2" style="218" customWidth="1"/>
    <col min="13842" max="13842" width="0" style="218" hidden="1" customWidth="1"/>
    <col min="13843" max="13846" width="9.140625" style="218" customWidth="1"/>
    <col min="13847" max="13847" width="8.5703125" style="218" customWidth="1"/>
    <col min="13848" max="13848" width="5.42578125" style="218" customWidth="1"/>
    <col min="13849" max="13849" width="3.85546875" style="218" customWidth="1"/>
    <col min="13850" max="13857" width="7.28515625" style="218" customWidth="1"/>
    <col min="13858" max="14080" width="11.42578125" style="218"/>
    <col min="14081" max="14081" width="40.85546875" style="218" customWidth="1"/>
    <col min="14082" max="14082" width="48.140625" style="218" customWidth="1"/>
    <col min="14083" max="14083" width="40.85546875" style="218" customWidth="1"/>
    <col min="14084" max="14084" width="5.7109375" style="218" customWidth="1"/>
    <col min="14085" max="14085" width="15.140625" style="218" customWidth="1"/>
    <col min="14086" max="14086" width="7.7109375" style="218" customWidth="1"/>
    <col min="14087" max="14087" width="7.5703125" style="218" customWidth="1"/>
    <col min="14088" max="14088" width="8.5703125" style="218" customWidth="1"/>
    <col min="14089" max="14089" width="7.140625" style="218" customWidth="1"/>
    <col min="14090" max="14090" width="9" style="218" customWidth="1"/>
    <col min="14091" max="14091" width="11.85546875" style="218" customWidth="1"/>
    <col min="14092" max="14096" width="5.7109375" style="218" customWidth="1"/>
    <col min="14097" max="14097" width="2" style="218" customWidth="1"/>
    <col min="14098" max="14098" width="0" style="218" hidden="1" customWidth="1"/>
    <col min="14099" max="14102" width="9.140625" style="218" customWidth="1"/>
    <col min="14103" max="14103" width="8.5703125" style="218" customWidth="1"/>
    <col min="14104" max="14104" width="5.42578125" style="218" customWidth="1"/>
    <col min="14105" max="14105" width="3.85546875" style="218" customWidth="1"/>
    <col min="14106" max="14113" width="7.28515625" style="218" customWidth="1"/>
    <col min="14114" max="14336" width="11.42578125" style="218"/>
    <col min="14337" max="14337" width="40.85546875" style="218" customWidth="1"/>
    <col min="14338" max="14338" width="48.140625" style="218" customWidth="1"/>
    <col min="14339" max="14339" width="40.85546875" style="218" customWidth="1"/>
    <col min="14340" max="14340" width="5.7109375" style="218" customWidth="1"/>
    <col min="14341" max="14341" width="15.140625" style="218" customWidth="1"/>
    <col min="14342" max="14342" width="7.7109375" style="218" customWidth="1"/>
    <col min="14343" max="14343" width="7.5703125" style="218" customWidth="1"/>
    <col min="14344" max="14344" width="8.5703125" style="218" customWidth="1"/>
    <col min="14345" max="14345" width="7.140625" style="218" customWidth="1"/>
    <col min="14346" max="14346" width="9" style="218" customWidth="1"/>
    <col min="14347" max="14347" width="11.85546875" style="218" customWidth="1"/>
    <col min="14348" max="14352" width="5.7109375" style="218" customWidth="1"/>
    <col min="14353" max="14353" width="2" style="218" customWidth="1"/>
    <col min="14354" max="14354" width="0" style="218" hidden="1" customWidth="1"/>
    <col min="14355" max="14358" width="9.140625" style="218" customWidth="1"/>
    <col min="14359" max="14359" width="8.5703125" style="218" customWidth="1"/>
    <col min="14360" max="14360" width="5.42578125" style="218" customWidth="1"/>
    <col min="14361" max="14361" width="3.85546875" style="218" customWidth="1"/>
    <col min="14362" max="14369" width="7.28515625" style="218" customWidth="1"/>
    <col min="14370" max="14592" width="11.42578125" style="218"/>
    <col min="14593" max="14593" width="40.85546875" style="218" customWidth="1"/>
    <col min="14594" max="14594" width="48.140625" style="218" customWidth="1"/>
    <col min="14595" max="14595" width="40.85546875" style="218" customWidth="1"/>
    <col min="14596" max="14596" width="5.7109375" style="218" customWidth="1"/>
    <col min="14597" max="14597" width="15.140625" style="218" customWidth="1"/>
    <col min="14598" max="14598" width="7.7109375" style="218" customWidth="1"/>
    <col min="14599" max="14599" width="7.5703125" style="218" customWidth="1"/>
    <col min="14600" max="14600" width="8.5703125" style="218" customWidth="1"/>
    <col min="14601" max="14601" width="7.140625" style="218" customWidth="1"/>
    <col min="14602" max="14602" width="9" style="218" customWidth="1"/>
    <col min="14603" max="14603" width="11.85546875" style="218" customWidth="1"/>
    <col min="14604" max="14608" width="5.7109375" style="218" customWidth="1"/>
    <col min="14609" max="14609" width="2" style="218" customWidth="1"/>
    <col min="14610" max="14610" width="0" style="218" hidden="1" customWidth="1"/>
    <col min="14611" max="14614" width="9.140625" style="218" customWidth="1"/>
    <col min="14615" max="14615" width="8.5703125" style="218" customWidth="1"/>
    <col min="14616" max="14616" width="5.42578125" style="218" customWidth="1"/>
    <col min="14617" max="14617" width="3.85546875" style="218" customWidth="1"/>
    <col min="14618" max="14625" width="7.28515625" style="218" customWidth="1"/>
    <col min="14626" max="14848" width="11.42578125" style="218"/>
    <col min="14849" max="14849" width="40.85546875" style="218" customWidth="1"/>
    <col min="14850" max="14850" width="48.140625" style="218" customWidth="1"/>
    <col min="14851" max="14851" width="40.85546875" style="218" customWidth="1"/>
    <col min="14852" max="14852" width="5.7109375" style="218" customWidth="1"/>
    <col min="14853" max="14853" width="15.140625" style="218" customWidth="1"/>
    <col min="14854" max="14854" width="7.7109375" style="218" customWidth="1"/>
    <col min="14855" max="14855" width="7.5703125" style="218" customWidth="1"/>
    <col min="14856" max="14856" width="8.5703125" style="218" customWidth="1"/>
    <col min="14857" max="14857" width="7.140625" style="218" customWidth="1"/>
    <col min="14858" max="14858" width="9" style="218" customWidth="1"/>
    <col min="14859" max="14859" width="11.85546875" style="218" customWidth="1"/>
    <col min="14860" max="14864" width="5.7109375" style="218" customWidth="1"/>
    <col min="14865" max="14865" width="2" style="218" customWidth="1"/>
    <col min="14866" max="14866" width="0" style="218" hidden="1" customWidth="1"/>
    <col min="14867" max="14870" width="9.140625" style="218" customWidth="1"/>
    <col min="14871" max="14871" width="8.5703125" style="218" customWidth="1"/>
    <col min="14872" max="14872" width="5.42578125" style="218" customWidth="1"/>
    <col min="14873" max="14873" width="3.85546875" style="218" customWidth="1"/>
    <col min="14874" max="14881" width="7.28515625" style="218" customWidth="1"/>
    <col min="14882" max="15104" width="11.42578125" style="218"/>
    <col min="15105" max="15105" width="40.85546875" style="218" customWidth="1"/>
    <col min="15106" max="15106" width="48.140625" style="218" customWidth="1"/>
    <col min="15107" max="15107" width="40.85546875" style="218" customWidth="1"/>
    <col min="15108" max="15108" width="5.7109375" style="218" customWidth="1"/>
    <col min="15109" max="15109" width="15.140625" style="218" customWidth="1"/>
    <col min="15110" max="15110" width="7.7109375" style="218" customWidth="1"/>
    <col min="15111" max="15111" width="7.5703125" style="218" customWidth="1"/>
    <col min="15112" max="15112" width="8.5703125" style="218" customWidth="1"/>
    <col min="15113" max="15113" width="7.140625" style="218" customWidth="1"/>
    <col min="15114" max="15114" width="9" style="218" customWidth="1"/>
    <col min="15115" max="15115" width="11.85546875" style="218" customWidth="1"/>
    <col min="15116" max="15120" width="5.7109375" style="218" customWidth="1"/>
    <col min="15121" max="15121" width="2" style="218" customWidth="1"/>
    <col min="15122" max="15122" width="0" style="218" hidden="1" customWidth="1"/>
    <col min="15123" max="15126" width="9.140625" style="218" customWidth="1"/>
    <col min="15127" max="15127" width="8.5703125" style="218" customWidth="1"/>
    <col min="15128" max="15128" width="5.42578125" style="218" customWidth="1"/>
    <col min="15129" max="15129" width="3.85546875" style="218" customWidth="1"/>
    <col min="15130" max="15137" width="7.28515625" style="218" customWidth="1"/>
    <col min="15138" max="15360" width="11.42578125" style="218"/>
    <col min="15361" max="15361" width="40.85546875" style="218" customWidth="1"/>
    <col min="15362" max="15362" width="48.140625" style="218" customWidth="1"/>
    <col min="15363" max="15363" width="40.85546875" style="218" customWidth="1"/>
    <col min="15364" max="15364" width="5.7109375" style="218" customWidth="1"/>
    <col min="15365" max="15365" width="15.140625" style="218" customWidth="1"/>
    <col min="15366" max="15366" width="7.7109375" style="218" customWidth="1"/>
    <col min="15367" max="15367" width="7.5703125" style="218" customWidth="1"/>
    <col min="15368" max="15368" width="8.5703125" style="218" customWidth="1"/>
    <col min="15369" max="15369" width="7.140625" style="218" customWidth="1"/>
    <col min="15370" max="15370" width="9" style="218" customWidth="1"/>
    <col min="15371" max="15371" width="11.85546875" style="218" customWidth="1"/>
    <col min="15372" max="15376" width="5.7109375" style="218" customWidth="1"/>
    <col min="15377" max="15377" width="2" style="218" customWidth="1"/>
    <col min="15378" max="15378" width="0" style="218" hidden="1" customWidth="1"/>
    <col min="15379" max="15382" width="9.140625" style="218" customWidth="1"/>
    <col min="15383" max="15383" width="8.5703125" style="218" customWidth="1"/>
    <col min="15384" max="15384" width="5.42578125" style="218" customWidth="1"/>
    <col min="15385" max="15385" width="3.85546875" style="218" customWidth="1"/>
    <col min="15386" max="15393" width="7.28515625" style="218" customWidth="1"/>
    <col min="15394" max="15616" width="11.42578125" style="218"/>
    <col min="15617" max="15617" width="40.85546875" style="218" customWidth="1"/>
    <col min="15618" max="15618" width="48.140625" style="218" customWidth="1"/>
    <col min="15619" max="15619" width="40.85546875" style="218" customWidth="1"/>
    <col min="15620" max="15620" width="5.7109375" style="218" customWidth="1"/>
    <col min="15621" max="15621" width="15.140625" style="218" customWidth="1"/>
    <col min="15622" max="15622" width="7.7109375" style="218" customWidth="1"/>
    <col min="15623" max="15623" width="7.5703125" style="218" customWidth="1"/>
    <col min="15624" max="15624" width="8.5703125" style="218" customWidth="1"/>
    <col min="15625" max="15625" width="7.140625" style="218" customWidth="1"/>
    <col min="15626" max="15626" width="9" style="218" customWidth="1"/>
    <col min="15627" max="15627" width="11.85546875" style="218" customWidth="1"/>
    <col min="15628" max="15632" width="5.7109375" style="218" customWidth="1"/>
    <col min="15633" max="15633" width="2" style="218" customWidth="1"/>
    <col min="15634" max="15634" width="0" style="218" hidden="1" customWidth="1"/>
    <col min="15635" max="15638" width="9.140625" style="218" customWidth="1"/>
    <col min="15639" max="15639" width="8.5703125" style="218" customWidth="1"/>
    <col min="15640" max="15640" width="5.42578125" style="218" customWidth="1"/>
    <col min="15641" max="15641" width="3.85546875" style="218" customWidth="1"/>
    <col min="15642" max="15649" width="7.28515625" style="218" customWidth="1"/>
    <col min="15650" max="15872" width="11.42578125" style="218"/>
    <col min="15873" max="15873" width="40.85546875" style="218" customWidth="1"/>
    <col min="15874" max="15874" width="48.140625" style="218" customWidth="1"/>
    <col min="15875" max="15875" width="40.85546875" style="218" customWidth="1"/>
    <col min="15876" max="15876" width="5.7109375" style="218" customWidth="1"/>
    <col min="15877" max="15877" width="15.140625" style="218" customWidth="1"/>
    <col min="15878" max="15878" width="7.7109375" style="218" customWidth="1"/>
    <col min="15879" max="15879" width="7.5703125" style="218" customWidth="1"/>
    <col min="15880" max="15880" width="8.5703125" style="218" customWidth="1"/>
    <col min="15881" max="15881" width="7.140625" style="218" customWidth="1"/>
    <col min="15882" max="15882" width="9" style="218" customWidth="1"/>
    <col min="15883" max="15883" width="11.85546875" style="218" customWidth="1"/>
    <col min="15884" max="15888" width="5.7109375" style="218" customWidth="1"/>
    <col min="15889" max="15889" width="2" style="218" customWidth="1"/>
    <col min="15890" max="15890" width="0" style="218" hidden="1" customWidth="1"/>
    <col min="15891" max="15894" width="9.140625" style="218" customWidth="1"/>
    <col min="15895" max="15895" width="8.5703125" style="218" customWidth="1"/>
    <col min="15896" max="15896" width="5.42578125" style="218" customWidth="1"/>
    <col min="15897" max="15897" width="3.85546875" style="218" customWidth="1"/>
    <col min="15898" max="15905" width="7.28515625" style="218" customWidth="1"/>
    <col min="15906" max="16128" width="11.42578125" style="218"/>
    <col min="16129" max="16129" width="40.85546875" style="218" customWidth="1"/>
    <col min="16130" max="16130" width="48.140625" style="218" customWidth="1"/>
    <col min="16131" max="16131" width="40.85546875" style="218" customWidth="1"/>
    <col min="16132" max="16132" width="5.7109375" style="218" customWidth="1"/>
    <col min="16133" max="16133" width="15.140625" style="218" customWidth="1"/>
    <col min="16134" max="16134" width="7.7109375" style="218" customWidth="1"/>
    <col min="16135" max="16135" width="7.5703125" style="218" customWidth="1"/>
    <col min="16136" max="16136" width="8.5703125" style="218" customWidth="1"/>
    <col min="16137" max="16137" width="7.140625" style="218" customWidth="1"/>
    <col min="16138" max="16138" width="9" style="218" customWidth="1"/>
    <col min="16139" max="16139" width="11.85546875" style="218" customWidth="1"/>
    <col min="16140" max="16144" width="5.7109375" style="218" customWidth="1"/>
    <col min="16145" max="16145" width="2" style="218" customWidth="1"/>
    <col min="16146" max="16146" width="0" style="218" hidden="1" customWidth="1"/>
    <col min="16147" max="16150" width="9.140625" style="218" customWidth="1"/>
    <col min="16151" max="16151" width="8.5703125" style="218" customWidth="1"/>
    <col min="16152" max="16152" width="5.42578125" style="218" customWidth="1"/>
    <col min="16153" max="16153" width="3.85546875" style="218" customWidth="1"/>
    <col min="16154" max="16161" width="7.28515625" style="218" customWidth="1"/>
    <col min="16162" max="16384" width="11.42578125" style="218"/>
  </cols>
  <sheetData>
    <row r="1" spans="1:33" ht="13.5" thickBot="1">
      <c r="A1" s="163" t="s">
        <v>169</v>
      </c>
      <c r="B1" s="164" t="s">
        <v>170</v>
      </c>
      <c r="C1" s="165"/>
      <c r="D1" s="165"/>
      <c r="E1" s="165"/>
      <c r="F1" s="165"/>
      <c r="G1" s="165"/>
      <c r="P1" s="358" t="e">
        <f>'[4]GENERAL INFO'!$C$8</f>
        <v>#REF!</v>
      </c>
      <c r="Q1" s="358"/>
      <c r="R1" s="358"/>
      <c r="S1" s="358"/>
      <c r="T1" s="358"/>
      <c r="U1" s="358"/>
      <c r="V1" s="358"/>
      <c r="Z1" s="167"/>
      <c r="AA1" s="167"/>
      <c r="AB1" s="167"/>
      <c r="AC1" s="167"/>
      <c r="AD1" s="167"/>
      <c r="AF1" s="167"/>
      <c r="AG1" s="167"/>
    </row>
    <row r="2" spans="1:33" ht="13.5" thickBot="1">
      <c r="A2" s="168" t="s">
        <v>171</v>
      </c>
      <c r="B2" s="164" t="s">
        <v>170</v>
      </c>
      <c r="C2" s="165"/>
      <c r="D2" s="165"/>
      <c r="E2" s="165"/>
      <c r="F2" s="165"/>
      <c r="G2" s="165"/>
      <c r="H2" s="165"/>
      <c r="I2" s="169"/>
      <c r="J2" s="169"/>
      <c r="K2" s="169"/>
      <c r="L2" s="169"/>
      <c r="P2" s="358"/>
      <c r="Q2" s="358"/>
      <c r="R2" s="358"/>
      <c r="S2" s="358"/>
      <c r="T2" s="358"/>
      <c r="U2" s="358"/>
      <c r="V2" s="358"/>
      <c r="W2" s="219"/>
      <c r="Z2" s="167"/>
      <c r="AA2" s="167"/>
      <c r="AB2" s="167"/>
      <c r="AC2" s="167"/>
      <c r="AD2" s="167"/>
      <c r="AE2" s="167"/>
      <c r="AF2" s="167"/>
      <c r="AG2" s="167"/>
    </row>
    <row r="3" spans="1:33" ht="13.5" thickBot="1">
      <c r="A3" s="170" t="s">
        <v>172</v>
      </c>
      <c r="B3" s="170" t="str">
        <f>'[4]GENERAL INFO'!C6</f>
        <v>MEN</v>
      </c>
      <c r="J3" s="171"/>
      <c r="K3" s="171"/>
      <c r="L3" s="171"/>
      <c r="M3" s="171"/>
      <c r="P3" s="358"/>
      <c r="Q3" s="358"/>
      <c r="R3" s="358"/>
      <c r="S3" s="358"/>
      <c r="T3" s="358"/>
      <c r="U3" s="358"/>
      <c r="V3" s="358"/>
      <c r="Z3" s="167"/>
      <c r="AA3" s="167"/>
      <c r="AB3" s="167"/>
      <c r="AC3" s="167"/>
      <c r="AD3" s="167"/>
      <c r="AE3" s="167"/>
      <c r="AF3" s="167"/>
      <c r="AG3" s="167"/>
    </row>
    <row r="4" spans="1:33" ht="13.5" thickBot="1">
      <c r="A4" s="170" t="s">
        <v>173</v>
      </c>
      <c r="B4" s="170" t="str">
        <f>'[4]GENERAL INFO'!C9</f>
        <v>LOOSE TSHIRT SHORT SLEEVES</v>
      </c>
      <c r="J4" s="171"/>
      <c r="K4" s="171"/>
      <c r="L4" s="171"/>
      <c r="M4" s="171"/>
      <c r="O4" s="172"/>
      <c r="P4" s="358"/>
      <c r="Q4" s="358"/>
      <c r="R4" s="358"/>
      <c r="S4" s="358"/>
      <c r="T4" s="358"/>
      <c r="U4" s="358"/>
      <c r="V4" s="358"/>
      <c r="Z4" s="167"/>
      <c r="AA4" s="167"/>
      <c r="AB4" s="167"/>
      <c r="AC4" s="167"/>
      <c r="AD4" s="167"/>
      <c r="AF4" s="167"/>
      <c r="AG4" s="167"/>
    </row>
    <row r="5" spans="1:33" ht="13.5" thickBot="1">
      <c r="A5" s="170" t="s">
        <v>174</v>
      </c>
      <c r="B5" s="170" t="e">
        <f>'[4]GENERAL INFO'!C11</f>
        <v>#REF!</v>
      </c>
      <c r="J5" s="171"/>
      <c r="K5" s="171"/>
      <c r="L5" s="171"/>
      <c r="M5" s="171"/>
      <c r="O5" s="172"/>
      <c r="P5" s="172"/>
      <c r="Q5" s="172"/>
      <c r="R5" s="359"/>
      <c r="S5" s="359"/>
      <c r="T5" s="173"/>
      <c r="U5" s="173"/>
      <c r="Z5" s="167"/>
      <c r="AA5" s="167"/>
      <c r="AB5" s="167"/>
      <c r="AC5" s="167"/>
      <c r="AD5" s="167"/>
      <c r="AE5" s="167"/>
      <c r="AF5" s="167"/>
      <c r="AG5" s="167"/>
    </row>
    <row r="6" spans="1:33" ht="13.5" thickBot="1"/>
    <row r="7" spans="1:33">
      <c r="A7" s="174"/>
      <c r="B7" s="175"/>
      <c r="C7" s="175"/>
      <c r="D7" s="176"/>
      <c r="E7" s="360" t="s">
        <v>266</v>
      </c>
      <c r="F7" s="176"/>
      <c r="G7" s="176"/>
      <c r="H7" s="177"/>
      <c r="I7" s="176"/>
      <c r="J7" s="176"/>
      <c r="K7" s="220"/>
      <c r="L7" s="363" t="s">
        <v>175</v>
      </c>
      <c r="M7" s="363"/>
      <c r="N7" s="363"/>
      <c r="O7" s="363"/>
      <c r="P7" s="363"/>
      <c r="Q7" s="363"/>
      <c r="R7" s="363"/>
      <c r="S7" s="178"/>
      <c r="T7" s="178"/>
      <c r="U7" s="178"/>
      <c r="V7" s="178"/>
      <c r="W7" s="221"/>
      <c r="X7" s="221"/>
      <c r="Y7" s="167"/>
      <c r="AD7" s="222"/>
      <c r="AE7" s="222"/>
      <c r="AF7" s="222"/>
      <c r="AG7" s="222"/>
    </row>
    <row r="8" spans="1:33" ht="13.5" thickBot="1">
      <c r="A8" s="179" t="s">
        <v>176</v>
      </c>
      <c r="B8" s="179" t="s">
        <v>177</v>
      </c>
      <c r="C8" s="179"/>
      <c r="D8" s="180"/>
      <c r="E8" s="361"/>
      <c r="F8" s="180" t="s">
        <v>32</v>
      </c>
      <c r="G8" s="180" t="s">
        <v>33</v>
      </c>
      <c r="H8" s="181" t="s">
        <v>34</v>
      </c>
      <c r="I8" s="180" t="s">
        <v>35</v>
      </c>
      <c r="J8" s="180" t="s">
        <v>36</v>
      </c>
      <c r="K8" s="223" t="s">
        <v>138</v>
      </c>
      <c r="L8" s="364"/>
      <c r="M8" s="364"/>
      <c r="N8" s="364"/>
      <c r="O8" s="364"/>
      <c r="P8" s="364"/>
      <c r="Q8" s="364"/>
      <c r="R8" s="364"/>
      <c r="S8" s="182" t="s">
        <v>34</v>
      </c>
      <c r="T8" s="182"/>
      <c r="U8" s="182"/>
      <c r="V8" s="182"/>
      <c r="W8" s="221"/>
      <c r="X8" s="221"/>
      <c r="Y8" s="167"/>
      <c r="AD8" s="222"/>
      <c r="AE8" s="222"/>
      <c r="AF8" s="222"/>
      <c r="AG8" s="222"/>
    </row>
    <row r="9" spans="1:33" ht="13.5" thickBot="1">
      <c r="A9" s="183"/>
      <c r="B9" s="183"/>
      <c r="C9" s="183"/>
      <c r="D9" s="184"/>
      <c r="E9" s="362"/>
      <c r="F9" s="184"/>
      <c r="G9" s="184"/>
      <c r="H9" s="185"/>
      <c r="I9" s="184"/>
      <c r="J9" s="184"/>
      <c r="K9" s="224"/>
      <c r="L9" s="365"/>
      <c r="M9" s="365"/>
      <c r="N9" s="365"/>
      <c r="O9" s="365"/>
      <c r="P9" s="365"/>
      <c r="Q9" s="365"/>
      <c r="R9" s="365"/>
      <c r="S9" s="186"/>
      <c r="T9" s="186"/>
      <c r="U9" s="186"/>
      <c r="V9" s="186"/>
      <c r="W9" s="221"/>
      <c r="X9" s="221"/>
      <c r="AD9" s="222"/>
      <c r="AE9" s="222"/>
      <c r="AF9" s="222"/>
      <c r="AG9" s="222"/>
    </row>
    <row r="10" spans="1:33">
      <c r="A10" s="187" t="s">
        <v>178</v>
      </c>
      <c r="B10" s="188"/>
      <c r="C10" s="188"/>
      <c r="D10" s="189"/>
      <c r="E10" s="250"/>
      <c r="F10" s="189"/>
      <c r="G10" s="189"/>
      <c r="H10" s="190"/>
      <c r="I10" s="189"/>
      <c r="J10" s="189"/>
      <c r="K10" s="189"/>
      <c r="L10" s="366"/>
      <c r="M10" s="366"/>
      <c r="N10" s="366"/>
      <c r="O10" s="366"/>
      <c r="P10" s="366"/>
      <c r="Q10" s="366"/>
      <c r="R10" s="366"/>
      <c r="S10" s="190"/>
      <c r="T10" s="190"/>
      <c r="U10" s="190"/>
      <c r="V10" s="191"/>
      <c r="AD10" s="173"/>
      <c r="AE10" s="173"/>
      <c r="AF10" s="173"/>
      <c r="AG10" s="173"/>
    </row>
    <row r="11" spans="1:33" ht="37.5" customHeight="1">
      <c r="A11" s="192" t="s">
        <v>179</v>
      </c>
      <c r="B11" s="193" t="s">
        <v>180</v>
      </c>
      <c r="C11" s="193" t="s">
        <v>181</v>
      </c>
      <c r="D11" s="194" t="s">
        <v>182</v>
      </c>
      <c r="E11" s="251">
        <v>2</v>
      </c>
      <c r="F11" s="195">
        <f t="shared" ref="F11:G13" si="0">G11-2</f>
        <v>69</v>
      </c>
      <c r="G11" s="195">
        <f t="shared" si="0"/>
        <v>71</v>
      </c>
      <c r="H11" s="225">
        <v>73</v>
      </c>
      <c r="I11" s="200">
        <f>H11+1.5</f>
        <v>74.5</v>
      </c>
      <c r="J11" s="200">
        <f>I11+1.5</f>
        <v>76</v>
      </c>
      <c r="K11" s="195">
        <f>J11+1.5</f>
        <v>77.5</v>
      </c>
      <c r="L11" s="357"/>
      <c r="M11" s="357"/>
      <c r="N11" s="357"/>
      <c r="O11" s="357"/>
      <c r="P11" s="357"/>
      <c r="Q11" s="357"/>
      <c r="R11" s="357"/>
      <c r="S11" s="201">
        <v>74.5</v>
      </c>
      <c r="T11" s="198"/>
      <c r="U11" s="198"/>
      <c r="V11" s="199"/>
      <c r="AD11" s="173"/>
      <c r="AE11" s="173"/>
      <c r="AF11" s="173"/>
      <c r="AG11" s="173"/>
    </row>
    <row r="12" spans="1:33" ht="37.5" customHeight="1">
      <c r="A12" s="192" t="s">
        <v>183</v>
      </c>
      <c r="B12" s="193" t="s">
        <v>184</v>
      </c>
      <c r="C12" s="193" t="s">
        <v>185</v>
      </c>
      <c r="D12" s="194" t="s">
        <v>186</v>
      </c>
      <c r="E12" s="251">
        <v>2</v>
      </c>
      <c r="F12" s="195">
        <f t="shared" si="0"/>
        <v>46</v>
      </c>
      <c r="G12" s="195">
        <f t="shared" si="0"/>
        <v>48</v>
      </c>
      <c r="H12" s="196">
        <v>50</v>
      </c>
      <c r="I12" s="195">
        <f>H12+2.5</f>
        <v>52.5</v>
      </c>
      <c r="J12" s="195">
        <f>I12+2</f>
        <v>54.5</v>
      </c>
      <c r="K12" s="194">
        <f>J12+2</f>
        <v>56.5</v>
      </c>
      <c r="L12" s="357"/>
      <c r="M12" s="357"/>
      <c r="N12" s="357"/>
      <c r="O12" s="357"/>
      <c r="P12" s="357"/>
      <c r="Q12" s="357"/>
      <c r="R12" s="357"/>
      <c r="S12" s="201">
        <v>43.5</v>
      </c>
      <c r="T12" s="198"/>
      <c r="U12" s="198"/>
      <c r="V12" s="199"/>
      <c r="AD12" s="173"/>
      <c r="AE12" s="173"/>
      <c r="AF12" s="173"/>
      <c r="AG12" s="173"/>
    </row>
    <row r="13" spans="1:33" ht="37.5" customHeight="1">
      <c r="A13" s="192" t="s">
        <v>187</v>
      </c>
      <c r="B13" s="193" t="s">
        <v>188</v>
      </c>
      <c r="C13" s="193" t="s">
        <v>189</v>
      </c>
      <c r="D13" s="194" t="s">
        <v>190</v>
      </c>
      <c r="E13" s="251">
        <v>2</v>
      </c>
      <c r="F13" s="195">
        <f t="shared" si="0"/>
        <v>53</v>
      </c>
      <c r="G13" s="195">
        <f t="shared" si="0"/>
        <v>55</v>
      </c>
      <c r="H13" s="225">
        <v>57</v>
      </c>
      <c r="I13" s="200">
        <f>H13+3</f>
        <v>60</v>
      </c>
      <c r="J13" s="200">
        <f>I13+3</f>
        <v>63</v>
      </c>
      <c r="K13" s="195">
        <f>J13+3</f>
        <v>66</v>
      </c>
      <c r="L13" s="357"/>
      <c r="M13" s="357"/>
      <c r="N13" s="357"/>
      <c r="O13" s="357"/>
      <c r="P13" s="357"/>
      <c r="Q13" s="357"/>
      <c r="R13" s="357"/>
      <c r="S13" s="201">
        <v>54.5</v>
      </c>
      <c r="T13" s="198"/>
      <c r="U13" s="198"/>
      <c r="V13" s="199"/>
      <c r="AD13" s="173"/>
      <c r="AE13" s="173"/>
      <c r="AF13" s="173"/>
      <c r="AG13" s="173"/>
    </row>
    <row r="14" spans="1:33" ht="37.5" customHeight="1">
      <c r="A14" s="192" t="s">
        <v>191</v>
      </c>
      <c r="B14" s="193" t="s">
        <v>192</v>
      </c>
      <c r="C14" s="193"/>
      <c r="D14" s="194" t="s">
        <v>193</v>
      </c>
      <c r="E14" s="251"/>
      <c r="F14" s="195"/>
      <c r="G14" s="195"/>
      <c r="H14" s="225"/>
      <c r="I14" s="200"/>
      <c r="J14" s="200"/>
      <c r="K14" s="194"/>
      <c r="L14" s="357"/>
      <c r="M14" s="357"/>
      <c r="N14" s="357"/>
      <c r="O14" s="357"/>
      <c r="P14" s="357"/>
      <c r="Q14" s="357"/>
      <c r="R14" s="357"/>
      <c r="S14" s="198"/>
      <c r="T14" s="198"/>
      <c r="U14" s="198"/>
      <c r="V14" s="199"/>
      <c r="AD14" s="173"/>
      <c r="AE14" s="173"/>
      <c r="AF14" s="173"/>
      <c r="AG14" s="173"/>
    </row>
    <row r="15" spans="1:33" ht="37.5" customHeight="1">
      <c r="A15" s="192" t="s">
        <v>194</v>
      </c>
      <c r="B15" s="193" t="s">
        <v>195</v>
      </c>
      <c r="C15" s="193" t="s">
        <v>196</v>
      </c>
      <c r="D15" s="194" t="s">
        <v>197</v>
      </c>
      <c r="E15" s="251">
        <v>2</v>
      </c>
      <c r="F15" s="195">
        <f>G15-2</f>
        <v>52</v>
      </c>
      <c r="G15" s="195">
        <f>H15-2</f>
        <v>54</v>
      </c>
      <c r="H15" s="225">
        <v>56</v>
      </c>
      <c r="I15" s="200">
        <f>H15+3</f>
        <v>59</v>
      </c>
      <c r="J15" s="200">
        <f>I15+3</f>
        <v>62</v>
      </c>
      <c r="K15" s="195">
        <f>J15+3</f>
        <v>65</v>
      </c>
      <c r="L15" s="357"/>
      <c r="M15" s="357"/>
      <c r="N15" s="357"/>
      <c r="O15" s="357"/>
      <c r="P15" s="357"/>
      <c r="Q15" s="357"/>
      <c r="R15" s="357"/>
      <c r="S15" s="201">
        <v>53</v>
      </c>
      <c r="T15" s="198"/>
      <c r="U15" s="198"/>
      <c r="V15" s="199"/>
      <c r="AD15" s="173"/>
      <c r="AE15" s="173"/>
      <c r="AF15" s="173"/>
      <c r="AG15" s="173"/>
    </row>
    <row r="16" spans="1:33" ht="37.5" customHeight="1">
      <c r="A16" s="192" t="s">
        <v>198</v>
      </c>
      <c r="B16" s="193" t="s">
        <v>199</v>
      </c>
      <c r="C16" s="193" t="s">
        <v>200</v>
      </c>
      <c r="D16" s="194" t="s">
        <v>201</v>
      </c>
      <c r="E16" s="251">
        <v>0.3</v>
      </c>
      <c r="F16" s="195">
        <f>G16</f>
        <v>2</v>
      </c>
      <c r="G16" s="195">
        <f>H16</f>
        <v>2</v>
      </c>
      <c r="H16" s="225">
        <v>2</v>
      </c>
      <c r="I16" s="200">
        <f>H16</f>
        <v>2</v>
      </c>
      <c r="J16" s="200">
        <f>I16</f>
        <v>2</v>
      </c>
      <c r="K16" s="194">
        <f>J16</f>
        <v>2</v>
      </c>
      <c r="L16" s="357"/>
      <c r="M16" s="357"/>
      <c r="N16" s="357"/>
      <c r="O16" s="357"/>
      <c r="P16" s="357"/>
      <c r="Q16" s="357"/>
      <c r="R16" s="357"/>
      <c r="S16" s="198">
        <v>2</v>
      </c>
      <c r="T16" s="198"/>
      <c r="U16" s="198"/>
      <c r="V16" s="199"/>
      <c r="AD16" s="173"/>
      <c r="AE16" s="173"/>
      <c r="AF16" s="173"/>
      <c r="AG16" s="173"/>
    </row>
    <row r="17" spans="1:33" ht="37.5" customHeight="1">
      <c r="A17" s="192" t="s">
        <v>202</v>
      </c>
      <c r="B17" s="193" t="s">
        <v>184</v>
      </c>
      <c r="C17" s="193" t="s">
        <v>203</v>
      </c>
      <c r="D17" s="194" t="s">
        <v>204</v>
      </c>
      <c r="E17" s="251">
        <v>1</v>
      </c>
      <c r="F17" s="195">
        <f>G17-1</f>
        <v>23</v>
      </c>
      <c r="G17" s="195">
        <f>H17-1</f>
        <v>24</v>
      </c>
      <c r="H17" s="225">
        <v>25</v>
      </c>
      <c r="I17" s="200">
        <f>H17+1</f>
        <v>26</v>
      </c>
      <c r="J17" s="200">
        <f>I17+1</f>
        <v>27</v>
      </c>
      <c r="K17" s="194">
        <f>J17+1</f>
        <v>28</v>
      </c>
      <c r="L17" s="357"/>
      <c r="M17" s="357"/>
      <c r="N17" s="357"/>
      <c r="O17" s="357"/>
      <c r="P17" s="357"/>
      <c r="Q17" s="357"/>
      <c r="R17" s="357"/>
      <c r="S17" s="201">
        <v>24</v>
      </c>
      <c r="T17" s="198"/>
      <c r="U17" s="198"/>
      <c r="V17" s="199"/>
      <c r="AD17" s="173"/>
      <c r="AE17" s="173"/>
      <c r="AF17" s="173"/>
      <c r="AG17" s="173"/>
    </row>
    <row r="18" spans="1:33" ht="37.5" customHeight="1">
      <c r="A18" s="192" t="s">
        <v>205</v>
      </c>
      <c r="B18" s="193" t="s">
        <v>206</v>
      </c>
      <c r="C18" s="193"/>
      <c r="D18" s="194" t="s">
        <v>207</v>
      </c>
      <c r="E18" s="251"/>
      <c r="F18" s="195"/>
      <c r="G18" s="195"/>
      <c r="H18" s="225"/>
      <c r="I18" s="200"/>
      <c r="J18" s="200"/>
      <c r="K18" s="194"/>
      <c r="L18" s="357"/>
      <c r="M18" s="357"/>
      <c r="N18" s="357"/>
      <c r="O18" s="357"/>
      <c r="P18" s="357"/>
      <c r="Q18" s="357"/>
      <c r="R18" s="357"/>
      <c r="S18" s="198"/>
      <c r="T18" s="198"/>
      <c r="U18" s="198"/>
      <c r="V18" s="199"/>
      <c r="AD18" s="173"/>
      <c r="AE18" s="173"/>
      <c r="AF18" s="173"/>
      <c r="AG18" s="173"/>
    </row>
    <row r="19" spans="1:33" ht="37.5" customHeight="1">
      <c r="A19" s="192" t="s">
        <v>208</v>
      </c>
      <c r="B19" s="193" t="s">
        <v>209</v>
      </c>
      <c r="C19" s="193" t="s">
        <v>210</v>
      </c>
      <c r="D19" s="194" t="s">
        <v>211</v>
      </c>
      <c r="E19" s="251">
        <v>1</v>
      </c>
      <c r="F19" s="195">
        <f>G19-0.75</f>
        <v>18.5</v>
      </c>
      <c r="G19" s="195">
        <f>H19-0.75</f>
        <v>19.25</v>
      </c>
      <c r="H19" s="225">
        <v>20</v>
      </c>
      <c r="I19" s="200">
        <f>H19+0.75</f>
        <v>20.75</v>
      </c>
      <c r="J19" s="200">
        <f>I19+0.75</f>
        <v>21.5</v>
      </c>
      <c r="K19" s="195">
        <f>J19+0.75</f>
        <v>22.25</v>
      </c>
      <c r="L19" s="357"/>
      <c r="M19" s="357"/>
      <c r="N19" s="357"/>
      <c r="O19" s="357"/>
      <c r="P19" s="357"/>
      <c r="Q19" s="357"/>
      <c r="R19" s="357"/>
      <c r="S19" s="201">
        <v>18.5</v>
      </c>
      <c r="T19" s="198"/>
      <c r="U19" s="198"/>
      <c r="V19" s="199"/>
      <c r="AD19" s="173"/>
      <c r="AE19" s="173"/>
      <c r="AF19" s="173"/>
      <c r="AG19" s="173"/>
    </row>
    <row r="20" spans="1:33" ht="37.5" customHeight="1">
      <c r="A20" s="192" t="s">
        <v>212</v>
      </c>
      <c r="B20" s="193" t="s">
        <v>199</v>
      </c>
      <c r="C20" s="193" t="s">
        <v>213</v>
      </c>
      <c r="D20" s="194" t="s">
        <v>214</v>
      </c>
      <c r="E20" s="251">
        <v>0.3</v>
      </c>
      <c r="F20" s="195">
        <f>G20</f>
        <v>2</v>
      </c>
      <c r="G20" s="195">
        <f>H20</f>
        <v>2</v>
      </c>
      <c r="H20" s="225">
        <v>2</v>
      </c>
      <c r="I20" s="200">
        <f>H20</f>
        <v>2</v>
      </c>
      <c r="J20" s="200">
        <f>I20</f>
        <v>2</v>
      </c>
      <c r="K20" s="194">
        <f>J20</f>
        <v>2</v>
      </c>
      <c r="L20" s="357"/>
      <c r="M20" s="357"/>
      <c r="N20" s="357"/>
      <c r="O20" s="357"/>
      <c r="P20" s="357"/>
      <c r="Q20" s="357"/>
      <c r="R20" s="357"/>
      <c r="S20" s="198">
        <v>2</v>
      </c>
      <c r="T20" s="198"/>
      <c r="U20" s="198"/>
      <c r="V20" s="199"/>
      <c r="AD20" s="173"/>
      <c r="AE20" s="173"/>
      <c r="AF20" s="173"/>
      <c r="AG20" s="173"/>
    </row>
    <row r="21" spans="1:33" ht="37.5" customHeight="1">
      <c r="A21" s="192" t="s">
        <v>215</v>
      </c>
      <c r="B21" s="193" t="s">
        <v>216</v>
      </c>
      <c r="C21" s="193" t="s">
        <v>217</v>
      </c>
      <c r="D21" s="194" t="s">
        <v>218</v>
      </c>
      <c r="E21" s="251">
        <v>1.5</v>
      </c>
      <c r="F21" s="195">
        <f>G21-2</f>
        <v>47</v>
      </c>
      <c r="G21" s="195">
        <f>H21-2</f>
        <v>49</v>
      </c>
      <c r="H21" s="225">
        <v>51</v>
      </c>
      <c r="I21" s="200">
        <f>H21+2</f>
        <v>53</v>
      </c>
      <c r="J21" s="200">
        <f>I21+2</f>
        <v>55</v>
      </c>
      <c r="K21" s="194">
        <f>J21+2</f>
        <v>57</v>
      </c>
      <c r="L21" s="357"/>
      <c r="M21" s="357"/>
      <c r="N21" s="357"/>
      <c r="O21" s="357"/>
      <c r="P21" s="357"/>
      <c r="Q21" s="357"/>
      <c r="R21" s="357"/>
      <c r="S21" s="198"/>
      <c r="T21" s="198"/>
      <c r="U21" s="198"/>
      <c r="V21" s="199"/>
      <c r="AD21" s="173"/>
      <c r="AE21" s="173"/>
      <c r="AF21" s="173"/>
      <c r="AG21" s="173"/>
    </row>
    <row r="22" spans="1:33" ht="37.5" customHeight="1">
      <c r="A22" s="192" t="s">
        <v>219</v>
      </c>
      <c r="B22" s="193"/>
      <c r="C22" s="193"/>
      <c r="D22" s="194" t="s">
        <v>35</v>
      </c>
      <c r="E22" s="251"/>
      <c r="F22" s="195"/>
      <c r="G22" s="195"/>
      <c r="H22" s="225"/>
      <c r="I22" s="200"/>
      <c r="J22" s="200"/>
      <c r="K22" s="194"/>
      <c r="L22" s="357"/>
      <c r="M22" s="357"/>
      <c r="N22" s="357"/>
      <c r="O22" s="357"/>
      <c r="P22" s="357"/>
      <c r="Q22" s="357"/>
      <c r="R22" s="357"/>
      <c r="S22" s="198"/>
      <c r="T22" s="198"/>
      <c r="U22" s="198"/>
      <c r="V22" s="199"/>
      <c r="AD22" s="173"/>
      <c r="AE22" s="173"/>
      <c r="AF22" s="173"/>
      <c r="AG22" s="173"/>
    </row>
    <row r="23" spans="1:33" ht="37.5" customHeight="1">
      <c r="A23" s="192" t="s">
        <v>220</v>
      </c>
      <c r="B23" s="193" t="s">
        <v>221</v>
      </c>
      <c r="C23" s="193"/>
      <c r="D23" s="194" t="s">
        <v>34</v>
      </c>
      <c r="E23" s="251"/>
      <c r="F23" s="195"/>
      <c r="G23" s="195"/>
      <c r="H23" s="225"/>
      <c r="I23" s="195"/>
      <c r="J23" s="195"/>
      <c r="K23" s="194"/>
      <c r="L23" s="357"/>
      <c r="M23" s="357"/>
      <c r="N23" s="357"/>
      <c r="O23" s="357"/>
      <c r="P23" s="357"/>
      <c r="Q23" s="357"/>
      <c r="R23" s="357"/>
      <c r="S23" s="198"/>
      <c r="T23" s="198"/>
      <c r="U23" s="198"/>
      <c r="V23" s="199"/>
      <c r="AD23" s="173"/>
      <c r="AE23" s="173"/>
      <c r="AF23" s="173"/>
      <c r="AG23" s="173"/>
    </row>
    <row r="24" spans="1:33" ht="25.5" customHeight="1">
      <c r="A24" s="192"/>
      <c r="B24" s="193"/>
      <c r="C24" s="193"/>
      <c r="D24" s="194"/>
      <c r="E24" s="251"/>
      <c r="F24" s="195"/>
      <c r="G24" s="195"/>
      <c r="H24" s="225"/>
      <c r="I24" s="195"/>
      <c r="J24" s="195"/>
      <c r="K24" s="194"/>
      <c r="L24" s="197"/>
      <c r="M24" s="197"/>
      <c r="N24" s="197"/>
      <c r="O24" s="197"/>
      <c r="P24" s="197"/>
      <c r="Q24" s="197"/>
      <c r="R24" s="197"/>
      <c r="S24" s="198"/>
      <c r="T24" s="198"/>
      <c r="U24" s="198"/>
      <c r="V24" s="199"/>
      <c r="AD24" s="173"/>
      <c r="AE24" s="173"/>
      <c r="AF24" s="173"/>
      <c r="AG24" s="173"/>
    </row>
    <row r="25" spans="1:33" ht="25.5" customHeight="1">
      <c r="A25" s="202" t="s">
        <v>222</v>
      </c>
      <c r="B25" s="193"/>
      <c r="C25" s="193" t="s">
        <v>223</v>
      </c>
      <c r="D25" s="194"/>
      <c r="E25" s="251"/>
      <c r="F25" s="195"/>
      <c r="G25" s="195"/>
      <c r="H25" s="225"/>
      <c r="I25" s="195"/>
      <c r="J25" s="195"/>
      <c r="K25" s="194"/>
      <c r="L25" s="197"/>
      <c r="M25" s="197"/>
      <c r="N25" s="197"/>
      <c r="O25" s="197"/>
      <c r="P25" s="197"/>
      <c r="Q25" s="197"/>
      <c r="R25" s="197"/>
      <c r="S25" s="198"/>
      <c r="T25" s="198"/>
      <c r="U25" s="198"/>
      <c r="V25" s="199"/>
      <c r="AD25" s="173"/>
      <c r="AE25" s="173"/>
      <c r="AF25" s="173"/>
      <c r="AG25" s="173"/>
    </row>
    <row r="26" spans="1:33" ht="37.5" customHeight="1">
      <c r="A26" s="192" t="s">
        <v>224</v>
      </c>
      <c r="B26" s="193" t="s">
        <v>225</v>
      </c>
      <c r="C26" s="193" t="s">
        <v>226</v>
      </c>
      <c r="D26" s="194" t="s">
        <v>227</v>
      </c>
      <c r="E26" s="251">
        <v>1</v>
      </c>
      <c r="F26" s="195">
        <f>G26-0.25</f>
        <v>21</v>
      </c>
      <c r="G26" s="195">
        <f>H26-0.25</f>
        <v>21.25</v>
      </c>
      <c r="H26" s="225">
        <v>21.5</v>
      </c>
      <c r="I26" s="195">
        <f t="shared" ref="I26:K27" si="1">H26+0.5</f>
        <v>22</v>
      </c>
      <c r="J26" s="195">
        <f t="shared" si="1"/>
        <v>22.5</v>
      </c>
      <c r="K26" s="194">
        <f t="shared" si="1"/>
        <v>23</v>
      </c>
      <c r="L26" s="197"/>
      <c r="M26" s="197"/>
      <c r="N26" s="197"/>
      <c r="O26" s="197"/>
      <c r="P26" s="197"/>
      <c r="Q26" s="197"/>
      <c r="R26" s="197"/>
      <c r="S26" s="198">
        <v>22</v>
      </c>
      <c r="T26" s="198"/>
      <c r="U26" s="198"/>
      <c r="V26" s="199"/>
      <c r="AD26" s="173"/>
      <c r="AE26" s="173"/>
      <c r="AF26" s="173"/>
      <c r="AG26" s="173"/>
    </row>
    <row r="27" spans="1:33" ht="37.5" customHeight="1">
      <c r="A27" s="192" t="s">
        <v>228</v>
      </c>
      <c r="B27" s="193" t="s">
        <v>229</v>
      </c>
      <c r="C27" s="193" t="s">
        <v>230</v>
      </c>
      <c r="D27" s="194" t="s">
        <v>231</v>
      </c>
      <c r="E27" s="251">
        <v>0.5</v>
      </c>
      <c r="F27" s="195">
        <f>G27-0.25</f>
        <v>9.5</v>
      </c>
      <c r="G27" s="195">
        <f>H27-0.25</f>
        <v>9.75</v>
      </c>
      <c r="H27" s="225">
        <v>10</v>
      </c>
      <c r="I27" s="195">
        <f t="shared" si="1"/>
        <v>10.5</v>
      </c>
      <c r="J27" s="195">
        <f t="shared" si="1"/>
        <v>11</v>
      </c>
      <c r="K27" s="194">
        <f t="shared" si="1"/>
        <v>11.5</v>
      </c>
      <c r="L27" s="197"/>
      <c r="M27" s="197"/>
      <c r="N27" s="197"/>
      <c r="O27" s="197"/>
      <c r="P27" s="197"/>
      <c r="Q27" s="197"/>
      <c r="R27" s="197"/>
      <c r="S27" s="198">
        <v>10</v>
      </c>
      <c r="T27" s="198"/>
      <c r="U27" s="198"/>
      <c r="V27" s="199"/>
      <c r="AD27" s="173"/>
      <c r="AE27" s="173"/>
      <c r="AF27" s="173"/>
      <c r="AG27" s="173"/>
    </row>
    <row r="28" spans="1:33" ht="37.5" customHeight="1">
      <c r="A28" s="192" t="s">
        <v>232</v>
      </c>
      <c r="B28" s="193" t="s">
        <v>229</v>
      </c>
      <c r="C28" s="193" t="s">
        <v>233</v>
      </c>
      <c r="D28" s="194" t="s">
        <v>234</v>
      </c>
      <c r="E28" s="251">
        <v>0.3</v>
      </c>
      <c r="F28" s="195">
        <f>G28</f>
        <v>2.5</v>
      </c>
      <c r="G28" s="195">
        <f>H28</f>
        <v>2.5</v>
      </c>
      <c r="H28" s="225">
        <v>2.5</v>
      </c>
      <c r="I28" s="195">
        <f t="shared" ref="I28:K29" si="2">H28</f>
        <v>2.5</v>
      </c>
      <c r="J28" s="195">
        <f t="shared" si="2"/>
        <v>2.5</v>
      </c>
      <c r="K28" s="194">
        <f t="shared" si="2"/>
        <v>2.5</v>
      </c>
      <c r="L28" s="197"/>
      <c r="M28" s="197"/>
      <c r="N28" s="197"/>
      <c r="O28" s="197"/>
      <c r="P28" s="197"/>
      <c r="Q28" s="197"/>
      <c r="R28" s="197"/>
      <c r="S28" s="198">
        <v>2.5</v>
      </c>
      <c r="T28" s="198"/>
      <c r="U28" s="198"/>
      <c r="V28" s="199"/>
      <c r="AD28" s="173"/>
      <c r="AE28" s="173"/>
      <c r="AF28" s="173"/>
      <c r="AG28" s="173"/>
    </row>
    <row r="29" spans="1:33" ht="37.5" customHeight="1">
      <c r="A29" s="192" t="s">
        <v>235</v>
      </c>
      <c r="B29" s="193"/>
      <c r="C29" s="193" t="s">
        <v>236</v>
      </c>
      <c r="D29" s="194" t="s">
        <v>237</v>
      </c>
      <c r="E29" s="251">
        <v>0.3</v>
      </c>
      <c r="F29" s="195">
        <f>G29</f>
        <v>2.2999999999999998</v>
      </c>
      <c r="G29" s="195">
        <f>H29</f>
        <v>2.2999999999999998</v>
      </c>
      <c r="H29" s="225">
        <v>2.2999999999999998</v>
      </c>
      <c r="I29" s="195">
        <f t="shared" si="2"/>
        <v>2.2999999999999998</v>
      </c>
      <c r="J29" s="195">
        <f t="shared" si="2"/>
        <v>2.2999999999999998</v>
      </c>
      <c r="K29" s="194">
        <f t="shared" si="2"/>
        <v>2.2999999999999998</v>
      </c>
      <c r="L29" s="197"/>
      <c r="M29" s="197"/>
      <c r="N29" s="197"/>
      <c r="O29" s="197"/>
      <c r="P29" s="197"/>
      <c r="Q29" s="197"/>
      <c r="R29" s="197"/>
      <c r="S29" s="198">
        <v>2.2999999999999998</v>
      </c>
      <c r="T29" s="198"/>
      <c r="U29" s="198"/>
      <c r="V29" s="199"/>
      <c r="AD29" s="173"/>
      <c r="AE29" s="173"/>
      <c r="AF29" s="173"/>
      <c r="AG29" s="173"/>
    </row>
    <row r="30" spans="1:33" ht="37.5" customHeight="1">
      <c r="A30" s="192" t="s">
        <v>238</v>
      </c>
      <c r="B30" s="193" t="s">
        <v>239</v>
      </c>
      <c r="C30" s="193"/>
      <c r="D30" s="194" t="s">
        <v>240</v>
      </c>
      <c r="E30" s="251"/>
      <c r="F30" s="195"/>
      <c r="G30" s="195"/>
      <c r="H30" s="225"/>
      <c r="I30" s="195"/>
      <c r="J30" s="195"/>
      <c r="K30" s="194"/>
      <c r="L30" s="197"/>
      <c r="M30" s="197"/>
      <c r="N30" s="197"/>
      <c r="O30" s="197"/>
      <c r="P30" s="197"/>
      <c r="Q30" s="197"/>
      <c r="R30" s="197"/>
      <c r="S30" s="198"/>
      <c r="T30" s="198"/>
      <c r="U30" s="198"/>
      <c r="V30" s="199"/>
      <c r="AD30" s="173"/>
      <c r="AE30" s="173"/>
      <c r="AF30" s="173"/>
      <c r="AG30" s="173"/>
    </row>
    <row r="31" spans="1:33" ht="37.5" customHeight="1">
      <c r="A31" s="192" t="s">
        <v>241</v>
      </c>
      <c r="B31" s="193" t="s">
        <v>242</v>
      </c>
      <c r="C31" s="193" t="s">
        <v>243</v>
      </c>
      <c r="D31" s="194"/>
      <c r="E31" s="251">
        <v>1.2</v>
      </c>
      <c r="F31" s="195">
        <f>G31</f>
        <v>60</v>
      </c>
      <c r="G31" s="195">
        <f>H31</f>
        <v>60</v>
      </c>
      <c r="H31" s="225">
        <v>60</v>
      </c>
      <c r="I31" s="195">
        <f>H31</f>
        <v>60</v>
      </c>
      <c r="J31" s="195">
        <f>I31+2</f>
        <v>62</v>
      </c>
      <c r="K31" s="194">
        <f>J31</f>
        <v>62</v>
      </c>
      <c r="L31" s="197"/>
      <c r="M31" s="197"/>
      <c r="N31" s="197"/>
      <c r="O31" s="197"/>
      <c r="P31" s="197"/>
      <c r="Q31" s="197"/>
      <c r="R31" s="197"/>
      <c r="S31" s="198" t="s">
        <v>244</v>
      </c>
      <c r="T31" s="198"/>
      <c r="U31" s="198"/>
      <c r="V31" s="199"/>
      <c r="AD31" s="173"/>
      <c r="AE31" s="173"/>
      <c r="AF31" s="173"/>
      <c r="AG31" s="173"/>
    </row>
    <row r="32" spans="1:33" ht="37.5" customHeight="1">
      <c r="A32" s="192"/>
      <c r="B32" s="193"/>
      <c r="C32" s="193"/>
      <c r="D32" s="194"/>
      <c r="E32" s="251"/>
      <c r="F32" s="195"/>
      <c r="G32" s="195"/>
      <c r="H32" s="225"/>
      <c r="I32" s="195"/>
      <c r="J32" s="195"/>
      <c r="K32" s="194"/>
      <c r="L32" s="197"/>
      <c r="M32" s="197"/>
      <c r="N32" s="197"/>
      <c r="O32" s="197"/>
      <c r="P32" s="197"/>
      <c r="Q32" s="197"/>
      <c r="R32" s="197"/>
      <c r="S32" s="198"/>
      <c r="T32" s="198"/>
      <c r="U32" s="198"/>
      <c r="V32" s="199"/>
      <c r="AD32" s="173"/>
      <c r="AE32" s="173"/>
      <c r="AF32" s="173"/>
      <c r="AG32" s="173"/>
    </row>
    <row r="33" spans="1:33" ht="25.5" customHeight="1">
      <c r="A33" s="202" t="s">
        <v>245</v>
      </c>
      <c r="B33" s="193"/>
      <c r="C33" s="193"/>
      <c r="D33" s="194"/>
      <c r="E33" s="251"/>
      <c r="F33" s="195"/>
      <c r="G33" s="195"/>
      <c r="H33" s="225"/>
      <c r="I33" s="195"/>
      <c r="J33" s="195"/>
      <c r="K33" s="194"/>
      <c r="L33" s="197"/>
      <c r="M33" s="197"/>
      <c r="N33" s="197"/>
      <c r="O33" s="197"/>
      <c r="P33" s="197"/>
      <c r="Q33" s="197"/>
      <c r="R33" s="197"/>
      <c r="S33" s="198"/>
      <c r="T33" s="198"/>
      <c r="U33" s="198"/>
      <c r="V33" s="199"/>
      <c r="AD33" s="173"/>
      <c r="AE33" s="173"/>
      <c r="AF33" s="173"/>
      <c r="AG33" s="173"/>
    </row>
    <row r="34" spans="1:33" ht="37.5" customHeight="1">
      <c r="A34" s="192" t="s">
        <v>246</v>
      </c>
      <c r="B34" s="193" t="s">
        <v>247</v>
      </c>
      <c r="C34" s="193"/>
      <c r="D34" s="194"/>
      <c r="E34" s="251"/>
      <c r="F34" s="226">
        <f>G34</f>
        <v>100</v>
      </c>
      <c r="G34" s="226">
        <f>H34</f>
        <v>100</v>
      </c>
      <c r="H34" s="227">
        <v>100</v>
      </c>
      <c r="I34" s="226">
        <f>H34</f>
        <v>100</v>
      </c>
      <c r="J34" s="226">
        <f>I34</f>
        <v>100</v>
      </c>
      <c r="K34" s="226">
        <f>J34</f>
        <v>100</v>
      </c>
      <c r="L34" s="197"/>
      <c r="M34" s="197"/>
      <c r="N34" s="197"/>
      <c r="O34" s="197"/>
      <c r="P34" s="197"/>
      <c r="Q34" s="197"/>
      <c r="R34" s="197"/>
      <c r="S34" s="198"/>
      <c r="T34" s="198"/>
      <c r="U34" s="198"/>
      <c r="V34" s="199"/>
      <c r="AD34" s="173"/>
      <c r="AE34" s="173"/>
      <c r="AF34" s="173"/>
      <c r="AG34" s="173"/>
    </row>
    <row r="35" spans="1:33" ht="37.5" customHeight="1">
      <c r="A35" s="192" t="s">
        <v>248</v>
      </c>
      <c r="B35" s="193" t="s">
        <v>247</v>
      </c>
      <c r="C35" s="193"/>
      <c r="D35" s="194"/>
      <c r="E35" s="251"/>
      <c r="F35" s="226">
        <f>G35</f>
        <v>100</v>
      </c>
      <c r="G35" s="226">
        <f>H35</f>
        <v>100</v>
      </c>
      <c r="H35" s="227">
        <v>100</v>
      </c>
      <c r="I35" s="226">
        <f>H35</f>
        <v>100</v>
      </c>
      <c r="J35" s="226">
        <f>I35+10</f>
        <v>110</v>
      </c>
      <c r="K35" s="228">
        <f>J35</f>
        <v>110</v>
      </c>
      <c r="L35" s="197"/>
      <c r="M35" s="197"/>
      <c r="N35" s="197"/>
      <c r="O35" s="197"/>
      <c r="P35" s="197"/>
      <c r="Q35" s="197"/>
      <c r="R35" s="197"/>
      <c r="S35" s="198"/>
      <c r="T35" s="198"/>
      <c r="U35" s="198"/>
      <c r="V35" s="199"/>
      <c r="AD35" s="173"/>
      <c r="AE35" s="173"/>
      <c r="AF35" s="173"/>
      <c r="AG35" s="173"/>
    </row>
    <row r="36" spans="1:33" ht="37.5" customHeight="1">
      <c r="A36" s="192" t="s">
        <v>249</v>
      </c>
      <c r="B36" s="193"/>
      <c r="C36" s="193"/>
      <c r="D36" s="194"/>
      <c r="E36" s="251"/>
      <c r="F36" s="226"/>
      <c r="G36" s="226"/>
      <c r="H36" s="227"/>
      <c r="I36" s="226"/>
      <c r="J36" s="226"/>
      <c r="K36" s="228"/>
      <c r="L36" s="197"/>
      <c r="M36" s="197"/>
      <c r="N36" s="197"/>
      <c r="O36" s="197"/>
      <c r="P36" s="197"/>
      <c r="Q36" s="197"/>
      <c r="R36" s="197"/>
      <c r="S36" s="198"/>
      <c r="T36" s="198"/>
      <c r="U36" s="198"/>
      <c r="V36" s="199"/>
      <c r="AD36" s="173"/>
      <c r="AE36" s="173"/>
      <c r="AF36" s="173"/>
      <c r="AG36" s="173"/>
    </row>
    <row r="37" spans="1:33" ht="37.5" customHeight="1">
      <c r="A37" s="192" t="s">
        <v>250</v>
      </c>
      <c r="B37" s="193"/>
      <c r="C37" s="193"/>
      <c r="D37" s="194"/>
      <c r="E37" s="251"/>
      <c r="F37" s="226"/>
      <c r="G37" s="226"/>
      <c r="H37" s="227"/>
      <c r="I37" s="226"/>
      <c r="J37" s="226"/>
      <c r="K37" s="228"/>
      <c r="L37" s="197"/>
      <c r="M37" s="197"/>
      <c r="N37" s="197"/>
      <c r="O37" s="197"/>
      <c r="P37" s="197"/>
      <c r="Q37" s="197"/>
      <c r="R37" s="197"/>
      <c r="S37" s="198"/>
      <c r="T37" s="198"/>
      <c r="U37" s="198"/>
      <c r="V37" s="199"/>
      <c r="AD37" s="173"/>
      <c r="AE37" s="173"/>
      <c r="AF37" s="173"/>
      <c r="AG37" s="173"/>
    </row>
    <row r="38" spans="1:33" ht="37.5" customHeight="1">
      <c r="A38" s="192" t="s">
        <v>251</v>
      </c>
      <c r="B38" s="193" t="s">
        <v>252</v>
      </c>
      <c r="C38" s="229" t="s">
        <v>253</v>
      </c>
      <c r="D38" s="194"/>
      <c r="E38" s="251"/>
      <c r="F38" s="226"/>
      <c r="G38" s="226"/>
      <c r="H38" s="227">
        <v>10.5</v>
      </c>
      <c r="I38" s="226"/>
      <c r="J38" s="226"/>
      <c r="K38" s="226"/>
      <c r="L38" s="197"/>
      <c r="M38" s="197"/>
      <c r="N38" s="197"/>
      <c r="O38" s="197"/>
      <c r="P38" s="197"/>
      <c r="Q38" s="197"/>
      <c r="R38" s="197"/>
      <c r="S38" s="198"/>
      <c r="T38" s="198"/>
      <c r="U38" s="198"/>
      <c r="V38" s="199"/>
      <c r="AD38" s="173"/>
      <c r="AE38" s="173"/>
      <c r="AF38" s="173"/>
      <c r="AG38" s="173"/>
    </row>
    <row r="39" spans="1:33" ht="37.5" customHeight="1">
      <c r="A39" s="192" t="s">
        <v>254</v>
      </c>
      <c r="B39" s="193" t="s">
        <v>252</v>
      </c>
      <c r="C39" s="193"/>
      <c r="D39" s="194"/>
      <c r="E39" s="251"/>
      <c r="F39" s="226"/>
      <c r="G39" s="226"/>
      <c r="H39" s="227">
        <v>10.5</v>
      </c>
      <c r="I39" s="226"/>
      <c r="J39" s="226"/>
      <c r="K39" s="226"/>
      <c r="L39" s="197"/>
      <c r="M39" s="197"/>
      <c r="N39" s="197"/>
      <c r="O39" s="197"/>
      <c r="P39" s="197"/>
      <c r="Q39" s="197"/>
      <c r="R39" s="197"/>
      <c r="S39" s="198"/>
      <c r="T39" s="198"/>
      <c r="U39" s="198"/>
      <c r="V39" s="199"/>
      <c r="AD39" s="173"/>
      <c r="AE39" s="173"/>
      <c r="AF39" s="173"/>
      <c r="AG39" s="173"/>
    </row>
    <row r="40" spans="1:33" ht="37.5" customHeight="1">
      <c r="A40" s="192"/>
      <c r="B40" s="203"/>
      <c r="C40" s="203"/>
      <c r="D40" s="194"/>
      <c r="E40" s="252"/>
      <c r="F40" s="200"/>
      <c r="G40" s="195"/>
      <c r="H40" s="225"/>
      <c r="I40" s="200"/>
      <c r="J40" s="200"/>
      <c r="K40" s="194"/>
      <c r="L40" s="357"/>
      <c r="M40" s="357"/>
      <c r="N40" s="357"/>
      <c r="O40" s="357"/>
      <c r="P40" s="357"/>
      <c r="Q40" s="357"/>
      <c r="R40" s="357"/>
      <c r="S40" s="198"/>
      <c r="T40" s="198"/>
      <c r="U40" s="198"/>
      <c r="V40" s="199"/>
      <c r="AD40" s="173"/>
      <c r="AE40" s="173"/>
      <c r="AF40" s="173"/>
      <c r="AG40" s="173"/>
    </row>
    <row r="41" spans="1:33" ht="37.5" customHeight="1" thickBot="1">
      <c r="A41" s="204"/>
      <c r="B41" s="205"/>
      <c r="C41" s="205"/>
      <c r="D41" s="206"/>
      <c r="E41" s="253"/>
      <c r="F41" s="206"/>
      <c r="G41" s="206"/>
      <c r="H41" s="230"/>
      <c r="I41" s="206"/>
      <c r="J41" s="208"/>
      <c r="K41" s="206"/>
      <c r="L41" s="367"/>
      <c r="M41" s="367"/>
      <c r="N41" s="367"/>
      <c r="O41" s="367"/>
      <c r="P41" s="367"/>
      <c r="Q41" s="367"/>
      <c r="R41" s="367"/>
      <c r="S41" s="207"/>
      <c r="T41" s="207"/>
      <c r="U41" s="207"/>
      <c r="V41" s="209"/>
      <c r="AD41" s="173"/>
      <c r="AE41" s="173"/>
      <c r="AF41" s="173"/>
      <c r="AG41" s="173"/>
    </row>
    <row r="42" spans="1:33">
      <c r="A42" s="166" t="s">
        <v>255</v>
      </c>
    </row>
    <row r="43" spans="1:33" ht="13.5" thickBot="1"/>
    <row r="44" spans="1:33" ht="13.5" thickBot="1">
      <c r="A44" s="347" t="s">
        <v>267</v>
      </c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9"/>
    </row>
    <row r="45" spans="1:33">
      <c r="A45" s="172" t="s">
        <v>268</v>
      </c>
    </row>
    <row r="46" spans="1:33">
      <c r="A46" s="254"/>
    </row>
    <row r="47" spans="1:33">
      <c r="A47" s="254"/>
    </row>
    <row r="48" spans="1:33">
      <c r="A48" s="254"/>
    </row>
    <row r="49" spans="1:255">
      <c r="A49" s="254"/>
    </row>
    <row r="50" spans="1:255">
      <c r="A50" s="172" t="s">
        <v>269</v>
      </c>
    </row>
    <row r="51" spans="1:255">
      <c r="A51" s="254"/>
    </row>
    <row r="55" spans="1:255">
      <c r="A55" s="172" t="s">
        <v>270</v>
      </c>
    </row>
    <row r="56" spans="1:255">
      <c r="A56" s="254"/>
    </row>
    <row r="57" spans="1:255"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  <c r="EU57" s="166"/>
      <c r="EV57" s="166"/>
      <c r="EW57" s="166"/>
      <c r="EX57" s="166"/>
      <c r="EY57" s="166"/>
      <c r="EZ57" s="166"/>
      <c r="FA57" s="166"/>
      <c r="FB57" s="166"/>
      <c r="FC57" s="166"/>
      <c r="FD57" s="166"/>
      <c r="FE57" s="166"/>
      <c r="FF57" s="166"/>
      <c r="FG57" s="166"/>
      <c r="FH57" s="166"/>
      <c r="FI57" s="166"/>
      <c r="FJ57" s="166"/>
      <c r="FK57" s="166"/>
      <c r="FL57" s="166"/>
      <c r="FM57" s="166"/>
      <c r="FN57" s="166"/>
      <c r="FO57" s="166"/>
      <c r="FP57" s="166"/>
      <c r="FQ57" s="166"/>
      <c r="FR57" s="166"/>
      <c r="FS57" s="166"/>
      <c r="FT57" s="166"/>
      <c r="FU57" s="166"/>
      <c r="FV57" s="166"/>
      <c r="FW57" s="166"/>
      <c r="FX57" s="166"/>
      <c r="FY57" s="166"/>
      <c r="FZ57" s="166"/>
      <c r="GA57" s="166"/>
      <c r="GB57" s="166"/>
      <c r="GC57" s="166"/>
      <c r="GD57" s="166"/>
      <c r="GE57" s="166"/>
      <c r="GF57" s="166"/>
      <c r="GG57" s="166"/>
      <c r="GH57" s="166"/>
      <c r="GI57" s="166"/>
      <c r="GJ57" s="166"/>
      <c r="GK57" s="166"/>
      <c r="GL57" s="166"/>
      <c r="GM57" s="166"/>
      <c r="GN57" s="166"/>
      <c r="GO57" s="166"/>
      <c r="GP57" s="166"/>
      <c r="GQ57" s="166"/>
      <c r="GR57" s="166"/>
      <c r="GS57" s="166"/>
      <c r="GT57" s="166"/>
      <c r="GU57" s="166"/>
      <c r="GV57" s="166"/>
      <c r="GW57" s="166"/>
      <c r="GX57" s="166"/>
      <c r="GY57" s="166"/>
      <c r="GZ57" s="166"/>
      <c r="HA57" s="166"/>
      <c r="HB57" s="166"/>
      <c r="HC57" s="166"/>
      <c r="HD57" s="166"/>
      <c r="HE57" s="166"/>
      <c r="HF57" s="166"/>
      <c r="HG57" s="166"/>
      <c r="HH57" s="166"/>
      <c r="HI57" s="166"/>
      <c r="HJ57" s="166"/>
      <c r="HK57" s="166"/>
      <c r="HL57" s="166"/>
      <c r="HM57" s="166"/>
      <c r="HN57" s="166"/>
      <c r="HO57" s="166"/>
      <c r="HP57" s="166"/>
      <c r="HQ57" s="166"/>
      <c r="HR57" s="166"/>
      <c r="HS57" s="166"/>
      <c r="HT57" s="166"/>
      <c r="HU57" s="166"/>
      <c r="HV57" s="166"/>
      <c r="HW57" s="166"/>
      <c r="HX57" s="166"/>
      <c r="HY57" s="166"/>
      <c r="HZ57" s="166"/>
      <c r="IA57" s="166"/>
      <c r="IB57" s="166"/>
      <c r="IC57" s="166"/>
      <c r="ID57" s="166"/>
      <c r="IE57" s="166"/>
      <c r="IF57" s="166"/>
      <c r="IG57" s="166"/>
      <c r="IH57" s="166"/>
      <c r="II57" s="166"/>
      <c r="IJ57" s="166"/>
      <c r="IK57" s="166"/>
      <c r="IL57" s="166"/>
      <c r="IM57" s="166"/>
      <c r="IN57" s="166"/>
      <c r="IO57" s="166"/>
      <c r="IP57" s="166"/>
      <c r="IQ57" s="166"/>
      <c r="IR57" s="166"/>
      <c r="IS57" s="166"/>
      <c r="IT57" s="166"/>
      <c r="IU57" s="166"/>
    </row>
    <row r="58" spans="1:255"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CZ58" s="166"/>
      <c r="DA58" s="166"/>
      <c r="DB58" s="166"/>
      <c r="DC58" s="166"/>
      <c r="DD58" s="166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  <c r="EU58" s="166"/>
      <c r="EV58" s="166"/>
      <c r="EW58" s="166"/>
      <c r="EX58" s="166"/>
      <c r="EY58" s="166"/>
      <c r="EZ58" s="166"/>
      <c r="FA58" s="166"/>
      <c r="FB58" s="166"/>
      <c r="FC58" s="166"/>
      <c r="FD58" s="166"/>
      <c r="FE58" s="166"/>
      <c r="FF58" s="166"/>
      <c r="FG58" s="166"/>
      <c r="FH58" s="166"/>
      <c r="FI58" s="166"/>
      <c r="FJ58" s="166"/>
      <c r="FK58" s="166"/>
      <c r="FL58" s="166"/>
      <c r="FM58" s="166"/>
      <c r="FN58" s="166"/>
      <c r="FO58" s="166"/>
      <c r="FP58" s="166"/>
      <c r="FQ58" s="166"/>
      <c r="FR58" s="166"/>
      <c r="FS58" s="166"/>
      <c r="FT58" s="166"/>
      <c r="FU58" s="166"/>
      <c r="FV58" s="166"/>
      <c r="FW58" s="166"/>
      <c r="FX58" s="166"/>
      <c r="FY58" s="166"/>
      <c r="FZ58" s="166"/>
      <c r="GA58" s="166"/>
      <c r="GB58" s="166"/>
      <c r="GC58" s="166"/>
      <c r="GD58" s="166"/>
      <c r="GE58" s="166"/>
      <c r="GF58" s="166"/>
      <c r="GG58" s="166"/>
      <c r="GH58" s="166"/>
      <c r="GI58" s="166"/>
      <c r="GJ58" s="166"/>
      <c r="GK58" s="166"/>
      <c r="GL58" s="166"/>
      <c r="GM58" s="166"/>
      <c r="GN58" s="166"/>
      <c r="GO58" s="166"/>
      <c r="GP58" s="166"/>
      <c r="GQ58" s="166"/>
      <c r="GR58" s="166"/>
      <c r="GS58" s="166"/>
      <c r="GT58" s="166"/>
      <c r="GU58" s="166"/>
      <c r="GV58" s="166"/>
      <c r="GW58" s="166"/>
      <c r="GX58" s="166"/>
      <c r="GY58" s="166"/>
      <c r="GZ58" s="166"/>
      <c r="HA58" s="166"/>
      <c r="HB58" s="166"/>
      <c r="HC58" s="166"/>
      <c r="HD58" s="166"/>
      <c r="HE58" s="166"/>
      <c r="HF58" s="166"/>
      <c r="HG58" s="166"/>
      <c r="HH58" s="166"/>
      <c r="HI58" s="166"/>
      <c r="HJ58" s="166"/>
      <c r="HK58" s="166"/>
      <c r="HL58" s="166"/>
      <c r="HM58" s="166"/>
      <c r="HN58" s="166"/>
      <c r="HO58" s="166"/>
      <c r="HP58" s="166"/>
      <c r="HQ58" s="166"/>
      <c r="HR58" s="166"/>
      <c r="HS58" s="166"/>
      <c r="HT58" s="166"/>
      <c r="HU58" s="166"/>
      <c r="HV58" s="166"/>
      <c r="HW58" s="166"/>
      <c r="HX58" s="166"/>
      <c r="HY58" s="166"/>
      <c r="HZ58" s="166"/>
      <c r="IA58" s="166"/>
      <c r="IB58" s="166"/>
      <c r="IC58" s="166"/>
      <c r="ID58" s="166"/>
      <c r="IE58" s="166"/>
      <c r="IF58" s="166"/>
      <c r="IG58" s="166"/>
      <c r="IH58" s="166"/>
      <c r="II58" s="166"/>
      <c r="IJ58" s="166"/>
      <c r="IK58" s="166"/>
      <c r="IL58" s="166"/>
      <c r="IM58" s="166"/>
      <c r="IN58" s="166"/>
      <c r="IO58" s="166"/>
      <c r="IP58" s="166"/>
      <c r="IQ58" s="166"/>
      <c r="IR58" s="166"/>
      <c r="IS58" s="166"/>
      <c r="IT58" s="166"/>
      <c r="IU58" s="166"/>
    </row>
    <row r="59" spans="1:255"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166"/>
      <c r="DC59" s="166"/>
      <c r="DD59" s="166"/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  <c r="EU59" s="166"/>
      <c r="EV59" s="166"/>
      <c r="EW59" s="166"/>
      <c r="EX59" s="166"/>
      <c r="EY59" s="166"/>
      <c r="EZ59" s="166"/>
      <c r="FA59" s="166"/>
      <c r="FB59" s="166"/>
      <c r="FC59" s="166"/>
      <c r="FD59" s="166"/>
      <c r="FE59" s="166"/>
      <c r="FF59" s="166"/>
      <c r="FG59" s="166"/>
      <c r="FH59" s="166"/>
      <c r="FI59" s="166"/>
      <c r="FJ59" s="166"/>
      <c r="FK59" s="166"/>
      <c r="FL59" s="166"/>
      <c r="FM59" s="166"/>
      <c r="FN59" s="166"/>
      <c r="FO59" s="166"/>
      <c r="FP59" s="166"/>
      <c r="FQ59" s="166"/>
      <c r="FR59" s="166"/>
      <c r="FS59" s="166"/>
      <c r="FT59" s="166"/>
      <c r="FU59" s="166"/>
      <c r="FV59" s="166"/>
      <c r="FW59" s="166"/>
      <c r="FX59" s="166"/>
      <c r="FY59" s="166"/>
      <c r="FZ59" s="166"/>
      <c r="GA59" s="166"/>
      <c r="GB59" s="166"/>
      <c r="GC59" s="166"/>
      <c r="GD59" s="166"/>
      <c r="GE59" s="166"/>
      <c r="GF59" s="166"/>
      <c r="GG59" s="166"/>
      <c r="GH59" s="166"/>
      <c r="GI59" s="166"/>
      <c r="GJ59" s="166"/>
      <c r="GK59" s="166"/>
      <c r="GL59" s="166"/>
      <c r="GM59" s="166"/>
      <c r="GN59" s="166"/>
      <c r="GO59" s="166"/>
      <c r="GP59" s="166"/>
      <c r="GQ59" s="166"/>
      <c r="GR59" s="166"/>
      <c r="GS59" s="166"/>
      <c r="GT59" s="166"/>
      <c r="GU59" s="166"/>
      <c r="GV59" s="166"/>
      <c r="GW59" s="166"/>
      <c r="GX59" s="166"/>
      <c r="GY59" s="166"/>
      <c r="GZ59" s="166"/>
      <c r="HA59" s="166"/>
      <c r="HB59" s="166"/>
      <c r="HC59" s="166"/>
      <c r="HD59" s="166"/>
      <c r="HE59" s="166"/>
      <c r="HF59" s="166"/>
      <c r="HG59" s="166"/>
      <c r="HH59" s="166"/>
      <c r="HI59" s="166"/>
      <c r="HJ59" s="166"/>
      <c r="HK59" s="166"/>
      <c r="HL59" s="166"/>
      <c r="HM59" s="166"/>
      <c r="HN59" s="166"/>
      <c r="HO59" s="166"/>
      <c r="HP59" s="166"/>
      <c r="HQ59" s="166"/>
      <c r="HR59" s="166"/>
      <c r="HS59" s="166"/>
      <c r="HT59" s="166"/>
      <c r="HU59" s="166"/>
      <c r="HV59" s="166"/>
      <c r="HW59" s="166"/>
      <c r="HX59" s="166"/>
      <c r="HY59" s="166"/>
      <c r="HZ59" s="166"/>
      <c r="IA59" s="166"/>
      <c r="IB59" s="166"/>
      <c r="IC59" s="166"/>
      <c r="ID59" s="166"/>
      <c r="IE59" s="166"/>
      <c r="IF59" s="166"/>
      <c r="IG59" s="166"/>
      <c r="IH59" s="166"/>
      <c r="II59" s="166"/>
      <c r="IJ59" s="166"/>
      <c r="IK59" s="166"/>
      <c r="IL59" s="166"/>
      <c r="IM59" s="166"/>
      <c r="IN59" s="166"/>
      <c r="IO59" s="166"/>
      <c r="IP59" s="166"/>
      <c r="IQ59" s="166"/>
      <c r="IR59" s="166"/>
      <c r="IS59" s="166"/>
      <c r="IT59" s="166"/>
      <c r="IU59" s="166"/>
    </row>
    <row r="60" spans="1:255">
      <c r="A60" s="172" t="s">
        <v>245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  <c r="EU60" s="166"/>
      <c r="EV60" s="166"/>
      <c r="EW60" s="166"/>
      <c r="EX60" s="166"/>
      <c r="EY60" s="166"/>
      <c r="EZ60" s="166"/>
      <c r="FA60" s="166"/>
      <c r="FB60" s="166"/>
      <c r="FC60" s="166"/>
      <c r="FD60" s="166"/>
      <c r="FE60" s="166"/>
      <c r="FF60" s="166"/>
      <c r="FG60" s="166"/>
      <c r="FH60" s="166"/>
      <c r="FI60" s="166"/>
      <c r="FJ60" s="166"/>
      <c r="FK60" s="166"/>
      <c r="FL60" s="166"/>
      <c r="FM60" s="166"/>
      <c r="FN60" s="166"/>
      <c r="FO60" s="166"/>
      <c r="FP60" s="166"/>
      <c r="FQ60" s="166"/>
      <c r="FR60" s="166"/>
      <c r="FS60" s="166"/>
      <c r="FT60" s="166"/>
      <c r="FU60" s="166"/>
      <c r="FV60" s="166"/>
      <c r="FW60" s="166"/>
      <c r="FX60" s="166"/>
      <c r="FY60" s="166"/>
      <c r="FZ60" s="166"/>
      <c r="GA60" s="166"/>
      <c r="GB60" s="166"/>
      <c r="GC60" s="166"/>
      <c r="GD60" s="166"/>
      <c r="GE60" s="166"/>
      <c r="GF60" s="166"/>
      <c r="GG60" s="166"/>
      <c r="GH60" s="166"/>
      <c r="GI60" s="166"/>
      <c r="GJ60" s="166"/>
      <c r="GK60" s="166"/>
      <c r="GL60" s="166"/>
      <c r="GM60" s="166"/>
      <c r="GN60" s="166"/>
      <c r="GO60" s="166"/>
      <c r="GP60" s="166"/>
      <c r="GQ60" s="166"/>
      <c r="GR60" s="166"/>
      <c r="GS60" s="166"/>
      <c r="GT60" s="166"/>
      <c r="GU60" s="166"/>
      <c r="GV60" s="166"/>
      <c r="GW60" s="166"/>
      <c r="GX60" s="166"/>
      <c r="GY60" s="166"/>
      <c r="GZ60" s="166"/>
      <c r="HA60" s="166"/>
      <c r="HB60" s="166"/>
      <c r="HC60" s="166"/>
      <c r="HD60" s="166"/>
      <c r="HE60" s="166"/>
      <c r="HF60" s="166"/>
      <c r="HG60" s="166"/>
      <c r="HH60" s="166"/>
      <c r="HI60" s="166"/>
      <c r="HJ60" s="166"/>
      <c r="HK60" s="166"/>
      <c r="HL60" s="166"/>
      <c r="HM60" s="166"/>
      <c r="HN60" s="166"/>
      <c r="HO60" s="166"/>
      <c r="HP60" s="166"/>
      <c r="HQ60" s="166"/>
      <c r="HR60" s="166"/>
      <c r="HS60" s="166"/>
      <c r="HT60" s="166"/>
      <c r="HU60" s="166"/>
      <c r="HV60" s="166"/>
      <c r="HW60" s="166"/>
      <c r="HX60" s="166"/>
      <c r="HY60" s="166"/>
      <c r="HZ60" s="166"/>
      <c r="IA60" s="166"/>
      <c r="IB60" s="166"/>
      <c r="IC60" s="166"/>
      <c r="ID60" s="166"/>
      <c r="IE60" s="166"/>
      <c r="IF60" s="166"/>
      <c r="IG60" s="166"/>
      <c r="IH60" s="166"/>
      <c r="II60" s="166"/>
      <c r="IJ60" s="166"/>
      <c r="IK60" s="166"/>
      <c r="IL60" s="166"/>
      <c r="IM60" s="166"/>
      <c r="IN60" s="166"/>
      <c r="IO60" s="166"/>
      <c r="IP60" s="166"/>
      <c r="IQ60" s="166"/>
      <c r="IR60" s="166"/>
      <c r="IS60" s="166"/>
      <c r="IT60" s="166"/>
      <c r="IU60" s="166"/>
    </row>
    <row r="61" spans="1:255">
      <c r="A61" s="166" t="s">
        <v>271</v>
      </c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66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  <c r="DC61" s="166"/>
      <c r="DD61" s="166"/>
      <c r="DE61" s="166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  <c r="EU61" s="166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66"/>
      <c r="FG61" s="166"/>
      <c r="FH61" s="166"/>
      <c r="FI61" s="166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66"/>
      <c r="FU61" s="166"/>
      <c r="FV61" s="166"/>
      <c r="FW61" s="166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66"/>
      <c r="GI61" s="166"/>
      <c r="GJ61" s="166"/>
      <c r="GK61" s="166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66"/>
      <c r="GW61" s="166"/>
      <c r="GX61" s="166"/>
      <c r="GY61" s="166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66"/>
      <c r="HK61" s="166"/>
      <c r="HL61" s="166"/>
      <c r="HM61" s="166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66"/>
      <c r="HY61" s="166"/>
      <c r="HZ61" s="166"/>
      <c r="IA61" s="166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66"/>
      <c r="IM61" s="166"/>
      <c r="IN61" s="166"/>
      <c r="IO61" s="166"/>
      <c r="IP61" s="166"/>
      <c r="IQ61" s="166"/>
      <c r="IR61" s="166"/>
      <c r="IS61" s="166"/>
      <c r="IT61" s="166"/>
      <c r="IU61" s="166"/>
    </row>
    <row r="62" spans="1:255">
      <c r="A62" s="166" t="s">
        <v>153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  <c r="EU62" s="166"/>
      <c r="EV62" s="166"/>
      <c r="EW62" s="166"/>
      <c r="EX62" s="166"/>
      <c r="EY62" s="166"/>
      <c r="EZ62" s="166"/>
      <c r="FA62" s="166"/>
      <c r="FB62" s="166"/>
      <c r="FC62" s="166"/>
      <c r="FD62" s="166"/>
      <c r="FE62" s="166"/>
      <c r="FF62" s="166"/>
      <c r="FG62" s="166"/>
      <c r="FH62" s="166"/>
      <c r="FI62" s="166"/>
      <c r="FJ62" s="166"/>
      <c r="FK62" s="166"/>
      <c r="FL62" s="166"/>
      <c r="FM62" s="166"/>
      <c r="FN62" s="166"/>
      <c r="FO62" s="166"/>
      <c r="FP62" s="166"/>
      <c r="FQ62" s="166"/>
      <c r="FR62" s="166"/>
      <c r="FS62" s="166"/>
      <c r="FT62" s="166"/>
      <c r="FU62" s="166"/>
      <c r="FV62" s="166"/>
      <c r="FW62" s="166"/>
      <c r="FX62" s="166"/>
      <c r="FY62" s="166"/>
      <c r="FZ62" s="166"/>
      <c r="GA62" s="166"/>
      <c r="GB62" s="166"/>
      <c r="GC62" s="166"/>
      <c r="GD62" s="166"/>
      <c r="GE62" s="166"/>
      <c r="GF62" s="166"/>
      <c r="GG62" s="166"/>
      <c r="GH62" s="166"/>
      <c r="GI62" s="166"/>
      <c r="GJ62" s="166"/>
      <c r="GK62" s="166"/>
      <c r="GL62" s="166"/>
      <c r="GM62" s="166"/>
      <c r="GN62" s="166"/>
      <c r="GO62" s="166"/>
      <c r="GP62" s="166"/>
      <c r="GQ62" s="166"/>
      <c r="GR62" s="166"/>
      <c r="GS62" s="166"/>
      <c r="GT62" s="166"/>
      <c r="GU62" s="166"/>
      <c r="GV62" s="166"/>
      <c r="GW62" s="166"/>
      <c r="GX62" s="166"/>
      <c r="GY62" s="166"/>
      <c r="GZ62" s="166"/>
      <c r="HA62" s="166"/>
      <c r="HB62" s="166"/>
      <c r="HC62" s="166"/>
      <c r="HD62" s="166"/>
      <c r="HE62" s="166"/>
      <c r="HF62" s="166"/>
      <c r="HG62" s="166"/>
      <c r="HH62" s="166"/>
      <c r="HI62" s="166"/>
      <c r="HJ62" s="166"/>
      <c r="HK62" s="166"/>
      <c r="HL62" s="166"/>
      <c r="HM62" s="166"/>
      <c r="HN62" s="166"/>
      <c r="HO62" s="166"/>
      <c r="HP62" s="166"/>
      <c r="HQ62" s="166"/>
      <c r="HR62" s="166"/>
      <c r="HS62" s="166"/>
      <c r="HT62" s="166"/>
      <c r="HU62" s="166"/>
      <c r="HV62" s="166"/>
      <c r="HW62" s="166"/>
      <c r="HX62" s="166"/>
      <c r="HY62" s="166"/>
      <c r="HZ62" s="166"/>
      <c r="IA62" s="166"/>
      <c r="IB62" s="166"/>
      <c r="IC62" s="166"/>
      <c r="ID62" s="166"/>
      <c r="IE62" s="166"/>
      <c r="IF62" s="166"/>
      <c r="IG62" s="166"/>
      <c r="IH62" s="166"/>
      <c r="II62" s="166"/>
      <c r="IJ62" s="166"/>
      <c r="IK62" s="166"/>
      <c r="IL62" s="166"/>
      <c r="IM62" s="166"/>
      <c r="IN62" s="166"/>
      <c r="IO62" s="166"/>
      <c r="IP62" s="166"/>
      <c r="IQ62" s="166"/>
      <c r="IR62" s="166"/>
      <c r="IS62" s="166"/>
      <c r="IT62" s="166"/>
      <c r="IU62" s="166"/>
    </row>
    <row r="63" spans="1:255">
      <c r="A63" s="166" t="s">
        <v>272</v>
      </c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  <c r="EU63" s="166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66"/>
      <c r="FG63" s="166"/>
      <c r="FH63" s="166"/>
      <c r="FI63" s="166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66"/>
      <c r="FU63" s="166"/>
      <c r="FV63" s="166"/>
      <c r="FW63" s="166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66"/>
      <c r="GI63" s="166"/>
      <c r="GJ63" s="166"/>
      <c r="GK63" s="166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66"/>
      <c r="GW63" s="166"/>
      <c r="GX63" s="166"/>
      <c r="GY63" s="166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66"/>
      <c r="HK63" s="166"/>
      <c r="HL63" s="166"/>
      <c r="HM63" s="166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66"/>
      <c r="HY63" s="166"/>
      <c r="HZ63" s="166"/>
      <c r="IA63" s="166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66"/>
      <c r="IM63" s="166"/>
      <c r="IN63" s="166"/>
      <c r="IO63" s="166"/>
      <c r="IP63" s="166"/>
      <c r="IQ63" s="166"/>
      <c r="IR63" s="166"/>
      <c r="IS63" s="166"/>
      <c r="IT63" s="166"/>
      <c r="IU63" s="166"/>
    </row>
    <row r="64" spans="1:255">
      <c r="A64" s="166" t="s">
        <v>273</v>
      </c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66"/>
      <c r="FU64" s="166"/>
      <c r="FV64" s="166"/>
      <c r="FW64" s="166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66"/>
      <c r="GI64" s="166"/>
      <c r="GJ64" s="166"/>
      <c r="GK64" s="166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66"/>
      <c r="GW64" s="166"/>
      <c r="GX64" s="166"/>
      <c r="GY64" s="166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66"/>
      <c r="HK64" s="166"/>
      <c r="HL64" s="166"/>
      <c r="HM64" s="166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66"/>
      <c r="HY64" s="166"/>
      <c r="HZ64" s="166"/>
      <c r="IA64" s="166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66"/>
      <c r="IM64" s="166"/>
      <c r="IN64" s="166"/>
      <c r="IO64" s="166"/>
      <c r="IP64" s="166"/>
      <c r="IQ64" s="166"/>
      <c r="IR64" s="166"/>
      <c r="IS64" s="166"/>
      <c r="IT64" s="166"/>
      <c r="IU64" s="166"/>
    </row>
    <row r="65" spans="1:255"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  <c r="EU65" s="166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66"/>
      <c r="FG65" s="166"/>
      <c r="FH65" s="166"/>
      <c r="FI65" s="166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66"/>
      <c r="FU65" s="166"/>
      <c r="FV65" s="166"/>
      <c r="FW65" s="166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66"/>
      <c r="GI65" s="166"/>
      <c r="GJ65" s="166"/>
      <c r="GK65" s="166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66"/>
      <c r="GW65" s="166"/>
      <c r="GX65" s="166"/>
      <c r="GY65" s="166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66"/>
      <c r="HK65" s="166"/>
      <c r="HL65" s="166"/>
      <c r="HM65" s="166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66"/>
      <c r="HY65" s="166"/>
      <c r="HZ65" s="166"/>
      <c r="IA65" s="166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66"/>
      <c r="IM65" s="166"/>
      <c r="IN65" s="166"/>
      <c r="IO65" s="166"/>
      <c r="IP65" s="166"/>
      <c r="IQ65" s="166"/>
      <c r="IR65" s="166"/>
      <c r="IS65" s="166"/>
      <c r="IT65" s="166"/>
      <c r="IU65" s="166"/>
    </row>
    <row r="66" spans="1:255"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  <c r="EU66" s="166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66"/>
      <c r="FG66" s="166"/>
      <c r="FH66" s="166"/>
      <c r="FI66" s="166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66"/>
      <c r="FU66" s="166"/>
      <c r="FV66" s="166"/>
      <c r="FW66" s="166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66"/>
      <c r="GI66" s="166"/>
      <c r="GJ66" s="166"/>
      <c r="GK66" s="166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66"/>
      <c r="GW66" s="166"/>
      <c r="GX66" s="166"/>
      <c r="GY66" s="166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66"/>
      <c r="HK66" s="166"/>
      <c r="HL66" s="166"/>
      <c r="HM66" s="166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66"/>
      <c r="HY66" s="166"/>
      <c r="HZ66" s="166"/>
      <c r="IA66" s="166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66"/>
      <c r="IM66" s="166"/>
      <c r="IN66" s="166"/>
      <c r="IO66" s="166"/>
      <c r="IP66" s="166"/>
      <c r="IQ66" s="166"/>
      <c r="IR66" s="166"/>
      <c r="IS66" s="166"/>
      <c r="IT66" s="166"/>
      <c r="IU66" s="166"/>
    </row>
    <row r="67" spans="1:255"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  <c r="EU67" s="166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66"/>
      <c r="FG67" s="166"/>
      <c r="FH67" s="166"/>
      <c r="FI67" s="166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66"/>
      <c r="FU67" s="166"/>
      <c r="FV67" s="166"/>
      <c r="FW67" s="166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66"/>
      <c r="GI67" s="166"/>
      <c r="GJ67" s="166"/>
      <c r="GK67" s="166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66"/>
      <c r="GW67" s="166"/>
      <c r="GX67" s="166"/>
      <c r="GY67" s="166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66"/>
      <c r="HK67" s="166"/>
      <c r="HL67" s="166"/>
      <c r="HM67" s="166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66"/>
      <c r="HY67" s="166"/>
      <c r="HZ67" s="166"/>
      <c r="IA67" s="166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66"/>
      <c r="IM67" s="166"/>
      <c r="IN67" s="166"/>
      <c r="IO67" s="166"/>
      <c r="IP67" s="166"/>
      <c r="IQ67" s="166"/>
      <c r="IR67" s="166"/>
      <c r="IS67" s="166"/>
      <c r="IT67" s="166"/>
      <c r="IU67" s="166"/>
    </row>
    <row r="68" spans="1:255"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  <c r="EU68" s="166"/>
      <c r="EV68" s="166"/>
      <c r="EW68" s="166"/>
      <c r="EX68" s="166"/>
      <c r="EY68" s="166"/>
      <c r="EZ68" s="166"/>
      <c r="FA68" s="166"/>
      <c r="FB68" s="166"/>
      <c r="FC68" s="166"/>
      <c r="FD68" s="166"/>
      <c r="FE68" s="166"/>
      <c r="FF68" s="166"/>
      <c r="FG68" s="166"/>
      <c r="FH68" s="166"/>
      <c r="FI68" s="166"/>
      <c r="FJ68" s="166"/>
      <c r="FK68" s="166"/>
      <c r="FL68" s="166"/>
      <c r="FM68" s="166"/>
      <c r="FN68" s="166"/>
      <c r="FO68" s="166"/>
      <c r="FP68" s="166"/>
      <c r="FQ68" s="166"/>
      <c r="FR68" s="166"/>
      <c r="FS68" s="166"/>
      <c r="FT68" s="166"/>
      <c r="FU68" s="166"/>
      <c r="FV68" s="166"/>
      <c r="FW68" s="166"/>
      <c r="FX68" s="166"/>
      <c r="FY68" s="166"/>
      <c r="FZ68" s="166"/>
      <c r="GA68" s="166"/>
      <c r="GB68" s="166"/>
      <c r="GC68" s="166"/>
      <c r="GD68" s="166"/>
      <c r="GE68" s="166"/>
      <c r="GF68" s="166"/>
      <c r="GG68" s="166"/>
      <c r="GH68" s="166"/>
      <c r="GI68" s="166"/>
      <c r="GJ68" s="166"/>
      <c r="GK68" s="166"/>
      <c r="GL68" s="166"/>
      <c r="GM68" s="166"/>
      <c r="GN68" s="166"/>
      <c r="GO68" s="166"/>
      <c r="GP68" s="166"/>
      <c r="GQ68" s="166"/>
      <c r="GR68" s="166"/>
      <c r="GS68" s="166"/>
      <c r="GT68" s="166"/>
      <c r="GU68" s="166"/>
      <c r="GV68" s="166"/>
      <c r="GW68" s="166"/>
      <c r="GX68" s="166"/>
      <c r="GY68" s="166"/>
      <c r="GZ68" s="166"/>
      <c r="HA68" s="166"/>
      <c r="HB68" s="166"/>
      <c r="HC68" s="166"/>
      <c r="HD68" s="166"/>
      <c r="HE68" s="166"/>
      <c r="HF68" s="166"/>
      <c r="HG68" s="166"/>
      <c r="HH68" s="166"/>
      <c r="HI68" s="166"/>
      <c r="HJ68" s="166"/>
      <c r="HK68" s="166"/>
      <c r="HL68" s="166"/>
      <c r="HM68" s="166"/>
      <c r="HN68" s="166"/>
      <c r="HO68" s="166"/>
      <c r="HP68" s="166"/>
      <c r="HQ68" s="166"/>
      <c r="HR68" s="166"/>
      <c r="HS68" s="166"/>
      <c r="HT68" s="166"/>
      <c r="HU68" s="166"/>
      <c r="HV68" s="166"/>
      <c r="HW68" s="166"/>
      <c r="HX68" s="166"/>
      <c r="HY68" s="166"/>
      <c r="HZ68" s="166"/>
      <c r="IA68" s="166"/>
      <c r="IB68" s="166"/>
      <c r="IC68" s="166"/>
      <c r="ID68" s="166"/>
      <c r="IE68" s="166"/>
      <c r="IF68" s="166"/>
      <c r="IG68" s="166"/>
      <c r="IH68" s="166"/>
      <c r="II68" s="166"/>
      <c r="IJ68" s="166"/>
      <c r="IK68" s="166"/>
      <c r="IL68" s="166"/>
      <c r="IM68" s="166"/>
      <c r="IN68" s="166"/>
      <c r="IO68" s="166"/>
      <c r="IP68" s="166"/>
      <c r="IQ68" s="166"/>
      <c r="IR68" s="166"/>
      <c r="IS68" s="166"/>
      <c r="IT68" s="166"/>
      <c r="IU68" s="166"/>
    </row>
    <row r="69" spans="1:255">
      <c r="A69" s="254"/>
      <c r="B69" s="254"/>
      <c r="C69" s="254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166"/>
      <c r="DH69" s="166"/>
      <c r="DI69" s="166"/>
      <c r="DJ69" s="166"/>
      <c r="DK69" s="166"/>
      <c r="DL69" s="166"/>
      <c r="DM69" s="166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  <c r="EU69" s="166"/>
      <c r="EV69" s="166"/>
      <c r="EW69" s="166"/>
      <c r="EX69" s="166"/>
      <c r="EY69" s="166"/>
      <c r="EZ69" s="166"/>
      <c r="FA69" s="166"/>
      <c r="FB69" s="166"/>
      <c r="FC69" s="166"/>
      <c r="FD69" s="166"/>
      <c r="FE69" s="166"/>
      <c r="FF69" s="166"/>
      <c r="FG69" s="166"/>
      <c r="FH69" s="166"/>
      <c r="FI69" s="166"/>
      <c r="FJ69" s="166"/>
      <c r="FK69" s="166"/>
      <c r="FL69" s="166"/>
      <c r="FM69" s="166"/>
      <c r="FN69" s="166"/>
      <c r="FO69" s="166"/>
      <c r="FP69" s="166"/>
      <c r="FQ69" s="166"/>
      <c r="FR69" s="166"/>
      <c r="FS69" s="166"/>
      <c r="FT69" s="166"/>
      <c r="FU69" s="166"/>
      <c r="FV69" s="166"/>
      <c r="FW69" s="166"/>
      <c r="FX69" s="166"/>
      <c r="FY69" s="166"/>
      <c r="FZ69" s="166"/>
      <c r="GA69" s="166"/>
      <c r="GB69" s="166"/>
      <c r="GC69" s="166"/>
      <c r="GD69" s="166"/>
      <c r="GE69" s="166"/>
      <c r="GF69" s="166"/>
      <c r="GG69" s="166"/>
      <c r="GH69" s="166"/>
      <c r="GI69" s="166"/>
      <c r="GJ69" s="166"/>
      <c r="GK69" s="166"/>
      <c r="GL69" s="166"/>
      <c r="GM69" s="166"/>
      <c r="GN69" s="166"/>
      <c r="GO69" s="166"/>
      <c r="GP69" s="166"/>
      <c r="GQ69" s="166"/>
      <c r="GR69" s="166"/>
      <c r="GS69" s="166"/>
      <c r="GT69" s="166"/>
      <c r="GU69" s="166"/>
      <c r="GV69" s="166"/>
      <c r="GW69" s="166"/>
      <c r="GX69" s="166"/>
      <c r="GY69" s="166"/>
      <c r="GZ69" s="166"/>
      <c r="HA69" s="166"/>
      <c r="HB69" s="166"/>
      <c r="HC69" s="166"/>
      <c r="HD69" s="166"/>
      <c r="HE69" s="166"/>
      <c r="HF69" s="166"/>
      <c r="HG69" s="166"/>
      <c r="HH69" s="166"/>
      <c r="HI69" s="166"/>
      <c r="HJ69" s="166"/>
      <c r="HK69" s="166"/>
      <c r="HL69" s="166"/>
      <c r="HM69" s="166"/>
      <c r="HN69" s="166"/>
      <c r="HO69" s="166"/>
      <c r="HP69" s="166"/>
      <c r="HQ69" s="166"/>
      <c r="HR69" s="166"/>
      <c r="HS69" s="166"/>
      <c r="HT69" s="166"/>
      <c r="HU69" s="166"/>
      <c r="HV69" s="166"/>
      <c r="HW69" s="166"/>
      <c r="HX69" s="166"/>
      <c r="HY69" s="166"/>
      <c r="HZ69" s="166"/>
      <c r="IA69" s="166"/>
      <c r="IB69" s="166"/>
      <c r="IC69" s="166"/>
      <c r="ID69" s="166"/>
      <c r="IE69" s="166"/>
      <c r="IF69" s="166"/>
      <c r="IG69" s="166"/>
      <c r="IH69" s="166"/>
      <c r="II69" s="166"/>
      <c r="IJ69" s="166"/>
      <c r="IK69" s="166"/>
      <c r="IL69" s="166"/>
      <c r="IM69" s="166"/>
      <c r="IN69" s="166"/>
      <c r="IO69" s="166"/>
      <c r="IP69" s="166"/>
      <c r="IQ69" s="166"/>
      <c r="IR69" s="166"/>
      <c r="IS69" s="166"/>
      <c r="IT69" s="166"/>
      <c r="IU69" s="166"/>
    </row>
    <row r="70" spans="1:255"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  <c r="EU70" s="166"/>
      <c r="EV70" s="166"/>
      <c r="EW70" s="166"/>
      <c r="EX70" s="166"/>
      <c r="EY70" s="166"/>
      <c r="EZ70" s="166"/>
      <c r="FA70" s="166"/>
      <c r="FB70" s="166"/>
      <c r="FC70" s="166"/>
      <c r="FD70" s="166"/>
      <c r="FE70" s="166"/>
      <c r="FF70" s="166"/>
      <c r="FG70" s="166"/>
      <c r="FH70" s="166"/>
      <c r="FI70" s="166"/>
      <c r="FJ70" s="166"/>
      <c r="FK70" s="166"/>
      <c r="FL70" s="166"/>
      <c r="FM70" s="166"/>
      <c r="FN70" s="166"/>
      <c r="FO70" s="166"/>
      <c r="FP70" s="166"/>
      <c r="FQ70" s="166"/>
      <c r="FR70" s="166"/>
      <c r="FS70" s="166"/>
      <c r="FT70" s="166"/>
      <c r="FU70" s="166"/>
      <c r="FV70" s="166"/>
      <c r="FW70" s="166"/>
      <c r="FX70" s="166"/>
      <c r="FY70" s="166"/>
      <c r="FZ70" s="166"/>
      <c r="GA70" s="166"/>
      <c r="GB70" s="166"/>
      <c r="GC70" s="166"/>
      <c r="GD70" s="166"/>
      <c r="GE70" s="166"/>
      <c r="GF70" s="166"/>
      <c r="GG70" s="166"/>
      <c r="GH70" s="166"/>
      <c r="GI70" s="166"/>
      <c r="GJ70" s="166"/>
      <c r="GK70" s="166"/>
      <c r="GL70" s="166"/>
      <c r="GM70" s="166"/>
      <c r="GN70" s="166"/>
      <c r="GO70" s="166"/>
      <c r="GP70" s="166"/>
      <c r="GQ70" s="166"/>
      <c r="GR70" s="166"/>
      <c r="GS70" s="166"/>
      <c r="GT70" s="166"/>
      <c r="GU70" s="166"/>
      <c r="GV70" s="166"/>
      <c r="GW70" s="166"/>
      <c r="GX70" s="166"/>
      <c r="GY70" s="166"/>
      <c r="GZ70" s="166"/>
      <c r="HA70" s="166"/>
      <c r="HB70" s="166"/>
      <c r="HC70" s="166"/>
      <c r="HD70" s="166"/>
      <c r="HE70" s="166"/>
      <c r="HF70" s="166"/>
      <c r="HG70" s="166"/>
      <c r="HH70" s="166"/>
      <c r="HI70" s="166"/>
      <c r="HJ70" s="166"/>
      <c r="HK70" s="166"/>
      <c r="HL70" s="166"/>
      <c r="HM70" s="166"/>
      <c r="HN70" s="166"/>
      <c r="HO70" s="166"/>
      <c r="HP70" s="166"/>
      <c r="HQ70" s="166"/>
      <c r="HR70" s="166"/>
      <c r="HS70" s="166"/>
      <c r="HT70" s="166"/>
      <c r="HU70" s="166"/>
      <c r="HV70" s="166"/>
      <c r="HW70" s="166"/>
      <c r="HX70" s="166"/>
      <c r="HY70" s="166"/>
      <c r="HZ70" s="166"/>
      <c r="IA70" s="166"/>
      <c r="IB70" s="166"/>
      <c r="IC70" s="166"/>
      <c r="ID70" s="166"/>
      <c r="IE70" s="166"/>
      <c r="IF70" s="166"/>
      <c r="IG70" s="166"/>
      <c r="IH70" s="166"/>
      <c r="II70" s="166"/>
      <c r="IJ70" s="166"/>
      <c r="IK70" s="166"/>
      <c r="IL70" s="166"/>
      <c r="IM70" s="166"/>
      <c r="IN70" s="166"/>
      <c r="IO70" s="166"/>
      <c r="IP70" s="166"/>
      <c r="IQ70" s="166"/>
      <c r="IR70" s="166"/>
      <c r="IS70" s="166"/>
      <c r="IT70" s="166"/>
      <c r="IU70" s="166"/>
    </row>
    <row r="71" spans="1:255">
      <c r="A71" s="254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166"/>
      <c r="DH71" s="166"/>
      <c r="DI71" s="166"/>
      <c r="DJ71" s="166"/>
      <c r="DK71" s="166"/>
      <c r="DL71" s="166"/>
      <c r="DM71" s="166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  <c r="EU71" s="166"/>
      <c r="EV71" s="166"/>
      <c r="EW71" s="166"/>
      <c r="EX71" s="166"/>
      <c r="EY71" s="166"/>
      <c r="EZ71" s="166"/>
      <c r="FA71" s="166"/>
      <c r="FB71" s="166"/>
      <c r="FC71" s="166"/>
      <c r="FD71" s="166"/>
      <c r="FE71" s="166"/>
      <c r="FF71" s="166"/>
      <c r="FG71" s="166"/>
      <c r="FH71" s="166"/>
      <c r="FI71" s="166"/>
      <c r="FJ71" s="166"/>
      <c r="FK71" s="166"/>
      <c r="FL71" s="166"/>
      <c r="FM71" s="166"/>
      <c r="FN71" s="166"/>
      <c r="FO71" s="166"/>
      <c r="FP71" s="166"/>
      <c r="FQ71" s="166"/>
      <c r="FR71" s="166"/>
      <c r="FS71" s="166"/>
      <c r="FT71" s="166"/>
      <c r="FU71" s="166"/>
      <c r="FV71" s="166"/>
      <c r="FW71" s="166"/>
      <c r="FX71" s="166"/>
      <c r="FY71" s="166"/>
      <c r="FZ71" s="166"/>
      <c r="GA71" s="166"/>
      <c r="GB71" s="166"/>
      <c r="GC71" s="166"/>
      <c r="GD71" s="166"/>
      <c r="GE71" s="166"/>
      <c r="GF71" s="166"/>
      <c r="GG71" s="166"/>
      <c r="GH71" s="166"/>
      <c r="GI71" s="166"/>
      <c r="GJ71" s="166"/>
      <c r="GK71" s="166"/>
      <c r="GL71" s="166"/>
      <c r="GM71" s="166"/>
      <c r="GN71" s="166"/>
      <c r="GO71" s="166"/>
      <c r="GP71" s="166"/>
      <c r="GQ71" s="166"/>
      <c r="GR71" s="166"/>
      <c r="GS71" s="166"/>
      <c r="GT71" s="166"/>
      <c r="GU71" s="166"/>
      <c r="GV71" s="166"/>
      <c r="GW71" s="166"/>
      <c r="GX71" s="166"/>
      <c r="GY71" s="166"/>
      <c r="GZ71" s="166"/>
      <c r="HA71" s="166"/>
      <c r="HB71" s="166"/>
      <c r="HC71" s="166"/>
      <c r="HD71" s="166"/>
      <c r="HE71" s="166"/>
      <c r="HF71" s="166"/>
      <c r="HG71" s="166"/>
      <c r="HH71" s="166"/>
      <c r="HI71" s="166"/>
      <c r="HJ71" s="166"/>
      <c r="HK71" s="166"/>
      <c r="HL71" s="166"/>
      <c r="HM71" s="166"/>
      <c r="HN71" s="166"/>
      <c r="HO71" s="166"/>
      <c r="HP71" s="166"/>
      <c r="HQ71" s="166"/>
      <c r="HR71" s="166"/>
      <c r="HS71" s="166"/>
      <c r="HT71" s="166"/>
      <c r="HU71" s="166"/>
      <c r="HV71" s="166"/>
      <c r="HW71" s="166"/>
      <c r="HX71" s="166"/>
      <c r="HY71" s="166"/>
      <c r="HZ71" s="166"/>
      <c r="IA71" s="166"/>
      <c r="IB71" s="166"/>
      <c r="IC71" s="166"/>
      <c r="ID71" s="166"/>
      <c r="IE71" s="166"/>
      <c r="IF71" s="166"/>
      <c r="IG71" s="166"/>
      <c r="IH71" s="166"/>
      <c r="II71" s="166"/>
      <c r="IJ71" s="166"/>
      <c r="IK71" s="166"/>
      <c r="IL71" s="166"/>
      <c r="IM71" s="166"/>
      <c r="IN71" s="166"/>
      <c r="IO71" s="166"/>
      <c r="IP71" s="166"/>
      <c r="IQ71" s="166"/>
      <c r="IR71" s="166"/>
      <c r="IS71" s="166"/>
      <c r="IT71" s="166"/>
      <c r="IU71" s="166"/>
    </row>
    <row r="72" spans="1:255" ht="13.5" thickBot="1"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166"/>
      <c r="DH72" s="166"/>
      <c r="DI72" s="166"/>
      <c r="DJ72" s="166"/>
      <c r="DK72" s="166"/>
      <c r="DL72" s="166"/>
      <c r="DM72" s="166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  <c r="EU72" s="166"/>
      <c r="EV72" s="166"/>
      <c r="EW72" s="166"/>
      <c r="EX72" s="166"/>
      <c r="EY72" s="166"/>
      <c r="EZ72" s="166"/>
      <c r="FA72" s="166"/>
      <c r="FB72" s="166"/>
      <c r="FC72" s="166"/>
      <c r="FD72" s="166"/>
      <c r="FE72" s="166"/>
      <c r="FF72" s="166"/>
      <c r="FG72" s="166"/>
      <c r="FH72" s="166"/>
      <c r="FI72" s="166"/>
      <c r="FJ72" s="166"/>
      <c r="FK72" s="166"/>
      <c r="FL72" s="166"/>
      <c r="FM72" s="166"/>
      <c r="FN72" s="166"/>
      <c r="FO72" s="166"/>
      <c r="FP72" s="166"/>
      <c r="FQ72" s="166"/>
      <c r="FR72" s="166"/>
      <c r="FS72" s="166"/>
      <c r="FT72" s="166"/>
      <c r="FU72" s="166"/>
      <c r="FV72" s="166"/>
      <c r="FW72" s="166"/>
      <c r="FX72" s="166"/>
      <c r="FY72" s="166"/>
      <c r="FZ72" s="166"/>
      <c r="GA72" s="166"/>
      <c r="GB72" s="166"/>
      <c r="GC72" s="166"/>
      <c r="GD72" s="166"/>
      <c r="GE72" s="166"/>
      <c r="GF72" s="166"/>
      <c r="GG72" s="166"/>
      <c r="GH72" s="166"/>
      <c r="GI72" s="166"/>
      <c r="GJ72" s="166"/>
      <c r="GK72" s="166"/>
      <c r="GL72" s="166"/>
      <c r="GM72" s="166"/>
      <c r="GN72" s="166"/>
      <c r="GO72" s="166"/>
      <c r="GP72" s="166"/>
      <c r="GQ72" s="166"/>
      <c r="GR72" s="166"/>
      <c r="GS72" s="166"/>
      <c r="GT72" s="166"/>
      <c r="GU72" s="166"/>
      <c r="GV72" s="166"/>
      <c r="GW72" s="166"/>
      <c r="GX72" s="166"/>
      <c r="GY72" s="166"/>
      <c r="GZ72" s="166"/>
      <c r="HA72" s="166"/>
      <c r="HB72" s="166"/>
      <c r="HC72" s="166"/>
      <c r="HD72" s="166"/>
      <c r="HE72" s="166"/>
      <c r="HF72" s="166"/>
      <c r="HG72" s="166"/>
      <c r="HH72" s="166"/>
      <c r="HI72" s="166"/>
      <c r="HJ72" s="166"/>
      <c r="HK72" s="166"/>
      <c r="HL72" s="166"/>
      <c r="HM72" s="166"/>
      <c r="HN72" s="166"/>
      <c r="HO72" s="166"/>
      <c r="HP72" s="166"/>
      <c r="HQ72" s="166"/>
      <c r="HR72" s="166"/>
      <c r="HS72" s="166"/>
      <c r="HT72" s="166"/>
      <c r="HU72" s="166"/>
      <c r="HV72" s="166"/>
      <c r="HW72" s="166"/>
      <c r="HX72" s="166"/>
      <c r="HY72" s="166"/>
      <c r="HZ72" s="166"/>
      <c r="IA72" s="166"/>
      <c r="IB72" s="166"/>
      <c r="IC72" s="166"/>
      <c r="ID72" s="166"/>
      <c r="IE72" s="166"/>
      <c r="IF72" s="166"/>
      <c r="IG72" s="166"/>
      <c r="IH72" s="166"/>
      <c r="II72" s="166"/>
      <c r="IJ72" s="166"/>
      <c r="IK72" s="166"/>
      <c r="IL72" s="166"/>
      <c r="IM72" s="166"/>
      <c r="IN72" s="166"/>
      <c r="IO72" s="166"/>
      <c r="IP72" s="166"/>
      <c r="IQ72" s="166"/>
      <c r="IR72" s="166"/>
      <c r="IS72" s="166"/>
      <c r="IT72" s="166"/>
      <c r="IU72" s="166"/>
    </row>
    <row r="73" spans="1:255" ht="13.5" thickBot="1">
      <c r="A73" s="347" t="s">
        <v>256</v>
      </c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9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166"/>
      <c r="DH73" s="166"/>
      <c r="DI73" s="166"/>
      <c r="DJ73" s="166"/>
      <c r="DK73" s="166"/>
      <c r="DL73" s="166"/>
      <c r="DM73" s="166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  <c r="EU73" s="166"/>
      <c r="EV73" s="166"/>
      <c r="EW73" s="166"/>
      <c r="EX73" s="166"/>
      <c r="EY73" s="166"/>
      <c r="EZ73" s="166"/>
      <c r="FA73" s="166"/>
      <c r="FB73" s="166"/>
      <c r="FC73" s="166"/>
      <c r="FD73" s="166"/>
      <c r="FE73" s="166"/>
      <c r="FF73" s="166"/>
      <c r="FG73" s="166"/>
      <c r="FH73" s="166"/>
      <c r="FI73" s="166"/>
      <c r="FJ73" s="166"/>
      <c r="FK73" s="166"/>
      <c r="FL73" s="166"/>
      <c r="FM73" s="166"/>
      <c r="FN73" s="166"/>
      <c r="FO73" s="166"/>
      <c r="FP73" s="166"/>
      <c r="FQ73" s="166"/>
      <c r="FR73" s="166"/>
      <c r="FS73" s="166"/>
      <c r="FT73" s="166"/>
      <c r="FU73" s="166"/>
      <c r="FV73" s="166"/>
      <c r="FW73" s="166"/>
      <c r="FX73" s="166"/>
      <c r="FY73" s="166"/>
      <c r="FZ73" s="166"/>
      <c r="GA73" s="166"/>
      <c r="GB73" s="166"/>
      <c r="GC73" s="166"/>
      <c r="GD73" s="166"/>
      <c r="GE73" s="166"/>
      <c r="GF73" s="166"/>
      <c r="GG73" s="166"/>
      <c r="GH73" s="166"/>
      <c r="GI73" s="166"/>
      <c r="GJ73" s="166"/>
      <c r="GK73" s="166"/>
      <c r="GL73" s="166"/>
      <c r="GM73" s="166"/>
      <c r="GN73" s="166"/>
      <c r="GO73" s="166"/>
      <c r="GP73" s="166"/>
      <c r="GQ73" s="166"/>
      <c r="GR73" s="166"/>
      <c r="GS73" s="166"/>
      <c r="GT73" s="166"/>
      <c r="GU73" s="166"/>
      <c r="GV73" s="166"/>
      <c r="GW73" s="166"/>
      <c r="GX73" s="166"/>
      <c r="GY73" s="166"/>
      <c r="GZ73" s="166"/>
      <c r="HA73" s="166"/>
      <c r="HB73" s="166"/>
      <c r="HC73" s="166"/>
      <c r="HD73" s="166"/>
      <c r="HE73" s="166"/>
      <c r="HF73" s="166"/>
      <c r="HG73" s="166"/>
      <c r="HH73" s="166"/>
      <c r="HI73" s="166"/>
      <c r="HJ73" s="166"/>
      <c r="HK73" s="166"/>
      <c r="HL73" s="166"/>
      <c r="HM73" s="166"/>
      <c r="HN73" s="166"/>
      <c r="HO73" s="166"/>
      <c r="HP73" s="166"/>
      <c r="HQ73" s="166"/>
      <c r="HR73" s="166"/>
      <c r="HS73" s="166"/>
      <c r="HT73" s="166"/>
      <c r="HU73" s="166"/>
      <c r="HV73" s="166"/>
      <c r="HW73" s="166"/>
      <c r="HX73" s="166"/>
      <c r="HY73" s="166"/>
      <c r="HZ73" s="166"/>
      <c r="IA73" s="166"/>
      <c r="IB73" s="166"/>
      <c r="IC73" s="166"/>
      <c r="ID73" s="166"/>
      <c r="IE73" s="166"/>
      <c r="IF73" s="166"/>
      <c r="IG73" s="166"/>
      <c r="IH73" s="166"/>
      <c r="II73" s="166"/>
      <c r="IJ73" s="166"/>
      <c r="IK73" s="166"/>
      <c r="IL73" s="166"/>
      <c r="IM73" s="166"/>
      <c r="IN73" s="166"/>
      <c r="IO73" s="166"/>
      <c r="IP73" s="166"/>
      <c r="IQ73" s="166"/>
      <c r="IR73" s="166"/>
      <c r="IS73" s="166"/>
      <c r="IT73" s="166"/>
      <c r="IU73" s="166"/>
    </row>
    <row r="74" spans="1:255">
      <c r="A74" s="172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  <c r="EU74" s="166"/>
      <c r="EV74" s="166"/>
      <c r="EW74" s="166"/>
      <c r="EX74" s="166"/>
      <c r="EY74" s="166"/>
      <c r="EZ74" s="166"/>
      <c r="FA74" s="166"/>
      <c r="FB74" s="166"/>
      <c r="FC74" s="166"/>
      <c r="FD74" s="166"/>
      <c r="FE74" s="166"/>
      <c r="FF74" s="166"/>
      <c r="FG74" s="166"/>
      <c r="FH74" s="166"/>
      <c r="FI74" s="166"/>
      <c r="FJ74" s="166"/>
      <c r="FK74" s="166"/>
      <c r="FL74" s="166"/>
      <c r="FM74" s="166"/>
      <c r="FN74" s="166"/>
      <c r="FO74" s="166"/>
      <c r="FP74" s="166"/>
      <c r="FQ74" s="166"/>
      <c r="FR74" s="166"/>
      <c r="FS74" s="166"/>
      <c r="FT74" s="166"/>
      <c r="FU74" s="166"/>
      <c r="FV74" s="166"/>
      <c r="FW74" s="166"/>
      <c r="FX74" s="166"/>
      <c r="FY74" s="166"/>
      <c r="FZ74" s="166"/>
      <c r="GA74" s="166"/>
      <c r="GB74" s="166"/>
      <c r="GC74" s="166"/>
      <c r="GD74" s="166"/>
      <c r="GE74" s="166"/>
      <c r="GF74" s="166"/>
      <c r="GG74" s="166"/>
      <c r="GH74" s="166"/>
      <c r="GI74" s="166"/>
      <c r="GJ74" s="166"/>
      <c r="GK74" s="166"/>
      <c r="GL74" s="166"/>
      <c r="GM74" s="166"/>
      <c r="GN74" s="166"/>
      <c r="GO74" s="166"/>
      <c r="GP74" s="166"/>
      <c r="GQ74" s="166"/>
      <c r="GR74" s="166"/>
      <c r="GS74" s="166"/>
      <c r="GT74" s="166"/>
      <c r="GU74" s="166"/>
      <c r="GV74" s="166"/>
      <c r="GW74" s="166"/>
      <c r="GX74" s="166"/>
      <c r="GY74" s="166"/>
      <c r="GZ74" s="166"/>
      <c r="HA74" s="166"/>
      <c r="HB74" s="166"/>
      <c r="HC74" s="166"/>
      <c r="HD74" s="166"/>
      <c r="HE74" s="166"/>
      <c r="HF74" s="166"/>
      <c r="HG74" s="166"/>
      <c r="HH74" s="166"/>
      <c r="HI74" s="166"/>
      <c r="HJ74" s="166"/>
      <c r="HK74" s="166"/>
      <c r="HL74" s="166"/>
      <c r="HM74" s="166"/>
      <c r="HN74" s="166"/>
      <c r="HO74" s="166"/>
      <c r="HP74" s="166"/>
      <c r="HQ74" s="166"/>
      <c r="HR74" s="166"/>
      <c r="HS74" s="166"/>
      <c r="HT74" s="166"/>
      <c r="HU74" s="166"/>
      <c r="HV74" s="166"/>
      <c r="HW74" s="166"/>
      <c r="HX74" s="166"/>
      <c r="HY74" s="166"/>
      <c r="HZ74" s="166"/>
      <c r="IA74" s="166"/>
      <c r="IB74" s="166"/>
      <c r="IC74" s="166"/>
      <c r="ID74" s="166"/>
      <c r="IE74" s="166"/>
      <c r="IF74" s="166"/>
      <c r="IG74" s="166"/>
      <c r="IH74" s="166"/>
      <c r="II74" s="166"/>
      <c r="IJ74" s="166"/>
      <c r="IK74" s="166"/>
      <c r="IL74" s="166"/>
      <c r="IM74" s="166"/>
      <c r="IN74" s="166"/>
      <c r="IO74" s="166"/>
      <c r="IP74" s="166"/>
      <c r="IQ74" s="166"/>
      <c r="IR74" s="166"/>
      <c r="IS74" s="166"/>
      <c r="IT74" s="166"/>
      <c r="IU74" s="166"/>
    </row>
    <row r="75" spans="1:255">
      <c r="A75" s="172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  <c r="EU75" s="166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6"/>
      <c r="FG75" s="166"/>
      <c r="FH75" s="166"/>
      <c r="FI75" s="166"/>
      <c r="FJ75" s="166"/>
      <c r="FK75" s="166"/>
      <c r="FL75" s="166"/>
      <c r="FM75" s="166"/>
      <c r="FN75" s="166"/>
      <c r="FO75" s="166"/>
      <c r="FP75" s="166"/>
      <c r="FQ75" s="166"/>
      <c r="FR75" s="166"/>
      <c r="FS75" s="166"/>
      <c r="FT75" s="166"/>
      <c r="FU75" s="166"/>
      <c r="FV75" s="166"/>
      <c r="FW75" s="166"/>
      <c r="FX75" s="166"/>
      <c r="FY75" s="166"/>
      <c r="FZ75" s="166"/>
      <c r="GA75" s="166"/>
      <c r="GB75" s="166"/>
      <c r="GC75" s="166"/>
      <c r="GD75" s="166"/>
      <c r="GE75" s="166"/>
      <c r="GF75" s="166"/>
      <c r="GG75" s="166"/>
      <c r="GH75" s="166"/>
      <c r="GI75" s="166"/>
      <c r="GJ75" s="166"/>
      <c r="GK75" s="166"/>
      <c r="GL75" s="166"/>
      <c r="GM75" s="166"/>
      <c r="GN75" s="166"/>
      <c r="GO75" s="166"/>
      <c r="GP75" s="166"/>
      <c r="GQ75" s="166"/>
      <c r="GR75" s="166"/>
      <c r="GS75" s="166"/>
      <c r="GT75" s="166"/>
      <c r="GU75" s="166"/>
      <c r="GV75" s="166"/>
      <c r="GW75" s="166"/>
      <c r="GX75" s="166"/>
      <c r="GY75" s="166"/>
      <c r="GZ75" s="166"/>
      <c r="HA75" s="166"/>
      <c r="HB75" s="166"/>
      <c r="HC75" s="166"/>
      <c r="HD75" s="166"/>
      <c r="HE75" s="166"/>
      <c r="HF75" s="166"/>
      <c r="HG75" s="166"/>
      <c r="HH75" s="166"/>
      <c r="HI75" s="166"/>
      <c r="HJ75" s="166"/>
      <c r="HK75" s="166"/>
      <c r="HL75" s="166"/>
      <c r="HM75" s="166"/>
      <c r="HN75" s="166"/>
      <c r="HO75" s="166"/>
      <c r="HP75" s="166"/>
      <c r="HQ75" s="166"/>
      <c r="HR75" s="166"/>
      <c r="HS75" s="166"/>
      <c r="HT75" s="166"/>
      <c r="HU75" s="166"/>
      <c r="HV75" s="166"/>
      <c r="HW75" s="166"/>
      <c r="HX75" s="166"/>
      <c r="HY75" s="166"/>
      <c r="HZ75" s="166"/>
      <c r="IA75" s="166"/>
      <c r="IB75" s="166"/>
      <c r="IC75" s="166"/>
      <c r="ID75" s="166"/>
      <c r="IE75" s="166"/>
      <c r="IF75" s="166"/>
      <c r="IG75" s="166"/>
      <c r="IH75" s="166"/>
      <c r="II75" s="166"/>
      <c r="IJ75" s="166"/>
      <c r="IK75" s="166"/>
      <c r="IL75" s="166"/>
      <c r="IM75" s="166"/>
      <c r="IN75" s="166"/>
      <c r="IO75" s="166"/>
      <c r="IP75" s="166"/>
      <c r="IQ75" s="166"/>
      <c r="IR75" s="166"/>
      <c r="IS75" s="166"/>
      <c r="IT75" s="166"/>
      <c r="IU75" s="166"/>
    </row>
    <row r="76" spans="1:255">
      <c r="A76" s="172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  <c r="EU76" s="166"/>
      <c r="EV76" s="166"/>
      <c r="EW76" s="166"/>
      <c r="EX76" s="166"/>
      <c r="EY76" s="166"/>
      <c r="EZ76" s="166"/>
      <c r="FA76" s="166"/>
      <c r="FB76" s="166"/>
      <c r="FC76" s="166"/>
      <c r="FD76" s="166"/>
      <c r="FE76" s="166"/>
      <c r="FF76" s="166"/>
      <c r="FG76" s="166"/>
      <c r="FH76" s="166"/>
      <c r="FI76" s="166"/>
      <c r="FJ76" s="166"/>
      <c r="FK76" s="166"/>
      <c r="FL76" s="166"/>
      <c r="FM76" s="166"/>
      <c r="FN76" s="166"/>
      <c r="FO76" s="166"/>
      <c r="FP76" s="166"/>
      <c r="FQ76" s="166"/>
      <c r="FR76" s="166"/>
      <c r="FS76" s="166"/>
      <c r="FT76" s="166"/>
      <c r="FU76" s="166"/>
      <c r="FV76" s="166"/>
      <c r="FW76" s="166"/>
      <c r="FX76" s="166"/>
      <c r="FY76" s="166"/>
      <c r="FZ76" s="166"/>
      <c r="GA76" s="166"/>
      <c r="GB76" s="166"/>
      <c r="GC76" s="166"/>
      <c r="GD76" s="166"/>
      <c r="GE76" s="166"/>
      <c r="GF76" s="166"/>
      <c r="GG76" s="166"/>
      <c r="GH76" s="166"/>
      <c r="GI76" s="166"/>
      <c r="GJ76" s="166"/>
      <c r="GK76" s="166"/>
      <c r="GL76" s="166"/>
      <c r="GM76" s="166"/>
      <c r="GN76" s="166"/>
      <c r="GO76" s="166"/>
      <c r="GP76" s="166"/>
      <c r="GQ76" s="166"/>
      <c r="GR76" s="166"/>
      <c r="GS76" s="166"/>
      <c r="GT76" s="166"/>
      <c r="GU76" s="166"/>
      <c r="GV76" s="166"/>
      <c r="GW76" s="166"/>
      <c r="GX76" s="166"/>
      <c r="GY76" s="166"/>
      <c r="GZ76" s="166"/>
      <c r="HA76" s="166"/>
      <c r="HB76" s="166"/>
      <c r="HC76" s="166"/>
      <c r="HD76" s="166"/>
      <c r="HE76" s="166"/>
      <c r="HF76" s="166"/>
      <c r="HG76" s="166"/>
      <c r="HH76" s="166"/>
      <c r="HI76" s="166"/>
      <c r="HJ76" s="166"/>
      <c r="HK76" s="166"/>
      <c r="HL76" s="166"/>
      <c r="HM76" s="166"/>
      <c r="HN76" s="166"/>
      <c r="HO76" s="166"/>
      <c r="HP76" s="166"/>
      <c r="HQ76" s="166"/>
      <c r="HR76" s="166"/>
      <c r="HS76" s="166"/>
      <c r="HT76" s="166"/>
      <c r="HU76" s="166"/>
      <c r="HV76" s="166"/>
      <c r="HW76" s="166"/>
      <c r="HX76" s="166"/>
      <c r="HY76" s="166"/>
      <c r="HZ76" s="166"/>
      <c r="IA76" s="166"/>
      <c r="IB76" s="166"/>
      <c r="IC76" s="166"/>
      <c r="ID76" s="166"/>
      <c r="IE76" s="166"/>
      <c r="IF76" s="166"/>
      <c r="IG76" s="166"/>
      <c r="IH76" s="166"/>
      <c r="II76" s="166"/>
      <c r="IJ76" s="166"/>
      <c r="IK76" s="166"/>
      <c r="IL76" s="166"/>
      <c r="IM76" s="166"/>
      <c r="IN76" s="166"/>
      <c r="IO76" s="166"/>
      <c r="IP76" s="166"/>
      <c r="IQ76" s="166"/>
      <c r="IR76" s="166"/>
      <c r="IS76" s="166"/>
      <c r="IT76" s="166"/>
      <c r="IU76" s="166"/>
    </row>
    <row r="77" spans="1:255">
      <c r="A77" s="172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166"/>
      <c r="DH77" s="166"/>
      <c r="DI77" s="166"/>
      <c r="DJ77" s="166"/>
      <c r="DK77" s="166"/>
      <c r="DL77" s="166"/>
      <c r="DM77" s="166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  <c r="EU77" s="166"/>
      <c r="EV77" s="166"/>
      <c r="EW77" s="166"/>
      <c r="EX77" s="166"/>
      <c r="EY77" s="166"/>
      <c r="EZ77" s="166"/>
      <c r="FA77" s="166"/>
      <c r="FB77" s="166"/>
      <c r="FC77" s="166"/>
      <c r="FD77" s="166"/>
      <c r="FE77" s="166"/>
      <c r="FF77" s="166"/>
      <c r="FG77" s="166"/>
      <c r="FH77" s="166"/>
      <c r="FI77" s="166"/>
      <c r="FJ77" s="166"/>
      <c r="FK77" s="166"/>
      <c r="FL77" s="166"/>
      <c r="FM77" s="166"/>
      <c r="FN77" s="166"/>
      <c r="FO77" s="166"/>
      <c r="FP77" s="166"/>
      <c r="FQ77" s="166"/>
      <c r="FR77" s="166"/>
      <c r="FS77" s="166"/>
      <c r="FT77" s="166"/>
      <c r="FU77" s="166"/>
      <c r="FV77" s="166"/>
      <c r="FW77" s="166"/>
      <c r="FX77" s="166"/>
      <c r="FY77" s="166"/>
      <c r="FZ77" s="166"/>
      <c r="GA77" s="166"/>
      <c r="GB77" s="166"/>
      <c r="GC77" s="166"/>
      <c r="GD77" s="166"/>
      <c r="GE77" s="166"/>
      <c r="GF77" s="166"/>
      <c r="GG77" s="166"/>
      <c r="GH77" s="166"/>
      <c r="GI77" s="166"/>
      <c r="GJ77" s="166"/>
      <c r="GK77" s="166"/>
      <c r="GL77" s="166"/>
      <c r="GM77" s="166"/>
      <c r="GN77" s="166"/>
      <c r="GO77" s="166"/>
      <c r="GP77" s="166"/>
      <c r="GQ77" s="166"/>
      <c r="GR77" s="166"/>
      <c r="GS77" s="166"/>
      <c r="GT77" s="166"/>
      <c r="GU77" s="166"/>
      <c r="GV77" s="166"/>
      <c r="GW77" s="166"/>
      <c r="GX77" s="166"/>
      <c r="GY77" s="166"/>
      <c r="GZ77" s="166"/>
      <c r="HA77" s="166"/>
      <c r="HB77" s="166"/>
      <c r="HC77" s="166"/>
      <c r="HD77" s="166"/>
      <c r="HE77" s="166"/>
      <c r="HF77" s="166"/>
      <c r="HG77" s="166"/>
      <c r="HH77" s="166"/>
      <c r="HI77" s="166"/>
      <c r="HJ77" s="166"/>
      <c r="HK77" s="166"/>
      <c r="HL77" s="166"/>
      <c r="HM77" s="166"/>
      <c r="HN77" s="166"/>
      <c r="HO77" s="166"/>
      <c r="HP77" s="166"/>
      <c r="HQ77" s="166"/>
      <c r="HR77" s="166"/>
      <c r="HS77" s="166"/>
      <c r="HT77" s="166"/>
      <c r="HU77" s="166"/>
      <c r="HV77" s="166"/>
      <c r="HW77" s="166"/>
      <c r="HX77" s="166"/>
      <c r="HY77" s="166"/>
      <c r="HZ77" s="166"/>
      <c r="IA77" s="166"/>
      <c r="IB77" s="166"/>
      <c r="IC77" s="166"/>
      <c r="ID77" s="166"/>
      <c r="IE77" s="166"/>
      <c r="IF77" s="166"/>
      <c r="IG77" s="166"/>
      <c r="IH77" s="166"/>
      <c r="II77" s="166"/>
      <c r="IJ77" s="166"/>
      <c r="IK77" s="166"/>
      <c r="IL77" s="166"/>
      <c r="IM77" s="166"/>
      <c r="IN77" s="166"/>
      <c r="IO77" s="166"/>
      <c r="IP77" s="166"/>
      <c r="IQ77" s="166"/>
      <c r="IR77" s="166"/>
      <c r="IS77" s="166"/>
      <c r="IT77" s="166"/>
      <c r="IU77" s="166"/>
    </row>
    <row r="78" spans="1:255">
      <c r="A78" s="172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166"/>
      <c r="DH78" s="166"/>
      <c r="DI78" s="166"/>
      <c r="DJ78" s="166"/>
      <c r="DK78" s="166"/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  <c r="EU78" s="166"/>
      <c r="EV78" s="166"/>
      <c r="EW78" s="166"/>
      <c r="EX78" s="166"/>
      <c r="EY78" s="166"/>
      <c r="EZ78" s="166"/>
      <c r="FA78" s="166"/>
      <c r="FB78" s="166"/>
      <c r="FC78" s="166"/>
      <c r="FD78" s="166"/>
      <c r="FE78" s="166"/>
      <c r="FF78" s="166"/>
      <c r="FG78" s="166"/>
      <c r="FH78" s="166"/>
      <c r="FI78" s="166"/>
      <c r="FJ78" s="166"/>
      <c r="FK78" s="166"/>
      <c r="FL78" s="166"/>
      <c r="FM78" s="166"/>
      <c r="FN78" s="166"/>
      <c r="FO78" s="166"/>
      <c r="FP78" s="166"/>
      <c r="FQ78" s="166"/>
      <c r="FR78" s="166"/>
      <c r="FS78" s="166"/>
      <c r="FT78" s="166"/>
      <c r="FU78" s="166"/>
      <c r="FV78" s="166"/>
      <c r="FW78" s="166"/>
      <c r="FX78" s="166"/>
      <c r="FY78" s="166"/>
      <c r="FZ78" s="166"/>
      <c r="GA78" s="166"/>
      <c r="GB78" s="166"/>
      <c r="GC78" s="166"/>
      <c r="GD78" s="166"/>
      <c r="GE78" s="166"/>
      <c r="GF78" s="166"/>
      <c r="GG78" s="166"/>
      <c r="GH78" s="166"/>
      <c r="GI78" s="166"/>
      <c r="GJ78" s="166"/>
      <c r="GK78" s="166"/>
      <c r="GL78" s="166"/>
      <c r="GM78" s="166"/>
      <c r="GN78" s="166"/>
      <c r="GO78" s="166"/>
      <c r="GP78" s="166"/>
      <c r="GQ78" s="166"/>
      <c r="GR78" s="166"/>
      <c r="GS78" s="166"/>
      <c r="GT78" s="166"/>
      <c r="GU78" s="166"/>
      <c r="GV78" s="166"/>
      <c r="GW78" s="166"/>
      <c r="GX78" s="166"/>
      <c r="GY78" s="166"/>
      <c r="GZ78" s="166"/>
      <c r="HA78" s="166"/>
      <c r="HB78" s="166"/>
      <c r="HC78" s="166"/>
      <c r="HD78" s="166"/>
      <c r="HE78" s="166"/>
      <c r="HF78" s="166"/>
      <c r="HG78" s="166"/>
      <c r="HH78" s="166"/>
      <c r="HI78" s="166"/>
      <c r="HJ78" s="166"/>
      <c r="HK78" s="166"/>
      <c r="HL78" s="166"/>
      <c r="HM78" s="166"/>
      <c r="HN78" s="166"/>
      <c r="HO78" s="166"/>
      <c r="HP78" s="166"/>
      <c r="HQ78" s="166"/>
      <c r="HR78" s="166"/>
      <c r="HS78" s="166"/>
      <c r="HT78" s="166"/>
      <c r="HU78" s="166"/>
      <c r="HV78" s="166"/>
      <c r="HW78" s="166"/>
      <c r="HX78" s="166"/>
      <c r="HY78" s="166"/>
      <c r="HZ78" s="166"/>
      <c r="IA78" s="166"/>
      <c r="IB78" s="166"/>
      <c r="IC78" s="166"/>
      <c r="ID78" s="166"/>
      <c r="IE78" s="166"/>
      <c r="IF78" s="166"/>
      <c r="IG78" s="166"/>
      <c r="IH78" s="166"/>
      <c r="II78" s="166"/>
      <c r="IJ78" s="166"/>
      <c r="IK78" s="166"/>
      <c r="IL78" s="166"/>
      <c r="IM78" s="166"/>
      <c r="IN78" s="166"/>
      <c r="IO78" s="166"/>
      <c r="IP78" s="166"/>
      <c r="IQ78" s="166"/>
      <c r="IR78" s="166"/>
      <c r="IS78" s="166"/>
      <c r="IT78" s="166"/>
      <c r="IU78" s="166"/>
    </row>
    <row r="79" spans="1:255">
      <c r="A79" s="172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66"/>
      <c r="DI79" s="166"/>
      <c r="DJ79" s="166"/>
      <c r="DK79" s="166"/>
      <c r="DL79" s="166"/>
      <c r="DM79" s="166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  <c r="EU79" s="166"/>
      <c r="EV79" s="166"/>
      <c r="EW79" s="166"/>
      <c r="EX79" s="166"/>
      <c r="EY79" s="166"/>
      <c r="EZ79" s="166"/>
      <c r="FA79" s="166"/>
      <c r="FB79" s="166"/>
      <c r="FC79" s="166"/>
      <c r="FD79" s="166"/>
      <c r="FE79" s="166"/>
      <c r="FF79" s="166"/>
      <c r="FG79" s="166"/>
      <c r="FH79" s="166"/>
      <c r="FI79" s="166"/>
      <c r="FJ79" s="166"/>
      <c r="FK79" s="166"/>
      <c r="FL79" s="166"/>
      <c r="FM79" s="166"/>
      <c r="FN79" s="166"/>
      <c r="FO79" s="166"/>
      <c r="FP79" s="166"/>
      <c r="FQ79" s="166"/>
      <c r="FR79" s="166"/>
      <c r="FS79" s="166"/>
      <c r="FT79" s="166"/>
      <c r="FU79" s="166"/>
      <c r="FV79" s="166"/>
      <c r="FW79" s="166"/>
      <c r="FX79" s="166"/>
      <c r="FY79" s="166"/>
      <c r="FZ79" s="166"/>
      <c r="GA79" s="166"/>
      <c r="GB79" s="166"/>
      <c r="GC79" s="166"/>
      <c r="GD79" s="166"/>
      <c r="GE79" s="166"/>
      <c r="GF79" s="166"/>
      <c r="GG79" s="166"/>
      <c r="GH79" s="166"/>
      <c r="GI79" s="166"/>
      <c r="GJ79" s="166"/>
      <c r="GK79" s="166"/>
      <c r="GL79" s="166"/>
      <c r="GM79" s="166"/>
      <c r="GN79" s="166"/>
      <c r="GO79" s="166"/>
      <c r="GP79" s="166"/>
      <c r="GQ79" s="166"/>
      <c r="GR79" s="166"/>
      <c r="GS79" s="166"/>
      <c r="GT79" s="166"/>
      <c r="GU79" s="166"/>
      <c r="GV79" s="166"/>
      <c r="GW79" s="166"/>
      <c r="GX79" s="166"/>
      <c r="GY79" s="166"/>
      <c r="GZ79" s="166"/>
      <c r="HA79" s="166"/>
      <c r="HB79" s="166"/>
      <c r="HC79" s="166"/>
      <c r="HD79" s="166"/>
      <c r="HE79" s="166"/>
      <c r="HF79" s="166"/>
      <c r="HG79" s="166"/>
      <c r="HH79" s="166"/>
      <c r="HI79" s="166"/>
      <c r="HJ79" s="166"/>
      <c r="HK79" s="166"/>
      <c r="HL79" s="166"/>
      <c r="HM79" s="166"/>
      <c r="HN79" s="166"/>
      <c r="HO79" s="166"/>
      <c r="HP79" s="166"/>
      <c r="HQ79" s="166"/>
      <c r="HR79" s="166"/>
      <c r="HS79" s="166"/>
      <c r="HT79" s="166"/>
      <c r="HU79" s="166"/>
      <c r="HV79" s="166"/>
      <c r="HW79" s="166"/>
      <c r="HX79" s="166"/>
      <c r="HY79" s="166"/>
      <c r="HZ79" s="166"/>
      <c r="IA79" s="166"/>
      <c r="IB79" s="166"/>
      <c r="IC79" s="166"/>
      <c r="ID79" s="166"/>
      <c r="IE79" s="166"/>
      <c r="IF79" s="166"/>
      <c r="IG79" s="166"/>
      <c r="IH79" s="166"/>
      <c r="II79" s="166"/>
      <c r="IJ79" s="166"/>
      <c r="IK79" s="166"/>
      <c r="IL79" s="166"/>
      <c r="IM79" s="166"/>
      <c r="IN79" s="166"/>
      <c r="IO79" s="166"/>
      <c r="IP79" s="166"/>
      <c r="IQ79" s="166"/>
      <c r="IR79" s="166"/>
      <c r="IS79" s="166"/>
      <c r="IT79" s="166"/>
      <c r="IU79" s="166"/>
    </row>
    <row r="80" spans="1:255">
      <c r="A80" s="172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166"/>
      <c r="DH80" s="166"/>
      <c r="DI80" s="166"/>
      <c r="DJ80" s="166"/>
      <c r="DK80" s="166"/>
      <c r="DL80" s="166"/>
      <c r="DM80" s="166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  <c r="EU80" s="166"/>
      <c r="EV80" s="166"/>
      <c r="EW80" s="166"/>
      <c r="EX80" s="166"/>
      <c r="EY80" s="166"/>
      <c r="EZ80" s="166"/>
      <c r="FA80" s="166"/>
      <c r="FB80" s="166"/>
      <c r="FC80" s="166"/>
      <c r="FD80" s="166"/>
      <c r="FE80" s="166"/>
      <c r="FF80" s="166"/>
      <c r="FG80" s="166"/>
      <c r="FH80" s="166"/>
      <c r="FI80" s="166"/>
      <c r="FJ80" s="166"/>
      <c r="FK80" s="166"/>
      <c r="FL80" s="166"/>
      <c r="FM80" s="166"/>
      <c r="FN80" s="166"/>
      <c r="FO80" s="166"/>
      <c r="FP80" s="166"/>
      <c r="FQ80" s="166"/>
      <c r="FR80" s="166"/>
      <c r="FS80" s="166"/>
      <c r="FT80" s="166"/>
      <c r="FU80" s="166"/>
      <c r="FV80" s="166"/>
      <c r="FW80" s="166"/>
      <c r="FX80" s="166"/>
      <c r="FY80" s="166"/>
      <c r="FZ80" s="166"/>
      <c r="GA80" s="166"/>
      <c r="GB80" s="166"/>
      <c r="GC80" s="166"/>
      <c r="GD80" s="166"/>
      <c r="GE80" s="166"/>
      <c r="GF80" s="166"/>
      <c r="GG80" s="166"/>
      <c r="GH80" s="166"/>
      <c r="GI80" s="166"/>
      <c r="GJ80" s="166"/>
      <c r="GK80" s="166"/>
      <c r="GL80" s="166"/>
      <c r="GM80" s="166"/>
      <c r="GN80" s="166"/>
      <c r="GO80" s="166"/>
      <c r="GP80" s="166"/>
      <c r="GQ80" s="166"/>
      <c r="GR80" s="166"/>
      <c r="GS80" s="166"/>
      <c r="GT80" s="166"/>
      <c r="GU80" s="166"/>
      <c r="GV80" s="166"/>
      <c r="GW80" s="166"/>
      <c r="GX80" s="166"/>
      <c r="GY80" s="166"/>
      <c r="GZ80" s="166"/>
      <c r="HA80" s="166"/>
      <c r="HB80" s="166"/>
      <c r="HC80" s="166"/>
      <c r="HD80" s="166"/>
      <c r="HE80" s="166"/>
      <c r="HF80" s="166"/>
      <c r="HG80" s="166"/>
      <c r="HH80" s="166"/>
      <c r="HI80" s="166"/>
      <c r="HJ80" s="166"/>
      <c r="HK80" s="166"/>
      <c r="HL80" s="166"/>
      <c r="HM80" s="166"/>
      <c r="HN80" s="166"/>
      <c r="HO80" s="166"/>
      <c r="HP80" s="166"/>
      <c r="HQ80" s="166"/>
      <c r="HR80" s="166"/>
      <c r="HS80" s="166"/>
      <c r="HT80" s="166"/>
      <c r="HU80" s="166"/>
      <c r="HV80" s="166"/>
      <c r="HW80" s="166"/>
      <c r="HX80" s="166"/>
      <c r="HY80" s="166"/>
      <c r="HZ80" s="166"/>
      <c r="IA80" s="166"/>
      <c r="IB80" s="166"/>
      <c r="IC80" s="166"/>
      <c r="ID80" s="166"/>
      <c r="IE80" s="166"/>
      <c r="IF80" s="166"/>
      <c r="IG80" s="166"/>
      <c r="IH80" s="166"/>
      <c r="II80" s="166"/>
      <c r="IJ80" s="166"/>
      <c r="IK80" s="166"/>
      <c r="IL80" s="166"/>
      <c r="IM80" s="166"/>
      <c r="IN80" s="166"/>
      <c r="IO80" s="166"/>
      <c r="IP80" s="166"/>
      <c r="IQ80" s="166"/>
      <c r="IR80" s="166"/>
      <c r="IS80" s="166"/>
      <c r="IT80" s="166"/>
      <c r="IU80" s="166"/>
    </row>
    <row r="81" spans="1:255">
      <c r="A81" s="172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  <c r="EU81" s="166"/>
      <c r="EV81" s="166"/>
      <c r="EW81" s="166"/>
      <c r="EX81" s="166"/>
      <c r="EY81" s="166"/>
      <c r="EZ81" s="166"/>
      <c r="FA81" s="166"/>
      <c r="FB81" s="166"/>
      <c r="FC81" s="166"/>
      <c r="FD81" s="166"/>
      <c r="FE81" s="166"/>
      <c r="FF81" s="166"/>
      <c r="FG81" s="166"/>
      <c r="FH81" s="166"/>
      <c r="FI81" s="166"/>
      <c r="FJ81" s="166"/>
      <c r="FK81" s="166"/>
      <c r="FL81" s="166"/>
      <c r="FM81" s="166"/>
      <c r="FN81" s="166"/>
      <c r="FO81" s="166"/>
      <c r="FP81" s="166"/>
      <c r="FQ81" s="166"/>
      <c r="FR81" s="166"/>
      <c r="FS81" s="166"/>
      <c r="FT81" s="166"/>
      <c r="FU81" s="166"/>
      <c r="FV81" s="166"/>
      <c r="FW81" s="166"/>
      <c r="FX81" s="166"/>
      <c r="FY81" s="166"/>
      <c r="FZ81" s="166"/>
      <c r="GA81" s="166"/>
      <c r="GB81" s="166"/>
      <c r="GC81" s="166"/>
      <c r="GD81" s="166"/>
      <c r="GE81" s="166"/>
      <c r="GF81" s="166"/>
      <c r="GG81" s="166"/>
      <c r="GH81" s="166"/>
      <c r="GI81" s="166"/>
      <c r="GJ81" s="166"/>
      <c r="GK81" s="166"/>
      <c r="GL81" s="166"/>
      <c r="GM81" s="166"/>
      <c r="GN81" s="166"/>
      <c r="GO81" s="166"/>
      <c r="GP81" s="166"/>
      <c r="GQ81" s="166"/>
      <c r="GR81" s="166"/>
      <c r="GS81" s="166"/>
      <c r="GT81" s="166"/>
      <c r="GU81" s="166"/>
      <c r="GV81" s="166"/>
      <c r="GW81" s="166"/>
      <c r="GX81" s="166"/>
      <c r="GY81" s="166"/>
      <c r="GZ81" s="166"/>
      <c r="HA81" s="166"/>
      <c r="HB81" s="166"/>
      <c r="HC81" s="166"/>
      <c r="HD81" s="166"/>
      <c r="HE81" s="166"/>
      <c r="HF81" s="166"/>
      <c r="HG81" s="166"/>
      <c r="HH81" s="166"/>
      <c r="HI81" s="166"/>
      <c r="HJ81" s="166"/>
      <c r="HK81" s="166"/>
      <c r="HL81" s="166"/>
      <c r="HM81" s="166"/>
      <c r="HN81" s="166"/>
      <c r="HO81" s="166"/>
      <c r="HP81" s="166"/>
      <c r="HQ81" s="166"/>
      <c r="HR81" s="166"/>
      <c r="HS81" s="166"/>
      <c r="HT81" s="166"/>
      <c r="HU81" s="166"/>
      <c r="HV81" s="166"/>
      <c r="HW81" s="166"/>
      <c r="HX81" s="166"/>
      <c r="HY81" s="166"/>
      <c r="HZ81" s="166"/>
      <c r="IA81" s="166"/>
      <c r="IB81" s="166"/>
      <c r="IC81" s="166"/>
      <c r="ID81" s="166"/>
      <c r="IE81" s="166"/>
      <c r="IF81" s="166"/>
      <c r="IG81" s="166"/>
      <c r="IH81" s="166"/>
      <c r="II81" s="166"/>
      <c r="IJ81" s="166"/>
      <c r="IK81" s="166"/>
      <c r="IL81" s="166"/>
      <c r="IM81" s="166"/>
      <c r="IN81" s="166"/>
      <c r="IO81" s="166"/>
      <c r="IP81" s="166"/>
      <c r="IQ81" s="166"/>
      <c r="IR81" s="166"/>
      <c r="IS81" s="166"/>
      <c r="IT81" s="166"/>
      <c r="IU81" s="166"/>
    </row>
    <row r="82" spans="1:255">
      <c r="A82" s="172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66"/>
      <c r="DK82" s="166"/>
      <c r="DL82" s="166"/>
      <c r="DM82" s="166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  <c r="EU82" s="166"/>
      <c r="EV82" s="166"/>
      <c r="EW82" s="166"/>
      <c r="EX82" s="166"/>
      <c r="EY82" s="166"/>
      <c r="EZ82" s="166"/>
      <c r="FA82" s="166"/>
      <c r="FB82" s="166"/>
      <c r="FC82" s="166"/>
      <c r="FD82" s="166"/>
      <c r="FE82" s="166"/>
      <c r="FF82" s="166"/>
      <c r="FG82" s="166"/>
      <c r="FH82" s="166"/>
      <c r="FI82" s="166"/>
      <c r="FJ82" s="166"/>
      <c r="FK82" s="166"/>
      <c r="FL82" s="166"/>
      <c r="FM82" s="166"/>
      <c r="FN82" s="166"/>
      <c r="FO82" s="166"/>
      <c r="FP82" s="166"/>
      <c r="FQ82" s="166"/>
      <c r="FR82" s="166"/>
      <c r="FS82" s="166"/>
      <c r="FT82" s="166"/>
      <c r="FU82" s="166"/>
      <c r="FV82" s="166"/>
      <c r="FW82" s="166"/>
      <c r="FX82" s="166"/>
      <c r="FY82" s="166"/>
      <c r="FZ82" s="166"/>
      <c r="GA82" s="166"/>
      <c r="GB82" s="166"/>
      <c r="GC82" s="166"/>
      <c r="GD82" s="166"/>
      <c r="GE82" s="166"/>
      <c r="GF82" s="166"/>
      <c r="GG82" s="166"/>
      <c r="GH82" s="166"/>
      <c r="GI82" s="166"/>
      <c r="GJ82" s="166"/>
      <c r="GK82" s="166"/>
      <c r="GL82" s="166"/>
      <c r="GM82" s="166"/>
      <c r="GN82" s="166"/>
      <c r="GO82" s="166"/>
      <c r="GP82" s="166"/>
      <c r="GQ82" s="166"/>
      <c r="GR82" s="166"/>
      <c r="GS82" s="166"/>
      <c r="GT82" s="166"/>
      <c r="GU82" s="166"/>
      <c r="GV82" s="166"/>
      <c r="GW82" s="166"/>
      <c r="GX82" s="166"/>
      <c r="GY82" s="166"/>
      <c r="GZ82" s="166"/>
      <c r="HA82" s="166"/>
      <c r="HB82" s="166"/>
      <c r="HC82" s="166"/>
      <c r="HD82" s="166"/>
      <c r="HE82" s="166"/>
      <c r="HF82" s="166"/>
      <c r="HG82" s="166"/>
      <c r="HH82" s="166"/>
      <c r="HI82" s="166"/>
      <c r="HJ82" s="166"/>
      <c r="HK82" s="166"/>
      <c r="HL82" s="166"/>
      <c r="HM82" s="166"/>
      <c r="HN82" s="166"/>
      <c r="HO82" s="166"/>
      <c r="HP82" s="166"/>
      <c r="HQ82" s="166"/>
      <c r="HR82" s="166"/>
      <c r="HS82" s="166"/>
      <c r="HT82" s="166"/>
      <c r="HU82" s="166"/>
      <c r="HV82" s="166"/>
      <c r="HW82" s="166"/>
      <c r="HX82" s="166"/>
      <c r="HY82" s="166"/>
      <c r="HZ82" s="166"/>
      <c r="IA82" s="166"/>
      <c r="IB82" s="166"/>
      <c r="IC82" s="166"/>
      <c r="ID82" s="166"/>
      <c r="IE82" s="166"/>
      <c r="IF82" s="166"/>
      <c r="IG82" s="166"/>
      <c r="IH82" s="166"/>
      <c r="II82" s="166"/>
      <c r="IJ82" s="166"/>
      <c r="IK82" s="166"/>
      <c r="IL82" s="166"/>
      <c r="IM82" s="166"/>
      <c r="IN82" s="166"/>
      <c r="IO82" s="166"/>
      <c r="IP82" s="166"/>
      <c r="IQ82" s="166"/>
      <c r="IR82" s="166"/>
      <c r="IS82" s="166"/>
      <c r="IT82" s="166"/>
      <c r="IU82" s="166"/>
    </row>
    <row r="83" spans="1:255">
      <c r="A83" s="172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  <c r="EU83" s="166"/>
      <c r="EV83" s="166"/>
      <c r="EW83" s="166"/>
      <c r="EX83" s="166"/>
      <c r="EY83" s="166"/>
      <c r="EZ83" s="166"/>
      <c r="FA83" s="166"/>
      <c r="FB83" s="166"/>
      <c r="FC83" s="166"/>
      <c r="FD83" s="166"/>
      <c r="FE83" s="166"/>
      <c r="FF83" s="166"/>
      <c r="FG83" s="166"/>
      <c r="FH83" s="166"/>
      <c r="FI83" s="166"/>
      <c r="FJ83" s="166"/>
      <c r="FK83" s="166"/>
      <c r="FL83" s="166"/>
      <c r="FM83" s="166"/>
      <c r="FN83" s="166"/>
      <c r="FO83" s="166"/>
      <c r="FP83" s="166"/>
      <c r="FQ83" s="166"/>
      <c r="FR83" s="166"/>
      <c r="FS83" s="166"/>
      <c r="FT83" s="166"/>
      <c r="FU83" s="166"/>
      <c r="FV83" s="166"/>
      <c r="FW83" s="166"/>
      <c r="FX83" s="166"/>
      <c r="FY83" s="166"/>
      <c r="FZ83" s="166"/>
      <c r="GA83" s="166"/>
      <c r="GB83" s="166"/>
      <c r="GC83" s="166"/>
      <c r="GD83" s="166"/>
      <c r="GE83" s="166"/>
      <c r="GF83" s="166"/>
      <c r="GG83" s="166"/>
      <c r="GH83" s="166"/>
      <c r="GI83" s="166"/>
      <c r="GJ83" s="166"/>
      <c r="GK83" s="166"/>
      <c r="GL83" s="166"/>
      <c r="GM83" s="166"/>
      <c r="GN83" s="166"/>
      <c r="GO83" s="166"/>
      <c r="GP83" s="166"/>
      <c r="GQ83" s="166"/>
      <c r="GR83" s="166"/>
      <c r="GS83" s="166"/>
      <c r="GT83" s="166"/>
      <c r="GU83" s="166"/>
      <c r="GV83" s="166"/>
      <c r="GW83" s="166"/>
      <c r="GX83" s="166"/>
      <c r="GY83" s="166"/>
      <c r="GZ83" s="166"/>
      <c r="HA83" s="166"/>
      <c r="HB83" s="166"/>
      <c r="HC83" s="166"/>
      <c r="HD83" s="166"/>
      <c r="HE83" s="166"/>
      <c r="HF83" s="166"/>
      <c r="HG83" s="166"/>
      <c r="HH83" s="166"/>
      <c r="HI83" s="166"/>
      <c r="HJ83" s="166"/>
      <c r="HK83" s="166"/>
      <c r="HL83" s="166"/>
      <c r="HM83" s="166"/>
      <c r="HN83" s="166"/>
      <c r="HO83" s="166"/>
      <c r="HP83" s="166"/>
      <c r="HQ83" s="166"/>
      <c r="HR83" s="166"/>
      <c r="HS83" s="166"/>
      <c r="HT83" s="166"/>
      <c r="HU83" s="166"/>
      <c r="HV83" s="166"/>
      <c r="HW83" s="166"/>
      <c r="HX83" s="166"/>
      <c r="HY83" s="166"/>
      <c r="HZ83" s="166"/>
      <c r="IA83" s="166"/>
      <c r="IB83" s="166"/>
      <c r="IC83" s="166"/>
      <c r="ID83" s="166"/>
      <c r="IE83" s="166"/>
      <c r="IF83" s="166"/>
      <c r="IG83" s="166"/>
      <c r="IH83" s="166"/>
      <c r="II83" s="166"/>
      <c r="IJ83" s="166"/>
      <c r="IK83" s="166"/>
      <c r="IL83" s="166"/>
      <c r="IM83" s="166"/>
      <c r="IN83" s="166"/>
      <c r="IO83" s="166"/>
      <c r="IP83" s="166"/>
      <c r="IQ83" s="166"/>
      <c r="IR83" s="166"/>
      <c r="IS83" s="166"/>
      <c r="IT83" s="166"/>
      <c r="IU83" s="166"/>
    </row>
    <row r="84" spans="1:255">
      <c r="A84" s="172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  <c r="EU84" s="166"/>
      <c r="EV84" s="166"/>
      <c r="EW84" s="166"/>
      <c r="EX84" s="166"/>
      <c r="EY84" s="166"/>
      <c r="EZ84" s="166"/>
      <c r="FA84" s="166"/>
      <c r="FB84" s="166"/>
      <c r="FC84" s="166"/>
      <c r="FD84" s="166"/>
      <c r="FE84" s="166"/>
      <c r="FF84" s="166"/>
      <c r="FG84" s="166"/>
      <c r="FH84" s="166"/>
      <c r="FI84" s="166"/>
      <c r="FJ84" s="166"/>
      <c r="FK84" s="166"/>
      <c r="FL84" s="166"/>
      <c r="FM84" s="166"/>
      <c r="FN84" s="166"/>
      <c r="FO84" s="166"/>
      <c r="FP84" s="166"/>
      <c r="FQ84" s="166"/>
      <c r="FR84" s="166"/>
      <c r="FS84" s="166"/>
      <c r="FT84" s="166"/>
      <c r="FU84" s="166"/>
      <c r="FV84" s="166"/>
      <c r="FW84" s="166"/>
      <c r="FX84" s="166"/>
      <c r="FY84" s="166"/>
      <c r="FZ84" s="166"/>
      <c r="GA84" s="166"/>
      <c r="GB84" s="166"/>
      <c r="GC84" s="166"/>
      <c r="GD84" s="166"/>
      <c r="GE84" s="166"/>
      <c r="GF84" s="166"/>
      <c r="GG84" s="166"/>
      <c r="GH84" s="166"/>
      <c r="GI84" s="166"/>
      <c r="GJ84" s="166"/>
      <c r="GK84" s="166"/>
      <c r="GL84" s="166"/>
      <c r="GM84" s="166"/>
      <c r="GN84" s="166"/>
      <c r="GO84" s="166"/>
      <c r="GP84" s="166"/>
      <c r="GQ84" s="166"/>
      <c r="GR84" s="166"/>
      <c r="GS84" s="166"/>
      <c r="GT84" s="166"/>
      <c r="GU84" s="166"/>
      <c r="GV84" s="166"/>
      <c r="GW84" s="166"/>
      <c r="GX84" s="166"/>
      <c r="GY84" s="166"/>
      <c r="GZ84" s="166"/>
      <c r="HA84" s="166"/>
      <c r="HB84" s="166"/>
      <c r="HC84" s="166"/>
      <c r="HD84" s="166"/>
      <c r="HE84" s="166"/>
      <c r="HF84" s="166"/>
      <c r="HG84" s="166"/>
      <c r="HH84" s="166"/>
      <c r="HI84" s="166"/>
      <c r="HJ84" s="166"/>
      <c r="HK84" s="166"/>
      <c r="HL84" s="166"/>
      <c r="HM84" s="166"/>
      <c r="HN84" s="166"/>
      <c r="HO84" s="166"/>
      <c r="HP84" s="166"/>
      <c r="HQ84" s="166"/>
      <c r="HR84" s="166"/>
      <c r="HS84" s="166"/>
      <c r="HT84" s="166"/>
      <c r="HU84" s="166"/>
      <c r="HV84" s="166"/>
      <c r="HW84" s="166"/>
      <c r="HX84" s="166"/>
      <c r="HY84" s="166"/>
      <c r="HZ84" s="166"/>
      <c r="IA84" s="166"/>
      <c r="IB84" s="166"/>
      <c r="IC84" s="166"/>
      <c r="ID84" s="166"/>
      <c r="IE84" s="166"/>
      <c r="IF84" s="166"/>
      <c r="IG84" s="166"/>
      <c r="IH84" s="166"/>
      <c r="II84" s="166"/>
      <c r="IJ84" s="166"/>
      <c r="IK84" s="166"/>
      <c r="IL84" s="166"/>
      <c r="IM84" s="166"/>
      <c r="IN84" s="166"/>
      <c r="IO84" s="166"/>
      <c r="IP84" s="166"/>
      <c r="IQ84" s="166"/>
      <c r="IR84" s="166"/>
      <c r="IS84" s="166"/>
      <c r="IT84" s="166"/>
      <c r="IU84" s="166"/>
    </row>
    <row r="85" spans="1:255">
      <c r="A85" s="172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  <c r="EU85" s="166"/>
      <c r="EV85" s="166"/>
      <c r="EW85" s="166"/>
      <c r="EX85" s="166"/>
      <c r="EY85" s="166"/>
      <c r="EZ85" s="166"/>
      <c r="FA85" s="166"/>
      <c r="FB85" s="166"/>
      <c r="FC85" s="166"/>
      <c r="FD85" s="166"/>
      <c r="FE85" s="166"/>
      <c r="FF85" s="166"/>
      <c r="FG85" s="166"/>
      <c r="FH85" s="166"/>
      <c r="FI85" s="166"/>
      <c r="FJ85" s="166"/>
      <c r="FK85" s="166"/>
      <c r="FL85" s="166"/>
      <c r="FM85" s="166"/>
      <c r="FN85" s="166"/>
      <c r="FO85" s="166"/>
      <c r="FP85" s="166"/>
      <c r="FQ85" s="166"/>
      <c r="FR85" s="166"/>
      <c r="FS85" s="166"/>
      <c r="FT85" s="166"/>
      <c r="FU85" s="166"/>
      <c r="FV85" s="166"/>
      <c r="FW85" s="166"/>
      <c r="FX85" s="166"/>
      <c r="FY85" s="166"/>
      <c r="FZ85" s="166"/>
      <c r="GA85" s="166"/>
      <c r="GB85" s="166"/>
      <c r="GC85" s="166"/>
      <c r="GD85" s="166"/>
      <c r="GE85" s="166"/>
      <c r="GF85" s="166"/>
      <c r="GG85" s="166"/>
      <c r="GH85" s="166"/>
      <c r="GI85" s="166"/>
      <c r="GJ85" s="166"/>
      <c r="GK85" s="166"/>
      <c r="GL85" s="166"/>
      <c r="GM85" s="166"/>
      <c r="GN85" s="166"/>
      <c r="GO85" s="166"/>
      <c r="GP85" s="166"/>
      <c r="GQ85" s="166"/>
      <c r="GR85" s="166"/>
      <c r="GS85" s="166"/>
      <c r="GT85" s="166"/>
      <c r="GU85" s="166"/>
      <c r="GV85" s="166"/>
      <c r="GW85" s="166"/>
      <c r="GX85" s="166"/>
      <c r="GY85" s="166"/>
      <c r="GZ85" s="166"/>
      <c r="HA85" s="166"/>
      <c r="HB85" s="166"/>
      <c r="HC85" s="166"/>
      <c r="HD85" s="166"/>
      <c r="HE85" s="166"/>
      <c r="HF85" s="166"/>
      <c r="HG85" s="166"/>
      <c r="HH85" s="166"/>
      <c r="HI85" s="166"/>
      <c r="HJ85" s="166"/>
      <c r="HK85" s="166"/>
      <c r="HL85" s="166"/>
      <c r="HM85" s="166"/>
      <c r="HN85" s="166"/>
      <c r="HO85" s="166"/>
      <c r="HP85" s="166"/>
      <c r="HQ85" s="166"/>
      <c r="HR85" s="166"/>
      <c r="HS85" s="166"/>
      <c r="HT85" s="166"/>
      <c r="HU85" s="166"/>
      <c r="HV85" s="166"/>
      <c r="HW85" s="166"/>
      <c r="HX85" s="166"/>
      <c r="HY85" s="166"/>
      <c r="HZ85" s="166"/>
      <c r="IA85" s="166"/>
      <c r="IB85" s="166"/>
      <c r="IC85" s="166"/>
      <c r="ID85" s="166"/>
      <c r="IE85" s="166"/>
      <c r="IF85" s="166"/>
      <c r="IG85" s="166"/>
      <c r="IH85" s="166"/>
      <c r="II85" s="166"/>
      <c r="IJ85" s="166"/>
      <c r="IK85" s="166"/>
      <c r="IL85" s="166"/>
      <c r="IM85" s="166"/>
      <c r="IN85" s="166"/>
      <c r="IO85" s="166"/>
      <c r="IP85" s="166"/>
      <c r="IQ85" s="166"/>
      <c r="IR85" s="166"/>
      <c r="IS85" s="166"/>
      <c r="IT85" s="166"/>
      <c r="IU85" s="166"/>
    </row>
    <row r="86" spans="1:255">
      <c r="A86" s="172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  <c r="EU86" s="166"/>
      <c r="EV86" s="166"/>
      <c r="EW86" s="166"/>
      <c r="EX86" s="166"/>
      <c r="EY86" s="166"/>
      <c r="EZ86" s="166"/>
      <c r="FA86" s="166"/>
      <c r="FB86" s="166"/>
      <c r="FC86" s="166"/>
      <c r="FD86" s="166"/>
      <c r="FE86" s="166"/>
      <c r="FF86" s="166"/>
      <c r="FG86" s="166"/>
      <c r="FH86" s="166"/>
      <c r="FI86" s="166"/>
      <c r="FJ86" s="166"/>
      <c r="FK86" s="166"/>
      <c r="FL86" s="166"/>
      <c r="FM86" s="166"/>
      <c r="FN86" s="166"/>
      <c r="FO86" s="166"/>
      <c r="FP86" s="166"/>
      <c r="FQ86" s="166"/>
      <c r="FR86" s="166"/>
      <c r="FS86" s="166"/>
      <c r="FT86" s="166"/>
      <c r="FU86" s="166"/>
      <c r="FV86" s="166"/>
      <c r="FW86" s="166"/>
      <c r="FX86" s="166"/>
      <c r="FY86" s="166"/>
      <c r="FZ86" s="166"/>
      <c r="GA86" s="166"/>
      <c r="GB86" s="166"/>
      <c r="GC86" s="166"/>
      <c r="GD86" s="166"/>
      <c r="GE86" s="166"/>
      <c r="GF86" s="166"/>
      <c r="GG86" s="166"/>
      <c r="GH86" s="166"/>
      <c r="GI86" s="166"/>
      <c r="GJ86" s="166"/>
      <c r="GK86" s="166"/>
      <c r="GL86" s="166"/>
      <c r="GM86" s="166"/>
      <c r="GN86" s="166"/>
      <c r="GO86" s="166"/>
      <c r="GP86" s="166"/>
      <c r="GQ86" s="166"/>
      <c r="GR86" s="166"/>
      <c r="GS86" s="166"/>
      <c r="GT86" s="166"/>
      <c r="GU86" s="166"/>
      <c r="GV86" s="166"/>
      <c r="GW86" s="166"/>
      <c r="GX86" s="166"/>
      <c r="GY86" s="166"/>
      <c r="GZ86" s="166"/>
      <c r="HA86" s="166"/>
      <c r="HB86" s="166"/>
      <c r="HC86" s="166"/>
      <c r="HD86" s="166"/>
      <c r="HE86" s="166"/>
      <c r="HF86" s="166"/>
      <c r="HG86" s="166"/>
      <c r="HH86" s="166"/>
      <c r="HI86" s="166"/>
      <c r="HJ86" s="166"/>
      <c r="HK86" s="166"/>
      <c r="HL86" s="166"/>
      <c r="HM86" s="166"/>
      <c r="HN86" s="166"/>
      <c r="HO86" s="166"/>
      <c r="HP86" s="166"/>
      <c r="HQ86" s="166"/>
      <c r="HR86" s="166"/>
      <c r="HS86" s="166"/>
      <c r="HT86" s="166"/>
      <c r="HU86" s="166"/>
      <c r="HV86" s="166"/>
      <c r="HW86" s="166"/>
      <c r="HX86" s="166"/>
      <c r="HY86" s="166"/>
      <c r="HZ86" s="166"/>
      <c r="IA86" s="166"/>
      <c r="IB86" s="166"/>
      <c r="IC86" s="166"/>
      <c r="ID86" s="166"/>
      <c r="IE86" s="166"/>
      <c r="IF86" s="166"/>
      <c r="IG86" s="166"/>
      <c r="IH86" s="166"/>
      <c r="II86" s="166"/>
      <c r="IJ86" s="166"/>
      <c r="IK86" s="166"/>
      <c r="IL86" s="166"/>
      <c r="IM86" s="166"/>
      <c r="IN86" s="166"/>
      <c r="IO86" s="166"/>
      <c r="IP86" s="166"/>
      <c r="IQ86" s="166"/>
      <c r="IR86" s="166"/>
      <c r="IS86" s="166"/>
      <c r="IT86" s="166"/>
      <c r="IU86" s="166"/>
    </row>
    <row r="87" spans="1:255">
      <c r="A87" s="172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66"/>
      <c r="DK87" s="166"/>
      <c r="DL87" s="166"/>
      <c r="DM87" s="166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  <c r="EU87" s="166"/>
      <c r="EV87" s="166"/>
      <c r="EW87" s="166"/>
      <c r="EX87" s="166"/>
      <c r="EY87" s="166"/>
      <c r="EZ87" s="166"/>
      <c r="FA87" s="166"/>
      <c r="FB87" s="166"/>
      <c r="FC87" s="166"/>
      <c r="FD87" s="166"/>
      <c r="FE87" s="166"/>
      <c r="FF87" s="166"/>
      <c r="FG87" s="166"/>
      <c r="FH87" s="166"/>
      <c r="FI87" s="166"/>
      <c r="FJ87" s="166"/>
      <c r="FK87" s="166"/>
      <c r="FL87" s="166"/>
      <c r="FM87" s="166"/>
      <c r="FN87" s="166"/>
      <c r="FO87" s="166"/>
      <c r="FP87" s="166"/>
      <c r="FQ87" s="166"/>
      <c r="FR87" s="166"/>
      <c r="FS87" s="166"/>
      <c r="FT87" s="166"/>
      <c r="FU87" s="166"/>
      <c r="FV87" s="166"/>
      <c r="FW87" s="166"/>
      <c r="FX87" s="166"/>
      <c r="FY87" s="166"/>
      <c r="FZ87" s="166"/>
      <c r="GA87" s="166"/>
      <c r="GB87" s="166"/>
      <c r="GC87" s="166"/>
      <c r="GD87" s="166"/>
      <c r="GE87" s="166"/>
      <c r="GF87" s="166"/>
      <c r="GG87" s="166"/>
      <c r="GH87" s="166"/>
      <c r="GI87" s="166"/>
      <c r="GJ87" s="166"/>
      <c r="GK87" s="166"/>
      <c r="GL87" s="166"/>
      <c r="GM87" s="166"/>
      <c r="GN87" s="166"/>
      <c r="GO87" s="166"/>
      <c r="GP87" s="166"/>
      <c r="GQ87" s="166"/>
      <c r="GR87" s="166"/>
      <c r="GS87" s="166"/>
      <c r="GT87" s="166"/>
      <c r="GU87" s="166"/>
      <c r="GV87" s="166"/>
      <c r="GW87" s="166"/>
      <c r="GX87" s="166"/>
      <c r="GY87" s="166"/>
      <c r="GZ87" s="166"/>
      <c r="HA87" s="166"/>
      <c r="HB87" s="166"/>
      <c r="HC87" s="166"/>
      <c r="HD87" s="166"/>
      <c r="HE87" s="166"/>
      <c r="HF87" s="166"/>
      <c r="HG87" s="166"/>
      <c r="HH87" s="166"/>
      <c r="HI87" s="166"/>
      <c r="HJ87" s="166"/>
      <c r="HK87" s="166"/>
      <c r="HL87" s="166"/>
      <c r="HM87" s="166"/>
      <c r="HN87" s="166"/>
      <c r="HO87" s="166"/>
      <c r="HP87" s="166"/>
      <c r="HQ87" s="166"/>
      <c r="HR87" s="166"/>
      <c r="HS87" s="166"/>
      <c r="HT87" s="166"/>
      <c r="HU87" s="166"/>
      <c r="HV87" s="166"/>
      <c r="HW87" s="166"/>
      <c r="HX87" s="166"/>
      <c r="HY87" s="166"/>
      <c r="HZ87" s="166"/>
      <c r="IA87" s="166"/>
      <c r="IB87" s="166"/>
      <c r="IC87" s="166"/>
      <c r="ID87" s="166"/>
      <c r="IE87" s="166"/>
      <c r="IF87" s="166"/>
      <c r="IG87" s="166"/>
      <c r="IH87" s="166"/>
      <c r="II87" s="166"/>
      <c r="IJ87" s="166"/>
      <c r="IK87" s="166"/>
      <c r="IL87" s="166"/>
      <c r="IM87" s="166"/>
      <c r="IN87" s="166"/>
      <c r="IO87" s="166"/>
      <c r="IP87" s="166"/>
      <c r="IQ87" s="166"/>
      <c r="IR87" s="166"/>
      <c r="IS87" s="166"/>
      <c r="IT87" s="166"/>
      <c r="IU87" s="166"/>
    </row>
    <row r="88" spans="1:255">
      <c r="A88" s="172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  <c r="EU88" s="166"/>
      <c r="EV88" s="166"/>
      <c r="EW88" s="166"/>
      <c r="EX88" s="166"/>
      <c r="EY88" s="166"/>
      <c r="EZ88" s="166"/>
      <c r="FA88" s="166"/>
      <c r="FB88" s="166"/>
      <c r="FC88" s="166"/>
      <c r="FD88" s="166"/>
      <c r="FE88" s="166"/>
      <c r="FF88" s="166"/>
      <c r="FG88" s="166"/>
      <c r="FH88" s="166"/>
      <c r="FI88" s="166"/>
      <c r="FJ88" s="166"/>
      <c r="FK88" s="166"/>
      <c r="FL88" s="166"/>
      <c r="FM88" s="166"/>
      <c r="FN88" s="166"/>
      <c r="FO88" s="166"/>
      <c r="FP88" s="166"/>
      <c r="FQ88" s="166"/>
      <c r="FR88" s="166"/>
      <c r="FS88" s="166"/>
      <c r="FT88" s="166"/>
      <c r="FU88" s="166"/>
      <c r="FV88" s="166"/>
      <c r="FW88" s="166"/>
      <c r="FX88" s="166"/>
      <c r="FY88" s="166"/>
      <c r="FZ88" s="166"/>
      <c r="GA88" s="166"/>
      <c r="GB88" s="166"/>
      <c r="GC88" s="166"/>
      <c r="GD88" s="166"/>
      <c r="GE88" s="166"/>
      <c r="GF88" s="166"/>
      <c r="GG88" s="166"/>
      <c r="GH88" s="166"/>
      <c r="GI88" s="166"/>
      <c r="GJ88" s="166"/>
      <c r="GK88" s="166"/>
      <c r="GL88" s="166"/>
      <c r="GM88" s="166"/>
      <c r="GN88" s="166"/>
      <c r="GO88" s="166"/>
      <c r="GP88" s="166"/>
      <c r="GQ88" s="166"/>
      <c r="GR88" s="166"/>
      <c r="GS88" s="166"/>
      <c r="GT88" s="166"/>
      <c r="GU88" s="166"/>
      <c r="GV88" s="166"/>
      <c r="GW88" s="166"/>
      <c r="GX88" s="166"/>
      <c r="GY88" s="166"/>
      <c r="GZ88" s="166"/>
      <c r="HA88" s="166"/>
      <c r="HB88" s="166"/>
      <c r="HC88" s="166"/>
      <c r="HD88" s="166"/>
      <c r="HE88" s="166"/>
      <c r="HF88" s="166"/>
      <c r="HG88" s="166"/>
      <c r="HH88" s="166"/>
      <c r="HI88" s="166"/>
      <c r="HJ88" s="166"/>
      <c r="HK88" s="166"/>
      <c r="HL88" s="166"/>
      <c r="HM88" s="166"/>
      <c r="HN88" s="166"/>
      <c r="HO88" s="166"/>
      <c r="HP88" s="166"/>
      <c r="HQ88" s="166"/>
      <c r="HR88" s="166"/>
      <c r="HS88" s="166"/>
      <c r="HT88" s="166"/>
      <c r="HU88" s="166"/>
      <c r="HV88" s="166"/>
      <c r="HW88" s="166"/>
      <c r="HX88" s="166"/>
      <c r="HY88" s="166"/>
      <c r="HZ88" s="166"/>
      <c r="IA88" s="166"/>
      <c r="IB88" s="166"/>
      <c r="IC88" s="166"/>
      <c r="ID88" s="166"/>
      <c r="IE88" s="166"/>
      <c r="IF88" s="166"/>
      <c r="IG88" s="166"/>
      <c r="IH88" s="166"/>
      <c r="II88" s="166"/>
      <c r="IJ88" s="166"/>
      <c r="IK88" s="166"/>
      <c r="IL88" s="166"/>
      <c r="IM88" s="166"/>
      <c r="IN88" s="166"/>
      <c r="IO88" s="166"/>
      <c r="IP88" s="166"/>
      <c r="IQ88" s="166"/>
      <c r="IR88" s="166"/>
      <c r="IS88" s="166"/>
      <c r="IT88" s="166"/>
      <c r="IU88" s="166"/>
    </row>
    <row r="89" spans="1:255">
      <c r="A89" s="172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  <c r="EU89" s="166"/>
      <c r="EV89" s="166"/>
      <c r="EW89" s="166"/>
      <c r="EX89" s="166"/>
      <c r="EY89" s="166"/>
      <c r="EZ89" s="166"/>
      <c r="FA89" s="166"/>
      <c r="FB89" s="166"/>
      <c r="FC89" s="166"/>
      <c r="FD89" s="166"/>
      <c r="FE89" s="166"/>
      <c r="FF89" s="166"/>
      <c r="FG89" s="166"/>
      <c r="FH89" s="166"/>
      <c r="FI89" s="166"/>
      <c r="FJ89" s="166"/>
      <c r="FK89" s="166"/>
      <c r="FL89" s="166"/>
      <c r="FM89" s="166"/>
      <c r="FN89" s="166"/>
      <c r="FO89" s="166"/>
      <c r="FP89" s="166"/>
      <c r="FQ89" s="166"/>
      <c r="FR89" s="166"/>
      <c r="FS89" s="166"/>
      <c r="FT89" s="166"/>
      <c r="FU89" s="166"/>
      <c r="FV89" s="166"/>
      <c r="FW89" s="166"/>
      <c r="FX89" s="166"/>
      <c r="FY89" s="166"/>
      <c r="FZ89" s="166"/>
      <c r="GA89" s="166"/>
      <c r="GB89" s="166"/>
      <c r="GC89" s="166"/>
      <c r="GD89" s="166"/>
      <c r="GE89" s="166"/>
      <c r="GF89" s="166"/>
      <c r="GG89" s="166"/>
      <c r="GH89" s="166"/>
      <c r="GI89" s="166"/>
      <c r="GJ89" s="166"/>
      <c r="GK89" s="166"/>
      <c r="GL89" s="166"/>
      <c r="GM89" s="166"/>
      <c r="GN89" s="166"/>
      <c r="GO89" s="166"/>
      <c r="GP89" s="166"/>
      <c r="GQ89" s="166"/>
      <c r="GR89" s="166"/>
      <c r="GS89" s="166"/>
      <c r="GT89" s="166"/>
      <c r="GU89" s="166"/>
      <c r="GV89" s="166"/>
      <c r="GW89" s="166"/>
      <c r="GX89" s="166"/>
      <c r="GY89" s="166"/>
      <c r="GZ89" s="166"/>
      <c r="HA89" s="166"/>
      <c r="HB89" s="166"/>
      <c r="HC89" s="166"/>
      <c r="HD89" s="166"/>
      <c r="HE89" s="166"/>
      <c r="HF89" s="166"/>
      <c r="HG89" s="166"/>
      <c r="HH89" s="166"/>
      <c r="HI89" s="166"/>
      <c r="HJ89" s="166"/>
      <c r="HK89" s="166"/>
      <c r="HL89" s="166"/>
      <c r="HM89" s="166"/>
      <c r="HN89" s="166"/>
      <c r="HO89" s="166"/>
      <c r="HP89" s="166"/>
      <c r="HQ89" s="166"/>
      <c r="HR89" s="166"/>
      <c r="HS89" s="166"/>
      <c r="HT89" s="166"/>
      <c r="HU89" s="166"/>
      <c r="HV89" s="166"/>
      <c r="HW89" s="166"/>
      <c r="HX89" s="166"/>
      <c r="HY89" s="166"/>
      <c r="HZ89" s="166"/>
      <c r="IA89" s="166"/>
      <c r="IB89" s="166"/>
      <c r="IC89" s="166"/>
      <c r="ID89" s="166"/>
      <c r="IE89" s="166"/>
      <c r="IF89" s="166"/>
      <c r="IG89" s="166"/>
      <c r="IH89" s="166"/>
      <c r="II89" s="166"/>
      <c r="IJ89" s="166"/>
      <c r="IK89" s="166"/>
      <c r="IL89" s="166"/>
      <c r="IM89" s="166"/>
      <c r="IN89" s="166"/>
      <c r="IO89" s="166"/>
      <c r="IP89" s="166"/>
      <c r="IQ89" s="166"/>
      <c r="IR89" s="166"/>
      <c r="IS89" s="166"/>
      <c r="IT89" s="166"/>
      <c r="IU89" s="166"/>
    </row>
    <row r="90" spans="1:255">
      <c r="A90" s="172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  <c r="HH90" s="166"/>
      <c r="HI90" s="166"/>
      <c r="HJ90" s="166"/>
      <c r="HK90" s="166"/>
      <c r="HL90" s="166"/>
      <c r="HM90" s="166"/>
      <c r="HN90" s="166"/>
      <c r="HO90" s="166"/>
      <c r="HP90" s="166"/>
      <c r="HQ90" s="166"/>
      <c r="HR90" s="166"/>
      <c r="HS90" s="166"/>
      <c r="HT90" s="166"/>
      <c r="HU90" s="166"/>
      <c r="HV90" s="166"/>
      <c r="HW90" s="166"/>
      <c r="HX90" s="166"/>
      <c r="HY90" s="166"/>
      <c r="HZ90" s="166"/>
      <c r="IA90" s="166"/>
      <c r="IB90" s="166"/>
      <c r="IC90" s="166"/>
      <c r="ID90" s="166"/>
      <c r="IE90" s="166"/>
      <c r="IF90" s="166"/>
      <c r="IG90" s="166"/>
      <c r="IH90" s="166"/>
      <c r="II90" s="166"/>
      <c r="IJ90" s="166"/>
      <c r="IK90" s="166"/>
      <c r="IL90" s="166"/>
      <c r="IM90" s="166"/>
      <c r="IN90" s="166"/>
      <c r="IO90" s="166"/>
      <c r="IP90" s="166"/>
      <c r="IQ90" s="166"/>
      <c r="IR90" s="166"/>
      <c r="IS90" s="166"/>
      <c r="IT90" s="166"/>
      <c r="IU90" s="166"/>
    </row>
    <row r="91" spans="1:255">
      <c r="A91" s="172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  <c r="HH91" s="166"/>
      <c r="HI91" s="166"/>
      <c r="HJ91" s="166"/>
      <c r="HK91" s="166"/>
      <c r="HL91" s="166"/>
      <c r="HM91" s="166"/>
      <c r="HN91" s="166"/>
      <c r="HO91" s="166"/>
      <c r="HP91" s="166"/>
      <c r="HQ91" s="166"/>
      <c r="HR91" s="166"/>
      <c r="HS91" s="166"/>
      <c r="HT91" s="166"/>
      <c r="HU91" s="166"/>
      <c r="HV91" s="166"/>
      <c r="HW91" s="166"/>
      <c r="HX91" s="166"/>
      <c r="HY91" s="166"/>
      <c r="HZ91" s="166"/>
      <c r="IA91" s="166"/>
      <c r="IB91" s="166"/>
      <c r="IC91" s="166"/>
      <c r="ID91" s="166"/>
      <c r="IE91" s="166"/>
      <c r="IF91" s="166"/>
      <c r="IG91" s="166"/>
      <c r="IH91" s="166"/>
      <c r="II91" s="166"/>
      <c r="IJ91" s="166"/>
      <c r="IK91" s="166"/>
      <c r="IL91" s="166"/>
      <c r="IM91" s="166"/>
      <c r="IN91" s="166"/>
      <c r="IO91" s="166"/>
      <c r="IP91" s="166"/>
      <c r="IQ91" s="166"/>
      <c r="IR91" s="166"/>
      <c r="IS91" s="166"/>
      <c r="IT91" s="166"/>
      <c r="IU91" s="166"/>
    </row>
    <row r="92" spans="1:255">
      <c r="A92" s="172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  <c r="HH92" s="166"/>
      <c r="HI92" s="166"/>
      <c r="HJ92" s="166"/>
      <c r="HK92" s="166"/>
      <c r="HL92" s="166"/>
      <c r="HM92" s="166"/>
      <c r="HN92" s="166"/>
      <c r="HO92" s="166"/>
      <c r="HP92" s="166"/>
      <c r="HQ92" s="166"/>
      <c r="HR92" s="166"/>
      <c r="HS92" s="166"/>
      <c r="HT92" s="166"/>
      <c r="HU92" s="166"/>
      <c r="HV92" s="166"/>
      <c r="HW92" s="166"/>
      <c r="HX92" s="166"/>
      <c r="HY92" s="166"/>
      <c r="HZ92" s="166"/>
      <c r="IA92" s="166"/>
      <c r="IB92" s="166"/>
      <c r="IC92" s="166"/>
      <c r="ID92" s="166"/>
      <c r="IE92" s="166"/>
      <c r="IF92" s="166"/>
      <c r="IG92" s="166"/>
      <c r="IH92" s="166"/>
      <c r="II92" s="166"/>
      <c r="IJ92" s="166"/>
      <c r="IK92" s="166"/>
      <c r="IL92" s="166"/>
      <c r="IM92" s="166"/>
      <c r="IN92" s="166"/>
      <c r="IO92" s="166"/>
      <c r="IP92" s="166"/>
      <c r="IQ92" s="166"/>
      <c r="IR92" s="166"/>
      <c r="IS92" s="166"/>
      <c r="IT92" s="166"/>
      <c r="IU92" s="166"/>
    </row>
    <row r="93" spans="1:255">
      <c r="A93" s="172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  <c r="EU93" s="166"/>
      <c r="EV93" s="166"/>
      <c r="EW93" s="166"/>
      <c r="EX93" s="166"/>
      <c r="EY93" s="166"/>
      <c r="EZ93" s="166"/>
      <c r="FA93" s="166"/>
      <c r="FB93" s="166"/>
      <c r="FC93" s="166"/>
      <c r="FD93" s="166"/>
      <c r="FE93" s="166"/>
      <c r="FF93" s="166"/>
      <c r="FG93" s="166"/>
      <c r="FH93" s="166"/>
      <c r="FI93" s="166"/>
      <c r="FJ93" s="166"/>
      <c r="FK93" s="166"/>
      <c r="FL93" s="166"/>
      <c r="FM93" s="166"/>
      <c r="FN93" s="166"/>
      <c r="FO93" s="166"/>
      <c r="FP93" s="166"/>
      <c r="FQ93" s="166"/>
      <c r="FR93" s="166"/>
      <c r="FS93" s="166"/>
      <c r="FT93" s="166"/>
      <c r="FU93" s="166"/>
      <c r="FV93" s="166"/>
      <c r="FW93" s="166"/>
      <c r="FX93" s="166"/>
      <c r="FY93" s="166"/>
      <c r="FZ93" s="166"/>
      <c r="GA93" s="166"/>
      <c r="GB93" s="166"/>
      <c r="GC93" s="166"/>
      <c r="GD93" s="166"/>
      <c r="GE93" s="166"/>
      <c r="GF93" s="166"/>
      <c r="GG93" s="166"/>
      <c r="GH93" s="166"/>
      <c r="GI93" s="166"/>
      <c r="GJ93" s="166"/>
      <c r="GK93" s="166"/>
      <c r="GL93" s="166"/>
      <c r="GM93" s="166"/>
      <c r="GN93" s="166"/>
      <c r="GO93" s="166"/>
      <c r="GP93" s="166"/>
      <c r="GQ93" s="166"/>
      <c r="GR93" s="166"/>
      <c r="GS93" s="166"/>
      <c r="GT93" s="166"/>
      <c r="GU93" s="166"/>
      <c r="GV93" s="166"/>
      <c r="GW93" s="166"/>
      <c r="GX93" s="166"/>
      <c r="GY93" s="166"/>
      <c r="GZ93" s="166"/>
      <c r="HA93" s="166"/>
      <c r="HB93" s="166"/>
      <c r="HC93" s="166"/>
      <c r="HD93" s="166"/>
      <c r="HE93" s="166"/>
      <c r="HF93" s="166"/>
      <c r="HG93" s="166"/>
      <c r="HH93" s="166"/>
      <c r="HI93" s="166"/>
      <c r="HJ93" s="166"/>
      <c r="HK93" s="166"/>
      <c r="HL93" s="166"/>
      <c r="HM93" s="166"/>
      <c r="HN93" s="166"/>
      <c r="HO93" s="166"/>
      <c r="HP93" s="166"/>
      <c r="HQ93" s="166"/>
      <c r="HR93" s="166"/>
      <c r="HS93" s="166"/>
      <c r="HT93" s="166"/>
      <c r="HU93" s="166"/>
      <c r="HV93" s="166"/>
      <c r="HW93" s="166"/>
      <c r="HX93" s="166"/>
      <c r="HY93" s="166"/>
      <c r="HZ93" s="166"/>
      <c r="IA93" s="166"/>
      <c r="IB93" s="166"/>
      <c r="IC93" s="166"/>
      <c r="ID93" s="166"/>
      <c r="IE93" s="166"/>
      <c r="IF93" s="166"/>
      <c r="IG93" s="166"/>
      <c r="IH93" s="166"/>
      <c r="II93" s="166"/>
      <c r="IJ93" s="166"/>
      <c r="IK93" s="166"/>
      <c r="IL93" s="166"/>
      <c r="IM93" s="166"/>
      <c r="IN93" s="166"/>
      <c r="IO93" s="166"/>
      <c r="IP93" s="166"/>
      <c r="IQ93" s="166"/>
      <c r="IR93" s="166"/>
      <c r="IS93" s="166"/>
      <c r="IT93" s="166"/>
      <c r="IU93" s="166"/>
    </row>
    <row r="94" spans="1:255">
      <c r="A94" s="172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  <c r="HH94" s="166"/>
      <c r="HI94" s="166"/>
      <c r="HJ94" s="166"/>
      <c r="HK94" s="166"/>
      <c r="HL94" s="166"/>
      <c r="HM94" s="166"/>
      <c r="HN94" s="166"/>
      <c r="HO94" s="166"/>
      <c r="HP94" s="166"/>
      <c r="HQ94" s="166"/>
      <c r="HR94" s="166"/>
      <c r="HS94" s="166"/>
      <c r="HT94" s="166"/>
      <c r="HU94" s="166"/>
      <c r="HV94" s="166"/>
      <c r="HW94" s="166"/>
      <c r="HX94" s="166"/>
      <c r="HY94" s="166"/>
      <c r="HZ94" s="166"/>
      <c r="IA94" s="166"/>
      <c r="IB94" s="166"/>
      <c r="IC94" s="166"/>
      <c r="ID94" s="166"/>
      <c r="IE94" s="166"/>
      <c r="IF94" s="166"/>
      <c r="IG94" s="166"/>
      <c r="IH94" s="166"/>
      <c r="II94" s="166"/>
      <c r="IJ94" s="166"/>
      <c r="IK94" s="166"/>
      <c r="IL94" s="166"/>
      <c r="IM94" s="166"/>
      <c r="IN94" s="166"/>
      <c r="IO94" s="166"/>
      <c r="IP94" s="166"/>
      <c r="IQ94" s="166"/>
      <c r="IR94" s="166"/>
      <c r="IS94" s="166"/>
      <c r="IT94" s="166"/>
      <c r="IU94" s="166"/>
    </row>
    <row r="95" spans="1:255">
      <c r="A95" s="172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166"/>
      <c r="DH95" s="166"/>
      <c r="DI95" s="166"/>
      <c r="DJ95" s="166"/>
      <c r="DK95" s="166"/>
      <c r="DL95" s="166"/>
      <c r="DM95" s="166"/>
      <c r="DN95" s="166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  <c r="EC95" s="166"/>
      <c r="ED95" s="166"/>
      <c r="EE95" s="166"/>
      <c r="EF95" s="166"/>
      <c r="EG95" s="166"/>
      <c r="EH95" s="166"/>
      <c r="EI95" s="166"/>
      <c r="EJ95" s="166"/>
      <c r="EK95" s="166"/>
      <c r="EL95" s="166"/>
      <c r="EM95" s="166"/>
      <c r="EN95" s="166"/>
      <c r="EO95" s="166"/>
      <c r="EP95" s="166"/>
      <c r="EQ95" s="166"/>
      <c r="ER95" s="166"/>
      <c r="ES95" s="166"/>
      <c r="ET95" s="166"/>
      <c r="EU95" s="166"/>
      <c r="EV95" s="166"/>
      <c r="EW95" s="166"/>
      <c r="EX95" s="166"/>
      <c r="EY95" s="166"/>
      <c r="EZ95" s="166"/>
      <c r="FA95" s="166"/>
      <c r="FB95" s="166"/>
      <c r="FC95" s="166"/>
      <c r="FD95" s="166"/>
      <c r="FE95" s="166"/>
      <c r="FF95" s="166"/>
      <c r="FG95" s="166"/>
      <c r="FH95" s="166"/>
      <c r="FI95" s="166"/>
      <c r="FJ95" s="166"/>
      <c r="FK95" s="166"/>
      <c r="FL95" s="166"/>
      <c r="FM95" s="166"/>
      <c r="FN95" s="166"/>
      <c r="FO95" s="166"/>
      <c r="FP95" s="166"/>
      <c r="FQ95" s="166"/>
      <c r="FR95" s="166"/>
      <c r="FS95" s="166"/>
      <c r="FT95" s="166"/>
      <c r="FU95" s="166"/>
      <c r="FV95" s="166"/>
      <c r="FW95" s="166"/>
      <c r="FX95" s="166"/>
      <c r="FY95" s="166"/>
      <c r="FZ95" s="166"/>
      <c r="GA95" s="166"/>
      <c r="GB95" s="166"/>
      <c r="GC95" s="166"/>
      <c r="GD95" s="166"/>
      <c r="GE95" s="166"/>
      <c r="GF95" s="166"/>
      <c r="GG95" s="166"/>
      <c r="GH95" s="166"/>
      <c r="GI95" s="166"/>
      <c r="GJ95" s="166"/>
      <c r="GK95" s="166"/>
      <c r="GL95" s="166"/>
      <c r="GM95" s="166"/>
      <c r="GN95" s="166"/>
      <c r="GO95" s="166"/>
      <c r="GP95" s="166"/>
      <c r="GQ95" s="166"/>
      <c r="GR95" s="166"/>
      <c r="GS95" s="166"/>
      <c r="GT95" s="166"/>
      <c r="GU95" s="166"/>
      <c r="GV95" s="166"/>
      <c r="GW95" s="166"/>
      <c r="GX95" s="166"/>
      <c r="GY95" s="166"/>
      <c r="GZ95" s="166"/>
      <c r="HA95" s="166"/>
      <c r="HB95" s="166"/>
      <c r="HC95" s="166"/>
      <c r="HD95" s="166"/>
      <c r="HE95" s="166"/>
      <c r="HF95" s="166"/>
      <c r="HG95" s="166"/>
      <c r="HH95" s="166"/>
      <c r="HI95" s="166"/>
      <c r="HJ95" s="166"/>
      <c r="HK95" s="166"/>
      <c r="HL95" s="166"/>
      <c r="HM95" s="166"/>
      <c r="HN95" s="166"/>
      <c r="HO95" s="166"/>
      <c r="HP95" s="166"/>
      <c r="HQ95" s="166"/>
      <c r="HR95" s="166"/>
      <c r="HS95" s="166"/>
      <c r="HT95" s="166"/>
      <c r="HU95" s="166"/>
      <c r="HV95" s="166"/>
      <c r="HW95" s="166"/>
      <c r="HX95" s="166"/>
      <c r="HY95" s="166"/>
      <c r="HZ95" s="166"/>
      <c r="IA95" s="166"/>
      <c r="IB95" s="166"/>
      <c r="IC95" s="166"/>
      <c r="ID95" s="166"/>
      <c r="IE95" s="166"/>
      <c r="IF95" s="166"/>
      <c r="IG95" s="166"/>
      <c r="IH95" s="166"/>
      <c r="II95" s="166"/>
      <c r="IJ95" s="166"/>
      <c r="IK95" s="166"/>
      <c r="IL95" s="166"/>
      <c r="IM95" s="166"/>
      <c r="IN95" s="166"/>
      <c r="IO95" s="166"/>
      <c r="IP95" s="166"/>
      <c r="IQ95" s="166"/>
      <c r="IR95" s="166"/>
      <c r="IS95" s="166"/>
      <c r="IT95" s="166"/>
      <c r="IU95" s="166"/>
    </row>
    <row r="96" spans="1:255">
      <c r="A96" s="172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66"/>
      <c r="DK96" s="166"/>
      <c r="DL96" s="166"/>
      <c r="DM96" s="166"/>
      <c r="DN96" s="166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  <c r="EC96" s="166"/>
      <c r="ED96" s="166"/>
      <c r="EE96" s="166"/>
      <c r="EF96" s="166"/>
      <c r="EG96" s="166"/>
      <c r="EH96" s="166"/>
      <c r="EI96" s="166"/>
      <c r="EJ96" s="166"/>
      <c r="EK96" s="166"/>
      <c r="EL96" s="166"/>
      <c r="EM96" s="166"/>
      <c r="EN96" s="166"/>
      <c r="EO96" s="166"/>
      <c r="EP96" s="166"/>
      <c r="EQ96" s="166"/>
      <c r="ER96" s="166"/>
      <c r="ES96" s="166"/>
      <c r="ET96" s="166"/>
      <c r="EU96" s="166"/>
      <c r="EV96" s="166"/>
      <c r="EW96" s="166"/>
      <c r="EX96" s="166"/>
      <c r="EY96" s="166"/>
      <c r="EZ96" s="166"/>
      <c r="FA96" s="166"/>
      <c r="FB96" s="166"/>
      <c r="FC96" s="166"/>
      <c r="FD96" s="166"/>
      <c r="FE96" s="166"/>
      <c r="FF96" s="166"/>
      <c r="FG96" s="166"/>
      <c r="FH96" s="166"/>
      <c r="FI96" s="166"/>
      <c r="FJ96" s="166"/>
      <c r="FK96" s="166"/>
      <c r="FL96" s="166"/>
      <c r="FM96" s="166"/>
      <c r="FN96" s="166"/>
      <c r="FO96" s="166"/>
      <c r="FP96" s="166"/>
      <c r="FQ96" s="166"/>
      <c r="FR96" s="166"/>
      <c r="FS96" s="166"/>
      <c r="FT96" s="166"/>
      <c r="FU96" s="166"/>
      <c r="FV96" s="166"/>
      <c r="FW96" s="166"/>
      <c r="FX96" s="166"/>
      <c r="FY96" s="166"/>
      <c r="FZ96" s="166"/>
      <c r="GA96" s="166"/>
      <c r="GB96" s="166"/>
      <c r="GC96" s="166"/>
      <c r="GD96" s="166"/>
      <c r="GE96" s="166"/>
      <c r="GF96" s="166"/>
      <c r="GG96" s="166"/>
      <c r="GH96" s="166"/>
      <c r="GI96" s="166"/>
      <c r="GJ96" s="166"/>
      <c r="GK96" s="166"/>
      <c r="GL96" s="166"/>
      <c r="GM96" s="166"/>
      <c r="GN96" s="166"/>
      <c r="GO96" s="166"/>
      <c r="GP96" s="166"/>
      <c r="GQ96" s="166"/>
      <c r="GR96" s="166"/>
      <c r="GS96" s="166"/>
      <c r="GT96" s="166"/>
      <c r="GU96" s="166"/>
      <c r="GV96" s="166"/>
      <c r="GW96" s="166"/>
      <c r="GX96" s="166"/>
      <c r="GY96" s="166"/>
      <c r="GZ96" s="166"/>
      <c r="HA96" s="166"/>
      <c r="HB96" s="166"/>
      <c r="HC96" s="166"/>
      <c r="HD96" s="166"/>
      <c r="HE96" s="166"/>
      <c r="HF96" s="166"/>
      <c r="HG96" s="166"/>
      <c r="HH96" s="166"/>
      <c r="HI96" s="166"/>
      <c r="HJ96" s="166"/>
      <c r="HK96" s="166"/>
      <c r="HL96" s="166"/>
      <c r="HM96" s="166"/>
      <c r="HN96" s="166"/>
      <c r="HO96" s="166"/>
      <c r="HP96" s="166"/>
      <c r="HQ96" s="166"/>
      <c r="HR96" s="166"/>
      <c r="HS96" s="166"/>
      <c r="HT96" s="166"/>
      <c r="HU96" s="166"/>
      <c r="HV96" s="166"/>
      <c r="HW96" s="166"/>
      <c r="HX96" s="166"/>
      <c r="HY96" s="166"/>
      <c r="HZ96" s="166"/>
      <c r="IA96" s="166"/>
      <c r="IB96" s="166"/>
      <c r="IC96" s="166"/>
      <c r="ID96" s="166"/>
      <c r="IE96" s="166"/>
      <c r="IF96" s="166"/>
      <c r="IG96" s="166"/>
      <c r="IH96" s="166"/>
      <c r="II96" s="166"/>
      <c r="IJ96" s="166"/>
      <c r="IK96" s="166"/>
      <c r="IL96" s="166"/>
      <c r="IM96" s="166"/>
      <c r="IN96" s="166"/>
      <c r="IO96" s="166"/>
      <c r="IP96" s="166"/>
      <c r="IQ96" s="166"/>
      <c r="IR96" s="166"/>
      <c r="IS96" s="166"/>
      <c r="IT96" s="166"/>
      <c r="IU96" s="166"/>
    </row>
    <row r="97" spans="1:255">
      <c r="A97" s="172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  <c r="ER97" s="166"/>
      <c r="ES97" s="166"/>
      <c r="ET97" s="166"/>
      <c r="EU97" s="166"/>
      <c r="EV97" s="166"/>
      <c r="EW97" s="166"/>
      <c r="EX97" s="166"/>
      <c r="EY97" s="166"/>
      <c r="EZ97" s="166"/>
      <c r="FA97" s="166"/>
      <c r="FB97" s="166"/>
      <c r="FC97" s="166"/>
      <c r="FD97" s="166"/>
      <c r="FE97" s="166"/>
      <c r="FF97" s="166"/>
      <c r="FG97" s="166"/>
      <c r="FH97" s="166"/>
      <c r="FI97" s="166"/>
      <c r="FJ97" s="166"/>
      <c r="FK97" s="166"/>
      <c r="FL97" s="166"/>
      <c r="FM97" s="166"/>
      <c r="FN97" s="166"/>
      <c r="FO97" s="166"/>
      <c r="FP97" s="166"/>
      <c r="FQ97" s="166"/>
      <c r="FR97" s="166"/>
      <c r="FS97" s="166"/>
      <c r="FT97" s="166"/>
      <c r="FU97" s="166"/>
      <c r="FV97" s="166"/>
      <c r="FW97" s="166"/>
      <c r="FX97" s="166"/>
      <c r="FY97" s="166"/>
      <c r="FZ97" s="166"/>
      <c r="GA97" s="166"/>
      <c r="GB97" s="166"/>
      <c r="GC97" s="166"/>
      <c r="GD97" s="166"/>
      <c r="GE97" s="166"/>
      <c r="GF97" s="166"/>
      <c r="GG97" s="166"/>
      <c r="GH97" s="166"/>
      <c r="GI97" s="166"/>
      <c r="GJ97" s="166"/>
      <c r="GK97" s="166"/>
      <c r="GL97" s="166"/>
      <c r="GM97" s="166"/>
      <c r="GN97" s="166"/>
      <c r="GO97" s="166"/>
      <c r="GP97" s="166"/>
      <c r="GQ97" s="166"/>
      <c r="GR97" s="166"/>
      <c r="GS97" s="166"/>
      <c r="GT97" s="166"/>
      <c r="GU97" s="166"/>
      <c r="GV97" s="166"/>
      <c r="GW97" s="166"/>
      <c r="GX97" s="166"/>
      <c r="GY97" s="166"/>
      <c r="GZ97" s="166"/>
      <c r="HA97" s="166"/>
      <c r="HB97" s="166"/>
      <c r="HC97" s="166"/>
      <c r="HD97" s="166"/>
      <c r="HE97" s="166"/>
      <c r="HF97" s="166"/>
      <c r="HG97" s="166"/>
      <c r="HH97" s="166"/>
      <c r="HI97" s="166"/>
      <c r="HJ97" s="166"/>
      <c r="HK97" s="166"/>
      <c r="HL97" s="166"/>
      <c r="HM97" s="166"/>
      <c r="HN97" s="166"/>
      <c r="HO97" s="166"/>
      <c r="HP97" s="166"/>
      <c r="HQ97" s="166"/>
      <c r="HR97" s="166"/>
      <c r="HS97" s="166"/>
      <c r="HT97" s="166"/>
      <c r="HU97" s="166"/>
      <c r="HV97" s="166"/>
      <c r="HW97" s="166"/>
      <c r="HX97" s="166"/>
      <c r="HY97" s="166"/>
      <c r="HZ97" s="166"/>
      <c r="IA97" s="166"/>
      <c r="IB97" s="166"/>
      <c r="IC97" s="166"/>
      <c r="ID97" s="166"/>
      <c r="IE97" s="166"/>
      <c r="IF97" s="166"/>
      <c r="IG97" s="166"/>
      <c r="IH97" s="166"/>
      <c r="II97" s="166"/>
      <c r="IJ97" s="166"/>
      <c r="IK97" s="166"/>
      <c r="IL97" s="166"/>
      <c r="IM97" s="166"/>
      <c r="IN97" s="166"/>
      <c r="IO97" s="166"/>
      <c r="IP97" s="166"/>
      <c r="IQ97" s="166"/>
      <c r="IR97" s="166"/>
      <c r="IS97" s="166"/>
      <c r="IT97" s="166"/>
      <c r="IU97" s="166"/>
    </row>
    <row r="98" spans="1:255">
      <c r="A98" s="172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6"/>
      <c r="EF98" s="166"/>
      <c r="EG98" s="166"/>
      <c r="EH98" s="166"/>
      <c r="EI98" s="166"/>
      <c r="EJ98" s="166"/>
      <c r="EK98" s="166"/>
      <c r="EL98" s="166"/>
      <c r="EM98" s="166"/>
      <c r="EN98" s="166"/>
      <c r="EO98" s="166"/>
      <c r="EP98" s="166"/>
      <c r="EQ98" s="166"/>
      <c r="ER98" s="166"/>
      <c r="ES98" s="166"/>
      <c r="ET98" s="166"/>
      <c r="EU98" s="166"/>
      <c r="EV98" s="166"/>
      <c r="EW98" s="166"/>
      <c r="EX98" s="166"/>
      <c r="EY98" s="166"/>
      <c r="EZ98" s="166"/>
      <c r="FA98" s="166"/>
      <c r="FB98" s="166"/>
      <c r="FC98" s="166"/>
      <c r="FD98" s="166"/>
      <c r="FE98" s="166"/>
      <c r="FF98" s="166"/>
      <c r="FG98" s="166"/>
      <c r="FH98" s="166"/>
      <c r="FI98" s="166"/>
      <c r="FJ98" s="166"/>
      <c r="FK98" s="166"/>
      <c r="FL98" s="166"/>
      <c r="FM98" s="166"/>
      <c r="FN98" s="166"/>
      <c r="FO98" s="166"/>
      <c r="FP98" s="166"/>
      <c r="FQ98" s="166"/>
      <c r="FR98" s="166"/>
      <c r="FS98" s="166"/>
      <c r="FT98" s="166"/>
      <c r="FU98" s="166"/>
      <c r="FV98" s="166"/>
      <c r="FW98" s="166"/>
      <c r="FX98" s="166"/>
      <c r="FY98" s="166"/>
      <c r="FZ98" s="166"/>
      <c r="GA98" s="166"/>
      <c r="GB98" s="166"/>
      <c r="GC98" s="166"/>
      <c r="GD98" s="166"/>
      <c r="GE98" s="166"/>
      <c r="GF98" s="166"/>
      <c r="GG98" s="166"/>
      <c r="GH98" s="166"/>
      <c r="GI98" s="166"/>
      <c r="GJ98" s="166"/>
      <c r="GK98" s="166"/>
      <c r="GL98" s="166"/>
      <c r="GM98" s="166"/>
      <c r="GN98" s="166"/>
      <c r="GO98" s="166"/>
      <c r="GP98" s="166"/>
      <c r="GQ98" s="166"/>
      <c r="GR98" s="166"/>
      <c r="GS98" s="166"/>
      <c r="GT98" s="166"/>
      <c r="GU98" s="166"/>
      <c r="GV98" s="166"/>
      <c r="GW98" s="166"/>
      <c r="GX98" s="166"/>
      <c r="GY98" s="166"/>
      <c r="GZ98" s="166"/>
      <c r="HA98" s="166"/>
      <c r="HB98" s="166"/>
      <c r="HC98" s="166"/>
      <c r="HD98" s="166"/>
      <c r="HE98" s="166"/>
      <c r="HF98" s="166"/>
      <c r="HG98" s="166"/>
      <c r="HH98" s="166"/>
      <c r="HI98" s="166"/>
      <c r="HJ98" s="166"/>
      <c r="HK98" s="166"/>
      <c r="HL98" s="166"/>
      <c r="HM98" s="166"/>
      <c r="HN98" s="166"/>
      <c r="HO98" s="166"/>
      <c r="HP98" s="166"/>
      <c r="HQ98" s="166"/>
      <c r="HR98" s="166"/>
      <c r="HS98" s="166"/>
      <c r="HT98" s="166"/>
      <c r="HU98" s="166"/>
      <c r="HV98" s="166"/>
      <c r="HW98" s="166"/>
      <c r="HX98" s="166"/>
      <c r="HY98" s="166"/>
      <c r="HZ98" s="166"/>
      <c r="IA98" s="166"/>
      <c r="IB98" s="166"/>
      <c r="IC98" s="166"/>
      <c r="ID98" s="166"/>
      <c r="IE98" s="166"/>
      <c r="IF98" s="166"/>
      <c r="IG98" s="166"/>
      <c r="IH98" s="166"/>
      <c r="II98" s="166"/>
      <c r="IJ98" s="166"/>
      <c r="IK98" s="166"/>
      <c r="IL98" s="166"/>
      <c r="IM98" s="166"/>
      <c r="IN98" s="166"/>
      <c r="IO98" s="166"/>
      <c r="IP98" s="166"/>
      <c r="IQ98" s="166"/>
      <c r="IR98" s="166"/>
      <c r="IS98" s="166"/>
      <c r="IT98" s="166"/>
      <c r="IU98" s="166"/>
    </row>
    <row r="99" spans="1:255">
      <c r="A99" s="172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  <c r="EJ99" s="166"/>
      <c r="EK99" s="166"/>
      <c r="EL99" s="166"/>
      <c r="EM99" s="166"/>
      <c r="EN99" s="166"/>
      <c r="EO99" s="166"/>
      <c r="EP99" s="166"/>
      <c r="EQ99" s="166"/>
      <c r="ER99" s="166"/>
      <c r="ES99" s="166"/>
      <c r="ET99" s="166"/>
      <c r="EU99" s="166"/>
      <c r="EV99" s="166"/>
      <c r="EW99" s="166"/>
      <c r="EX99" s="166"/>
      <c r="EY99" s="166"/>
      <c r="EZ99" s="166"/>
      <c r="FA99" s="166"/>
      <c r="FB99" s="166"/>
      <c r="FC99" s="166"/>
      <c r="FD99" s="166"/>
      <c r="FE99" s="166"/>
      <c r="FF99" s="166"/>
      <c r="FG99" s="166"/>
      <c r="FH99" s="166"/>
      <c r="FI99" s="166"/>
      <c r="FJ99" s="166"/>
      <c r="FK99" s="166"/>
      <c r="FL99" s="166"/>
      <c r="FM99" s="166"/>
      <c r="FN99" s="166"/>
      <c r="FO99" s="166"/>
      <c r="FP99" s="166"/>
      <c r="FQ99" s="166"/>
      <c r="FR99" s="166"/>
      <c r="FS99" s="166"/>
      <c r="FT99" s="166"/>
      <c r="FU99" s="166"/>
      <c r="FV99" s="166"/>
      <c r="FW99" s="166"/>
      <c r="FX99" s="166"/>
      <c r="FY99" s="166"/>
      <c r="FZ99" s="166"/>
      <c r="GA99" s="166"/>
      <c r="GB99" s="166"/>
      <c r="GC99" s="166"/>
      <c r="GD99" s="166"/>
      <c r="GE99" s="166"/>
      <c r="GF99" s="166"/>
      <c r="GG99" s="166"/>
      <c r="GH99" s="166"/>
      <c r="GI99" s="166"/>
      <c r="GJ99" s="166"/>
      <c r="GK99" s="166"/>
      <c r="GL99" s="166"/>
      <c r="GM99" s="166"/>
      <c r="GN99" s="166"/>
      <c r="GO99" s="166"/>
      <c r="GP99" s="166"/>
      <c r="GQ99" s="166"/>
      <c r="GR99" s="166"/>
      <c r="GS99" s="166"/>
      <c r="GT99" s="166"/>
      <c r="GU99" s="166"/>
      <c r="GV99" s="166"/>
      <c r="GW99" s="166"/>
      <c r="GX99" s="166"/>
      <c r="GY99" s="166"/>
      <c r="GZ99" s="166"/>
      <c r="HA99" s="166"/>
      <c r="HB99" s="166"/>
      <c r="HC99" s="166"/>
      <c r="HD99" s="166"/>
      <c r="HE99" s="166"/>
      <c r="HF99" s="166"/>
      <c r="HG99" s="166"/>
      <c r="HH99" s="166"/>
      <c r="HI99" s="166"/>
      <c r="HJ99" s="166"/>
      <c r="HK99" s="166"/>
      <c r="HL99" s="166"/>
      <c r="HM99" s="166"/>
      <c r="HN99" s="166"/>
      <c r="HO99" s="166"/>
      <c r="HP99" s="166"/>
      <c r="HQ99" s="166"/>
      <c r="HR99" s="166"/>
      <c r="HS99" s="166"/>
      <c r="HT99" s="166"/>
      <c r="HU99" s="166"/>
      <c r="HV99" s="166"/>
      <c r="HW99" s="166"/>
      <c r="HX99" s="166"/>
      <c r="HY99" s="166"/>
      <c r="HZ99" s="166"/>
      <c r="IA99" s="166"/>
      <c r="IB99" s="166"/>
      <c r="IC99" s="166"/>
      <c r="ID99" s="166"/>
      <c r="IE99" s="166"/>
      <c r="IF99" s="166"/>
      <c r="IG99" s="166"/>
      <c r="IH99" s="166"/>
      <c r="II99" s="166"/>
      <c r="IJ99" s="166"/>
      <c r="IK99" s="166"/>
      <c r="IL99" s="166"/>
      <c r="IM99" s="166"/>
      <c r="IN99" s="166"/>
      <c r="IO99" s="166"/>
      <c r="IP99" s="166"/>
      <c r="IQ99" s="166"/>
      <c r="IR99" s="166"/>
      <c r="IS99" s="166"/>
      <c r="IT99" s="166"/>
      <c r="IU99" s="166"/>
    </row>
    <row r="100" spans="1:255">
      <c r="A100" s="172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66"/>
      <c r="DK100" s="166"/>
      <c r="DL100" s="166"/>
      <c r="DM100" s="166"/>
      <c r="DN100" s="166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  <c r="EC100" s="166"/>
      <c r="ED100" s="166"/>
      <c r="EE100" s="166"/>
      <c r="EF100" s="166"/>
      <c r="EG100" s="166"/>
      <c r="EH100" s="166"/>
      <c r="EI100" s="166"/>
      <c r="EJ100" s="166"/>
      <c r="EK100" s="166"/>
      <c r="EL100" s="166"/>
      <c r="EM100" s="166"/>
      <c r="EN100" s="166"/>
      <c r="EO100" s="166"/>
      <c r="EP100" s="166"/>
      <c r="EQ100" s="166"/>
      <c r="ER100" s="166"/>
      <c r="ES100" s="166"/>
      <c r="ET100" s="166"/>
      <c r="EU100" s="166"/>
      <c r="EV100" s="166"/>
      <c r="EW100" s="166"/>
      <c r="EX100" s="166"/>
      <c r="EY100" s="166"/>
      <c r="EZ100" s="166"/>
      <c r="FA100" s="166"/>
      <c r="FB100" s="166"/>
      <c r="FC100" s="166"/>
      <c r="FD100" s="166"/>
      <c r="FE100" s="166"/>
      <c r="FF100" s="166"/>
      <c r="FG100" s="166"/>
      <c r="FH100" s="166"/>
      <c r="FI100" s="166"/>
      <c r="FJ100" s="166"/>
      <c r="FK100" s="166"/>
      <c r="FL100" s="166"/>
      <c r="FM100" s="166"/>
      <c r="FN100" s="166"/>
      <c r="FO100" s="166"/>
      <c r="FP100" s="166"/>
      <c r="FQ100" s="166"/>
      <c r="FR100" s="166"/>
      <c r="FS100" s="166"/>
      <c r="FT100" s="166"/>
      <c r="FU100" s="166"/>
      <c r="FV100" s="166"/>
      <c r="FW100" s="166"/>
      <c r="FX100" s="166"/>
      <c r="FY100" s="166"/>
      <c r="FZ100" s="166"/>
      <c r="GA100" s="166"/>
      <c r="GB100" s="166"/>
      <c r="GC100" s="166"/>
      <c r="GD100" s="166"/>
      <c r="GE100" s="166"/>
      <c r="GF100" s="166"/>
      <c r="GG100" s="166"/>
      <c r="GH100" s="166"/>
      <c r="GI100" s="166"/>
      <c r="GJ100" s="166"/>
      <c r="GK100" s="166"/>
      <c r="GL100" s="166"/>
      <c r="GM100" s="166"/>
      <c r="GN100" s="166"/>
      <c r="GO100" s="166"/>
      <c r="GP100" s="166"/>
      <c r="GQ100" s="166"/>
      <c r="GR100" s="166"/>
      <c r="GS100" s="166"/>
      <c r="GT100" s="166"/>
      <c r="GU100" s="166"/>
      <c r="GV100" s="166"/>
      <c r="GW100" s="166"/>
      <c r="GX100" s="166"/>
      <c r="GY100" s="166"/>
      <c r="GZ100" s="166"/>
      <c r="HA100" s="166"/>
      <c r="HB100" s="166"/>
      <c r="HC100" s="166"/>
      <c r="HD100" s="166"/>
      <c r="HE100" s="166"/>
      <c r="HF100" s="166"/>
      <c r="HG100" s="166"/>
      <c r="HH100" s="166"/>
      <c r="HI100" s="166"/>
      <c r="HJ100" s="166"/>
      <c r="HK100" s="166"/>
      <c r="HL100" s="166"/>
      <c r="HM100" s="166"/>
      <c r="HN100" s="166"/>
      <c r="HO100" s="166"/>
      <c r="HP100" s="166"/>
      <c r="HQ100" s="166"/>
      <c r="HR100" s="166"/>
      <c r="HS100" s="166"/>
      <c r="HT100" s="166"/>
      <c r="HU100" s="166"/>
      <c r="HV100" s="166"/>
      <c r="HW100" s="166"/>
      <c r="HX100" s="166"/>
      <c r="HY100" s="166"/>
      <c r="HZ100" s="166"/>
      <c r="IA100" s="166"/>
      <c r="IB100" s="166"/>
      <c r="IC100" s="166"/>
      <c r="ID100" s="166"/>
      <c r="IE100" s="166"/>
      <c r="IF100" s="166"/>
      <c r="IG100" s="166"/>
      <c r="IH100" s="166"/>
      <c r="II100" s="166"/>
      <c r="IJ100" s="166"/>
      <c r="IK100" s="166"/>
      <c r="IL100" s="166"/>
      <c r="IM100" s="166"/>
      <c r="IN100" s="166"/>
      <c r="IO100" s="166"/>
      <c r="IP100" s="166"/>
      <c r="IQ100" s="166"/>
      <c r="IR100" s="166"/>
      <c r="IS100" s="166"/>
      <c r="IT100" s="166"/>
      <c r="IU100" s="166"/>
    </row>
    <row r="101" spans="1:255" ht="13.5" thickBot="1">
      <c r="A101" s="172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  <c r="EJ101" s="166"/>
      <c r="EK101" s="166"/>
      <c r="EL101" s="166"/>
      <c r="EM101" s="166"/>
      <c r="EN101" s="166"/>
      <c r="EO101" s="166"/>
      <c r="EP101" s="166"/>
      <c r="EQ101" s="166"/>
      <c r="ER101" s="166"/>
      <c r="ES101" s="166"/>
      <c r="ET101" s="166"/>
      <c r="EU101" s="166"/>
      <c r="EV101" s="166"/>
      <c r="EW101" s="166"/>
      <c r="EX101" s="166"/>
      <c r="EY101" s="166"/>
      <c r="EZ101" s="166"/>
      <c r="FA101" s="166"/>
      <c r="FB101" s="166"/>
      <c r="FC101" s="166"/>
      <c r="FD101" s="166"/>
      <c r="FE101" s="166"/>
      <c r="FF101" s="166"/>
      <c r="FG101" s="166"/>
      <c r="FH101" s="166"/>
      <c r="FI101" s="166"/>
      <c r="FJ101" s="166"/>
      <c r="FK101" s="166"/>
      <c r="FL101" s="166"/>
      <c r="FM101" s="166"/>
      <c r="FN101" s="166"/>
      <c r="FO101" s="166"/>
      <c r="FP101" s="166"/>
      <c r="FQ101" s="166"/>
      <c r="FR101" s="166"/>
      <c r="FS101" s="166"/>
      <c r="FT101" s="166"/>
      <c r="FU101" s="166"/>
      <c r="FV101" s="166"/>
      <c r="FW101" s="166"/>
      <c r="FX101" s="166"/>
      <c r="FY101" s="166"/>
      <c r="FZ101" s="166"/>
      <c r="GA101" s="166"/>
      <c r="GB101" s="166"/>
      <c r="GC101" s="166"/>
      <c r="GD101" s="166"/>
      <c r="GE101" s="166"/>
      <c r="GF101" s="166"/>
      <c r="GG101" s="166"/>
      <c r="GH101" s="166"/>
      <c r="GI101" s="166"/>
      <c r="GJ101" s="166"/>
      <c r="GK101" s="166"/>
      <c r="GL101" s="166"/>
      <c r="GM101" s="166"/>
      <c r="GN101" s="166"/>
      <c r="GO101" s="166"/>
      <c r="GP101" s="166"/>
      <c r="GQ101" s="166"/>
      <c r="GR101" s="166"/>
      <c r="GS101" s="166"/>
      <c r="GT101" s="166"/>
      <c r="GU101" s="166"/>
      <c r="GV101" s="166"/>
      <c r="GW101" s="166"/>
      <c r="GX101" s="166"/>
      <c r="GY101" s="166"/>
      <c r="GZ101" s="166"/>
      <c r="HA101" s="166"/>
      <c r="HB101" s="166"/>
      <c r="HC101" s="166"/>
      <c r="HD101" s="166"/>
      <c r="HE101" s="166"/>
      <c r="HF101" s="166"/>
      <c r="HG101" s="166"/>
      <c r="HH101" s="166"/>
      <c r="HI101" s="166"/>
      <c r="HJ101" s="166"/>
      <c r="HK101" s="166"/>
      <c r="HL101" s="166"/>
      <c r="HM101" s="166"/>
      <c r="HN101" s="166"/>
      <c r="HO101" s="166"/>
      <c r="HP101" s="166"/>
      <c r="HQ101" s="166"/>
      <c r="HR101" s="166"/>
      <c r="HS101" s="166"/>
      <c r="HT101" s="166"/>
      <c r="HU101" s="166"/>
      <c r="HV101" s="166"/>
      <c r="HW101" s="166"/>
      <c r="HX101" s="166"/>
      <c r="HY101" s="166"/>
      <c r="HZ101" s="166"/>
      <c r="IA101" s="166"/>
      <c r="IB101" s="166"/>
      <c r="IC101" s="166"/>
      <c r="ID101" s="166"/>
      <c r="IE101" s="166"/>
      <c r="IF101" s="166"/>
      <c r="IG101" s="166"/>
      <c r="IH101" s="166"/>
      <c r="II101" s="166"/>
      <c r="IJ101" s="166"/>
      <c r="IK101" s="166"/>
      <c r="IL101" s="166"/>
      <c r="IM101" s="166"/>
      <c r="IN101" s="166"/>
      <c r="IO101" s="166"/>
      <c r="IP101" s="166"/>
      <c r="IQ101" s="166"/>
      <c r="IR101" s="166"/>
      <c r="IS101" s="166"/>
      <c r="IT101" s="166"/>
      <c r="IU101" s="166"/>
    </row>
    <row r="102" spans="1:255" ht="13.5" thickBot="1">
      <c r="A102" s="347" t="s">
        <v>257</v>
      </c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9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  <c r="EJ102" s="166"/>
      <c r="EK102" s="166"/>
      <c r="EL102" s="166"/>
      <c r="EM102" s="166"/>
      <c r="EN102" s="166"/>
      <c r="EO102" s="166"/>
      <c r="EP102" s="166"/>
      <c r="EQ102" s="166"/>
      <c r="ER102" s="166"/>
      <c r="ES102" s="166"/>
      <c r="ET102" s="166"/>
      <c r="EU102" s="166"/>
      <c r="EV102" s="166"/>
      <c r="EW102" s="166"/>
      <c r="EX102" s="166"/>
      <c r="EY102" s="166"/>
      <c r="EZ102" s="166"/>
      <c r="FA102" s="166"/>
      <c r="FB102" s="166"/>
      <c r="FC102" s="166"/>
      <c r="FD102" s="166"/>
      <c r="FE102" s="166"/>
      <c r="FF102" s="166"/>
      <c r="FG102" s="166"/>
      <c r="FH102" s="166"/>
      <c r="FI102" s="166"/>
      <c r="FJ102" s="166"/>
      <c r="FK102" s="166"/>
      <c r="FL102" s="166"/>
      <c r="FM102" s="166"/>
      <c r="FN102" s="166"/>
      <c r="FO102" s="166"/>
      <c r="FP102" s="166"/>
      <c r="FQ102" s="166"/>
      <c r="FR102" s="166"/>
      <c r="FS102" s="166"/>
      <c r="FT102" s="166"/>
      <c r="FU102" s="166"/>
      <c r="FV102" s="166"/>
      <c r="FW102" s="166"/>
      <c r="FX102" s="166"/>
      <c r="FY102" s="166"/>
      <c r="FZ102" s="166"/>
      <c r="GA102" s="166"/>
      <c r="GB102" s="166"/>
      <c r="GC102" s="166"/>
      <c r="GD102" s="166"/>
      <c r="GE102" s="166"/>
      <c r="GF102" s="166"/>
      <c r="GG102" s="166"/>
      <c r="GH102" s="166"/>
      <c r="GI102" s="166"/>
      <c r="GJ102" s="166"/>
      <c r="GK102" s="166"/>
      <c r="GL102" s="166"/>
      <c r="GM102" s="166"/>
      <c r="GN102" s="166"/>
      <c r="GO102" s="166"/>
      <c r="GP102" s="166"/>
      <c r="GQ102" s="166"/>
      <c r="GR102" s="166"/>
      <c r="GS102" s="166"/>
      <c r="GT102" s="166"/>
      <c r="GU102" s="166"/>
      <c r="GV102" s="166"/>
      <c r="GW102" s="166"/>
      <c r="GX102" s="166"/>
      <c r="GY102" s="166"/>
      <c r="GZ102" s="166"/>
      <c r="HA102" s="166"/>
      <c r="HB102" s="166"/>
      <c r="HC102" s="166"/>
      <c r="HD102" s="166"/>
      <c r="HE102" s="166"/>
      <c r="HF102" s="166"/>
      <c r="HG102" s="166"/>
      <c r="HH102" s="166"/>
      <c r="HI102" s="166"/>
      <c r="HJ102" s="166"/>
      <c r="HK102" s="166"/>
      <c r="HL102" s="166"/>
      <c r="HM102" s="166"/>
      <c r="HN102" s="166"/>
      <c r="HO102" s="166"/>
      <c r="HP102" s="166"/>
      <c r="HQ102" s="166"/>
      <c r="HR102" s="166"/>
      <c r="HS102" s="166"/>
      <c r="HT102" s="166"/>
      <c r="HU102" s="166"/>
      <c r="HV102" s="166"/>
      <c r="HW102" s="166"/>
      <c r="HX102" s="166"/>
      <c r="HY102" s="166"/>
      <c r="HZ102" s="166"/>
      <c r="IA102" s="166"/>
      <c r="IB102" s="166"/>
      <c r="IC102" s="166"/>
      <c r="ID102" s="166"/>
      <c r="IE102" s="166"/>
      <c r="IF102" s="166"/>
      <c r="IG102" s="166"/>
      <c r="IH102" s="166"/>
      <c r="II102" s="166"/>
      <c r="IJ102" s="166"/>
      <c r="IK102" s="166"/>
      <c r="IL102" s="166"/>
      <c r="IM102" s="166"/>
      <c r="IN102" s="166"/>
      <c r="IO102" s="166"/>
      <c r="IP102" s="166"/>
      <c r="IQ102" s="166"/>
      <c r="IR102" s="166"/>
      <c r="IS102" s="166"/>
      <c r="IT102" s="166"/>
      <c r="IU102" s="166"/>
    </row>
    <row r="103" spans="1:255"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6"/>
      <c r="EE103" s="166"/>
      <c r="EF103" s="166"/>
      <c r="EG103" s="166"/>
      <c r="EH103" s="166"/>
      <c r="EI103" s="166"/>
      <c r="EJ103" s="166"/>
      <c r="EK103" s="166"/>
      <c r="EL103" s="166"/>
      <c r="EM103" s="166"/>
      <c r="EN103" s="166"/>
      <c r="EO103" s="166"/>
      <c r="EP103" s="166"/>
      <c r="EQ103" s="166"/>
      <c r="ER103" s="166"/>
      <c r="ES103" s="166"/>
      <c r="ET103" s="166"/>
      <c r="EU103" s="166"/>
      <c r="EV103" s="166"/>
      <c r="EW103" s="166"/>
      <c r="EX103" s="166"/>
      <c r="EY103" s="166"/>
      <c r="EZ103" s="166"/>
      <c r="FA103" s="166"/>
      <c r="FB103" s="166"/>
      <c r="FC103" s="166"/>
      <c r="FD103" s="166"/>
      <c r="FE103" s="166"/>
      <c r="FF103" s="166"/>
      <c r="FG103" s="166"/>
      <c r="FH103" s="166"/>
      <c r="FI103" s="166"/>
      <c r="FJ103" s="166"/>
      <c r="FK103" s="166"/>
      <c r="FL103" s="166"/>
      <c r="FM103" s="166"/>
      <c r="FN103" s="166"/>
      <c r="FO103" s="166"/>
      <c r="FP103" s="166"/>
      <c r="FQ103" s="166"/>
      <c r="FR103" s="166"/>
      <c r="FS103" s="166"/>
      <c r="FT103" s="166"/>
      <c r="FU103" s="166"/>
      <c r="FV103" s="166"/>
      <c r="FW103" s="166"/>
      <c r="FX103" s="166"/>
      <c r="FY103" s="166"/>
      <c r="FZ103" s="166"/>
      <c r="GA103" s="166"/>
      <c r="GB103" s="166"/>
      <c r="GC103" s="166"/>
      <c r="GD103" s="166"/>
      <c r="GE103" s="166"/>
      <c r="GF103" s="166"/>
      <c r="GG103" s="166"/>
      <c r="GH103" s="166"/>
      <c r="GI103" s="166"/>
      <c r="GJ103" s="166"/>
      <c r="GK103" s="166"/>
      <c r="GL103" s="166"/>
      <c r="GM103" s="166"/>
      <c r="GN103" s="166"/>
      <c r="GO103" s="166"/>
      <c r="GP103" s="166"/>
      <c r="GQ103" s="166"/>
      <c r="GR103" s="166"/>
      <c r="GS103" s="166"/>
      <c r="GT103" s="166"/>
      <c r="GU103" s="166"/>
      <c r="GV103" s="166"/>
      <c r="GW103" s="166"/>
      <c r="GX103" s="166"/>
      <c r="GY103" s="166"/>
      <c r="GZ103" s="166"/>
      <c r="HA103" s="166"/>
      <c r="HB103" s="166"/>
      <c r="HC103" s="166"/>
      <c r="HD103" s="166"/>
      <c r="HE103" s="166"/>
      <c r="HF103" s="166"/>
      <c r="HG103" s="166"/>
      <c r="HH103" s="166"/>
      <c r="HI103" s="166"/>
      <c r="HJ103" s="166"/>
      <c r="HK103" s="166"/>
      <c r="HL103" s="166"/>
      <c r="HM103" s="166"/>
      <c r="HN103" s="166"/>
      <c r="HO103" s="166"/>
      <c r="HP103" s="166"/>
      <c r="HQ103" s="166"/>
      <c r="HR103" s="166"/>
      <c r="HS103" s="166"/>
      <c r="HT103" s="166"/>
      <c r="HU103" s="166"/>
      <c r="HV103" s="166"/>
      <c r="HW103" s="166"/>
      <c r="HX103" s="166"/>
      <c r="HY103" s="166"/>
      <c r="HZ103" s="166"/>
      <c r="IA103" s="166"/>
      <c r="IB103" s="166"/>
      <c r="IC103" s="166"/>
      <c r="ID103" s="166"/>
      <c r="IE103" s="166"/>
      <c r="IF103" s="166"/>
      <c r="IG103" s="166"/>
      <c r="IH103" s="166"/>
      <c r="II103" s="166"/>
      <c r="IJ103" s="166"/>
      <c r="IK103" s="166"/>
      <c r="IL103" s="166"/>
      <c r="IM103" s="166"/>
      <c r="IN103" s="166"/>
      <c r="IO103" s="166"/>
      <c r="IP103" s="166"/>
      <c r="IQ103" s="166"/>
      <c r="IR103" s="166"/>
      <c r="IS103" s="166"/>
      <c r="IT103" s="166"/>
      <c r="IU103" s="166"/>
    </row>
    <row r="104" spans="1:255">
      <c r="A104" s="172" t="s">
        <v>258</v>
      </c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  <c r="EJ104" s="166"/>
      <c r="EK104" s="166"/>
      <c r="EL104" s="166"/>
      <c r="EM104" s="166"/>
      <c r="EN104" s="166"/>
      <c r="EO104" s="166"/>
      <c r="EP104" s="166"/>
      <c r="EQ104" s="166"/>
      <c r="ER104" s="166"/>
      <c r="ES104" s="166"/>
      <c r="ET104" s="166"/>
      <c r="EU104" s="166"/>
      <c r="EV104" s="166"/>
      <c r="EW104" s="166"/>
      <c r="EX104" s="166"/>
      <c r="EY104" s="166"/>
      <c r="EZ104" s="166"/>
      <c r="FA104" s="166"/>
      <c r="FB104" s="166"/>
      <c r="FC104" s="166"/>
      <c r="FD104" s="166"/>
      <c r="FE104" s="166"/>
      <c r="FF104" s="166"/>
      <c r="FG104" s="166"/>
      <c r="FH104" s="166"/>
      <c r="FI104" s="166"/>
      <c r="FJ104" s="166"/>
      <c r="FK104" s="166"/>
      <c r="FL104" s="166"/>
      <c r="FM104" s="166"/>
      <c r="FN104" s="166"/>
      <c r="FO104" s="166"/>
      <c r="FP104" s="166"/>
      <c r="FQ104" s="166"/>
      <c r="FR104" s="166"/>
      <c r="FS104" s="166"/>
      <c r="FT104" s="166"/>
      <c r="FU104" s="166"/>
      <c r="FV104" s="166"/>
      <c r="FW104" s="166"/>
      <c r="FX104" s="166"/>
      <c r="FY104" s="166"/>
      <c r="FZ104" s="166"/>
      <c r="GA104" s="166"/>
      <c r="GB104" s="166"/>
      <c r="GC104" s="166"/>
      <c r="GD104" s="166"/>
      <c r="GE104" s="166"/>
      <c r="GF104" s="166"/>
      <c r="GG104" s="166"/>
      <c r="GH104" s="166"/>
      <c r="GI104" s="166"/>
      <c r="GJ104" s="166"/>
      <c r="GK104" s="166"/>
      <c r="GL104" s="166"/>
      <c r="GM104" s="166"/>
      <c r="GN104" s="166"/>
      <c r="GO104" s="166"/>
      <c r="GP104" s="166"/>
      <c r="GQ104" s="166"/>
      <c r="GR104" s="166"/>
      <c r="GS104" s="166"/>
      <c r="GT104" s="166"/>
      <c r="GU104" s="166"/>
      <c r="GV104" s="166"/>
      <c r="GW104" s="166"/>
      <c r="GX104" s="166"/>
      <c r="GY104" s="166"/>
      <c r="GZ104" s="166"/>
      <c r="HA104" s="166"/>
      <c r="HB104" s="166"/>
      <c r="HC104" s="166"/>
      <c r="HD104" s="166"/>
      <c r="HE104" s="166"/>
      <c r="HF104" s="166"/>
      <c r="HG104" s="166"/>
      <c r="HH104" s="166"/>
      <c r="HI104" s="166"/>
      <c r="HJ104" s="166"/>
      <c r="HK104" s="166"/>
      <c r="HL104" s="166"/>
      <c r="HM104" s="166"/>
      <c r="HN104" s="166"/>
      <c r="HO104" s="166"/>
      <c r="HP104" s="166"/>
      <c r="HQ104" s="166"/>
      <c r="HR104" s="166"/>
      <c r="HS104" s="166"/>
      <c r="HT104" s="166"/>
      <c r="HU104" s="166"/>
      <c r="HV104" s="166"/>
      <c r="HW104" s="166"/>
      <c r="HX104" s="166"/>
      <c r="HY104" s="166"/>
      <c r="HZ104" s="166"/>
      <c r="IA104" s="166"/>
      <c r="IB104" s="166"/>
      <c r="IC104" s="166"/>
      <c r="ID104" s="166"/>
      <c r="IE104" s="166"/>
      <c r="IF104" s="166"/>
      <c r="IG104" s="166"/>
      <c r="IH104" s="166"/>
      <c r="II104" s="166"/>
      <c r="IJ104" s="166"/>
      <c r="IK104" s="166"/>
      <c r="IL104" s="166"/>
      <c r="IM104" s="166"/>
      <c r="IN104" s="166"/>
      <c r="IO104" s="166"/>
      <c r="IP104" s="166"/>
      <c r="IQ104" s="166"/>
      <c r="IR104" s="166"/>
      <c r="IS104" s="166"/>
      <c r="IT104" s="166"/>
      <c r="IU104" s="166"/>
    </row>
    <row r="105" spans="1:255">
      <c r="A105" s="172" t="s">
        <v>259</v>
      </c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  <c r="EC105" s="166"/>
      <c r="ED105" s="166"/>
      <c r="EE105" s="166"/>
      <c r="EF105" s="166"/>
      <c r="EG105" s="166"/>
      <c r="EH105" s="166"/>
      <c r="EI105" s="166"/>
      <c r="EJ105" s="166"/>
      <c r="EK105" s="166"/>
      <c r="EL105" s="166"/>
      <c r="EM105" s="166"/>
      <c r="EN105" s="166"/>
      <c r="EO105" s="166"/>
      <c r="EP105" s="166"/>
      <c r="EQ105" s="166"/>
      <c r="ER105" s="166"/>
      <c r="ES105" s="166"/>
      <c r="ET105" s="166"/>
      <c r="EU105" s="166"/>
      <c r="EV105" s="166"/>
      <c r="EW105" s="166"/>
      <c r="EX105" s="166"/>
      <c r="EY105" s="166"/>
      <c r="EZ105" s="166"/>
      <c r="FA105" s="166"/>
      <c r="FB105" s="166"/>
      <c r="FC105" s="166"/>
      <c r="FD105" s="166"/>
      <c r="FE105" s="166"/>
      <c r="FF105" s="166"/>
      <c r="FG105" s="166"/>
      <c r="FH105" s="166"/>
      <c r="FI105" s="166"/>
      <c r="FJ105" s="166"/>
      <c r="FK105" s="166"/>
      <c r="FL105" s="166"/>
      <c r="FM105" s="166"/>
      <c r="FN105" s="166"/>
      <c r="FO105" s="166"/>
      <c r="FP105" s="166"/>
      <c r="FQ105" s="166"/>
      <c r="FR105" s="166"/>
      <c r="FS105" s="166"/>
      <c r="FT105" s="166"/>
      <c r="FU105" s="166"/>
      <c r="FV105" s="166"/>
      <c r="FW105" s="166"/>
      <c r="FX105" s="166"/>
      <c r="FY105" s="166"/>
      <c r="FZ105" s="166"/>
      <c r="GA105" s="166"/>
      <c r="GB105" s="166"/>
      <c r="GC105" s="166"/>
      <c r="GD105" s="166"/>
      <c r="GE105" s="166"/>
      <c r="GF105" s="166"/>
      <c r="GG105" s="166"/>
      <c r="GH105" s="166"/>
      <c r="GI105" s="166"/>
      <c r="GJ105" s="166"/>
      <c r="GK105" s="166"/>
      <c r="GL105" s="166"/>
      <c r="GM105" s="166"/>
      <c r="GN105" s="166"/>
      <c r="GO105" s="166"/>
      <c r="GP105" s="166"/>
      <c r="GQ105" s="166"/>
      <c r="GR105" s="166"/>
      <c r="GS105" s="166"/>
      <c r="GT105" s="166"/>
      <c r="GU105" s="166"/>
      <c r="GV105" s="166"/>
      <c r="GW105" s="166"/>
      <c r="GX105" s="166"/>
      <c r="GY105" s="166"/>
      <c r="GZ105" s="166"/>
      <c r="HA105" s="166"/>
      <c r="HB105" s="166"/>
      <c r="HC105" s="166"/>
      <c r="HD105" s="166"/>
      <c r="HE105" s="166"/>
      <c r="HF105" s="166"/>
      <c r="HG105" s="166"/>
      <c r="HH105" s="166"/>
      <c r="HI105" s="166"/>
      <c r="HJ105" s="166"/>
      <c r="HK105" s="166"/>
      <c r="HL105" s="166"/>
      <c r="HM105" s="166"/>
      <c r="HN105" s="166"/>
      <c r="HO105" s="166"/>
      <c r="HP105" s="166"/>
      <c r="HQ105" s="166"/>
      <c r="HR105" s="166"/>
      <c r="HS105" s="166"/>
      <c r="HT105" s="166"/>
      <c r="HU105" s="166"/>
      <c r="HV105" s="166"/>
      <c r="HW105" s="166"/>
      <c r="HX105" s="166"/>
      <c r="HY105" s="166"/>
      <c r="HZ105" s="166"/>
      <c r="IA105" s="166"/>
      <c r="IB105" s="166"/>
      <c r="IC105" s="166"/>
      <c r="ID105" s="166"/>
      <c r="IE105" s="166"/>
      <c r="IF105" s="166"/>
      <c r="IG105" s="166"/>
      <c r="IH105" s="166"/>
      <c r="II105" s="166"/>
      <c r="IJ105" s="166"/>
      <c r="IK105" s="166"/>
      <c r="IL105" s="166"/>
      <c r="IM105" s="166"/>
      <c r="IN105" s="166"/>
      <c r="IO105" s="166"/>
      <c r="IP105" s="166"/>
      <c r="IQ105" s="166"/>
      <c r="IR105" s="166"/>
      <c r="IS105" s="166"/>
      <c r="IT105" s="166"/>
      <c r="IU105" s="166"/>
    </row>
    <row r="106" spans="1:255"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  <c r="EO106" s="166"/>
      <c r="EP106" s="166"/>
      <c r="EQ106" s="166"/>
      <c r="ER106" s="166"/>
      <c r="ES106" s="166"/>
      <c r="ET106" s="166"/>
      <c r="EU106" s="166"/>
      <c r="EV106" s="166"/>
      <c r="EW106" s="166"/>
      <c r="EX106" s="166"/>
      <c r="EY106" s="166"/>
      <c r="EZ106" s="166"/>
      <c r="FA106" s="166"/>
      <c r="FB106" s="166"/>
      <c r="FC106" s="166"/>
      <c r="FD106" s="166"/>
      <c r="FE106" s="166"/>
      <c r="FF106" s="166"/>
      <c r="FG106" s="166"/>
      <c r="FH106" s="166"/>
      <c r="FI106" s="166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6"/>
      <c r="FU106" s="166"/>
      <c r="FV106" s="166"/>
      <c r="FW106" s="166"/>
      <c r="FX106" s="166"/>
      <c r="FY106" s="166"/>
      <c r="FZ106" s="166"/>
      <c r="GA106" s="166"/>
      <c r="GB106" s="166"/>
      <c r="GC106" s="166"/>
      <c r="GD106" s="166"/>
      <c r="GE106" s="166"/>
      <c r="GF106" s="166"/>
      <c r="GG106" s="166"/>
      <c r="GH106" s="166"/>
      <c r="GI106" s="166"/>
      <c r="GJ106" s="166"/>
      <c r="GK106" s="166"/>
      <c r="GL106" s="166"/>
      <c r="GM106" s="166"/>
      <c r="GN106" s="166"/>
      <c r="GO106" s="166"/>
      <c r="GP106" s="166"/>
      <c r="GQ106" s="166"/>
      <c r="GR106" s="166"/>
      <c r="GS106" s="166"/>
      <c r="GT106" s="166"/>
      <c r="GU106" s="166"/>
      <c r="GV106" s="166"/>
      <c r="GW106" s="166"/>
      <c r="GX106" s="166"/>
      <c r="GY106" s="166"/>
      <c r="GZ106" s="166"/>
      <c r="HA106" s="166"/>
      <c r="HB106" s="166"/>
      <c r="HC106" s="166"/>
      <c r="HD106" s="166"/>
      <c r="HE106" s="166"/>
      <c r="HF106" s="166"/>
      <c r="HG106" s="166"/>
      <c r="HH106" s="166"/>
      <c r="HI106" s="166"/>
      <c r="HJ106" s="166"/>
      <c r="HK106" s="166"/>
      <c r="HL106" s="166"/>
      <c r="HM106" s="166"/>
      <c r="HN106" s="166"/>
      <c r="HO106" s="166"/>
      <c r="HP106" s="166"/>
      <c r="HQ106" s="166"/>
      <c r="HR106" s="166"/>
      <c r="HS106" s="166"/>
      <c r="HT106" s="166"/>
      <c r="HU106" s="166"/>
      <c r="HV106" s="166"/>
      <c r="HW106" s="166"/>
      <c r="HX106" s="166"/>
      <c r="HY106" s="166"/>
      <c r="HZ106" s="166"/>
      <c r="IA106" s="166"/>
      <c r="IB106" s="166"/>
      <c r="IC106" s="166"/>
      <c r="ID106" s="166"/>
      <c r="IE106" s="166"/>
      <c r="IF106" s="166"/>
      <c r="IG106" s="166"/>
      <c r="IH106" s="166"/>
      <c r="II106" s="166"/>
      <c r="IJ106" s="166"/>
      <c r="IK106" s="166"/>
      <c r="IL106" s="166"/>
      <c r="IM106" s="166"/>
      <c r="IN106" s="166"/>
      <c r="IO106" s="166"/>
      <c r="IP106" s="166"/>
      <c r="IQ106" s="166"/>
      <c r="IR106" s="166"/>
      <c r="IS106" s="166"/>
      <c r="IT106" s="166"/>
      <c r="IU106" s="166"/>
    </row>
    <row r="107" spans="1:255" ht="13.5" thickBot="1"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166"/>
      <c r="CZ107" s="166"/>
      <c r="DA107" s="166"/>
      <c r="DB107" s="166"/>
      <c r="DC107" s="166"/>
      <c r="DD107" s="166"/>
      <c r="DE107" s="166"/>
      <c r="DF107" s="166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6"/>
      <c r="DS107" s="166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6"/>
      <c r="EF107" s="166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6"/>
      <c r="ES107" s="166"/>
      <c r="ET107" s="166"/>
      <c r="EU107" s="166"/>
      <c r="EV107" s="166"/>
      <c r="EW107" s="166"/>
      <c r="EX107" s="166"/>
      <c r="EY107" s="166"/>
      <c r="EZ107" s="166"/>
      <c r="FA107" s="166"/>
      <c r="FB107" s="166"/>
      <c r="FC107" s="166"/>
      <c r="FD107" s="166"/>
      <c r="FE107" s="166"/>
      <c r="FF107" s="166"/>
      <c r="FG107" s="166"/>
      <c r="FH107" s="166"/>
      <c r="FI107" s="166"/>
      <c r="FJ107" s="166"/>
      <c r="FK107" s="166"/>
      <c r="FL107" s="166"/>
      <c r="FM107" s="166"/>
      <c r="FN107" s="166"/>
      <c r="FO107" s="166"/>
      <c r="FP107" s="166"/>
      <c r="FQ107" s="166"/>
      <c r="FR107" s="166"/>
      <c r="FS107" s="166"/>
      <c r="FT107" s="166"/>
      <c r="FU107" s="166"/>
      <c r="FV107" s="166"/>
      <c r="FW107" s="166"/>
      <c r="FX107" s="166"/>
      <c r="FY107" s="166"/>
      <c r="FZ107" s="166"/>
      <c r="GA107" s="166"/>
      <c r="GB107" s="166"/>
      <c r="GC107" s="166"/>
      <c r="GD107" s="166"/>
      <c r="GE107" s="166"/>
      <c r="GF107" s="166"/>
      <c r="GG107" s="166"/>
      <c r="GH107" s="166"/>
      <c r="GI107" s="166"/>
      <c r="GJ107" s="166"/>
      <c r="GK107" s="166"/>
      <c r="GL107" s="166"/>
      <c r="GM107" s="166"/>
      <c r="GN107" s="166"/>
      <c r="GO107" s="166"/>
      <c r="GP107" s="166"/>
      <c r="GQ107" s="166"/>
      <c r="GR107" s="166"/>
      <c r="GS107" s="166"/>
      <c r="GT107" s="166"/>
      <c r="GU107" s="166"/>
      <c r="GV107" s="166"/>
      <c r="GW107" s="166"/>
      <c r="GX107" s="166"/>
      <c r="GY107" s="166"/>
      <c r="GZ107" s="166"/>
      <c r="HA107" s="166"/>
      <c r="HB107" s="166"/>
      <c r="HC107" s="166"/>
      <c r="HD107" s="166"/>
      <c r="HE107" s="166"/>
      <c r="HF107" s="166"/>
      <c r="HG107" s="166"/>
      <c r="HH107" s="166"/>
      <c r="HI107" s="166"/>
      <c r="HJ107" s="166"/>
      <c r="HK107" s="166"/>
      <c r="HL107" s="166"/>
      <c r="HM107" s="166"/>
      <c r="HN107" s="166"/>
      <c r="HO107" s="166"/>
      <c r="HP107" s="166"/>
      <c r="HQ107" s="166"/>
      <c r="HR107" s="166"/>
      <c r="HS107" s="166"/>
      <c r="HT107" s="166"/>
      <c r="HU107" s="166"/>
      <c r="HV107" s="166"/>
      <c r="HW107" s="166"/>
      <c r="HX107" s="166"/>
      <c r="HY107" s="166"/>
      <c r="HZ107" s="166"/>
      <c r="IA107" s="166"/>
      <c r="IB107" s="166"/>
      <c r="IC107" s="166"/>
      <c r="ID107" s="166"/>
      <c r="IE107" s="166"/>
      <c r="IF107" s="166"/>
      <c r="IG107" s="166"/>
      <c r="IH107" s="166"/>
      <c r="II107" s="166"/>
      <c r="IJ107" s="166"/>
      <c r="IK107" s="166"/>
      <c r="IL107" s="166"/>
      <c r="IM107" s="166"/>
      <c r="IN107" s="166"/>
      <c r="IO107" s="166"/>
      <c r="IP107" s="166"/>
      <c r="IQ107" s="166"/>
      <c r="IR107" s="166"/>
      <c r="IS107" s="166"/>
      <c r="IT107" s="166"/>
      <c r="IU107" s="166"/>
    </row>
    <row r="108" spans="1:255" ht="13.5" thickBot="1">
      <c r="A108" s="347" t="s">
        <v>260</v>
      </c>
      <c r="B108" s="348"/>
      <c r="C108" s="348"/>
      <c r="D108" s="348"/>
      <c r="E108" s="348"/>
      <c r="F108" s="348"/>
      <c r="G108" s="348"/>
      <c r="H108" s="348"/>
      <c r="I108" s="348"/>
      <c r="J108" s="348"/>
      <c r="K108" s="348"/>
      <c r="L108" s="348"/>
      <c r="M108" s="348"/>
      <c r="N108" s="348"/>
      <c r="O108" s="348"/>
      <c r="P108" s="348"/>
      <c r="Q108" s="348"/>
      <c r="R108" s="348"/>
      <c r="S108" s="348"/>
      <c r="T108" s="348"/>
      <c r="U108" s="348"/>
      <c r="V108" s="349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CZ108" s="166"/>
      <c r="DA108" s="166"/>
      <c r="DB108" s="166"/>
      <c r="DC108" s="166"/>
      <c r="DD108" s="166"/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6"/>
      <c r="EF108" s="166"/>
      <c r="EG108" s="166"/>
      <c r="EH108" s="166"/>
      <c r="EI108" s="166"/>
      <c r="EJ108" s="166"/>
      <c r="EK108" s="166"/>
      <c r="EL108" s="166"/>
      <c r="EM108" s="166"/>
      <c r="EN108" s="166"/>
      <c r="EO108" s="166"/>
      <c r="EP108" s="166"/>
      <c r="EQ108" s="166"/>
      <c r="ER108" s="166"/>
      <c r="ES108" s="166"/>
      <c r="ET108" s="166"/>
      <c r="EU108" s="166"/>
      <c r="EV108" s="166"/>
      <c r="EW108" s="166"/>
      <c r="EX108" s="166"/>
      <c r="EY108" s="166"/>
      <c r="EZ108" s="166"/>
      <c r="FA108" s="166"/>
      <c r="FB108" s="166"/>
      <c r="FC108" s="166"/>
      <c r="FD108" s="166"/>
      <c r="FE108" s="166"/>
      <c r="FF108" s="166"/>
      <c r="FG108" s="166"/>
      <c r="FH108" s="166"/>
      <c r="FI108" s="166"/>
      <c r="FJ108" s="166"/>
      <c r="FK108" s="166"/>
      <c r="FL108" s="166"/>
      <c r="FM108" s="166"/>
      <c r="FN108" s="166"/>
      <c r="FO108" s="166"/>
      <c r="FP108" s="166"/>
      <c r="FQ108" s="166"/>
      <c r="FR108" s="166"/>
      <c r="FS108" s="166"/>
      <c r="FT108" s="166"/>
      <c r="FU108" s="166"/>
      <c r="FV108" s="166"/>
      <c r="FW108" s="166"/>
      <c r="FX108" s="166"/>
      <c r="FY108" s="166"/>
      <c r="FZ108" s="166"/>
      <c r="GA108" s="166"/>
      <c r="GB108" s="166"/>
      <c r="GC108" s="166"/>
      <c r="GD108" s="166"/>
      <c r="GE108" s="166"/>
      <c r="GF108" s="166"/>
      <c r="GG108" s="166"/>
      <c r="GH108" s="166"/>
      <c r="GI108" s="166"/>
      <c r="GJ108" s="166"/>
      <c r="GK108" s="166"/>
      <c r="GL108" s="166"/>
      <c r="GM108" s="166"/>
      <c r="GN108" s="166"/>
      <c r="GO108" s="166"/>
      <c r="GP108" s="166"/>
      <c r="GQ108" s="166"/>
      <c r="GR108" s="166"/>
      <c r="GS108" s="166"/>
      <c r="GT108" s="166"/>
      <c r="GU108" s="166"/>
      <c r="GV108" s="166"/>
      <c r="GW108" s="166"/>
      <c r="GX108" s="166"/>
      <c r="GY108" s="166"/>
      <c r="GZ108" s="166"/>
      <c r="HA108" s="166"/>
      <c r="HB108" s="166"/>
      <c r="HC108" s="166"/>
      <c r="HD108" s="166"/>
      <c r="HE108" s="166"/>
      <c r="HF108" s="166"/>
      <c r="HG108" s="166"/>
      <c r="HH108" s="166"/>
      <c r="HI108" s="166"/>
      <c r="HJ108" s="166"/>
      <c r="HK108" s="166"/>
      <c r="HL108" s="166"/>
      <c r="HM108" s="166"/>
      <c r="HN108" s="166"/>
      <c r="HO108" s="166"/>
      <c r="HP108" s="166"/>
      <c r="HQ108" s="166"/>
      <c r="HR108" s="166"/>
      <c r="HS108" s="166"/>
      <c r="HT108" s="166"/>
      <c r="HU108" s="166"/>
      <c r="HV108" s="166"/>
      <c r="HW108" s="166"/>
      <c r="HX108" s="166"/>
      <c r="HY108" s="166"/>
      <c r="HZ108" s="166"/>
      <c r="IA108" s="166"/>
      <c r="IB108" s="166"/>
      <c r="IC108" s="166"/>
      <c r="ID108" s="166"/>
      <c r="IE108" s="166"/>
      <c r="IF108" s="166"/>
      <c r="IG108" s="166"/>
      <c r="IH108" s="166"/>
      <c r="II108" s="166"/>
      <c r="IJ108" s="166"/>
      <c r="IK108" s="166"/>
      <c r="IL108" s="166"/>
      <c r="IM108" s="166"/>
      <c r="IN108" s="166"/>
      <c r="IO108" s="166"/>
      <c r="IP108" s="166"/>
      <c r="IQ108" s="166"/>
      <c r="IR108" s="166"/>
      <c r="IS108" s="166"/>
      <c r="IT108" s="166"/>
      <c r="IU108" s="166"/>
    </row>
    <row r="109" spans="1:255"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  <c r="CW109" s="166"/>
      <c r="CX109" s="166"/>
      <c r="CY109" s="166"/>
      <c r="CZ109" s="166"/>
      <c r="DA109" s="166"/>
      <c r="DB109" s="166"/>
      <c r="DC109" s="166"/>
      <c r="DD109" s="166"/>
      <c r="DE109" s="166"/>
      <c r="DF109" s="166"/>
      <c r="DG109" s="166"/>
      <c r="DH109" s="166"/>
      <c r="DI109" s="166"/>
      <c r="DJ109" s="166"/>
      <c r="DK109" s="166"/>
      <c r="DL109" s="166"/>
      <c r="DM109" s="166"/>
      <c r="DN109" s="166"/>
      <c r="DO109" s="166"/>
      <c r="DP109" s="166"/>
      <c r="DQ109" s="166"/>
      <c r="DR109" s="166"/>
      <c r="DS109" s="166"/>
      <c r="DT109" s="166"/>
      <c r="DU109" s="166"/>
      <c r="DV109" s="166"/>
      <c r="DW109" s="166"/>
      <c r="DX109" s="166"/>
      <c r="DY109" s="166"/>
      <c r="DZ109" s="166"/>
      <c r="EA109" s="166"/>
      <c r="EB109" s="166"/>
      <c r="EC109" s="166"/>
      <c r="ED109" s="166"/>
      <c r="EE109" s="166"/>
      <c r="EF109" s="166"/>
      <c r="EG109" s="166"/>
      <c r="EH109" s="166"/>
      <c r="EI109" s="166"/>
      <c r="EJ109" s="166"/>
      <c r="EK109" s="166"/>
      <c r="EL109" s="166"/>
      <c r="EM109" s="166"/>
      <c r="EN109" s="166"/>
      <c r="EO109" s="166"/>
      <c r="EP109" s="166"/>
      <c r="EQ109" s="166"/>
      <c r="ER109" s="166"/>
      <c r="ES109" s="166"/>
      <c r="ET109" s="166"/>
      <c r="EU109" s="166"/>
      <c r="EV109" s="166"/>
      <c r="EW109" s="166"/>
      <c r="EX109" s="166"/>
      <c r="EY109" s="166"/>
      <c r="EZ109" s="166"/>
      <c r="FA109" s="166"/>
      <c r="FB109" s="166"/>
      <c r="FC109" s="166"/>
      <c r="FD109" s="166"/>
      <c r="FE109" s="166"/>
      <c r="FF109" s="166"/>
      <c r="FG109" s="166"/>
      <c r="FH109" s="166"/>
      <c r="FI109" s="166"/>
      <c r="FJ109" s="166"/>
      <c r="FK109" s="166"/>
      <c r="FL109" s="166"/>
      <c r="FM109" s="166"/>
      <c r="FN109" s="166"/>
      <c r="FO109" s="166"/>
      <c r="FP109" s="166"/>
      <c r="FQ109" s="166"/>
      <c r="FR109" s="166"/>
      <c r="FS109" s="166"/>
      <c r="FT109" s="166"/>
      <c r="FU109" s="166"/>
      <c r="FV109" s="166"/>
      <c r="FW109" s="166"/>
      <c r="FX109" s="166"/>
      <c r="FY109" s="166"/>
      <c r="FZ109" s="166"/>
      <c r="GA109" s="166"/>
      <c r="GB109" s="166"/>
      <c r="GC109" s="166"/>
      <c r="GD109" s="166"/>
      <c r="GE109" s="166"/>
      <c r="GF109" s="166"/>
      <c r="GG109" s="166"/>
      <c r="GH109" s="166"/>
      <c r="GI109" s="166"/>
      <c r="GJ109" s="166"/>
      <c r="GK109" s="166"/>
      <c r="GL109" s="166"/>
      <c r="GM109" s="166"/>
      <c r="GN109" s="166"/>
      <c r="GO109" s="166"/>
      <c r="GP109" s="166"/>
      <c r="GQ109" s="166"/>
      <c r="GR109" s="166"/>
      <c r="GS109" s="166"/>
      <c r="GT109" s="166"/>
      <c r="GU109" s="166"/>
      <c r="GV109" s="166"/>
      <c r="GW109" s="166"/>
      <c r="GX109" s="166"/>
      <c r="GY109" s="166"/>
      <c r="GZ109" s="166"/>
      <c r="HA109" s="166"/>
      <c r="HB109" s="166"/>
      <c r="HC109" s="166"/>
      <c r="HD109" s="166"/>
      <c r="HE109" s="166"/>
      <c r="HF109" s="166"/>
      <c r="HG109" s="166"/>
      <c r="HH109" s="166"/>
      <c r="HI109" s="166"/>
      <c r="HJ109" s="166"/>
      <c r="HK109" s="166"/>
      <c r="HL109" s="166"/>
      <c r="HM109" s="166"/>
      <c r="HN109" s="166"/>
      <c r="HO109" s="166"/>
      <c r="HP109" s="166"/>
      <c r="HQ109" s="166"/>
      <c r="HR109" s="166"/>
      <c r="HS109" s="166"/>
      <c r="HT109" s="166"/>
      <c r="HU109" s="166"/>
      <c r="HV109" s="166"/>
      <c r="HW109" s="166"/>
      <c r="HX109" s="166"/>
      <c r="HY109" s="166"/>
      <c r="HZ109" s="166"/>
      <c r="IA109" s="166"/>
      <c r="IB109" s="166"/>
      <c r="IC109" s="166"/>
      <c r="ID109" s="166"/>
      <c r="IE109" s="166"/>
      <c r="IF109" s="166"/>
      <c r="IG109" s="166"/>
      <c r="IH109" s="166"/>
      <c r="II109" s="166"/>
      <c r="IJ109" s="166"/>
      <c r="IK109" s="166"/>
      <c r="IL109" s="166"/>
      <c r="IM109" s="166"/>
      <c r="IN109" s="166"/>
      <c r="IO109" s="166"/>
      <c r="IP109" s="166"/>
      <c r="IQ109" s="166"/>
      <c r="IR109" s="166"/>
      <c r="IS109" s="166"/>
      <c r="IT109" s="166"/>
      <c r="IU109" s="166"/>
    </row>
    <row r="110" spans="1:255"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6"/>
      <c r="DB110" s="166"/>
      <c r="DC110" s="166"/>
      <c r="DD110" s="166"/>
      <c r="DE110" s="166"/>
      <c r="DF110" s="166"/>
      <c r="DG110" s="166"/>
      <c r="DH110" s="166"/>
      <c r="DI110" s="166"/>
      <c r="DJ110" s="166"/>
      <c r="DK110" s="166"/>
      <c r="DL110" s="166"/>
      <c r="DM110" s="166"/>
      <c r="DN110" s="166"/>
      <c r="DO110" s="166"/>
      <c r="DP110" s="166"/>
      <c r="DQ110" s="166"/>
      <c r="DR110" s="166"/>
      <c r="DS110" s="166"/>
      <c r="DT110" s="166"/>
      <c r="DU110" s="166"/>
      <c r="DV110" s="166"/>
      <c r="DW110" s="166"/>
      <c r="DX110" s="166"/>
      <c r="DY110" s="166"/>
      <c r="DZ110" s="166"/>
      <c r="EA110" s="166"/>
      <c r="EB110" s="166"/>
      <c r="EC110" s="166"/>
      <c r="ED110" s="166"/>
      <c r="EE110" s="166"/>
      <c r="EF110" s="166"/>
      <c r="EG110" s="166"/>
      <c r="EH110" s="166"/>
      <c r="EI110" s="166"/>
      <c r="EJ110" s="166"/>
      <c r="EK110" s="166"/>
      <c r="EL110" s="166"/>
      <c r="EM110" s="166"/>
      <c r="EN110" s="166"/>
      <c r="EO110" s="166"/>
      <c r="EP110" s="166"/>
      <c r="EQ110" s="166"/>
      <c r="ER110" s="166"/>
      <c r="ES110" s="166"/>
      <c r="ET110" s="166"/>
      <c r="EU110" s="166"/>
      <c r="EV110" s="166"/>
      <c r="EW110" s="166"/>
      <c r="EX110" s="166"/>
      <c r="EY110" s="166"/>
      <c r="EZ110" s="166"/>
      <c r="FA110" s="166"/>
      <c r="FB110" s="166"/>
      <c r="FC110" s="166"/>
      <c r="FD110" s="166"/>
      <c r="FE110" s="166"/>
      <c r="FF110" s="166"/>
      <c r="FG110" s="166"/>
      <c r="FH110" s="166"/>
      <c r="FI110" s="166"/>
      <c r="FJ110" s="166"/>
      <c r="FK110" s="166"/>
      <c r="FL110" s="166"/>
      <c r="FM110" s="166"/>
      <c r="FN110" s="166"/>
      <c r="FO110" s="166"/>
      <c r="FP110" s="166"/>
      <c r="FQ110" s="166"/>
      <c r="FR110" s="166"/>
      <c r="FS110" s="166"/>
      <c r="FT110" s="166"/>
      <c r="FU110" s="166"/>
      <c r="FV110" s="166"/>
      <c r="FW110" s="166"/>
      <c r="FX110" s="166"/>
      <c r="FY110" s="166"/>
      <c r="FZ110" s="166"/>
      <c r="GA110" s="166"/>
      <c r="GB110" s="166"/>
      <c r="GC110" s="166"/>
      <c r="GD110" s="166"/>
      <c r="GE110" s="166"/>
      <c r="GF110" s="166"/>
      <c r="GG110" s="166"/>
      <c r="GH110" s="166"/>
      <c r="GI110" s="166"/>
      <c r="GJ110" s="166"/>
      <c r="GK110" s="166"/>
      <c r="GL110" s="166"/>
      <c r="GM110" s="166"/>
      <c r="GN110" s="166"/>
      <c r="GO110" s="166"/>
      <c r="GP110" s="166"/>
      <c r="GQ110" s="166"/>
      <c r="GR110" s="166"/>
      <c r="GS110" s="166"/>
      <c r="GT110" s="166"/>
      <c r="GU110" s="166"/>
      <c r="GV110" s="166"/>
      <c r="GW110" s="166"/>
      <c r="GX110" s="166"/>
      <c r="GY110" s="166"/>
      <c r="GZ110" s="166"/>
      <c r="HA110" s="166"/>
      <c r="HB110" s="166"/>
      <c r="HC110" s="166"/>
      <c r="HD110" s="166"/>
      <c r="HE110" s="166"/>
      <c r="HF110" s="166"/>
      <c r="HG110" s="166"/>
      <c r="HH110" s="166"/>
      <c r="HI110" s="166"/>
      <c r="HJ110" s="166"/>
      <c r="HK110" s="166"/>
      <c r="HL110" s="166"/>
      <c r="HM110" s="166"/>
      <c r="HN110" s="166"/>
      <c r="HO110" s="166"/>
      <c r="HP110" s="166"/>
      <c r="HQ110" s="166"/>
      <c r="HR110" s="166"/>
      <c r="HS110" s="166"/>
      <c r="HT110" s="166"/>
      <c r="HU110" s="166"/>
      <c r="HV110" s="166"/>
      <c r="HW110" s="166"/>
      <c r="HX110" s="166"/>
      <c r="HY110" s="166"/>
      <c r="HZ110" s="166"/>
      <c r="IA110" s="166"/>
      <c r="IB110" s="166"/>
      <c r="IC110" s="166"/>
      <c r="ID110" s="166"/>
      <c r="IE110" s="166"/>
      <c r="IF110" s="166"/>
      <c r="IG110" s="166"/>
      <c r="IH110" s="166"/>
      <c r="II110" s="166"/>
      <c r="IJ110" s="166"/>
      <c r="IK110" s="166"/>
      <c r="IL110" s="166"/>
      <c r="IM110" s="166"/>
      <c r="IN110" s="166"/>
      <c r="IO110" s="166"/>
      <c r="IP110" s="166"/>
      <c r="IQ110" s="166"/>
      <c r="IR110" s="166"/>
      <c r="IS110" s="166"/>
      <c r="IT110" s="166"/>
      <c r="IU110" s="166"/>
    </row>
    <row r="111" spans="1:255" ht="13.5" thickBot="1"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  <c r="CW111" s="166"/>
      <c r="CX111" s="166"/>
      <c r="CY111" s="166"/>
      <c r="CZ111" s="166"/>
      <c r="DA111" s="166"/>
      <c r="DB111" s="166"/>
      <c r="DC111" s="166"/>
      <c r="DD111" s="166"/>
      <c r="DE111" s="166"/>
      <c r="DF111" s="166"/>
      <c r="DG111" s="166"/>
      <c r="DH111" s="166"/>
      <c r="DI111" s="166"/>
      <c r="DJ111" s="166"/>
      <c r="DK111" s="166"/>
      <c r="DL111" s="166"/>
      <c r="DM111" s="166"/>
      <c r="DN111" s="166"/>
      <c r="DO111" s="166"/>
      <c r="DP111" s="166"/>
      <c r="DQ111" s="166"/>
      <c r="DR111" s="166"/>
      <c r="DS111" s="166"/>
      <c r="DT111" s="166"/>
      <c r="DU111" s="166"/>
      <c r="DV111" s="166"/>
      <c r="DW111" s="166"/>
      <c r="DX111" s="166"/>
      <c r="DY111" s="166"/>
      <c r="DZ111" s="166"/>
      <c r="EA111" s="166"/>
      <c r="EB111" s="166"/>
      <c r="EC111" s="166"/>
      <c r="ED111" s="166"/>
      <c r="EE111" s="166"/>
      <c r="EF111" s="166"/>
      <c r="EG111" s="166"/>
      <c r="EH111" s="166"/>
      <c r="EI111" s="166"/>
      <c r="EJ111" s="166"/>
      <c r="EK111" s="166"/>
      <c r="EL111" s="166"/>
      <c r="EM111" s="166"/>
      <c r="EN111" s="166"/>
      <c r="EO111" s="166"/>
      <c r="EP111" s="166"/>
      <c r="EQ111" s="166"/>
      <c r="ER111" s="166"/>
      <c r="ES111" s="166"/>
      <c r="ET111" s="166"/>
      <c r="EU111" s="166"/>
      <c r="EV111" s="166"/>
      <c r="EW111" s="166"/>
      <c r="EX111" s="166"/>
      <c r="EY111" s="166"/>
      <c r="EZ111" s="166"/>
      <c r="FA111" s="166"/>
      <c r="FB111" s="166"/>
      <c r="FC111" s="166"/>
      <c r="FD111" s="166"/>
      <c r="FE111" s="166"/>
      <c r="FF111" s="166"/>
      <c r="FG111" s="166"/>
      <c r="FH111" s="166"/>
      <c r="FI111" s="166"/>
      <c r="FJ111" s="166"/>
      <c r="FK111" s="166"/>
      <c r="FL111" s="166"/>
      <c r="FM111" s="166"/>
      <c r="FN111" s="166"/>
      <c r="FO111" s="166"/>
      <c r="FP111" s="166"/>
      <c r="FQ111" s="166"/>
      <c r="FR111" s="166"/>
      <c r="FS111" s="166"/>
      <c r="FT111" s="166"/>
      <c r="FU111" s="166"/>
      <c r="FV111" s="166"/>
      <c r="FW111" s="166"/>
      <c r="FX111" s="166"/>
      <c r="FY111" s="166"/>
      <c r="FZ111" s="166"/>
      <c r="GA111" s="166"/>
      <c r="GB111" s="166"/>
      <c r="GC111" s="166"/>
      <c r="GD111" s="166"/>
      <c r="GE111" s="166"/>
      <c r="GF111" s="166"/>
      <c r="GG111" s="166"/>
      <c r="GH111" s="166"/>
      <c r="GI111" s="166"/>
      <c r="GJ111" s="166"/>
      <c r="GK111" s="166"/>
      <c r="GL111" s="166"/>
      <c r="GM111" s="166"/>
      <c r="GN111" s="166"/>
      <c r="GO111" s="166"/>
      <c r="GP111" s="166"/>
      <c r="GQ111" s="166"/>
      <c r="GR111" s="166"/>
      <c r="GS111" s="166"/>
      <c r="GT111" s="166"/>
      <c r="GU111" s="166"/>
      <c r="GV111" s="166"/>
      <c r="GW111" s="166"/>
      <c r="GX111" s="166"/>
      <c r="GY111" s="166"/>
      <c r="GZ111" s="166"/>
      <c r="HA111" s="166"/>
      <c r="HB111" s="166"/>
      <c r="HC111" s="166"/>
      <c r="HD111" s="166"/>
      <c r="HE111" s="166"/>
      <c r="HF111" s="166"/>
      <c r="HG111" s="166"/>
      <c r="HH111" s="166"/>
      <c r="HI111" s="166"/>
      <c r="HJ111" s="166"/>
      <c r="HK111" s="166"/>
      <c r="HL111" s="166"/>
      <c r="HM111" s="166"/>
      <c r="HN111" s="166"/>
      <c r="HO111" s="166"/>
      <c r="HP111" s="166"/>
      <c r="HQ111" s="166"/>
      <c r="HR111" s="166"/>
      <c r="HS111" s="166"/>
      <c r="HT111" s="166"/>
      <c r="HU111" s="166"/>
      <c r="HV111" s="166"/>
      <c r="HW111" s="166"/>
      <c r="HX111" s="166"/>
      <c r="HY111" s="166"/>
      <c r="HZ111" s="166"/>
      <c r="IA111" s="166"/>
      <c r="IB111" s="166"/>
      <c r="IC111" s="166"/>
      <c r="ID111" s="166"/>
      <c r="IE111" s="166"/>
      <c r="IF111" s="166"/>
      <c r="IG111" s="166"/>
      <c r="IH111" s="166"/>
      <c r="II111" s="166"/>
      <c r="IJ111" s="166"/>
      <c r="IK111" s="166"/>
      <c r="IL111" s="166"/>
      <c r="IM111" s="166"/>
      <c r="IN111" s="166"/>
      <c r="IO111" s="166"/>
      <c r="IP111" s="166"/>
      <c r="IQ111" s="166"/>
      <c r="IR111" s="166"/>
      <c r="IS111" s="166"/>
      <c r="IT111" s="166"/>
      <c r="IU111" s="166"/>
    </row>
    <row r="112" spans="1:255">
      <c r="A112" s="350"/>
      <c r="B112" s="351"/>
      <c r="C112" s="210"/>
      <c r="D112" s="211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3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6"/>
      <c r="DF112" s="166"/>
      <c r="DG112" s="166"/>
      <c r="DH112" s="166"/>
      <c r="DI112" s="166"/>
      <c r="DJ112" s="166"/>
      <c r="DK112" s="166"/>
      <c r="DL112" s="166"/>
      <c r="DM112" s="166"/>
      <c r="DN112" s="166"/>
      <c r="DO112" s="166"/>
      <c r="DP112" s="166"/>
      <c r="DQ112" s="166"/>
      <c r="DR112" s="166"/>
      <c r="DS112" s="166"/>
      <c r="DT112" s="166"/>
      <c r="DU112" s="166"/>
      <c r="DV112" s="166"/>
      <c r="DW112" s="166"/>
      <c r="DX112" s="166"/>
      <c r="DY112" s="166"/>
      <c r="DZ112" s="166"/>
      <c r="EA112" s="166"/>
      <c r="EB112" s="166"/>
      <c r="EC112" s="166"/>
      <c r="ED112" s="166"/>
      <c r="EE112" s="166"/>
      <c r="EF112" s="166"/>
      <c r="EG112" s="166"/>
      <c r="EH112" s="166"/>
      <c r="EI112" s="166"/>
      <c r="EJ112" s="166"/>
      <c r="EK112" s="166"/>
      <c r="EL112" s="166"/>
      <c r="EM112" s="166"/>
      <c r="EN112" s="166"/>
      <c r="EO112" s="166"/>
      <c r="EP112" s="166"/>
      <c r="EQ112" s="166"/>
      <c r="ER112" s="166"/>
      <c r="ES112" s="166"/>
      <c r="ET112" s="166"/>
      <c r="EU112" s="166"/>
      <c r="EV112" s="166"/>
      <c r="EW112" s="166"/>
      <c r="EX112" s="166"/>
      <c r="EY112" s="166"/>
      <c r="EZ112" s="166"/>
      <c r="FA112" s="166"/>
      <c r="FB112" s="166"/>
      <c r="FC112" s="166"/>
      <c r="FD112" s="166"/>
      <c r="FE112" s="166"/>
      <c r="FF112" s="166"/>
      <c r="FG112" s="166"/>
      <c r="FH112" s="166"/>
      <c r="FI112" s="166"/>
      <c r="FJ112" s="166"/>
      <c r="FK112" s="166"/>
      <c r="FL112" s="166"/>
      <c r="FM112" s="166"/>
      <c r="FN112" s="166"/>
      <c r="FO112" s="166"/>
      <c r="FP112" s="166"/>
      <c r="FQ112" s="166"/>
      <c r="FR112" s="166"/>
      <c r="FS112" s="166"/>
      <c r="FT112" s="166"/>
      <c r="FU112" s="166"/>
      <c r="FV112" s="166"/>
      <c r="FW112" s="166"/>
      <c r="FX112" s="166"/>
      <c r="FY112" s="166"/>
      <c r="FZ112" s="166"/>
      <c r="GA112" s="166"/>
      <c r="GB112" s="166"/>
      <c r="GC112" s="166"/>
      <c r="GD112" s="166"/>
      <c r="GE112" s="166"/>
      <c r="GF112" s="166"/>
      <c r="GG112" s="166"/>
      <c r="GH112" s="166"/>
      <c r="GI112" s="166"/>
      <c r="GJ112" s="166"/>
      <c r="GK112" s="166"/>
      <c r="GL112" s="166"/>
      <c r="GM112" s="166"/>
      <c r="GN112" s="166"/>
      <c r="GO112" s="166"/>
      <c r="GP112" s="166"/>
      <c r="GQ112" s="166"/>
      <c r="GR112" s="166"/>
      <c r="GS112" s="166"/>
      <c r="GT112" s="166"/>
      <c r="GU112" s="166"/>
      <c r="GV112" s="166"/>
      <c r="GW112" s="166"/>
      <c r="GX112" s="166"/>
      <c r="GY112" s="166"/>
      <c r="GZ112" s="166"/>
      <c r="HA112" s="166"/>
      <c r="HB112" s="166"/>
      <c r="HC112" s="166"/>
      <c r="HD112" s="166"/>
      <c r="HE112" s="166"/>
      <c r="HF112" s="166"/>
      <c r="HG112" s="166"/>
      <c r="HH112" s="166"/>
      <c r="HI112" s="166"/>
      <c r="HJ112" s="166"/>
      <c r="HK112" s="166"/>
      <c r="HL112" s="166"/>
      <c r="HM112" s="166"/>
      <c r="HN112" s="166"/>
      <c r="HO112" s="166"/>
      <c r="HP112" s="166"/>
      <c r="HQ112" s="166"/>
      <c r="HR112" s="166"/>
      <c r="HS112" s="166"/>
      <c r="HT112" s="166"/>
      <c r="HU112" s="166"/>
      <c r="HV112" s="166"/>
      <c r="HW112" s="166"/>
      <c r="HX112" s="166"/>
      <c r="HY112" s="166"/>
      <c r="HZ112" s="166"/>
      <c r="IA112" s="166"/>
      <c r="IB112" s="166"/>
      <c r="IC112" s="166"/>
      <c r="ID112" s="166"/>
      <c r="IE112" s="166"/>
      <c r="IF112" s="166"/>
      <c r="IG112" s="166"/>
      <c r="IH112" s="166"/>
      <c r="II112" s="166"/>
      <c r="IJ112" s="166"/>
      <c r="IK112" s="166"/>
      <c r="IL112" s="166"/>
      <c r="IM112" s="166"/>
      <c r="IN112" s="166"/>
      <c r="IO112" s="166"/>
      <c r="IP112" s="166"/>
      <c r="IQ112" s="166"/>
      <c r="IR112" s="166"/>
      <c r="IS112" s="166"/>
      <c r="IT112" s="166"/>
      <c r="IU112" s="166"/>
    </row>
    <row r="113" spans="1:255">
      <c r="A113" s="231"/>
      <c r="D113" s="214"/>
      <c r="V113" s="215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66"/>
      <c r="DQ113" s="166"/>
      <c r="DR113" s="166"/>
      <c r="DS113" s="166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66"/>
      <c r="EE113" s="166"/>
      <c r="EF113" s="166"/>
      <c r="EG113" s="166"/>
      <c r="EH113" s="166"/>
      <c r="EI113" s="166"/>
      <c r="EJ113" s="166"/>
      <c r="EK113" s="166"/>
      <c r="EL113" s="166"/>
      <c r="EM113" s="166"/>
      <c r="EN113" s="166"/>
      <c r="EO113" s="166"/>
      <c r="EP113" s="166"/>
      <c r="EQ113" s="166"/>
      <c r="ER113" s="166"/>
      <c r="ES113" s="166"/>
      <c r="ET113" s="166"/>
      <c r="EU113" s="166"/>
      <c r="EV113" s="166"/>
      <c r="EW113" s="166"/>
      <c r="EX113" s="166"/>
      <c r="EY113" s="166"/>
      <c r="EZ113" s="166"/>
      <c r="FA113" s="166"/>
      <c r="FB113" s="166"/>
      <c r="FC113" s="166"/>
      <c r="FD113" s="166"/>
      <c r="FE113" s="166"/>
      <c r="FF113" s="166"/>
      <c r="FG113" s="166"/>
      <c r="FH113" s="166"/>
      <c r="FI113" s="166"/>
      <c r="FJ113" s="166"/>
      <c r="FK113" s="166"/>
      <c r="FL113" s="166"/>
      <c r="FM113" s="166"/>
      <c r="FN113" s="166"/>
      <c r="FO113" s="166"/>
      <c r="FP113" s="166"/>
      <c r="FQ113" s="166"/>
      <c r="FR113" s="166"/>
      <c r="FS113" s="166"/>
      <c r="FT113" s="166"/>
      <c r="FU113" s="166"/>
      <c r="FV113" s="166"/>
      <c r="FW113" s="166"/>
      <c r="FX113" s="166"/>
      <c r="FY113" s="166"/>
      <c r="FZ113" s="166"/>
      <c r="GA113" s="166"/>
      <c r="GB113" s="166"/>
      <c r="GC113" s="166"/>
      <c r="GD113" s="166"/>
      <c r="GE113" s="166"/>
      <c r="GF113" s="166"/>
      <c r="GG113" s="166"/>
      <c r="GH113" s="166"/>
      <c r="GI113" s="166"/>
      <c r="GJ113" s="166"/>
      <c r="GK113" s="166"/>
      <c r="GL113" s="166"/>
      <c r="GM113" s="166"/>
      <c r="GN113" s="166"/>
      <c r="GO113" s="166"/>
      <c r="GP113" s="166"/>
      <c r="GQ113" s="166"/>
      <c r="GR113" s="166"/>
      <c r="GS113" s="166"/>
      <c r="GT113" s="166"/>
      <c r="GU113" s="166"/>
      <c r="GV113" s="166"/>
      <c r="GW113" s="166"/>
      <c r="GX113" s="166"/>
      <c r="GY113" s="166"/>
      <c r="GZ113" s="166"/>
      <c r="HA113" s="166"/>
      <c r="HB113" s="166"/>
      <c r="HC113" s="166"/>
      <c r="HD113" s="166"/>
      <c r="HE113" s="166"/>
      <c r="HF113" s="166"/>
      <c r="HG113" s="166"/>
      <c r="HH113" s="166"/>
      <c r="HI113" s="166"/>
      <c r="HJ113" s="166"/>
      <c r="HK113" s="166"/>
      <c r="HL113" s="166"/>
      <c r="HM113" s="166"/>
      <c r="HN113" s="166"/>
      <c r="HO113" s="166"/>
      <c r="HP113" s="166"/>
      <c r="HQ113" s="166"/>
      <c r="HR113" s="166"/>
      <c r="HS113" s="166"/>
      <c r="HT113" s="166"/>
      <c r="HU113" s="166"/>
      <c r="HV113" s="166"/>
      <c r="HW113" s="166"/>
      <c r="HX113" s="166"/>
      <c r="HY113" s="166"/>
      <c r="HZ113" s="166"/>
      <c r="IA113" s="166"/>
      <c r="IB113" s="166"/>
      <c r="IC113" s="166"/>
      <c r="ID113" s="166"/>
      <c r="IE113" s="166"/>
      <c r="IF113" s="166"/>
      <c r="IG113" s="166"/>
      <c r="IH113" s="166"/>
      <c r="II113" s="166"/>
      <c r="IJ113" s="166"/>
      <c r="IK113" s="166"/>
      <c r="IL113" s="166"/>
      <c r="IM113" s="166"/>
      <c r="IN113" s="166"/>
      <c r="IO113" s="166"/>
      <c r="IP113" s="166"/>
      <c r="IQ113" s="166"/>
      <c r="IR113" s="166"/>
      <c r="IS113" s="166"/>
      <c r="IT113" s="166"/>
      <c r="IU113" s="166"/>
    </row>
    <row r="114" spans="1:255">
      <c r="A114" s="231"/>
      <c r="D114" s="214"/>
      <c r="V114" s="215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166"/>
      <c r="DC114" s="166"/>
      <c r="DD114" s="166"/>
      <c r="DE114" s="166"/>
      <c r="DF114" s="166"/>
      <c r="DG114" s="166"/>
      <c r="DH114" s="166"/>
      <c r="DI114" s="166"/>
      <c r="DJ114" s="166"/>
      <c r="DK114" s="166"/>
      <c r="DL114" s="166"/>
      <c r="DM114" s="166"/>
      <c r="DN114" s="166"/>
      <c r="DO114" s="166"/>
      <c r="DP114" s="166"/>
      <c r="DQ114" s="166"/>
      <c r="DR114" s="166"/>
      <c r="DS114" s="166"/>
      <c r="DT114" s="166"/>
      <c r="DU114" s="166"/>
      <c r="DV114" s="166"/>
      <c r="DW114" s="166"/>
      <c r="DX114" s="166"/>
      <c r="DY114" s="166"/>
      <c r="DZ114" s="166"/>
      <c r="EA114" s="166"/>
      <c r="EB114" s="166"/>
      <c r="EC114" s="166"/>
      <c r="ED114" s="166"/>
      <c r="EE114" s="166"/>
      <c r="EF114" s="166"/>
      <c r="EG114" s="166"/>
      <c r="EH114" s="166"/>
      <c r="EI114" s="166"/>
      <c r="EJ114" s="166"/>
      <c r="EK114" s="166"/>
      <c r="EL114" s="166"/>
      <c r="EM114" s="166"/>
      <c r="EN114" s="166"/>
      <c r="EO114" s="166"/>
      <c r="EP114" s="166"/>
      <c r="EQ114" s="166"/>
      <c r="ER114" s="166"/>
      <c r="ES114" s="166"/>
      <c r="ET114" s="166"/>
      <c r="EU114" s="166"/>
      <c r="EV114" s="166"/>
      <c r="EW114" s="166"/>
      <c r="EX114" s="166"/>
      <c r="EY114" s="166"/>
      <c r="EZ114" s="166"/>
      <c r="FA114" s="166"/>
      <c r="FB114" s="166"/>
      <c r="FC114" s="166"/>
      <c r="FD114" s="166"/>
      <c r="FE114" s="166"/>
      <c r="FF114" s="166"/>
      <c r="FG114" s="166"/>
      <c r="FH114" s="166"/>
      <c r="FI114" s="166"/>
      <c r="FJ114" s="166"/>
      <c r="FK114" s="166"/>
      <c r="FL114" s="166"/>
      <c r="FM114" s="166"/>
      <c r="FN114" s="166"/>
      <c r="FO114" s="166"/>
      <c r="FP114" s="166"/>
      <c r="FQ114" s="166"/>
      <c r="FR114" s="166"/>
      <c r="FS114" s="166"/>
      <c r="FT114" s="166"/>
      <c r="FU114" s="166"/>
      <c r="FV114" s="166"/>
      <c r="FW114" s="166"/>
      <c r="FX114" s="166"/>
      <c r="FY114" s="166"/>
      <c r="FZ114" s="166"/>
      <c r="GA114" s="166"/>
      <c r="GB114" s="166"/>
      <c r="GC114" s="166"/>
      <c r="GD114" s="166"/>
      <c r="GE114" s="166"/>
      <c r="GF114" s="166"/>
      <c r="GG114" s="166"/>
      <c r="GH114" s="166"/>
      <c r="GI114" s="166"/>
      <c r="GJ114" s="166"/>
      <c r="GK114" s="166"/>
      <c r="GL114" s="166"/>
      <c r="GM114" s="166"/>
      <c r="GN114" s="166"/>
      <c r="GO114" s="166"/>
      <c r="GP114" s="166"/>
      <c r="GQ114" s="166"/>
      <c r="GR114" s="166"/>
      <c r="GS114" s="166"/>
      <c r="GT114" s="166"/>
      <c r="GU114" s="166"/>
      <c r="GV114" s="166"/>
      <c r="GW114" s="166"/>
      <c r="GX114" s="166"/>
      <c r="GY114" s="166"/>
      <c r="GZ114" s="166"/>
      <c r="HA114" s="166"/>
      <c r="HB114" s="166"/>
      <c r="HC114" s="166"/>
      <c r="HD114" s="166"/>
      <c r="HE114" s="166"/>
      <c r="HF114" s="166"/>
      <c r="HG114" s="166"/>
      <c r="HH114" s="166"/>
      <c r="HI114" s="166"/>
      <c r="HJ114" s="166"/>
      <c r="HK114" s="166"/>
      <c r="HL114" s="166"/>
      <c r="HM114" s="166"/>
      <c r="HN114" s="166"/>
      <c r="HO114" s="166"/>
      <c r="HP114" s="166"/>
      <c r="HQ114" s="166"/>
      <c r="HR114" s="166"/>
      <c r="HS114" s="166"/>
      <c r="HT114" s="166"/>
      <c r="HU114" s="166"/>
      <c r="HV114" s="166"/>
      <c r="HW114" s="166"/>
      <c r="HX114" s="166"/>
      <c r="HY114" s="166"/>
      <c r="HZ114" s="166"/>
      <c r="IA114" s="166"/>
      <c r="IB114" s="166"/>
      <c r="IC114" s="166"/>
      <c r="ID114" s="166"/>
      <c r="IE114" s="166"/>
      <c r="IF114" s="166"/>
      <c r="IG114" s="166"/>
      <c r="IH114" s="166"/>
      <c r="II114" s="166"/>
      <c r="IJ114" s="166"/>
      <c r="IK114" s="166"/>
      <c r="IL114" s="166"/>
      <c r="IM114" s="166"/>
      <c r="IN114" s="166"/>
      <c r="IO114" s="166"/>
      <c r="IP114" s="166"/>
      <c r="IQ114" s="166"/>
      <c r="IR114" s="166"/>
      <c r="IS114" s="166"/>
      <c r="IT114" s="166"/>
      <c r="IU114" s="166"/>
    </row>
    <row r="115" spans="1:255" ht="13.5" thickBot="1">
      <c r="A115" s="231"/>
      <c r="B115" s="232"/>
      <c r="C115" s="232"/>
      <c r="D115" s="214"/>
      <c r="V115" s="215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  <c r="CW115" s="166"/>
      <c r="CX115" s="166"/>
      <c r="CY115" s="166"/>
      <c r="CZ115" s="166"/>
      <c r="DA115" s="166"/>
      <c r="DB115" s="166"/>
      <c r="DC115" s="166"/>
      <c r="DD115" s="166"/>
      <c r="DE115" s="166"/>
      <c r="DF115" s="166"/>
      <c r="DG115" s="166"/>
      <c r="DH115" s="166"/>
      <c r="DI115" s="166"/>
      <c r="DJ115" s="166"/>
      <c r="DK115" s="166"/>
      <c r="DL115" s="166"/>
      <c r="DM115" s="166"/>
      <c r="DN115" s="166"/>
      <c r="DO115" s="166"/>
      <c r="DP115" s="166"/>
      <c r="DQ115" s="166"/>
      <c r="DR115" s="166"/>
      <c r="DS115" s="166"/>
      <c r="DT115" s="166"/>
      <c r="DU115" s="166"/>
      <c r="DV115" s="166"/>
      <c r="DW115" s="166"/>
      <c r="DX115" s="166"/>
      <c r="DY115" s="166"/>
      <c r="DZ115" s="166"/>
      <c r="EA115" s="166"/>
      <c r="EB115" s="166"/>
      <c r="EC115" s="166"/>
      <c r="ED115" s="166"/>
      <c r="EE115" s="166"/>
      <c r="EF115" s="166"/>
      <c r="EG115" s="166"/>
      <c r="EH115" s="166"/>
      <c r="EI115" s="166"/>
      <c r="EJ115" s="166"/>
      <c r="EK115" s="166"/>
      <c r="EL115" s="166"/>
      <c r="EM115" s="166"/>
      <c r="EN115" s="166"/>
      <c r="EO115" s="166"/>
      <c r="EP115" s="166"/>
      <c r="EQ115" s="166"/>
      <c r="ER115" s="166"/>
      <c r="ES115" s="166"/>
      <c r="ET115" s="166"/>
      <c r="EU115" s="166"/>
      <c r="EV115" s="166"/>
      <c r="EW115" s="166"/>
      <c r="EX115" s="166"/>
      <c r="EY115" s="166"/>
      <c r="EZ115" s="166"/>
      <c r="FA115" s="166"/>
      <c r="FB115" s="166"/>
      <c r="FC115" s="166"/>
      <c r="FD115" s="166"/>
      <c r="FE115" s="166"/>
      <c r="FF115" s="166"/>
      <c r="FG115" s="166"/>
      <c r="FH115" s="166"/>
      <c r="FI115" s="166"/>
      <c r="FJ115" s="166"/>
      <c r="FK115" s="166"/>
      <c r="FL115" s="166"/>
      <c r="FM115" s="166"/>
      <c r="FN115" s="166"/>
      <c r="FO115" s="166"/>
      <c r="FP115" s="166"/>
      <c r="FQ115" s="166"/>
      <c r="FR115" s="166"/>
      <c r="FS115" s="166"/>
      <c r="FT115" s="166"/>
      <c r="FU115" s="166"/>
      <c r="FV115" s="166"/>
      <c r="FW115" s="166"/>
      <c r="FX115" s="166"/>
      <c r="FY115" s="166"/>
      <c r="FZ115" s="166"/>
      <c r="GA115" s="166"/>
      <c r="GB115" s="166"/>
      <c r="GC115" s="166"/>
      <c r="GD115" s="166"/>
      <c r="GE115" s="166"/>
      <c r="GF115" s="166"/>
      <c r="GG115" s="166"/>
      <c r="GH115" s="166"/>
      <c r="GI115" s="166"/>
      <c r="GJ115" s="166"/>
      <c r="GK115" s="166"/>
      <c r="GL115" s="166"/>
      <c r="GM115" s="166"/>
      <c r="GN115" s="166"/>
      <c r="GO115" s="166"/>
      <c r="GP115" s="166"/>
      <c r="GQ115" s="166"/>
      <c r="GR115" s="166"/>
      <c r="GS115" s="166"/>
      <c r="GT115" s="166"/>
      <c r="GU115" s="166"/>
      <c r="GV115" s="166"/>
      <c r="GW115" s="166"/>
      <c r="GX115" s="166"/>
      <c r="GY115" s="166"/>
      <c r="GZ115" s="166"/>
      <c r="HA115" s="166"/>
      <c r="HB115" s="166"/>
      <c r="HC115" s="166"/>
      <c r="HD115" s="166"/>
      <c r="HE115" s="166"/>
      <c r="HF115" s="166"/>
      <c r="HG115" s="166"/>
      <c r="HH115" s="166"/>
      <c r="HI115" s="166"/>
      <c r="HJ115" s="166"/>
      <c r="HK115" s="166"/>
      <c r="HL115" s="166"/>
      <c r="HM115" s="166"/>
      <c r="HN115" s="166"/>
      <c r="HO115" s="166"/>
      <c r="HP115" s="166"/>
      <c r="HQ115" s="166"/>
      <c r="HR115" s="166"/>
      <c r="HS115" s="166"/>
      <c r="HT115" s="166"/>
      <c r="HU115" s="166"/>
      <c r="HV115" s="166"/>
      <c r="HW115" s="166"/>
      <c r="HX115" s="166"/>
      <c r="HY115" s="166"/>
      <c r="HZ115" s="166"/>
      <c r="IA115" s="166"/>
      <c r="IB115" s="166"/>
      <c r="IC115" s="166"/>
      <c r="ID115" s="166"/>
      <c r="IE115" s="166"/>
      <c r="IF115" s="166"/>
      <c r="IG115" s="166"/>
      <c r="IH115" s="166"/>
      <c r="II115" s="166"/>
      <c r="IJ115" s="166"/>
      <c r="IK115" s="166"/>
      <c r="IL115" s="166"/>
      <c r="IM115" s="166"/>
      <c r="IN115" s="166"/>
      <c r="IO115" s="166"/>
      <c r="IP115" s="166"/>
      <c r="IQ115" s="166"/>
      <c r="IR115" s="166"/>
      <c r="IS115" s="166"/>
      <c r="IT115" s="166"/>
      <c r="IU115" s="166"/>
    </row>
    <row r="116" spans="1:255" ht="13.5" thickBot="1">
      <c r="A116" s="168" t="s">
        <v>261</v>
      </c>
      <c r="B116" s="216"/>
      <c r="C116" s="217"/>
      <c r="D116" s="352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  <c r="V116" s="354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CZ116" s="166"/>
      <c r="DA116" s="166"/>
      <c r="DB116" s="166"/>
      <c r="DC116" s="166"/>
      <c r="DD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  <c r="EC116" s="166"/>
      <c r="ED116" s="166"/>
      <c r="EE116" s="166"/>
      <c r="EF116" s="166"/>
      <c r="EG116" s="166"/>
      <c r="EH116" s="166"/>
      <c r="EI116" s="166"/>
      <c r="EJ116" s="166"/>
      <c r="EK116" s="166"/>
      <c r="EL116" s="166"/>
      <c r="EM116" s="166"/>
      <c r="EN116" s="166"/>
      <c r="EO116" s="166"/>
      <c r="EP116" s="166"/>
      <c r="EQ116" s="166"/>
      <c r="ER116" s="166"/>
      <c r="ES116" s="166"/>
      <c r="ET116" s="166"/>
      <c r="EU116" s="166"/>
      <c r="EV116" s="166"/>
      <c r="EW116" s="166"/>
      <c r="EX116" s="166"/>
      <c r="EY116" s="166"/>
      <c r="EZ116" s="166"/>
      <c r="FA116" s="166"/>
      <c r="FB116" s="166"/>
      <c r="FC116" s="166"/>
      <c r="FD116" s="166"/>
      <c r="FE116" s="166"/>
      <c r="FF116" s="166"/>
      <c r="FG116" s="166"/>
      <c r="FH116" s="166"/>
      <c r="FI116" s="166"/>
      <c r="FJ116" s="166"/>
      <c r="FK116" s="166"/>
      <c r="FL116" s="166"/>
      <c r="FM116" s="166"/>
      <c r="FN116" s="166"/>
      <c r="FO116" s="166"/>
      <c r="FP116" s="166"/>
      <c r="FQ116" s="166"/>
      <c r="FR116" s="166"/>
      <c r="FS116" s="166"/>
      <c r="FT116" s="166"/>
      <c r="FU116" s="166"/>
      <c r="FV116" s="166"/>
      <c r="FW116" s="166"/>
      <c r="FX116" s="166"/>
      <c r="FY116" s="166"/>
      <c r="FZ116" s="166"/>
      <c r="GA116" s="166"/>
      <c r="GB116" s="166"/>
      <c r="GC116" s="166"/>
      <c r="GD116" s="166"/>
      <c r="GE116" s="166"/>
      <c r="GF116" s="166"/>
      <c r="GG116" s="166"/>
      <c r="GH116" s="166"/>
      <c r="GI116" s="166"/>
      <c r="GJ116" s="166"/>
      <c r="GK116" s="166"/>
      <c r="GL116" s="166"/>
      <c r="GM116" s="166"/>
      <c r="GN116" s="166"/>
      <c r="GO116" s="166"/>
      <c r="GP116" s="166"/>
      <c r="GQ116" s="166"/>
      <c r="GR116" s="166"/>
      <c r="GS116" s="166"/>
      <c r="GT116" s="166"/>
      <c r="GU116" s="166"/>
      <c r="GV116" s="166"/>
      <c r="GW116" s="166"/>
      <c r="GX116" s="166"/>
      <c r="GY116" s="166"/>
      <c r="GZ116" s="166"/>
      <c r="HA116" s="166"/>
      <c r="HB116" s="166"/>
      <c r="HC116" s="166"/>
      <c r="HD116" s="166"/>
      <c r="HE116" s="166"/>
      <c r="HF116" s="166"/>
      <c r="HG116" s="166"/>
      <c r="HH116" s="166"/>
      <c r="HI116" s="166"/>
      <c r="HJ116" s="166"/>
      <c r="HK116" s="166"/>
      <c r="HL116" s="166"/>
      <c r="HM116" s="166"/>
      <c r="HN116" s="166"/>
      <c r="HO116" s="166"/>
      <c r="HP116" s="166"/>
      <c r="HQ116" s="166"/>
      <c r="HR116" s="166"/>
      <c r="HS116" s="166"/>
      <c r="HT116" s="166"/>
      <c r="HU116" s="166"/>
      <c r="HV116" s="166"/>
      <c r="HW116" s="166"/>
      <c r="HX116" s="166"/>
      <c r="HY116" s="166"/>
      <c r="HZ116" s="166"/>
      <c r="IA116" s="166"/>
      <c r="IB116" s="166"/>
      <c r="IC116" s="166"/>
      <c r="ID116" s="166"/>
      <c r="IE116" s="166"/>
      <c r="IF116" s="166"/>
      <c r="IG116" s="166"/>
      <c r="IH116" s="166"/>
      <c r="II116" s="166"/>
      <c r="IJ116" s="166"/>
      <c r="IK116" s="166"/>
      <c r="IL116" s="166"/>
      <c r="IM116" s="166"/>
      <c r="IN116" s="166"/>
      <c r="IO116" s="166"/>
      <c r="IP116" s="166"/>
      <c r="IQ116" s="166"/>
      <c r="IR116" s="166"/>
      <c r="IS116" s="166"/>
      <c r="IT116" s="166"/>
      <c r="IU116" s="166"/>
    </row>
    <row r="117" spans="1:255" ht="13.5" thickBot="1">
      <c r="A117" s="355" t="s">
        <v>262</v>
      </c>
      <c r="B117" s="356"/>
      <c r="C117" s="217"/>
      <c r="D117" s="352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4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  <c r="CW117" s="166"/>
      <c r="CX117" s="166"/>
      <c r="CY117" s="166"/>
      <c r="CZ117" s="166"/>
      <c r="DA117" s="166"/>
      <c r="DB117" s="166"/>
      <c r="DC117" s="166"/>
      <c r="DD117" s="166"/>
      <c r="DE117" s="166"/>
      <c r="DF117" s="166"/>
      <c r="DG117" s="166"/>
      <c r="DH117" s="166"/>
      <c r="DI117" s="166"/>
      <c r="DJ117" s="166"/>
      <c r="DK117" s="166"/>
      <c r="DL117" s="166"/>
      <c r="DM117" s="166"/>
      <c r="DN117" s="166"/>
      <c r="DO117" s="166"/>
      <c r="DP117" s="166"/>
      <c r="DQ117" s="166"/>
      <c r="DR117" s="166"/>
      <c r="DS117" s="166"/>
      <c r="DT117" s="166"/>
      <c r="DU117" s="166"/>
      <c r="DV117" s="166"/>
      <c r="DW117" s="166"/>
      <c r="DX117" s="166"/>
      <c r="DY117" s="166"/>
      <c r="DZ117" s="166"/>
      <c r="EA117" s="166"/>
      <c r="EB117" s="166"/>
      <c r="EC117" s="166"/>
      <c r="ED117" s="166"/>
      <c r="EE117" s="166"/>
      <c r="EF117" s="166"/>
      <c r="EG117" s="166"/>
      <c r="EH117" s="166"/>
      <c r="EI117" s="166"/>
      <c r="EJ117" s="166"/>
      <c r="EK117" s="166"/>
      <c r="EL117" s="166"/>
      <c r="EM117" s="166"/>
      <c r="EN117" s="166"/>
      <c r="EO117" s="166"/>
      <c r="EP117" s="166"/>
      <c r="EQ117" s="166"/>
      <c r="ER117" s="166"/>
      <c r="ES117" s="166"/>
      <c r="ET117" s="166"/>
      <c r="EU117" s="166"/>
      <c r="EV117" s="166"/>
      <c r="EW117" s="166"/>
      <c r="EX117" s="166"/>
      <c r="EY117" s="166"/>
      <c r="EZ117" s="166"/>
      <c r="FA117" s="166"/>
      <c r="FB117" s="166"/>
      <c r="FC117" s="166"/>
      <c r="FD117" s="166"/>
      <c r="FE117" s="166"/>
      <c r="FF117" s="166"/>
      <c r="FG117" s="166"/>
      <c r="FH117" s="166"/>
      <c r="FI117" s="166"/>
      <c r="FJ117" s="166"/>
      <c r="FK117" s="166"/>
      <c r="FL117" s="166"/>
      <c r="FM117" s="166"/>
      <c r="FN117" s="166"/>
      <c r="FO117" s="166"/>
      <c r="FP117" s="166"/>
      <c r="FQ117" s="166"/>
      <c r="FR117" s="166"/>
      <c r="FS117" s="166"/>
      <c r="FT117" s="166"/>
      <c r="FU117" s="166"/>
      <c r="FV117" s="166"/>
      <c r="FW117" s="166"/>
      <c r="FX117" s="166"/>
      <c r="FY117" s="166"/>
      <c r="FZ117" s="166"/>
      <c r="GA117" s="166"/>
      <c r="GB117" s="166"/>
      <c r="GC117" s="166"/>
      <c r="GD117" s="166"/>
      <c r="GE117" s="166"/>
      <c r="GF117" s="166"/>
      <c r="GG117" s="166"/>
      <c r="GH117" s="166"/>
      <c r="GI117" s="166"/>
      <c r="GJ117" s="166"/>
      <c r="GK117" s="166"/>
      <c r="GL117" s="166"/>
      <c r="GM117" s="166"/>
      <c r="GN117" s="166"/>
      <c r="GO117" s="166"/>
      <c r="GP117" s="166"/>
      <c r="GQ117" s="166"/>
      <c r="GR117" s="166"/>
      <c r="GS117" s="166"/>
      <c r="GT117" s="166"/>
      <c r="GU117" s="166"/>
      <c r="GV117" s="166"/>
      <c r="GW117" s="166"/>
      <c r="GX117" s="166"/>
      <c r="GY117" s="166"/>
      <c r="GZ117" s="166"/>
      <c r="HA117" s="166"/>
      <c r="HB117" s="166"/>
      <c r="HC117" s="166"/>
      <c r="HD117" s="166"/>
      <c r="HE117" s="166"/>
      <c r="HF117" s="166"/>
      <c r="HG117" s="166"/>
      <c r="HH117" s="166"/>
      <c r="HI117" s="166"/>
      <c r="HJ117" s="166"/>
      <c r="HK117" s="166"/>
      <c r="HL117" s="166"/>
      <c r="HM117" s="166"/>
      <c r="HN117" s="166"/>
      <c r="HO117" s="166"/>
      <c r="HP117" s="166"/>
      <c r="HQ117" s="166"/>
      <c r="HR117" s="166"/>
      <c r="HS117" s="166"/>
      <c r="HT117" s="166"/>
      <c r="HU117" s="166"/>
      <c r="HV117" s="166"/>
      <c r="HW117" s="166"/>
      <c r="HX117" s="166"/>
      <c r="HY117" s="166"/>
      <c r="HZ117" s="166"/>
      <c r="IA117" s="166"/>
      <c r="IB117" s="166"/>
      <c r="IC117" s="166"/>
      <c r="ID117" s="166"/>
      <c r="IE117" s="166"/>
      <c r="IF117" s="166"/>
      <c r="IG117" s="166"/>
      <c r="IH117" s="166"/>
      <c r="II117" s="166"/>
      <c r="IJ117" s="166"/>
      <c r="IK117" s="166"/>
      <c r="IL117" s="166"/>
      <c r="IM117" s="166"/>
      <c r="IN117" s="166"/>
      <c r="IO117" s="166"/>
      <c r="IP117" s="166"/>
      <c r="IQ117" s="166"/>
      <c r="IR117" s="166"/>
      <c r="IS117" s="166"/>
      <c r="IT117" s="166"/>
      <c r="IU117" s="166"/>
    </row>
    <row r="118" spans="1:255">
      <c r="A118" s="172" t="s">
        <v>263</v>
      </c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  <c r="EC118" s="166"/>
      <c r="ED118" s="166"/>
      <c r="EE118" s="166"/>
      <c r="EF118" s="166"/>
      <c r="EG118" s="166"/>
      <c r="EH118" s="166"/>
      <c r="EI118" s="166"/>
      <c r="EJ118" s="166"/>
      <c r="EK118" s="166"/>
      <c r="EL118" s="166"/>
      <c r="EM118" s="166"/>
      <c r="EN118" s="166"/>
      <c r="EO118" s="166"/>
      <c r="EP118" s="166"/>
      <c r="EQ118" s="166"/>
      <c r="ER118" s="166"/>
      <c r="ES118" s="166"/>
      <c r="ET118" s="166"/>
      <c r="EU118" s="166"/>
      <c r="EV118" s="166"/>
      <c r="EW118" s="166"/>
      <c r="EX118" s="166"/>
      <c r="EY118" s="166"/>
      <c r="EZ118" s="166"/>
      <c r="FA118" s="166"/>
      <c r="FB118" s="166"/>
      <c r="FC118" s="166"/>
      <c r="FD118" s="166"/>
      <c r="FE118" s="166"/>
      <c r="FF118" s="166"/>
      <c r="FG118" s="166"/>
      <c r="FH118" s="166"/>
      <c r="FI118" s="166"/>
      <c r="FJ118" s="166"/>
      <c r="FK118" s="166"/>
      <c r="FL118" s="166"/>
      <c r="FM118" s="166"/>
      <c r="FN118" s="166"/>
      <c r="FO118" s="166"/>
      <c r="FP118" s="166"/>
      <c r="FQ118" s="166"/>
      <c r="FR118" s="166"/>
      <c r="FS118" s="166"/>
      <c r="FT118" s="166"/>
      <c r="FU118" s="166"/>
      <c r="FV118" s="166"/>
      <c r="FW118" s="166"/>
      <c r="FX118" s="166"/>
      <c r="FY118" s="166"/>
      <c r="FZ118" s="166"/>
      <c r="GA118" s="166"/>
      <c r="GB118" s="166"/>
      <c r="GC118" s="166"/>
      <c r="GD118" s="166"/>
      <c r="GE118" s="166"/>
      <c r="GF118" s="166"/>
      <c r="GG118" s="166"/>
      <c r="GH118" s="166"/>
      <c r="GI118" s="166"/>
      <c r="GJ118" s="166"/>
      <c r="GK118" s="166"/>
      <c r="GL118" s="166"/>
      <c r="GM118" s="166"/>
      <c r="GN118" s="166"/>
      <c r="GO118" s="166"/>
      <c r="GP118" s="166"/>
      <c r="GQ118" s="166"/>
      <c r="GR118" s="166"/>
      <c r="GS118" s="166"/>
      <c r="GT118" s="166"/>
      <c r="GU118" s="166"/>
      <c r="GV118" s="166"/>
      <c r="GW118" s="166"/>
      <c r="GX118" s="166"/>
      <c r="GY118" s="166"/>
      <c r="GZ118" s="166"/>
      <c r="HA118" s="166"/>
      <c r="HB118" s="166"/>
      <c r="HC118" s="166"/>
      <c r="HD118" s="166"/>
      <c r="HE118" s="166"/>
      <c r="HF118" s="166"/>
      <c r="HG118" s="166"/>
      <c r="HH118" s="166"/>
      <c r="HI118" s="166"/>
      <c r="HJ118" s="166"/>
      <c r="HK118" s="166"/>
      <c r="HL118" s="166"/>
      <c r="HM118" s="166"/>
      <c r="HN118" s="166"/>
      <c r="HO118" s="166"/>
      <c r="HP118" s="166"/>
      <c r="HQ118" s="166"/>
      <c r="HR118" s="166"/>
      <c r="HS118" s="166"/>
      <c r="HT118" s="166"/>
      <c r="HU118" s="166"/>
      <c r="HV118" s="166"/>
      <c r="HW118" s="166"/>
      <c r="HX118" s="166"/>
      <c r="HY118" s="166"/>
      <c r="HZ118" s="166"/>
      <c r="IA118" s="166"/>
      <c r="IB118" s="166"/>
      <c r="IC118" s="166"/>
      <c r="ID118" s="166"/>
      <c r="IE118" s="166"/>
      <c r="IF118" s="166"/>
      <c r="IG118" s="166"/>
      <c r="IH118" s="166"/>
      <c r="II118" s="166"/>
      <c r="IJ118" s="166"/>
      <c r="IK118" s="166"/>
      <c r="IL118" s="166"/>
      <c r="IM118" s="166"/>
      <c r="IN118" s="166"/>
      <c r="IO118" s="166"/>
      <c r="IP118" s="166"/>
      <c r="IQ118" s="166"/>
      <c r="IR118" s="166"/>
      <c r="IS118" s="166"/>
      <c r="IT118" s="166"/>
      <c r="IU118" s="166"/>
    </row>
  </sheetData>
  <mergeCells count="28">
    <mergeCell ref="A44:V44"/>
    <mergeCell ref="A73:V73"/>
    <mergeCell ref="E7:E9"/>
    <mergeCell ref="L7:R9"/>
    <mergeCell ref="L10:R10"/>
    <mergeCell ref="L11:R11"/>
    <mergeCell ref="L12:R12"/>
    <mergeCell ref="L22:R22"/>
    <mergeCell ref="L23:R23"/>
    <mergeCell ref="L40:R40"/>
    <mergeCell ref="L41:R41"/>
    <mergeCell ref="L17:R17"/>
    <mergeCell ref="L18:R18"/>
    <mergeCell ref="L19:R19"/>
    <mergeCell ref="L20:R20"/>
    <mergeCell ref="L21:R21"/>
    <mergeCell ref="L13:R13"/>
    <mergeCell ref="L14:R14"/>
    <mergeCell ref="L15:R15"/>
    <mergeCell ref="L16:R16"/>
    <mergeCell ref="P1:V4"/>
    <mergeCell ref="R5:S5"/>
    <mergeCell ref="A102:V102"/>
    <mergeCell ref="A108:V108"/>
    <mergeCell ref="A112:B112"/>
    <mergeCell ref="D116:V116"/>
    <mergeCell ref="A117:B117"/>
    <mergeCell ref="D117:V117"/>
  </mergeCells>
  <conditionalFormatting sqref="B3:C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55" orientation="landscape" verticalDpi="0" r:id="rId1"/>
  <rowBreaks count="1" manualBreakCount="1">
    <brk id="31" max="10" man="1"/>
  </rowBreaks>
  <colBreaks count="1" manualBreakCount="1">
    <brk id="24" max="18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5</xdr:col>
                    <xdr:colOff>57150</xdr:colOff>
                    <xdr:row>156</xdr:row>
                    <xdr:rowOff>0</xdr:rowOff>
                  </from>
                  <to>
                    <xdr:col>5</xdr:col>
                    <xdr:colOff>381000</xdr:colOff>
                    <xdr:row>157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5</xdr:col>
                    <xdr:colOff>57150</xdr:colOff>
                    <xdr:row>156</xdr:row>
                    <xdr:rowOff>0</xdr:rowOff>
                  </from>
                  <to>
                    <xdr:col>5</xdr:col>
                    <xdr:colOff>304800</xdr:colOff>
                    <xdr:row>157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5</xdr:col>
                    <xdr:colOff>57150</xdr:colOff>
                    <xdr:row>156</xdr:row>
                    <xdr:rowOff>0</xdr:rowOff>
                  </from>
                  <to>
                    <xdr:col>5</xdr:col>
                    <xdr:colOff>304800</xdr:colOff>
                    <xdr:row>157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defaultSize="0" autoFill="0" autoLine="0" autoPict="0">
                <anchor moveWithCells="1">
                  <from>
                    <xdr:col>4</xdr:col>
                    <xdr:colOff>85725</xdr:colOff>
                    <xdr:row>96</xdr:row>
                    <xdr:rowOff>0</xdr:rowOff>
                  </from>
                  <to>
                    <xdr:col>4</xdr:col>
                    <xdr:colOff>409575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4</xdr:col>
                    <xdr:colOff>85725</xdr:colOff>
                    <xdr:row>96</xdr:row>
                    <xdr:rowOff>0</xdr:rowOff>
                  </from>
                  <to>
                    <xdr:col>4</xdr:col>
                    <xdr:colOff>314325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Option Button 6">
              <controlPr defaultSize="0" autoFill="0" autoLine="0" autoPict="0">
                <anchor moveWithCells="1">
                  <from>
                    <xdr:col>4</xdr:col>
                    <xdr:colOff>85725</xdr:colOff>
                    <xdr:row>96</xdr:row>
                    <xdr:rowOff>0</xdr:rowOff>
                  </from>
                  <to>
                    <xdr:col>4</xdr:col>
                    <xdr:colOff>314325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Option Button 7">
              <controlPr defaultSize="0" autoFill="0" autoLine="0" autoPict="0">
                <anchor moveWithCells="1">
                  <from>
                    <xdr:col>3</xdr:col>
                    <xdr:colOff>85725</xdr:colOff>
                    <xdr:row>81</xdr:row>
                    <xdr:rowOff>190500</xdr:rowOff>
                  </from>
                  <to>
                    <xdr:col>4</xdr:col>
                    <xdr:colOff>28575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3</xdr:col>
                    <xdr:colOff>85725</xdr:colOff>
                    <xdr:row>83</xdr:row>
                    <xdr:rowOff>28575</xdr:rowOff>
                  </from>
                  <to>
                    <xdr:col>3</xdr:col>
                    <xdr:colOff>314325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3</xdr:col>
                    <xdr:colOff>85725</xdr:colOff>
                    <xdr:row>84</xdr:row>
                    <xdr:rowOff>66675</xdr:rowOff>
                  </from>
                  <to>
                    <xdr:col>3</xdr:col>
                    <xdr:colOff>314325</xdr:colOff>
                    <xdr:row>86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D4F56C-A585-4ECB-A761-B912C5544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6EA5E-6AD6-4CE5-9E81-C7A50B0D4FA9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  <vt:lpstr>BTS!Print_Titles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cp:lastPrinted>2024-12-23T07:35:06Z</cp:lastPrinted>
  <dcterms:created xsi:type="dcterms:W3CDTF">2016-05-06T01:47:29Z</dcterms:created>
  <dcterms:modified xsi:type="dcterms:W3CDTF">2024-12-23T09:45:45Z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