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134" documentId="13_ncr:1_{975616E5-AE85-450B-AABC-CF2DED53DF09}" xr6:coauthVersionLast="47" xr6:coauthVersionMax="47" xr10:uidLastSave="{CB253A11-490C-4B33-9262-AA43B33A0B2A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" sheetId="34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localSheetId="2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DOCKET'!$A$1:$Q$163</definedName>
    <definedName name="_xlnm.Print_Area" localSheetId="1">'2. TRIM CARD'!$A$1:$C$20</definedName>
    <definedName name="_xlnm.Print_Area" localSheetId="2">BTS!$A$1:$J$42</definedName>
    <definedName name="_xlnm.Print_Titles" localSheetId="0">'1. CUTTING DOCKET'!$1:$15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5" l="1"/>
  <c r="C106" i="34"/>
  <c r="C105" i="34"/>
  <c r="J34" i="34"/>
  <c r="I34" i="34"/>
  <c r="H34" i="34"/>
  <c r="F34" i="34"/>
  <c r="I33" i="34"/>
  <c r="J33" i="34" s="1"/>
  <c r="H33" i="34"/>
  <c r="F33" i="34"/>
  <c r="F30" i="34"/>
  <c r="I28" i="34"/>
  <c r="J28" i="34" s="1"/>
  <c r="H28" i="34"/>
  <c r="F28" i="34"/>
  <c r="J27" i="34"/>
  <c r="I27" i="34"/>
  <c r="H27" i="34"/>
  <c r="F27" i="34"/>
  <c r="I26" i="34"/>
  <c r="J26" i="34" s="1"/>
  <c r="H26" i="34"/>
  <c r="F26" i="34"/>
  <c r="J25" i="34"/>
  <c r="I25" i="34"/>
  <c r="H25" i="34"/>
  <c r="F25" i="34"/>
  <c r="I21" i="34"/>
  <c r="J21" i="34" s="1"/>
  <c r="H21" i="34"/>
  <c r="F21" i="34"/>
  <c r="J20" i="34"/>
  <c r="I20" i="34"/>
  <c r="H20" i="34"/>
  <c r="F20" i="34"/>
  <c r="J19" i="34"/>
  <c r="I19" i="34"/>
  <c r="H19" i="34"/>
  <c r="F19" i="34"/>
  <c r="J18" i="34"/>
  <c r="I18" i="34"/>
  <c r="H18" i="34"/>
  <c r="F18" i="34"/>
  <c r="J17" i="34"/>
  <c r="I17" i="34"/>
  <c r="H17" i="34"/>
  <c r="F17" i="34"/>
  <c r="J16" i="34"/>
  <c r="I16" i="34"/>
  <c r="H16" i="34"/>
  <c r="F16" i="34"/>
  <c r="I15" i="34"/>
  <c r="J15" i="34" s="1"/>
  <c r="H15" i="34"/>
  <c r="F15" i="34"/>
  <c r="J14" i="34"/>
  <c r="I14" i="34"/>
  <c r="H14" i="34"/>
  <c r="F14" i="34"/>
  <c r="I13" i="34"/>
  <c r="J13" i="34" s="1"/>
  <c r="H13" i="34"/>
  <c r="F13" i="34"/>
  <c r="J12" i="34"/>
  <c r="I12" i="34"/>
  <c r="H12" i="34"/>
  <c r="F12" i="34"/>
  <c r="I11" i="34"/>
  <c r="J11" i="34" s="1"/>
  <c r="H11" i="34"/>
  <c r="F11" i="34"/>
  <c r="B5" i="34"/>
  <c r="B4" i="34"/>
  <c r="B3" i="34"/>
  <c r="B37" i="5" l="1"/>
  <c r="A37" i="5"/>
  <c r="B35" i="5"/>
  <c r="A35" i="5"/>
  <c r="A33" i="5"/>
  <c r="B31" i="5" l="1"/>
  <c r="A31" i="5"/>
  <c r="B27" i="5"/>
  <c r="A27" i="5"/>
  <c r="B25" i="5"/>
  <c r="A25" i="5"/>
  <c r="B23" i="5"/>
  <c r="A23" i="5"/>
  <c r="B21" i="5"/>
  <c r="A21" i="5"/>
  <c r="C2" i="5"/>
  <c r="A116" i="1" l="1"/>
  <c r="A117" i="1"/>
  <c r="A118" i="1"/>
  <c r="A119" i="1"/>
  <c r="A120" i="1"/>
  <c r="A121" i="1"/>
  <c r="A122" i="1"/>
  <c r="A123" i="1"/>
  <c r="L121" i="1"/>
  <c r="L122" i="1" l="1"/>
  <c r="A115" i="1" l="1"/>
  <c r="L123" i="1"/>
  <c r="L77" i="1" l="1"/>
  <c r="I19" i="1" l="1"/>
  <c r="J19" i="1"/>
  <c r="K19" i="1"/>
  <c r="G19" i="1"/>
  <c r="A19" i="5" l="1"/>
  <c r="A17" i="5"/>
  <c r="B17" i="5"/>
  <c r="A15" i="5"/>
  <c r="B15" i="5"/>
  <c r="C14" i="5"/>
  <c r="C13" i="5"/>
  <c r="A9" i="5"/>
  <c r="B7" i="5"/>
  <c r="C5" i="5"/>
  <c r="C4" i="5"/>
  <c r="C3" i="5"/>
  <c r="B33" i="5"/>
  <c r="B29" i="5"/>
  <c r="A29" i="5"/>
  <c r="B13" i="5"/>
  <c r="A13" i="5"/>
  <c r="A12" i="5"/>
  <c r="C11" i="5"/>
  <c r="B11" i="5"/>
  <c r="A11" i="5"/>
  <c r="B9" i="5"/>
  <c r="A8" i="5"/>
  <c r="B5" i="5"/>
  <c r="B6" i="5" s="1"/>
  <c r="B4" i="5"/>
  <c r="A4" i="5"/>
  <c r="B3" i="5"/>
  <c r="A3" i="5"/>
  <c r="B2" i="5"/>
  <c r="A2" i="5"/>
  <c r="I21" i="1"/>
  <c r="I53" i="1" s="1"/>
  <c r="F154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54" i="1" s="1"/>
  <c r="K21" i="1"/>
  <c r="K53" i="1" s="1"/>
  <c r="H154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19" i="1"/>
  <c r="L21" i="1" s="1"/>
  <c r="L53" i="1" s="1"/>
  <c r="I154" i="1" s="1"/>
  <c r="H21" i="1"/>
  <c r="H53" i="1" s="1"/>
  <c r="E154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C154" i="1" s="1"/>
  <c r="M19" i="1"/>
  <c r="M21" i="1" s="1"/>
  <c r="G21" i="1"/>
  <c r="G53" i="1" l="1"/>
  <c r="M53" i="1"/>
  <c r="J154" i="1" s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D154" i="1" l="1"/>
  <c r="K154" i="1" s="1"/>
  <c r="C49" i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E59" i="1" l="1"/>
  <c r="E58" i="1"/>
  <c r="C6" i="5" s="1"/>
  <c r="C9" i="5" s="1"/>
  <c r="H77" i="1"/>
  <c r="H79" i="1"/>
  <c r="H80" i="1"/>
  <c r="H78" i="1"/>
  <c r="H118" i="1"/>
  <c r="H121" i="1"/>
  <c r="H120" i="1"/>
  <c r="K118" i="1"/>
  <c r="M118" i="1" s="1"/>
  <c r="O118" i="1" s="1"/>
  <c r="K121" i="1"/>
  <c r="M121" i="1" s="1"/>
  <c r="O121" i="1" s="1"/>
  <c r="K120" i="1"/>
  <c r="M120" i="1" s="1"/>
  <c r="O120" i="1" s="1"/>
  <c r="K117" i="1"/>
  <c r="M117" i="1" s="1"/>
  <c r="O117" i="1" s="1"/>
  <c r="K119" i="1"/>
  <c r="M119" i="1" s="1"/>
  <c r="O119" i="1" s="1"/>
  <c r="K122" i="1"/>
  <c r="M122" i="1" s="1"/>
  <c r="O122" i="1" s="1"/>
  <c r="K116" i="1"/>
  <c r="M116" i="1" s="1"/>
  <c r="O116" i="1" s="1"/>
  <c r="K115" i="1"/>
  <c r="M115" i="1" s="1"/>
  <c r="O115" i="1" s="1"/>
  <c r="K123" i="1"/>
  <c r="M123" i="1" s="1"/>
  <c r="O123" i="1" s="1"/>
  <c r="H116" i="1"/>
  <c r="H117" i="1"/>
  <c r="H119" i="1"/>
  <c r="H122" i="1"/>
  <c r="H115" i="1"/>
  <c r="H123" i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B147" i="1"/>
  <c r="B139" i="1"/>
  <c r="XFD122" i="1" l="1"/>
  <c r="C139" i="1"/>
  <c r="C147" i="1"/>
  <c r="G58" i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<sst xmlns="http://schemas.openxmlformats.org/spreadsheetml/2006/main" count="634" uniqueCount="313">
  <si>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</si>
  <si>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</si>
  <si>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</si>
  <si>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</si>
  <si>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</si>
  <si>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</si>
  <si>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</si>
  <si>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</si>
  <si>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</si>
  <si>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</si>
  <si>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</si>
  <si>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</si>
  <si>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</si>
  <si>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</si>
  <si>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</si>
  <si>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</si>
  <si>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</si>
  <si>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</si>
  <si>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</si>
  <si>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</si>
  <si>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</si>
  <si>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</si>
  <si>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</si>
  <si>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</si>
  <si>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</si>
  <si>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</si>
  <si>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</si>
  <si>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</si>
  <si>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</si>
  <si>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</si>
  <si>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</si>
  <si>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</si>
  <si>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</si>
  <si>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</si>
  <si>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</si>
  <si>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</si>
  <si>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</si>
  <si>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</si>
  <si>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</si>
  <si>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</si>
  <si>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</si>
  <si>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</si>
  <si>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</si>
  <si>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</si>
  <si>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</si>
  <si>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</si>
  <si>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</si>
  <si>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</si>
  <si>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</si>
  <si>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</si>
  <si>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</si>
  <si>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</si>
  <si>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</si>
  <si>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</si>
  <si>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</si>
  <si>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</si>
  <si>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</si>
  <si>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</si>
  <si>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</si>
  <si>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</si>
  <si>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</si>
  <si>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</si>
  <si>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</si>
  <si>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</si>
  <si>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</si>
  <si>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</si>
  <si>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</si>
  <si>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</si>
  <si>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</si>
  <si>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</si>
  <si>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</si>
  <si>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</si>
  <si>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</si>
  <si>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</si>
  <si>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</si>
  <si>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</si>
  <si>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</si>
  <si>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</si>
  <si>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</si>
  <si>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</si>
  <si>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</si>
  <si>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</si>
  <si>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</si>
  <si>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>THÙNG CARTON BOX 60X40X30CM</t>
  </si>
  <si>
    <t xml:space="preserve">CM20 1X1RIB  100% COTTON 260GSM </t>
  </si>
  <si>
    <t>BO CỔ</t>
  </si>
  <si>
    <t>XXS</t>
  </si>
  <si>
    <t>3XL</t>
  </si>
  <si>
    <t>DUYỆT HÌNH IN THEO</t>
  </si>
  <si>
    <t>2XL</t>
  </si>
  <si>
    <t>CHỈ TEX 40 MAY CHÍNH + VẮT SỔ</t>
  </si>
  <si>
    <t>NHÃN XUẤT XỨ (MADE IN VIET NAM)
LT138_TEAR-AWAY COO TAB_OVOF21_217_T</t>
  </si>
  <si>
    <t>GIẤY CHỐNG ẨM A4 (TISSUE PAPER)</t>
  </si>
  <si>
    <t>BAO NYLON 100X120CM</t>
  </si>
  <si>
    <t>WHITE OVO STANDARD</t>
  </si>
  <si>
    <t>TAPE DỆT 1/8"</t>
  </si>
  <si>
    <t>NHÃN CHÍNH LT251 KHÔNG SIZE (LBOVO151)</t>
  </si>
  <si>
    <t>NHÃN SIZE LT246 (OVOW23_181_T)</t>
  </si>
  <si>
    <t>NHÃN THÀNH PHẦN 100% COTTON LT110_CC LABEL</t>
  </si>
  <si>
    <t>SHIPPING SAMPLE REQUIRED</t>
  </si>
  <si>
    <t>TAPE DỆT 5MM</t>
  </si>
  <si>
    <t>WHISPER WHITE</t>
  </si>
  <si>
    <t>FLINT STONE</t>
  </si>
  <si>
    <t>BRONZE GREEN</t>
  </si>
  <si>
    <t>WILD GINGER</t>
  </si>
  <si>
    <t>M-0324-KT-5141</t>
  </si>
  <si>
    <t>2XS</t>
  </si>
  <si>
    <t>GR10.038</t>
  </si>
  <si>
    <t>RE8082</t>
  </si>
  <si>
    <t>PO: O08-0510</t>
  </si>
  <si>
    <t>PO: O08-0511</t>
  </si>
  <si>
    <t>PO: O08-0513</t>
  </si>
  <si>
    <t>PO: O08-0512</t>
  </si>
  <si>
    <t>PO: O08-0514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</si>
  <si>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</si>
  <si>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</si>
  <si>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</si>
  <si>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</si>
  <si>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</si>
  <si>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</si>
  <si>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</si>
  <si>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</si>
  <si>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</si>
  <si>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</si>
  <si>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</si>
  <si>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</si>
  <si>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</si>
  <si>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</si>
  <si>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r>
      <t>WASH:</t>
    </r>
    <r>
      <rPr>
        <sz val="45"/>
        <rFont val="Muli"/>
      </rPr>
      <t xml:space="preserve"> </t>
    </r>
  </si>
  <si>
    <t>DUYỆT GARMENT WASH  THEO</t>
  </si>
  <si>
    <t>CẦN WASH ĐỂ CO RÚT VÀO THÔNG SỐ.</t>
  </si>
  <si>
    <t>CHỈ MAY CHÍNH</t>
  </si>
  <si>
    <t>TREO QUA NHÃN CHÍNH/NHÃN SIZE</t>
  </si>
  <si>
    <t>ĐÓNG GÓI TỪNG SẢN PHẨM</t>
  </si>
  <si>
    <t xml:space="preserve">GẬP ĐÔI, MAY KẸP TẠI GIỮA CỔ SAU </t>
  </si>
  <si>
    <t>SS TEE</t>
  </si>
  <si>
    <t>177CM</t>
  </si>
  <si>
    <t>VẢI CHÍNH +VIỀN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</si>
  <si>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</si>
  <si>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KHÔNG WASH</t>
  </si>
  <si>
    <t>MER CHUYỂN THÔNG TIN 23/07/2024</t>
  </si>
  <si>
    <t>PFD</t>
  </si>
  <si>
    <t>0cm</t>
  </si>
  <si>
    <t>9cm</t>
  </si>
  <si>
    <t>10cm</t>
  </si>
  <si>
    <t>MER - CHI/OANH - EXT : 210</t>
  </si>
  <si>
    <t>TOMORROWLAND</t>
  </si>
  <si>
    <t>SINGLE JERSEY_100% COTTON_190( SOFT HANDFEEL)</t>
  </si>
  <si>
    <t xml:space="preserve">RIB 1X1_100% COTTON_260 </t>
  </si>
  <si>
    <t xml:space="preserve">NHÃN CHÍNH </t>
  </si>
  <si>
    <t>NHÃN SIZE</t>
  </si>
  <si>
    <t>THẺ BÀI</t>
  </si>
  <si>
    <t>SET</t>
  </si>
  <si>
    <t>STICKER DÁN THẺ BÀI - 4CM RỘNG X 5CM CAO</t>
  </si>
  <si>
    <t>WHITE/BLACK</t>
  </si>
  <si>
    <t>STICKER TRÒN DÁN NGOÀI BAO NYLON - 3CM RỘNG</t>
  </si>
  <si>
    <t>BAO NYLON - 330MM RỘNG  X  465MM CAO</t>
  </si>
  <si>
    <t>KHÔNG IN</t>
  </si>
  <si>
    <t>THÊU BÁN THÀNH PHẨM GIỮA THÂN TRƯỚC + THÂN SAU</t>
  </si>
  <si>
    <t xml:space="preserve">THÊU : 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</si>
  <si>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</si>
  <si>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</si>
  <si>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</si>
  <si>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</si>
  <si>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</si>
  <si>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</si>
  <si>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</si>
  <si>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</si>
  <si>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</si>
  <si>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</si>
  <si>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</si>
  <si>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</si>
  <si>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</si>
  <si>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</si>
  <si>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</si>
  <si>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</si>
  <si>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</si>
  <si>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</si>
  <si>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BOTTOM WIDTH AT RIB/ BOTTOM HEM</t>
  </si>
  <si>
    <t xml:space="preserve">RELAXED 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</si>
  <si>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</si>
  <si>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</si>
  <si>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</si>
  <si>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</si>
  <si>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</si>
  <si>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</si>
  <si>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</si>
  <si>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</si>
  <si>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</si>
  <si>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</si>
  <si>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</si>
  <si>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</si>
  <si>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</si>
  <si>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K </t>
  </si>
  <si>
    <t xml:space="preserve">SLEEVE LENGTH </t>
  </si>
  <si>
    <t>CB NECK TO SHOULDER TO CUFF HEM</t>
  </si>
  <si>
    <t>SLEEVEHEAD HEIGHT</t>
  </si>
  <si>
    <t xml:space="preserve">M </t>
  </si>
  <si>
    <t>stick to spec</t>
  </si>
  <si>
    <t>SHOULDERDROP</t>
  </si>
  <si>
    <t xml:space="preserve">HEIGHT BETWEEN SNP AT NECK TO SHOULDERSEAM </t>
  </si>
  <si>
    <t>N</t>
  </si>
  <si>
    <t>NECK</t>
  </si>
  <si>
    <t xml:space="preserve">NECK OPENING </t>
  </si>
  <si>
    <t>SEAM TO SEAM, INCL COLLAR</t>
  </si>
  <si>
    <t>O</t>
  </si>
  <si>
    <t>FRONT NECK DROP</t>
  </si>
  <si>
    <t>STRAIGHT FROM SNP TO CF NECKLINE, INCL COLLAR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</si>
  <si>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</si>
  <si>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</si>
  <si>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</si>
  <si>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</si>
  <si>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</si>
  <si>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</si>
  <si>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</si>
  <si>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</si>
  <si>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</si>
  <si>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OK</t>
  </si>
  <si>
    <t>ARTWORK</t>
  </si>
  <si>
    <t>FRONT ARTWORK SIZE</t>
  </si>
  <si>
    <t>%</t>
  </si>
  <si>
    <t>BACK ARTWORK SIZE</t>
  </si>
  <si>
    <t>ARTWORK POSITION FROM SHOULDER NECK POINT</t>
  </si>
  <si>
    <t xml:space="preserve"> </t>
  </si>
  <si>
    <t>ARTWORK POSITION FROM CF</t>
  </si>
  <si>
    <t>UNITY FLAG GRADIENT TSHIRT WOMEN PINK</t>
  </si>
  <si>
    <t>ARTWORK POSITION FROM CF NECKLINE</t>
  </si>
  <si>
    <t>EXCL COLLAR</t>
  </si>
  <si>
    <t>ARTWORK POSITION FROM CB NECKLINE</t>
  </si>
  <si>
    <t>adjusted for this specific style</t>
  </si>
  <si>
    <t>Marked in red is out of tolerance, marked in yellow is adjusted or added</t>
  </si>
  <si>
    <t>LOOK - FABRIC</t>
  </si>
  <si>
    <t>FABRIC + COLOUR</t>
  </si>
  <si>
    <t>WASHING</t>
  </si>
  <si>
    <t>TRIMS</t>
  </si>
  <si>
    <t>TECHNIQUE</t>
  </si>
  <si>
    <t>COLOUR</t>
  </si>
  <si>
    <t xml:space="preserve">POSITION </t>
  </si>
  <si>
    <t>PICTURES</t>
  </si>
  <si>
    <t>FITTING</t>
  </si>
  <si>
    <t xml:space="preserve">Overall fitting looks good! Few remarks: </t>
  </si>
  <si>
    <t xml:space="preserve">* For this style, I have the feeling we need to give slightly some extra length in the CB to make sure the bottom hem is in balance when wearing </t>
  </si>
  <si>
    <t xml:space="preserve"> -&gt; Please add 0,75 cm to CB and make fluent shape to 0 cm at sideseam, no changes to front bottom hem shape</t>
  </si>
  <si>
    <t>* The sleeve is pulling some cords as it doens't have enough sleevehead height, please improve for bulk</t>
  </si>
  <si>
    <t xml:space="preserve"> -&gt; Please add around 2 cm to the sleevehead height</t>
  </si>
  <si>
    <t xml:space="preserve">* Make sure that the collar width is 2 cm iso 1,7 cm </t>
  </si>
  <si>
    <t>* Please follow the adjusted artwork positions for this style in perticular and adjust, both back and front artwork were postioned a bit too low</t>
  </si>
  <si>
    <t>FINISHING - MANUFACTURING</t>
  </si>
  <si>
    <t xml:space="preserve">Overall finishing and workmanship is ok </t>
  </si>
  <si>
    <t xml:space="preserve">* Please make sure to first finish the sideseam first before finishing the bottom hem seam </t>
  </si>
  <si>
    <t xml:space="preserve"> -&gt; Overlock can not be visible at bottom hem so please adjust order of finishing/ approve for bulk</t>
  </si>
  <si>
    <t>Requested in following sizes</t>
  </si>
  <si>
    <t>Extra comments</t>
  </si>
  <si>
    <t>I do want to check/ approve all artwork positions of other colorways but for this style, you can proceed to production</t>
  </si>
  <si>
    <t>Please contact us if something isn't clear, or if you have any questions</t>
  </si>
  <si>
    <t xml:space="preserve">GẬP ĐÔI, MAY BÊN CẠNH TRÁI CỦA NHÃN CHÍNH ( HƯỚNG NGƯỜI MẶC) </t>
  </si>
  <si>
    <t>GẬP ĐÔI, MAY KẸP BÊN SƯỜN TRÁI NGƯỜI MẶT, CÁCH MÉP LAI 11CM</t>
  </si>
  <si>
    <t>STICKER DÁN THẺ NGOÀI NYLON  - 4CM RỘNG X 5CM CAO</t>
  </si>
  <si>
    <t xml:space="preserve">DÁN NGOÀI NYLON, GIỮA GÓC DƯỚI TRƯỚC - NHƯ HÌNH </t>
  </si>
  <si>
    <t xml:space="preserve">DÁN BÊN NGOÀI NYLON , GÓC TRÁI NGƯỜI NHÌN - NHƯ HÌNH </t>
  </si>
  <si>
    <t>DÁN GIỮA MẶT SAU CỦA THẺ BÀI PHỤ - NHƯ HÌNH</t>
  </si>
  <si>
    <t xml:space="preserve">TREO VÀO NHÃN SIZE - NHƯ HÌNH </t>
  </si>
  <si>
    <t>BỎ VÀO KHI GẤP XẾP</t>
  </si>
  <si>
    <t>LÓT TRONG THÙNG</t>
  </si>
  <si>
    <t>DÀI TRƯỚC ĐO TỪ ĐỈNH VAI ĐẾN LAI</t>
  </si>
  <si>
    <t>NGANG VAI</t>
  </si>
  <si>
    <t>1/2 NGANG NGỰC DƯỚI NÁCH 1CM</t>
  </si>
  <si>
    <t>1/2 LAI ĐO ÊM</t>
  </si>
  <si>
    <t>TO BẢN LAI</t>
  </si>
  <si>
    <t>1/2 NÁCH ĐO THẲNG</t>
  </si>
  <si>
    <t>1/2 BẮP TAY ĐO VUÔNG GÓC TẠI NÁCH</t>
  </si>
  <si>
    <t>CỬA TAY</t>
  </si>
  <si>
    <t>TO BẢN LAI TAY</t>
  </si>
  <si>
    <t>DÀI TAY TỪ GIỮA CỔ SAU ĐẾN LAI TAY</t>
  </si>
  <si>
    <t>XUÔI VAI</t>
  </si>
  <si>
    <t>CỔ</t>
  </si>
  <si>
    <t>RỘNG CỔ</t>
  </si>
  <si>
    <t>HẠ CỔ TRƯỚC</t>
  </si>
  <si>
    <t>HẠ CỔ SAU</t>
  </si>
  <si>
    <t>TO BẢN CỔ</t>
  </si>
  <si>
    <t>VÒNG CỔ KÉO CĂNG</t>
  </si>
  <si>
    <t>ĐỐI VỚI MÃ HÀNG NÀY,  CẦN TĂNG THÊM MỘT CHÚT CHIỀU DÀI ÁO ĐỂ ĐẢM BẢO CÂN ĐỐI KHI MẶC</t>
  </si>
  <si>
    <t xml:space="preserve"> VUI LÒNG THÊM 0,75 CM VÀO GIỮA SAU VÀ TẠO HÌNH DẠNG MỀM MẠI , KHÔNG THAY ĐỔI HÌNH DẠNG LAIỞ THÂN TRƯỚC</t>
  </si>
  <si>
    <t>TAY ÁO HƠI LỎNG LẺO  VÌ KHÔNG ĐỦ CHIỀU CAO ĐẦU TAY ÁO, VUI LÒNG CẢI THIỆN ĐỂ VỪA VẶN HƠN -&gt; VUI LÒNG THÊM KHOẢNG 2 CM VÀO CHIỀU CAO ĐẦU TAY ÁO</t>
  </si>
  <si>
    <t>ĐẢM BẢO TO BẢN CỔ 2CM THAY VÌ 1.7CM NHƯ ÁO MẪU</t>
  </si>
  <si>
    <t xml:space="preserve">VUI LÒNG ĐẢM BẢO MAY SẠCH , KHÔNG CÓ ĐƯỜNG MAY TẠI SƯỜN LAI </t>
  </si>
  <si>
    <t xml:space="preserve">ĐỊNH VỊ HÌNH THÊU THÂN TRƯỚC : CANH GIỮA THÂN TRƯỚC , TỪ ĐƯỜNG MAY GIỮA CỔ TRƯỚC XUỐNG </t>
  </si>
  <si>
    <t>9.5CM</t>
  </si>
  <si>
    <t xml:space="preserve">ĐỊNH VỊ HÌNH THÊU THÂN SAU :CANH GIỮA THÂN SAU , TỪ ĐƯỜNG MAY GIỮA CỔ SAU XUỐNG </t>
  </si>
  <si>
    <t>8CM</t>
  </si>
  <si>
    <t>T25  FW25  G2783</t>
  </si>
  <si>
    <t>DROP 2</t>
  </si>
  <si>
    <t>FW25 - PRODUCTION</t>
  </si>
  <si>
    <t>T25-0047</t>
  </si>
  <si>
    <t>T25-0051</t>
  </si>
  <si>
    <t>T25-0049</t>
  </si>
  <si>
    <t>T25-0054</t>
  </si>
  <si>
    <t>T25-0050</t>
  </si>
  <si>
    <t>T25-0056</t>
  </si>
  <si>
    <t xml:space="preserve">T25-0055 </t>
  </si>
  <si>
    <t>TOL  UPDATED ON 16.SEP</t>
  </si>
  <si>
    <t>COMMENTS FROM CUSTOMER</t>
  </si>
  <si>
    <t>UA COMMENT ON 09.SEP</t>
  </si>
  <si>
    <t>UA suggested to a better shape and fitness for women -&gt;  -&gt; APPROVED BY EMILIE ON 16/SEP</t>
  </si>
  <si>
    <t>CAO ĐẦU TAY</t>
  </si>
  <si>
    <t>We have keep sample at UA and we checked = 12cm. However, If you want to the comfortable is we suggested increase 14cm for this point . Pease see image next to  -&gt;  -&gt; APPROVED BY EMILIE ON 16/SEP</t>
  </si>
  <si>
    <t>0CM</t>
  </si>
  <si>
    <t>NOS ICON FLORAL CROPPED T 25</t>
  </si>
  <si>
    <t>C0057-SST041</t>
  </si>
  <si>
    <t>THAM KHẢO CÁCH MAY: ÁO MẪU PHOTOSHOOT T25-SS39 CHUYỂN CÙNG TÁC NGHIỆP</t>
  </si>
  <si>
    <t>SMOKE GREEN</t>
  </si>
  <si>
    <t xml:space="preserve">NHÃN THÀNH PHẦN  </t>
  </si>
  <si>
    <t>DUYỆT CHẤT LƯỢNG MÀU SẮC NHƯ COMMENT CỦA 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</si>
</sst>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b/>
      <sz val="30"/>
      <color rgb="FFFF0000"/>
      <name val="Muli"/>
    </font>
    <font>
      <sz val="13"/>
      <name val="Times New Roman"/>
      <family val="1"/>
    </font>
    <font>
      <b/>
      <sz val="13"/>
      <name val="Times New Roman"/>
      <family val="1"/>
    </font>
    <font>
      <sz val="13"/>
      <color rgb="FFFF0000"/>
      <name val="Times New Roman"/>
      <family val="1"/>
    </font>
    <font>
      <i/>
      <sz val="13"/>
      <name val="Times New Roman"/>
      <family val="1"/>
    </font>
    <font>
      <sz val="13"/>
      <color theme="1"/>
      <name val="Times New Roman"/>
      <family val="1"/>
    </font>
    <font>
      <b/>
      <u/>
      <sz val="13"/>
      <name val="Times New Roman"/>
      <family val="1"/>
    </font>
    <font>
      <b/>
      <sz val="13"/>
      <color rgb="FFFF0000"/>
      <name val="Times New Roman"/>
      <family val="1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8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5" applyNumberFormat="0" applyProtection="0">
      <alignment horizontal="right" vertical="center"/>
    </xf>
    <xf numFmtId="0" fontId="2" fillId="8" borderId="15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6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4" applyNumberFormat="0" applyProtection="0">
      <alignment horizontal="left" vertical="center" indent="1"/>
    </xf>
    <xf numFmtId="4" fontId="13" fillId="7" borderId="34" applyNumberFormat="0" applyProtection="0">
      <alignment horizontal="right" vertical="center"/>
    </xf>
    <xf numFmtId="10" fontId="6" fillId="6" borderId="32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5" applyNumberFormat="0" applyFill="0" applyAlignment="0" applyProtection="0"/>
    <xf numFmtId="0" fontId="52" fillId="0" borderId="36" applyNumberFormat="0" applyFill="0" applyAlignment="0" applyProtection="0"/>
    <xf numFmtId="0" fontId="53" fillId="0" borderId="37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8" applyNumberFormat="0" applyAlignment="0" applyProtection="0"/>
    <xf numFmtId="0" fontId="58" fillId="20" borderId="39" applyNumberFormat="0" applyAlignment="0" applyProtection="0"/>
    <xf numFmtId="0" fontId="59" fillId="20" borderId="38" applyNumberFormat="0" applyAlignment="0" applyProtection="0"/>
    <xf numFmtId="0" fontId="60" fillId="0" borderId="40" applyNumberFormat="0" applyFill="0" applyAlignment="0" applyProtection="0"/>
    <xf numFmtId="0" fontId="61" fillId="21" borderId="41" applyNumberFormat="0" applyAlignment="0" applyProtection="0"/>
    <xf numFmtId="0" fontId="62" fillId="0" borderId="0" applyNumberFormat="0" applyFill="0" applyBorder="0" applyAlignment="0" applyProtection="0"/>
    <xf numFmtId="0" fontId="1" fillId="22" borderId="42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3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</cellStyleXfs>
  <cellXfs count="381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8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3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32" xfId="0" applyNumberFormat="1" applyFont="1" applyBorder="1" applyAlignment="1">
      <alignment horizontal="center" vertical="center"/>
    </xf>
    <xf numFmtId="1" fontId="44" fillId="0" borderId="32" xfId="1" applyNumberFormat="1" applyFont="1" applyBorder="1" applyAlignment="1">
      <alignment horizontal="center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vertical="center"/>
    </xf>
    <xf numFmtId="1" fontId="26" fillId="2" borderId="32" xfId="0" applyNumberFormat="1" applyFont="1" applyFill="1" applyBorder="1" applyAlignment="1">
      <alignment horizontal="center" vertical="center"/>
    </xf>
    <xf numFmtId="4" fontId="37" fillId="2" borderId="32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2" fillId="5" borderId="32" xfId="0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2" fontId="26" fillId="2" borderId="32" xfId="0" applyNumberFormat="1" applyFont="1" applyFill="1" applyBorder="1" applyAlignment="1">
      <alignment horizontal="center" vertical="center"/>
    </xf>
    <xf numFmtId="0" fontId="37" fillId="2" borderId="32" xfId="0" applyFont="1" applyFill="1" applyBorder="1" applyAlignment="1">
      <alignment horizontal="center" vertical="center" wrapText="1"/>
    </xf>
    <xf numFmtId="1" fontId="37" fillId="2" borderId="32" xfId="0" applyNumberFormat="1" applyFont="1" applyFill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/>
    </xf>
    <xf numFmtId="1" fontId="26" fillId="2" borderId="33" xfId="0" applyNumberFormat="1" applyFont="1" applyFill="1" applyBorder="1" applyAlignment="1">
      <alignment vertical="center" wrapText="1"/>
    </xf>
    <xf numFmtId="0" fontId="26" fillId="2" borderId="30" xfId="0" quotePrefix="1" applyFont="1" applyFill="1" applyBorder="1" applyAlignment="1">
      <alignment vertical="center" wrapText="1"/>
    </xf>
    <xf numFmtId="0" fontId="26" fillId="2" borderId="23" xfId="0" quotePrefix="1" applyFont="1" applyFill="1" applyBorder="1" applyAlignment="1">
      <alignment vertical="center" wrapText="1"/>
    </xf>
    <xf numFmtId="0" fontId="68" fillId="2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2" xfId="0" quotePrefix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3" fontId="40" fillId="2" borderId="3" xfId="0" applyNumberFormat="1" applyFont="1" applyFill="1" applyBorder="1" applyAlignment="1">
      <alignment horizontal="center" vertical="center"/>
    </xf>
    <xf numFmtId="0" fontId="40" fillId="2" borderId="3" xfId="62" applyNumberFormat="1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6" fillId="0" borderId="32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32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32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6" xfId="1" applyNumberFormat="1" applyFont="1" applyBorder="1" applyAlignment="1">
      <alignment vertical="center" wrapText="1"/>
    </xf>
    <xf numFmtId="1" fontId="44" fillId="0" borderId="5" xfId="1" applyNumberFormat="1" applyFont="1" applyBorder="1" applyAlignment="1">
      <alignment horizontal="center" vertical="center" wrapText="1"/>
    </xf>
    <xf numFmtId="0" fontId="36" fillId="0" borderId="6" xfId="0" quotePrefix="1" applyFont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1" fontId="36" fillId="2" borderId="8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30" fillId="2" borderId="1" xfId="0" applyFont="1" applyFill="1" applyBorder="1" applyAlignment="1">
      <alignment horizontal="left" vertical="center"/>
    </xf>
    <xf numFmtId="0" fontId="75" fillId="2" borderId="2" xfId="0" applyFont="1" applyFill="1" applyBorder="1" applyAlignment="1">
      <alignment horizontal="left" vertical="center"/>
    </xf>
    <xf numFmtId="0" fontId="48" fillId="47" borderId="2" xfId="0" applyFont="1" applyFill="1" applyBorder="1" applyAlignment="1">
      <alignment horizontal="left" vertical="center"/>
    </xf>
    <xf numFmtId="0" fontId="48" fillId="47" borderId="4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4" xfId="0" applyFont="1" applyFill="1" applyBorder="1" applyAlignment="1">
      <alignment horizontal="center" vertical="center" wrapText="1"/>
    </xf>
    <xf numFmtId="0" fontId="48" fillId="47" borderId="2" xfId="0" applyFont="1" applyFill="1" applyBorder="1" applyAlignment="1">
      <alignment horizontal="center" vertical="center"/>
    </xf>
    <xf numFmtId="1" fontId="40" fillId="2" borderId="3" xfId="0" applyNumberFormat="1" applyFont="1" applyFill="1" applyBorder="1" applyAlignment="1">
      <alignment horizontal="center" vertical="center"/>
    </xf>
    <xf numFmtId="1" fontId="40" fillId="5" borderId="2" xfId="0" quotePrefix="1" applyNumberFormat="1" applyFont="1" applyFill="1" applyBorder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0" fontId="77" fillId="2" borderId="2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9" fillId="2" borderId="0" xfId="0" applyFont="1" applyFill="1" applyAlignment="1">
      <alignment horizontal="left" vertical="center"/>
    </xf>
    <xf numFmtId="0" fontId="80" fillId="2" borderId="0" xfId="0" applyFont="1" applyFill="1" applyAlignment="1">
      <alignment vertical="center"/>
    </xf>
    <xf numFmtId="0" fontId="78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32" xfId="1" applyNumberFormat="1" applyFont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/>
    </xf>
    <xf numFmtId="0" fontId="83" fillId="3" borderId="0" xfId="0" applyFont="1" applyFill="1" applyAlignment="1">
      <alignment vertical="center"/>
    </xf>
    <xf numFmtId="0" fontId="83" fillId="0" borderId="0" xfId="0" applyFont="1" applyAlignment="1">
      <alignment vertical="center"/>
    </xf>
    <xf numFmtId="0" fontId="83" fillId="3" borderId="0" xfId="0" applyFont="1" applyFill="1" applyAlignment="1">
      <alignment vertical="center" wrapText="1"/>
    </xf>
    <xf numFmtId="9" fontId="83" fillId="0" borderId="0" xfId="131" applyFont="1" applyAlignment="1">
      <alignment vertical="center"/>
    </xf>
    <xf numFmtId="0" fontId="84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32" xfId="2" applyFont="1" applyFill="1" applyBorder="1" applyAlignment="1">
      <alignment horizontal="center" vertical="center" wrapText="1"/>
    </xf>
    <xf numFmtId="0" fontId="38" fillId="5" borderId="32" xfId="2" applyFont="1" applyFill="1" applyBorder="1" applyAlignment="1">
      <alignment horizontal="center" vertical="center" wrapText="1"/>
    </xf>
    <xf numFmtId="0" fontId="38" fillId="5" borderId="33" xfId="2" applyFont="1" applyFill="1" applyBorder="1" applyAlignment="1">
      <alignment horizontal="center" vertical="center" wrapText="1"/>
    </xf>
    <xf numFmtId="0" fontId="85" fillId="0" borderId="0" xfId="2" applyFont="1" applyAlignment="1">
      <alignment vertical="center"/>
    </xf>
    <xf numFmtId="0" fontId="38" fillId="5" borderId="32" xfId="2" applyFont="1" applyFill="1" applyBorder="1" applyAlignment="1">
      <alignment horizontal="center" vertical="center"/>
    </xf>
    <xf numFmtId="0" fontId="85" fillId="0" borderId="32" xfId="2" applyFont="1" applyBorder="1" applyAlignment="1">
      <alignment horizontal="center" vertical="center" wrapText="1"/>
    </xf>
    <xf numFmtId="0" fontId="39" fillId="0" borderId="3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32" xfId="2" applyNumberFormat="1" applyFont="1" applyFill="1" applyBorder="1" applyAlignment="1">
      <alignment horizontal="center" vertical="center" wrapText="1"/>
    </xf>
    <xf numFmtId="1" fontId="39" fillId="0" borderId="32" xfId="2" applyNumberFormat="1" applyFont="1" applyBorder="1" applyAlignment="1">
      <alignment horizontal="center" vertical="center" wrapText="1"/>
    </xf>
    <xf numFmtId="0" fontId="85" fillId="0" borderId="32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32" xfId="2" applyFont="1" applyBorder="1" applyAlignment="1">
      <alignment horizontal="center" vertical="center" wrapText="1"/>
    </xf>
    <xf numFmtId="12" fontId="81" fillId="0" borderId="32" xfId="0" quotePrefix="1" applyNumberFormat="1" applyFont="1" applyBorder="1" applyAlignment="1">
      <alignment horizontal="center" vertical="center" wrapText="1"/>
    </xf>
    <xf numFmtId="12" fontId="87" fillId="0" borderId="32" xfId="0" quotePrefix="1" applyNumberFormat="1" applyFont="1" applyBorder="1" applyAlignment="1">
      <alignment horizontal="center" vertical="center" wrapText="1"/>
    </xf>
    <xf numFmtId="0" fontId="88" fillId="0" borderId="48" xfId="0" applyFont="1" applyBorder="1" applyAlignment="1">
      <alignment horizontal="left" vertical="center"/>
    </xf>
    <xf numFmtId="177" fontId="88" fillId="0" borderId="44" xfId="0" applyNumberFormat="1" applyFont="1" applyBorder="1" applyAlignment="1">
      <alignment vertical="center"/>
    </xf>
    <xf numFmtId="177" fontId="88" fillId="0" borderId="0" xfId="0" applyNumberFormat="1" applyFont="1" applyAlignment="1">
      <alignment vertical="center"/>
    </xf>
    <xf numFmtId="0" fontId="88" fillId="0" borderId="0" xfId="0" applyFont="1" applyAlignment="1">
      <alignment vertical="center"/>
    </xf>
    <xf numFmtId="0" fontId="88" fillId="0" borderId="0" xfId="0" applyFont="1"/>
    <xf numFmtId="0" fontId="88" fillId="0" borderId="48" xfId="0" applyFont="1" applyBorder="1" applyAlignment="1">
      <alignment vertical="center"/>
    </xf>
    <xf numFmtId="0" fontId="88" fillId="0" borderId="0" xfId="0" applyFont="1" applyAlignment="1">
      <alignment horizontal="right" vertical="center"/>
    </xf>
    <xf numFmtId="0" fontId="88" fillId="0" borderId="44" xfId="0" applyFont="1" applyBorder="1" applyAlignment="1">
      <alignment vertical="center"/>
    </xf>
    <xf numFmtId="0" fontId="88" fillId="0" borderId="0" xfId="0" applyFont="1" applyAlignment="1">
      <alignment horizontal="center" vertical="center"/>
    </xf>
    <xf numFmtId="0" fontId="88" fillId="0" borderId="49" xfId="0" applyFont="1" applyBorder="1" applyAlignment="1">
      <alignment vertical="center"/>
    </xf>
    <xf numFmtId="0" fontId="88" fillId="0" borderId="49" xfId="0" applyFont="1" applyBorder="1" applyAlignment="1">
      <alignment horizontal="center" vertical="center"/>
    </xf>
    <xf numFmtId="0" fontId="88" fillId="5" borderId="49" xfId="0" applyFont="1" applyFill="1" applyBorder="1" applyAlignment="1">
      <alignment horizontal="center" vertical="center"/>
    </xf>
    <xf numFmtId="0" fontId="88" fillId="5" borderId="49" xfId="0" applyFont="1" applyFill="1" applyBorder="1" applyAlignment="1">
      <alignment horizontal="center"/>
    </xf>
    <xf numFmtId="0" fontId="88" fillId="0" borderId="0" xfId="0" applyFont="1" applyAlignment="1">
      <alignment horizontal="center"/>
    </xf>
    <xf numFmtId="0" fontId="88" fillId="0" borderId="50" xfId="0" applyFont="1" applyBorder="1" applyAlignment="1">
      <alignment vertical="center"/>
    </xf>
    <xf numFmtId="0" fontId="88" fillId="0" borderId="50" xfId="0" applyFont="1" applyBorder="1" applyAlignment="1">
      <alignment horizontal="center" vertical="center"/>
    </xf>
    <xf numFmtId="0" fontId="88" fillId="5" borderId="50" xfId="0" applyFont="1" applyFill="1" applyBorder="1" applyAlignment="1">
      <alignment horizontal="center" vertical="center"/>
    </xf>
    <xf numFmtId="0" fontId="88" fillId="5" borderId="50" xfId="0" applyFont="1" applyFill="1" applyBorder="1" applyAlignment="1">
      <alignment horizontal="center"/>
    </xf>
    <xf numFmtId="0" fontId="88" fillId="0" borderId="51" xfId="0" applyFont="1" applyBorder="1" applyAlignment="1">
      <alignment vertical="center"/>
    </xf>
    <xf numFmtId="0" fontId="88" fillId="0" borderId="51" xfId="0" applyFont="1" applyBorder="1" applyAlignment="1">
      <alignment horizontal="center" vertical="center"/>
    </xf>
    <xf numFmtId="0" fontId="88" fillId="5" borderId="51" xfId="0" applyFont="1" applyFill="1" applyBorder="1" applyAlignment="1">
      <alignment horizontal="center" vertical="center"/>
    </xf>
    <xf numFmtId="0" fontId="88" fillId="5" borderId="51" xfId="0" applyFont="1" applyFill="1" applyBorder="1" applyAlignment="1">
      <alignment horizontal="center"/>
    </xf>
    <xf numFmtId="0" fontId="88" fillId="0" borderId="52" xfId="0" applyFont="1" applyBorder="1" applyAlignment="1">
      <alignment vertical="center"/>
    </xf>
    <xf numFmtId="0" fontId="88" fillId="0" borderId="14" xfId="0" applyFont="1" applyBorder="1" applyAlignment="1">
      <alignment vertical="center"/>
    </xf>
    <xf numFmtId="0" fontId="88" fillId="0" borderId="14" xfId="0" applyFont="1" applyBorder="1" applyAlignment="1">
      <alignment horizontal="center" vertical="center"/>
    </xf>
    <xf numFmtId="0" fontId="89" fillId="48" borderId="14" xfId="0" applyFont="1" applyFill="1" applyBorder="1" applyAlignment="1">
      <alignment horizontal="center" vertical="center"/>
    </xf>
    <xf numFmtId="0" fontId="88" fillId="5" borderId="14" xfId="0" applyFont="1" applyFill="1" applyBorder="1" applyAlignment="1">
      <alignment horizontal="center" vertical="center"/>
    </xf>
    <xf numFmtId="0" fontId="88" fillId="0" borderId="32" xfId="0" applyFont="1" applyBorder="1" applyAlignment="1">
      <alignment horizontal="left" vertical="center"/>
    </xf>
    <xf numFmtId="0" fontId="88" fillId="48" borderId="13" xfId="0" applyFont="1" applyFill="1" applyBorder="1" applyAlignment="1">
      <alignment horizontal="center" vertical="center"/>
    </xf>
    <xf numFmtId="0" fontId="88" fillId="5" borderId="53" xfId="0" applyFont="1" applyFill="1" applyBorder="1" applyAlignment="1">
      <alignment horizontal="center" vertical="center"/>
    </xf>
    <xf numFmtId="0" fontId="88" fillId="0" borderId="54" xfId="136" applyFont="1" applyBorder="1" applyAlignment="1">
      <alignment vertical="center"/>
    </xf>
    <xf numFmtId="0" fontId="88" fillId="0" borderId="32" xfId="0" applyFont="1" applyBorder="1" applyAlignment="1">
      <alignment vertical="center"/>
    </xf>
    <xf numFmtId="0" fontId="88" fillId="0" borderId="32" xfId="0" applyFont="1" applyBorder="1" applyAlignment="1">
      <alignment vertical="center" wrapText="1"/>
    </xf>
    <xf numFmtId="0" fontId="88" fillId="0" borderId="32" xfId="0" applyFont="1" applyBorder="1" applyAlignment="1">
      <alignment horizontal="center" vertical="center"/>
    </xf>
    <xf numFmtId="0" fontId="89" fillId="48" borderId="32" xfId="0" applyFont="1" applyFill="1" applyBorder="1" applyAlignment="1">
      <alignment horizontal="center" vertical="center"/>
    </xf>
    <xf numFmtId="0" fontId="88" fillId="5" borderId="32" xfId="0" applyFont="1" applyFill="1" applyBorder="1" applyAlignment="1">
      <alignment horizontal="center" vertical="center"/>
    </xf>
    <xf numFmtId="0" fontId="88" fillId="48" borderId="30" xfId="0" applyFont="1" applyFill="1" applyBorder="1" applyAlignment="1">
      <alignment horizontal="center" vertical="center"/>
    </xf>
    <xf numFmtId="0" fontId="88" fillId="5" borderId="55" xfId="0" applyFont="1" applyFill="1" applyBorder="1" applyAlignment="1">
      <alignment horizontal="center" vertical="center"/>
    </xf>
    <xf numFmtId="0" fontId="89" fillId="48" borderId="33" xfId="0" applyFont="1" applyFill="1" applyBorder="1" applyAlignment="1">
      <alignment horizontal="center" vertical="center"/>
    </xf>
    <xf numFmtId="0" fontId="88" fillId="0" borderId="33" xfId="0" applyFont="1" applyBorder="1" applyAlignment="1">
      <alignment horizontal="center" vertical="center"/>
    </xf>
    <xf numFmtId="0" fontId="88" fillId="3" borderId="54" xfId="136" applyFont="1" applyFill="1" applyBorder="1" applyAlignment="1">
      <alignment vertical="center"/>
    </xf>
    <xf numFmtId="0" fontId="88" fillId="3" borderId="32" xfId="0" applyFont="1" applyFill="1" applyBorder="1" applyAlignment="1">
      <alignment vertical="center"/>
    </xf>
    <xf numFmtId="0" fontId="88" fillId="3" borderId="32" xfId="0" applyFont="1" applyFill="1" applyBorder="1" applyAlignment="1">
      <alignment vertical="center" wrapText="1"/>
    </xf>
    <xf numFmtId="0" fontId="88" fillId="3" borderId="32" xfId="0" applyFont="1" applyFill="1" applyBorder="1" applyAlignment="1">
      <alignment horizontal="center" vertical="center"/>
    </xf>
    <xf numFmtId="0" fontId="88" fillId="3" borderId="33" xfId="0" applyFont="1" applyFill="1" applyBorder="1" applyAlignment="1">
      <alignment horizontal="center" vertical="center"/>
    </xf>
    <xf numFmtId="0" fontId="90" fillId="48" borderId="30" xfId="0" applyFont="1" applyFill="1" applyBorder="1" applyAlignment="1">
      <alignment horizontal="center" vertical="center" wrapText="1"/>
    </xf>
    <xf numFmtId="0" fontId="88" fillId="3" borderId="0" xfId="0" applyFont="1" applyFill="1" applyAlignment="1">
      <alignment vertical="center"/>
    </xf>
    <xf numFmtId="0" fontId="88" fillId="3" borderId="0" xfId="0" applyFont="1" applyFill="1" applyAlignment="1">
      <alignment horizontal="center" vertical="center"/>
    </xf>
    <xf numFmtId="0" fontId="90" fillId="48" borderId="33" xfId="0" applyFont="1" applyFill="1" applyBorder="1" applyAlignment="1">
      <alignment horizontal="center" vertical="center" wrapText="1"/>
    </xf>
    <xf numFmtId="0" fontId="91" fillId="0" borderId="33" xfId="0" applyFont="1" applyBorder="1" applyAlignment="1">
      <alignment horizontal="center" vertical="center"/>
    </xf>
    <xf numFmtId="0" fontId="91" fillId="5" borderId="32" xfId="0" applyFont="1" applyFill="1" applyBorder="1" applyAlignment="1">
      <alignment horizontal="center" vertical="center"/>
    </xf>
    <xf numFmtId="0" fontId="91" fillId="0" borderId="32" xfId="0" applyFont="1" applyBorder="1" applyAlignment="1">
      <alignment vertical="center"/>
    </xf>
    <xf numFmtId="0" fontId="88" fillId="0" borderId="56" xfId="136" applyFont="1" applyBorder="1" applyAlignment="1">
      <alignment vertical="center"/>
    </xf>
    <xf numFmtId="0" fontId="91" fillId="0" borderId="57" xfId="0" applyFont="1" applyBorder="1" applyAlignment="1">
      <alignment vertical="center"/>
    </xf>
    <xf numFmtId="0" fontId="88" fillId="0" borderId="57" xfId="0" applyFont="1" applyBorder="1" applyAlignment="1">
      <alignment horizontal="center" vertical="center"/>
    </xf>
    <xf numFmtId="0" fontId="89" fillId="48" borderId="57" xfId="0" applyFont="1" applyFill="1" applyBorder="1" applyAlignment="1">
      <alignment horizontal="center" vertical="center"/>
    </xf>
    <xf numFmtId="0" fontId="88" fillId="5" borderId="57" xfId="0" applyFont="1" applyFill="1" applyBorder="1" applyAlignment="1">
      <alignment horizontal="center" vertical="center"/>
    </xf>
    <xf numFmtId="0" fontId="88" fillId="0" borderId="58" xfId="0" applyFont="1" applyBorder="1" applyAlignment="1">
      <alignment horizontal="center" vertical="center"/>
    </xf>
    <xf numFmtId="0" fontId="88" fillId="0" borderId="59" xfId="0" applyFont="1" applyBorder="1" applyAlignment="1">
      <alignment horizontal="center" vertical="center"/>
    </xf>
    <xf numFmtId="0" fontId="88" fillId="48" borderId="60" xfId="0" applyFont="1" applyFill="1" applyBorder="1" applyAlignment="1">
      <alignment horizontal="center" vertical="center"/>
    </xf>
    <xf numFmtId="0" fontId="88" fillId="5" borderId="61" xfId="0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88" fillId="0" borderId="18" xfId="0" applyFont="1" applyBorder="1" applyAlignment="1">
      <alignment vertical="center" wrapText="1"/>
    </xf>
    <xf numFmtId="0" fontId="88" fillId="0" borderId="17" xfId="0" applyFont="1" applyBorder="1" applyAlignment="1">
      <alignment vertical="center"/>
    </xf>
    <xf numFmtId="0" fontId="88" fillId="0" borderId="18" xfId="0" applyFont="1" applyBorder="1" applyAlignment="1">
      <alignment vertical="center"/>
    </xf>
    <xf numFmtId="0" fontId="88" fillId="0" borderId="19" xfId="0" applyFont="1" applyBorder="1" applyAlignment="1">
      <alignment vertical="center"/>
    </xf>
    <xf numFmtId="0" fontId="88" fillId="0" borderId="20" xfId="0" applyFont="1" applyBorder="1" applyAlignment="1">
      <alignment vertical="center" wrapText="1"/>
    </xf>
    <xf numFmtId="0" fontId="88" fillId="0" borderId="20" xfId="0" applyFont="1" applyBorder="1" applyAlignment="1">
      <alignment vertical="center"/>
    </xf>
    <xf numFmtId="0" fontId="88" fillId="0" borderId="21" xfId="0" applyFont="1" applyBorder="1" applyAlignment="1">
      <alignment vertical="center"/>
    </xf>
    <xf numFmtId="0" fontId="88" fillId="0" borderId="0" xfId="0" applyFont="1" applyAlignment="1">
      <alignment vertical="center" wrapText="1"/>
    </xf>
    <xf numFmtId="0" fontId="88" fillId="0" borderId="62" xfId="0" applyFont="1" applyBorder="1" applyAlignment="1">
      <alignment vertical="center"/>
    </xf>
    <xf numFmtId="0" fontId="88" fillId="0" borderId="45" xfId="0" applyFont="1" applyBorder="1" applyAlignment="1">
      <alignment vertical="center"/>
    </xf>
    <xf numFmtId="0" fontId="26" fillId="2" borderId="33" xfId="0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horizontal="left" vertical="center" wrapText="1"/>
    </xf>
    <xf numFmtId="1" fontId="26" fillId="2" borderId="33" xfId="0" applyNumberFormat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72" fillId="2" borderId="33" xfId="0" applyNumberFormat="1" applyFont="1" applyFill="1" applyBorder="1" applyAlignment="1">
      <alignment horizontal="center" vertical="center"/>
    </xf>
    <xf numFmtId="1" fontId="72" fillId="2" borderId="31" xfId="0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 wrapText="1"/>
    </xf>
    <xf numFmtId="0" fontId="41" fillId="2" borderId="0" xfId="0" applyFont="1" applyFill="1" applyAlignment="1">
      <alignment horizontal="left" vertical="center"/>
    </xf>
    <xf numFmtId="1" fontId="72" fillId="2" borderId="33" xfId="0" quotePrefix="1" applyNumberFormat="1" applyFont="1" applyFill="1" applyBorder="1" applyAlignment="1">
      <alignment horizontal="center" vertical="center"/>
    </xf>
    <xf numFmtId="0" fontId="73" fillId="9" borderId="33" xfId="0" applyFont="1" applyFill="1" applyBorder="1" applyAlignment="1">
      <alignment horizontal="center" vertical="center" wrapText="1"/>
    </xf>
    <xf numFmtId="0" fontId="73" fillId="9" borderId="31" xfId="0" applyFont="1" applyFill="1" applyBorder="1" applyAlignment="1">
      <alignment horizontal="center" vertical="center" wrapText="1"/>
    </xf>
    <xf numFmtId="0" fontId="26" fillId="2" borderId="33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46" xfId="0" applyFont="1" applyFill="1" applyBorder="1" applyAlignment="1">
      <alignment horizontal="center" vertical="center" wrapText="1"/>
    </xf>
    <xf numFmtId="0" fontId="27" fillId="3" borderId="47" xfId="0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82" fillId="2" borderId="33" xfId="0" quotePrefix="1" applyFont="1" applyFill="1" applyBorder="1" applyAlignment="1">
      <alignment horizontal="center" vertical="center" wrapText="1"/>
    </xf>
    <xf numFmtId="0" fontId="82" fillId="2" borderId="30" xfId="0" quotePrefix="1" applyFont="1" applyFill="1" applyBorder="1" applyAlignment="1">
      <alignment horizontal="center" vertical="center" wrapText="1"/>
    </xf>
    <xf numFmtId="0" fontId="82" fillId="2" borderId="31" xfId="0" quotePrefix="1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1" fontId="27" fillId="2" borderId="32" xfId="0" quotePrefix="1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2" fillId="5" borderId="32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left" vertical="center"/>
    </xf>
    <xf numFmtId="1" fontId="72" fillId="2" borderId="32" xfId="0" quotePrefix="1" applyNumberFormat="1" applyFont="1" applyFill="1" applyBorder="1" applyAlignment="1">
      <alignment horizontal="center" vertical="center"/>
    </xf>
    <xf numFmtId="1" fontId="72" fillId="2" borderId="32" xfId="0" applyNumberFormat="1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left" vertical="center" wrapText="1"/>
    </xf>
    <xf numFmtId="0" fontId="22" fillId="5" borderId="32" xfId="0" applyFont="1" applyFill="1" applyBorder="1" applyAlignment="1">
      <alignment horizontal="center" vertical="center" wrapText="1"/>
    </xf>
    <xf numFmtId="1" fontId="72" fillId="2" borderId="31" xfId="0" quotePrefix="1" applyNumberFormat="1" applyFont="1" applyFill="1" applyBorder="1" applyAlignment="1">
      <alignment horizontal="center" vertical="center"/>
    </xf>
    <xf numFmtId="0" fontId="22" fillId="5" borderId="33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37" fillId="2" borderId="32" xfId="0" applyFont="1" applyFill="1" applyBorder="1" applyAlignment="1">
      <alignment horizontal="left" vertical="center" wrapText="1"/>
    </xf>
    <xf numFmtId="1" fontId="49" fillId="0" borderId="32" xfId="0" quotePrefix="1" applyNumberFormat="1" applyFont="1" applyBorder="1" applyAlignment="1">
      <alignment horizontal="center" vertical="center" wrapText="1"/>
    </xf>
    <xf numFmtId="1" fontId="49" fillId="0" borderId="32" xfId="0" applyNumberFormat="1" applyFont="1" applyBorder="1" applyAlignment="1">
      <alignment horizontal="center" vertical="center" wrapText="1"/>
    </xf>
    <xf numFmtId="0" fontId="37" fillId="0" borderId="32" xfId="0" applyFont="1" applyBorder="1" applyAlignment="1">
      <alignment horizontal="left" vertical="center" wrapText="1"/>
    </xf>
    <xf numFmtId="0" fontId="38" fillId="10" borderId="32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 wrapText="1"/>
    </xf>
    <xf numFmtId="1" fontId="86" fillId="0" borderId="32" xfId="0" quotePrefix="1" applyNumberFormat="1" applyFont="1" applyBorder="1" applyAlignment="1">
      <alignment horizontal="left" vertical="center" wrapText="1"/>
    </xf>
    <xf numFmtId="1" fontId="86" fillId="0" borderId="32" xfId="0" applyNumberFormat="1" applyFont="1" applyBorder="1" applyAlignment="1">
      <alignment horizontal="left" vertical="center" wrapText="1"/>
    </xf>
    <xf numFmtId="1" fontId="49" fillId="0" borderId="32" xfId="0" quotePrefix="1" applyNumberFormat="1" applyFont="1" applyBorder="1" applyAlignment="1">
      <alignment horizontal="left" vertical="center" wrapText="1"/>
    </xf>
    <xf numFmtId="1" fontId="49" fillId="0" borderId="32" xfId="0" applyNumberFormat="1" applyFont="1" applyBorder="1" applyAlignment="1">
      <alignment horizontal="left" vertical="center" wrapText="1"/>
    </xf>
    <xf numFmtId="0" fontId="22" fillId="11" borderId="8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quotePrefix="1" applyFont="1" applyBorder="1" applyAlignment="1">
      <alignment horizontal="center" vertical="center"/>
    </xf>
    <xf numFmtId="16" fontId="23" fillId="0" borderId="8" xfId="0" quotePrefix="1" applyNumberFormat="1" applyFont="1" applyBorder="1" applyAlignment="1">
      <alignment horizontal="center" vertical="center"/>
    </xf>
    <xf numFmtId="0" fontId="72" fillId="0" borderId="17" xfId="0" applyFont="1" applyBorder="1" applyAlignment="1">
      <alignment horizontal="center" vertical="center" wrapText="1"/>
    </xf>
    <xf numFmtId="0" fontId="72" fillId="0" borderId="18" xfId="0" applyFont="1" applyBorder="1" applyAlignment="1">
      <alignment horizontal="center" vertical="center" wrapText="1"/>
    </xf>
    <xf numFmtId="0" fontId="72" fillId="0" borderId="19" xfId="0" applyFont="1" applyBorder="1" applyAlignment="1">
      <alignment horizontal="center" vertical="center" wrapText="1"/>
    </xf>
    <xf numFmtId="0" fontId="72" fillId="0" borderId="2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21" xfId="0" applyFont="1" applyBorder="1" applyAlignment="1">
      <alignment horizontal="center" vertical="center" wrapText="1"/>
    </xf>
    <xf numFmtId="0" fontId="72" fillId="0" borderId="25" xfId="0" applyFont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26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left" vertical="center" wrapText="1"/>
    </xf>
    <xf numFmtId="1" fontId="26" fillId="2" borderId="32" xfId="0" applyNumberFormat="1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37" fillId="9" borderId="8" xfId="0" applyFont="1" applyFill="1" applyBorder="1" applyAlignment="1">
      <alignment horizontal="left" vertical="center" wrapText="1"/>
    </xf>
    <xf numFmtId="0" fontId="27" fillId="0" borderId="33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1" fontId="24" fillId="2" borderId="32" xfId="0" applyNumberFormat="1" applyFont="1" applyFill="1" applyBorder="1" applyAlignment="1">
      <alignment horizontal="left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1" fontId="38" fillId="5" borderId="33" xfId="2" applyNumberFormat="1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0" fontId="38" fillId="0" borderId="33" xfId="2" applyFont="1" applyBorder="1" applyAlignment="1">
      <alignment horizontal="center"/>
    </xf>
    <xf numFmtId="0" fontId="38" fillId="0" borderId="30" xfId="2" applyFont="1" applyBorder="1" applyAlignment="1">
      <alignment horizontal="center"/>
    </xf>
    <xf numFmtId="0" fontId="38" fillId="5" borderId="33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88" fillId="0" borderId="0" xfId="0" applyFont="1" applyAlignment="1">
      <alignment horizontal="right" vertical="top" wrapText="1"/>
    </xf>
    <xf numFmtId="0" fontId="88" fillId="0" borderId="0" xfId="0" applyFont="1" applyAlignment="1">
      <alignment horizontal="center" vertical="center"/>
    </xf>
    <xf numFmtId="0" fontId="89" fillId="0" borderId="17" xfId="0" applyFont="1" applyBorder="1" applyAlignment="1">
      <alignment horizontal="center" vertical="center"/>
    </xf>
    <xf numFmtId="0" fontId="89" fillId="0" borderId="18" xfId="0" applyFont="1" applyBorder="1" applyAlignment="1">
      <alignment horizontal="center" vertical="center"/>
    </xf>
    <xf numFmtId="0" fontId="89" fillId="0" borderId="25" xfId="0" applyFont="1" applyBorder="1" applyAlignment="1">
      <alignment horizontal="center" vertical="center"/>
    </xf>
    <xf numFmtId="0" fontId="89" fillId="0" borderId="22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8" fillId="0" borderId="32" xfId="0" applyFont="1" applyBorder="1" applyAlignment="1">
      <alignment horizontal="left" vertical="center"/>
    </xf>
    <xf numFmtId="0" fontId="89" fillId="5" borderId="48" xfId="0" applyFont="1" applyFill="1" applyBorder="1" applyAlignment="1">
      <alignment horizontal="left" vertical="center"/>
    </xf>
    <xf numFmtId="0" fontId="89" fillId="5" borderId="45" xfId="0" applyFont="1" applyFill="1" applyBorder="1" applyAlignment="1">
      <alignment horizontal="left" vertical="center"/>
    </xf>
    <xf numFmtId="0" fontId="89" fillId="5" borderId="62" xfId="0" applyFont="1" applyFill="1" applyBorder="1" applyAlignment="1">
      <alignment horizontal="left" vertical="center"/>
    </xf>
    <xf numFmtId="0" fontId="88" fillId="0" borderId="17" xfId="0" applyFont="1" applyBorder="1" applyAlignment="1">
      <alignment vertical="center" wrapText="1"/>
    </xf>
    <xf numFmtId="0" fontId="88" fillId="0" borderId="18" xfId="0" applyFont="1" applyBorder="1" applyAlignment="1">
      <alignment vertical="center" wrapText="1"/>
    </xf>
    <xf numFmtId="0" fontId="89" fillId="0" borderId="48" xfId="0" applyFont="1" applyBorder="1" applyAlignment="1">
      <alignment horizontal="left" vertical="center"/>
    </xf>
    <xf numFmtId="0" fontId="89" fillId="0" borderId="45" xfId="0" applyFont="1" applyBorder="1" applyAlignment="1">
      <alignment horizontal="left" vertical="center"/>
    </xf>
    <xf numFmtId="0" fontId="89" fillId="0" borderId="62" xfId="0" applyFont="1" applyBorder="1" applyAlignment="1">
      <alignment horizontal="left" vertical="center"/>
    </xf>
    <xf numFmtId="0" fontId="88" fillId="0" borderId="48" xfId="0" applyFont="1" applyBorder="1" applyAlignment="1">
      <alignment vertical="center" wrapText="1"/>
    </xf>
    <xf numFmtId="0" fontId="88" fillId="0" borderId="45" xfId="0" applyFont="1" applyBorder="1" applyAlignment="1">
      <alignment vertical="center"/>
    </xf>
    <xf numFmtId="0" fontId="94" fillId="0" borderId="48" xfId="0" applyFont="1" applyBorder="1" applyAlignment="1">
      <alignment horizontal="left" vertical="center"/>
    </xf>
    <xf numFmtId="0" fontId="94" fillId="0" borderId="45" xfId="0" applyFont="1" applyBorder="1" applyAlignment="1">
      <alignment horizontal="left" vertical="center"/>
    </xf>
    <xf numFmtId="0" fontId="94" fillId="0" borderId="62" xfId="0" applyFont="1" applyBorder="1" applyAlignment="1">
      <alignment horizontal="left" vertical="center"/>
    </xf>
    <xf numFmtId="0" fontId="89" fillId="48" borderId="49" xfId="0" applyFont="1" applyFill="1" applyBorder="1" applyAlignment="1">
      <alignment horizontal="center" vertical="center" wrapText="1"/>
    </xf>
    <xf numFmtId="0" fontId="89" fillId="48" borderId="50" xfId="0" applyFont="1" applyFill="1" applyBorder="1" applyAlignment="1">
      <alignment horizontal="center" vertical="center" wrapText="1"/>
    </xf>
    <xf numFmtId="0" fontId="89" fillId="48" borderId="51" xfId="0" applyFont="1" applyFill="1" applyBorder="1" applyAlignment="1">
      <alignment horizontal="center" vertical="center" wrapText="1"/>
    </xf>
    <xf numFmtId="0" fontId="89" fillId="48" borderId="49" xfId="0" applyFont="1" applyFill="1" applyBorder="1" applyAlignment="1">
      <alignment horizontal="center" vertical="center"/>
    </xf>
    <xf numFmtId="0" fontId="89" fillId="48" borderId="50" xfId="0" applyFont="1" applyFill="1" applyBorder="1" applyAlignment="1">
      <alignment horizontal="center" vertical="center"/>
    </xf>
    <xf numFmtId="0" fontId="89" fillId="48" borderId="51" xfId="0" applyFont="1" applyFill="1" applyBorder="1" applyAlignment="1">
      <alignment horizontal="center" vertical="center"/>
    </xf>
    <xf numFmtId="0" fontId="88" fillId="0" borderId="33" xfId="0" applyFont="1" applyBorder="1" applyAlignment="1">
      <alignment horizontal="left" vertical="center"/>
    </xf>
    <xf numFmtId="0" fontId="88" fillId="0" borderId="30" xfId="0" applyFont="1" applyBorder="1" applyAlignment="1">
      <alignment horizontal="left" vertical="center"/>
    </xf>
    <xf numFmtId="0" fontId="88" fillId="0" borderId="31" xfId="0" applyFont="1" applyBorder="1" applyAlignment="1">
      <alignment horizontal="left" vertical="center"/>
    </xf>
    <xf numFmtId="0" fontId="88" fillId="3" borderId="32" xfId="0" applyFont="1" applyFill="1" applyBorder="1" applyAlignment="1">
      <alignment horizontal="left" vertical="center"/>
    </xf>
    <xf numFmtId="0" fontId="88" fillId="0" borderId="32" xfId="0" applyFont="1" applyBorder="1" applyAlignment="1">
      <alignment horizontal="center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D9BC7F72-8547-4C2F-8E63-EFBFD2E734E1}"/>
    <cellStyle name="Normal 10 2" xfId="120" xr:uid="{EF5C0187-A12D-4F5A-8FCC-E9160554AB44}"/>
    <cellStyle name="Normal 10 2 5" xfId="113" xr:uid="{47F2D54C-209A-402F-96C4-FB1B5B2D4A05}"/>
    <cellStyle name="Normal 11" xfId="134" xr:uid="{BA077FBD-7DB2-4357-B6BE-09DA536663E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2 3" xfId="132" xr:uid="{4B0519F1-EDBB-4148-970A-DE9FD499533A}"/>
    <cellStyle name="Normal 2 3 3" xfId="128" xr:uid="{17F51EDC-0DA2-4156-A322-1074DA8F97BC}"/>
    <cellStyle name="Normal 2 4" xfId="68" xr:uid="{58005942-99CA-4ADE-8B6F-C6901138360D}"/>
    <cellStyle name="Normal 2 5" xfId="121" xr:uid="{B432CB2A-009A-43E9-9E3D-F0B044459608}"/>
    <cellStyle name="Normal 2 6" xfId="135" xr:uid="{82485961-B9A2-4F9A-B9B2-7726C655EF3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09D4B289-70C8-4B8C-97CA-F1100B3DCDB7}"/>
    <cellStyle name="Normal 9" xfId="130" xr:uid="{3B97C428-12ED-4548-8533-67FEF271AB56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andaard 6" xfId="136" xr:uid="{2622299A-9AFF-4F0B-BE97-1F8ECF3867A0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4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666751</xdr:colOff>
      <xdr:row>4</xdr:row>
      <xdr:rowOff>309563</xdr:rowOff>
    </xdr:from>
    <xdr:to>
      <xdr:col>16</xdr:col>
      <xdr:colOff>2076162</xdr:colOff>
      <xdr:row>6</xdr:row>
      <xdr:rowOff>428624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69564" y="1857376"/>
          <a:ext cx="3933536" cy="1452561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136</xdr:row>
      <xdr:rowOff>333375</xdr:rowOff>
    </xdr:from>
    <xdr:to>
      <xdr:col>16</xdr:col>
      <xdr:colOff>2198465</xdr:colOff>
      <xdr:row>139</xdr:row>
      <xdr:rowOff>476249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59312" y="38052375"/>
          <a:ext cx="9866091" cy="3643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23</xdr:row>
      <xdr:rowOff>47625</xdr:rowOff>
    </xdr:from>
    <xdr:to>
      <xdr:col>2</xdr:col>
      <xdr:colOff>7345348</xdr:colOff>
      <xdr:row>23</xdr:row>
      <xdr:rowOff>3714749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0188" y="34647188"/>
          <a:ext cx="3154348" cy="3667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21</xdr:row>
      <xdr:rowOff>23812</xdr:rowOff>
    </xdr:from>
    <xdr:to>
      <xdr:col>2</xdr:col>
      <xdr:colOff>4437949</xdr:colOff>
      <xdr:row>21</xdr:row>
      <xdr:rowOff>3238499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9813" y="32813625"/>
          <a:ext cx="3247324" cy="3214687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4881564</xdr:colOff>
      <xdr:row>25</xdr:row>
      <xdr:rowOff>0</xdr:rowOff>
    </xdr:from>
    <xdr:to>
      <xdr:col>2</xdr:col>
      <xdr:colOff>6925852</xdr:colOff>
      <xdr:row>25</xdr:row>
      <xdr:rowOff>3262313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2" y="41957625"/>
          <a:ext cx="2044288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4905375</xdr:colOff>
      <xdr:row>27</xdr:row>
      <xdr:rowOff>23812</xdr:rowOff>
    </xdr:from>
    <xdr:to>
      <xdr:col>2</xdr:col>
      <xdr:colOff>6725836</xdr:colOff>
      <xdr:row>27</xdr:row>
      <xdr:rowOff>2928937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4563" y="47124937"/>
          <a:ext cx="1820461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6500812</xdr:colOff>
      <xdr:row>21</xdr:row>
      <xdr:rowOff>214313</xdr:rowOff>
    </xdr:from>
    <xdr:to>
      <xdr:col>2</xdr:col>
      <xdr:colOff>10501870</xdr:colOff>
      <xdr:row>21</xdr:row>
      <xdr:rowOff>2996001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33004126"/>
          <a:ext cx="4001058" cy="2781688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31</xdr:row>
      <xdr:rowOff>23813</xdr:rowOff>
    </xdr:from>
    <xdr:to>
      <xdr:col>2</xdr:col>
      <xdr:colOff>7643812</xdr:colOff>
      <xdr:row>31</xdr:row>
      <xdr:rowOff>3996967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3812" y="51792188"/>
          <a:ext cx="4929188" cy="397315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35</xdr:row>
      <xdr:rowOff>619125</xdr:rowOff>
    </xdr:from>
    <xdr:to>
      <xdr:col>2</xdr:col>
      <xdr:colOff>11001375</xdr:colOff>
      <xdr:row>36</xdr:row>
      <xdr:rowOff>20990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6188" y="62626875"/>
          <a:ext cx="8334375" cy="3402365"/>
        </a:xfrm>
        <a:prstGeom prst="rect">
          <a:avLst/>
        </a:prstGeom>
      </xdr:spPr>
    </xdr:pic>
    <xdr:clientData/>
  </xdr:twoCellAnchor>
  <xdr:twoCellAnchor editAs="oneCell">
    <xdr:from>
      <xdr:col>2</xdr:col>
      <xdr:colOff>6934201</xdr:colOff>
      <xdr:row>0</xdr:row>
      <xdr:rowOff>446176</xdr:rowOff>
    </xdr:from>
    <xdr:to>
      <xdr:col>2</xdr:col>
      <xdr:colOff>12496800</xdr:colOff>
      <xdr:row>2</xdr:row>
      <xdr:rowOff>290511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49101" y="446176"/>
          <a:ext cx="5562599" cy="20541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5" name="Text Box 2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6" name="Text Box 2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6</xdr:row>
      <xdr:rowOff>190500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39446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6</xdr:row>
      <xdr:rowOff>190500</xdr:rowOff>
    </xdr:to>
    <xdr:sp macro="" textlink="">
      <xdr:nvSpPr>
        <xdr:cNvPr id="8" name="Text Box 2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39446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6</xdr:row>
      <xdr:rowOff>190500</xdr:rowOff>
    </xdr:to>
    <xdr:sp macro="" textlink="">
      <xdr:nvSpPr>
        <xdr:cNvPr id="9" name="Text Box 2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39446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1109</xdr:colOff>
      <xdr:row>190</xdr:row>
      <xdr:rowOff>71516</xdr:rowOff>
    </xdr:from>
    <xdr:to>
      <xdr:col>17</xdr:col>
      <xdr:colOff>220784</xdr:colOff>
      <xdr:row>191</xdr:row>
      <xdr:rowOff>69992</xdr:rowOff>
    </xdr:to>
    <xdr:sp macro="" textlink="">
      <xdr:nvSpPr>
        <xdr:cNvPr id="10" name="Text Box 7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5830409" y="31865966"/>
          <a:ext cx="5172675" cy="18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190</xdr:row>
          <xdr:rowOff>0</xdr:rowOff>
        </xdr:from>
        <xdr:to>
          <xdr:col>3</xdr:col>
          <xdr:colOff>381000</xdr:colOff>
          <xdr:row>191</xdr:row>
          <xdr:rowOff>123825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191</xdr:row>
          <xdr:rowOff>38100</xdr:rowOff>
        </xdr:from>
        <xdr:to>
          <xdr:col>3</xdr:col>
          <xdr:colOff>295275</xdr:colOff>
          <xdr:row>192</xdr:row>
          <xdr:rowOff>171450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379117</xdr:colOff>
      <xdr:row>191</xdr:row>
      <xdr:rowOff>116630</xdr:rowOff>
    </xdr:from>
    <xdr:to>
      <xdr:col>18</xdr:col>
      <xdr:colOff>462146</xdr:colOff>
      <xdr:row>192</xdr:row>
      <xdr:rowOff>156613</xdr:rowOff>
    </xdr:to>
    <xdr:sp macro="" textlink="">
      <xdr:nvSpPr>
        <xdr:cNvPr id="11" name="Text Box 7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5827417" y="32101580"/>
          <a:ext cx="6026629" cy="230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244</xdr:colOff>
      <xdr:row>192</xdr:row>
      <xdr:rowOff>146293</xdr:rowOff>
    </xdr:from>
    <xdr:to>
      <xdr:col>18</xdr:col>
      <xdr:colOff>464273</xdr:colOff>
      <xdr:row>193</xdr:row>
      <xdr:rowOff>186277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5829544" y="32321743"/>
          <a:ext cx="6026629" cy="23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192</xdr:row>
          <xdr:rowOff>76200</xdr:rowOff>
        </xdr:from>
        <xdr:to>
          <xdr:col>3</xdr:col>
          <xdr:colOff>295275</xdr:colOff>
          <xdr:row>194</xdr:row>
          <xdr:rowOff>0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143</xdr:row>
      <xdr:rowOff>76200</xdr:rowOff>
    </xdr:from>
    <xdr:to>
      <xdr:col>1</xdr:col>
      <xdr:colOff>1804146</xdr:colOff>
      <xdr:row>165</xdr:row>
      <xdr:rowOff>116186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8095" y="28290193"/>
          <a:ext cx="4230986" cy="452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76200</xdr:rowOff>
    </xdr:from>
    <xdr:to>
      <xdr:col>1</xdr:col>
      <xdr:colOff>1704975</xdr:colOff>
      <xdr:row>97</xdr:row>
      <xdr:rowOff>102177</xdr:rowOff>
    </xdr:to>
    <xdr:pic>
      <xdr:nvPicPr>
        <xdr:cNvPr id="17" name="Picture 15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9" t="21608"/>
        <a:stretch>
          <a:fillRect/>
        </a:stretch>
      </xdr:blipFill>
      <xdr:spPr bwMode="auto">
        <a:xfrm rot="5400000">
          <a:off x="201324" y="9190326"/>
          <a:ext cx="4026477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173</xdr:row>
      <xdr:rowOff>142875</xdr:rowOff>
    </xdr:from>
    <xdr:to>
      <xdr:col>3</xdr:col>
      <xdr:colOff>304800</xdr:colOff>
      <xdr:row>189</xdr:row>
      <xdr:rowOff>142875</xdr:rowOff>
    </xdr:to>
    <xdr:grpSp>
      <xdr:nvGrpSpPr>
        <xdr:cNvPr id="18" name="Group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>
          <a:grpSpLocks/>
        </xdr:cNvGrpSpPr>
      </xdr:nvGrpSpPr>
      <xdr:grpSpPr bwMode="auto">
        <a:xfrm>
          <a:off x="0" y="46399739"/>
          <a:ext cx="10661073" cy="3048000"/>
          <a:chOff x="6881615" y="10270182"/>
          <a:chExt cx="6575976" cy="3133743"/>
        </a:xfrm>
      </xdr:grpSpPr>
      <xdr:pic>
        <xdr:nvPicPr>
          <xdr:cNvPr id="19" name="Picture 4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12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21" name="Straight Arrow Connector 17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0</xdr:col>
      <xdr:colOff>0</xdr:colOff>
      <xdr:row>106</xdr:row>
      <xdr:rowOff>85725</xdr:rowOff>
    </xdr:from>
    <xdr:to>
      <xdr:col>1</xdr:col>
      <xdr:colOff>533400</xdr:colOff>
      <xdr:row>117</xdr:row>
      <xdr:rowOff>114300</xdr:rowOff>
    </xdr:to>
    <xdr:grpSp>
      <xdr:nvGrpSpPr>
        <xdr:cNvPr id="22" name="Group 2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pSpPr>
          <a:grpSpLocks/>
        </xdr:cNvGrpSpPr>
      </xdr:nvGrpSpPr>
      <xdr:grpSpPr bwMode="auto">
        <a:xfrm>
          <a:off x="0" y="31795316"/>
          <a:ext cx="3252355" cy="2262620"/>
          <a:chOff x="0" y="15474461"/>
          <a:chExt cx="3726448" cy="2173045"/>
        </a:xfrm>
      </xdr:grpSpPr>
      <xdr:pic>
        <xdr:nvPicPr>
          <xdr:cNvPr id="23" name="Picture 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5474461"/>
            <a:ext cx="3726448" cy="21730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Freeform 19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/>
        </xdr:nvSpPr>
        <xdr:spPr bwMode="auto">
          <a:xfrm>
            <a:off x="98064" y="17208999"/>
            <a:ext cx="3475839" cy="58468"/>
          </a:xfrm>
          <a:custGeom>
            <a:avLst/>
            <a:gdLst>
              <a:gd name="connsiteX0" fmla="*/ 41536 w 3470536"/>
              <a:gd name="connsiteY0" fmla="*/ 89 h 137007"/>
              <a:gd name="connsiteX1" fmla="*/ 90382 w 3470536"/>
              <a:gd name="connsiteY1" fmla="*/ 19627 h 137007"/>
              <a:gd name="connsiteX2" fmla="*/ 1731613 w 3470536"/>
              <a:gd name="connsiteY2" fmla="*/ 136858 h 137007"/>
              <a:gd name="connsiteX3" fmla="*/ 3470536 w 3470536"/>
              <a:gd name="connsiteY3" fmla="*/ 39166 h 1370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470536" h="137007">
                <a:moveTo>
                  <a:pt x="41536" y="89"/>
                </a:moveTo>
                <a:cubicBezTo>
                  <a:pt x="-74881" y="-1540"/>
                  <a:pt x="90382" y="19627"/>
                  <a:pt x="90382" y="19627"/>
                </a:cubicBezTo>
                <a:cubicBezTo>
                  <a:pt x="372062" y="42422"/>
                  <a:pt x="1168254" y="133602"/>
                  <a:pt x="1731613" y="136858"/>
                </a:cubicBezTo>
                <a:cubicBezTo>
                  <a:pt x="2294972" y="140115"/>
                  <a:pt x="2882754" y="89640"/>
                  <a:pt x="3470536" y="39166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1</xdr:colOff>
      <xdr:row>121</xdr:row>
      <xdr:rowOff>28575</xdr:rowOff>
    </xdr:from>
    <xdr:to>
      <xdr:col>0</xdr:col>
      <xdr:colOff>2263589</xdr:colOff>
      <xdr:row>138</xdr:row>
      <xdr:rowOff>123265</xdr:rowOff>
    </xdr:to>
    <xdr:grpSp>
      <xdr:nvGrpSpPr>
        <xdr:cNvPr id="25" name="Group 2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1" y="35011302"/>
          <a:ext cx="2263588" cy="3333190"/>
          <a:chOff x="5207616" y="16840052"/>
          <a:chExt cx="3357306" cy="4476409"/>
        </a:xfrm>
      </xdr:grpSpPr>
      <xdr:pic>
        <xdr:nvPicPr>
          <xdr:cNvPr id="26" name="Picture 9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648064" y="17399604"/>
            <a:ext cx="4476409" cy="3357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" name="Freeform 21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 bwMode="auto">
          <a:xfrm>
            <a:off x="5491025" y="17885851"/>
            <a:ext cx="2681485" cy="1788609"/>
          </a:xfrm>
          <a:custGeom>
            <a:avLst/>
            <a:gdLst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686538" h="1787769">
                <a:moveTo>
                  <a:pt x="0" y="1787769"/>
                </a:moveTo>
                <a:cubicBezTo>
                  <a:pt x="501487" y="1647743"/>
                  <a:pt x="682535" y="1362174"/>
                  <a:pt x="1094154" y="1016000"/>
                </a:cubicBezTo>
                <a:cubicBezTo>
                  <a:pt x="1483294" y="688731"/>
                  <a:pt x="1690077" y="172591"/>
                  <a:pt x="2686538" y="0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352426</xdr:colOff>
      <xdr:row>122</xdr:row>
      <xdr:rowOff>28576</xdr:rowOff>
    </xdr:from>
    <xdr:to>
      <xdr:col>1</xdr:col>
      <xdr:colOff>2338932</xdr:colOff>
      <xdr:row>138</xdr:row>
      <xdr:rowOff>145678</xdr:rowOff>
    </xdr:to>
    <xdr:pic>
      <xdr:nvPicPr>
        <xdr:cNvPr id="28" name="Afbeelding 2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1" t="2525" r="1520" b="2161"/>
        <a:stretch>
          <a:fillRect/>
        </a:stretch>
      </xdr:blipFill>
      <xdr:spPr bwMode="auto">
        <a:xfrm>
          <a:off x="3075455" y="25353870"/>
          <a:ext cx="1986506" cy="316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266700</xdr:colOff>
      <xdr:row>18</xdr:row>
      <xdr:rowOff>447675</xdr:rowOff>
    </xdr:from>
    <xdr:to>
      <xdr:col>33</xdr:col>
      <xdr:colOff>247650</xdr:colOff>
      <xdr:row>24</xdr:row>
      <xdr:rowOff>381001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0" y="5953125"/>
          <a:ext cx="414337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190500</xdr:colOff>
      <xdr:row>20</xdr:row>
      <xdr:rowOff>81644</xdr:rowOff>
    </xdr:from>
    <xdr:to>
      <xdr:col>25</xdr:col>
      <xdr:colOff>204106</xdr:colOff>
      <xdr:row>20</xdr:row>
      <xdr:rowOff>1700894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25317450" y="6558644"/>
          <a:ext cx="1480456" cy="1076325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66675</xdr:colOff>
      <xdr:row>74</xdr:row>
      <xdr:rowOff>66675</xdr:rowOff>
    </xdr:from>
    <xdr:to>
      <xdr:col>1</xdr:col>
      <xdr:colOff>952500</xdr:colOff>
      <xdr:row>91</xdr:row>
      <xdr:rowOff>133350</xdr:rowOff>
    </xdr:to>
    <xdr:pic>
      <xdr:nvPicPr>
        <xdr:cNvPr id="29" name="Picture 1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69" r="21608"/>
        <a:stretch>
          <a:fillRect/>
        </a:stretch>
      </xdr:blipFill>
      <xdr:spPr bwMode="auto">
        <a:xfrm>
          <a:off x="66675" y="14201775"/>
          <a:ext cx="36099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533400</xdr:colOff>
      <xdr:row>116</xdr:row>
      <xdr:rowOff>28575</xdr:rowOff>
    </xdr:to>
    <xdr:grpSp>
      <xdr:nvGrpSpPr>
        <xdr:cNvPr id="30" name="Group 20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>
          <a:grpSpLocks/>
        </xdr:cNvGrpSpPr>
      </xdr:nvGrpSpPr>
      <xdr:grpSpPr bwMode="auto">
        <a:xfrm>
          <a:off x="0" y="31519091"/>
          <a:ext cx="3252355" cy="2124075"/>
          <a:chOff x="0" y="15474461"/>
          <a:chExt cx="3726448" cy="2173045"/>
        </a:xfrm>
      </xdr:grpSpPr>
      <xdr:pic>
        <xdr:nvPicPr>
          <xdr:cNvPr id="31" name="Picture 2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5474461"/>
            <a:ext cx="3726448" cy="21730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Freeform 19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/>
        </xdr:nvSpPr>
        <xdr:spPr bwMode="auto">
          <a:xfrm>
            <a:off x="98064" y="17208999"/>
            <a:ext cx="3475839" cy="58468"/>
          </a:xfrm>
          <a:custGeom>
            <a:avLst/>
            <a:gdLst>
              <a:gd name="connsiteX0" fmla="*/ 41536 w 3470536"/>
              <a:gd name="connsiteY0" fmla="*/ 89 h 137007"/>
              <a:gd name="connsiteX1" fmla="*/ 90382 w 3470536"/>
              <a:gd name="connsiteY1" fmla="*/ 19627 h 137007"/>
              <a:gd name="connsiteX2" fmla="*/ 1731613 w 3470536"/>
              <a:gd name="connsiteY2" fmla="*/ 136858 h 137007"/>
              <a:gd name="connsiteX3" fmla="*/ 3470536 w 3470536"/>
              <a:gd name="connsiteY3" fmla="*/ 39166 h 1370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470536" h="137007">
                <a:moveTo>
                  <a:pt x="41536" y="89"/>
                </a:moveTo>
                <a:cubicBezTo>
                  <a:pt x="-74881" y="-1540"/>
                  <a:pt x="90382" y="19627"/>
                  <a:pt x="90382" y="19627"/>
                </a:cubicBezTo>
                <a:cubicBezTo>
                  <a:pt x="372062" y="42422"/>
                  <a:pt x="1168254" y="133602"/>
                  <a:pt x="1731613" y="136858"/>
                </a:cubicBezTo>
                <a:cubicBezTo>
                  <a:pt x="2294972" y="140115"/>
                  <a:pt x="2882754" y="89640"/>
                  <a:pt x="3470536" y="39166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2266950</xdr:colOff>
      <xdr:row>137</xdr:row>
      <xdr:rowOff>95250</xdr:rowOff>
    </xdr:to>
    <xdr:grpSp>
      <xdr:nvGrpSpPr>
        <xdr:cNvPr id="33" name="Group 2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0" y="34792227"/>
          <a:ext cx="2266950" cy="3333750"/>
          <a:chOff x="5207616" y="16840052"/>
          <a:chExt cx="3357306" cy="4476409"/>
        </a:xfrm>
      </xdr:grpSpPr>
      <xdr:pic>
        <xdr:nvPicPr>
          <xdr:cNvPr id="34" name="Picture 9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648064" y="17399604"/>
            <a:ext cx="4476409" cy="3357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" name="Freeform 21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/>
        </xdr:nvSpPr>
        <xdr:spPr bwMode="auto">
          <a:xfrm>
            <a:off x="5489743" y="17888811"/>
            <a:ext cx="2680202" cy="1790564"/>
          </a:xfrm>
          <a:custGeom>
            <a:avLst/>
            <a:gdLst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686538" h="1787769">
                <a:moveTo>
                  <a:pt x="0" y="1787769"/>
                </a:moveTo>
                <a:cubicBezTo>
                  <a:pt x="501487" y="1647743"/>
                  <a:pt x="682535" y="1362174"/>
                  <a:pt x="1094154" y="1016000"/>
                </a:cubicBezTo>
                <a:cubicBezTo>
                  <a:pt x="1483294" y="688731"/>
                  <a:pt x="1690077" y="172591"/>
                  <a:pt x="2686538" y="0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352425</xdr:colOff>
      <xdr:row>121</xdr:row>
      <xdr:rowOff>0</xdr:rowOff>
    </xdr:from>
    <xdr:to>
      <xdr:col>1</xdr:col>
      <xdr:colOff>2343150</xdr:colOff>
      <xdr:row>137</xdr:row>
      <xdr:rowOff>114300</xdr:rowOff>
    </xdr:to>
    <xdr:pic>
      <xdr:nvPicPr>
        <xdr:cNvPr id="36" name="Afbeelding 2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1" t="2525" r="1520" b="2161"/>
        <a:stretch>
          <a:fillRect/>
        </a:stretch>
      </xdr:blipFill>
      <xdr:spPr bwMode="auto">
        <a:xfrm>
          <a:off x="3076575" y="25003125"/>
          <a:ext cx="19907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141</xdr:row>
      <xdr:rowOff>104775</xdr:rowOff>
    </xdr:from>
    <xdr:to>
      <xdr:col>1</xdr:col>
      <xdr:colOff>2228850</xdr:colOff>
      <xdr:row>162</xdr:row>
      <xdr:rowOff>57150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9346525"/>
          <a:ext cx="4533900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171</xdr:row>
      <xdr:rowOff>95250</xdr:rowOff>
    </xdr:from>
    <xdr:to>
      <xdr:col>2</xdr:col>
      <xdr:colOff>2971800</xdr:colOff>
      <xdr:row>187</xdr:row>
      <xdr:rowOff>95250</xdr:rowOff>
    </xdr:to>
    <xdr:grpSp>
      <xdr:nvGrpSpPr>
        <xdr:cNvPr id="38" name="Group 1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pSpPr>
          <a:grpSpLocks/>
        </xdr:cNvGrpSpPr>
      </xdr:nvGrpSpPr>
      <xdr:grpSpPr bwMode="auto">
        <a:xfrm>
          <a:off x="95250" y="45971114"/>
          <a:ext cx="9059141" cy="3048000"/>
          <a:chOff x="6881615" y="10270182"/>
          <a:chExt cx="6575976" cy="3133743"/>
        </a:xfrm>
      </xdr:grpSpPr>
      <xdr:pic>
        <xdr:nvPicPr>
          <xdr:cNvPr id="39" name="Picture 4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" name="Picture 12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41" name="Straight Arrow Connector 17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hi.tran\AppData\Local\Temp\c5774bde-ae91-459e-b4e0-b27878cbdba0_wetransfer_basic-hoodie-men-xls_2024-08-12_0749.zip.ba0\CROPPED%20TSHIRT%20WOMEN.xls" TargetMode="External"/><Relationship Id="rId1" Type="http://schemas.openxmlformats.org/officeDocument/2006/relationships/externalLinkPath" Target="file:///C:\Users\chi.tran\AppData\Local\Temp\c5774bde-ae91-459e-b4e0-b27878cbdba0_wetransfer_basic-hoodie-men-xls_2024-08-12_0749.zip.ba0\CROPPED%20TSHIRT%20WO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4">
          <cell r="D34" t="str">
            <v>VẢI CHÍNH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57">
          <cell r="F57" t="str">
            <v>NATURAL</v>
          </cell>
        </row>
        <row r="58">
          <cell r="B58" t="str">
            <v>THẺ BÀI MAINLINE</v>
          </cell>
        </row>
        <row r="61">
          <cell r="F61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PRE-PRODUCTION SAMPLE"/>
    </sheetNames>
    <sheetDataSet>
      <sheetData sheetId="0" refreshError="1">
        <row r="6">
          <cell r="C6" t="str">
            <v>WOMEN</v>
          </cell>
        </row>
        <row r="9">
          <cell r="C9" t="str">
            <v>T-SHIRT SHORT SLEEVES CROPPED LENGTH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73"/>
  <sheetViews>
    <sheetView view="pageBreakPreview" topLeftCell="A56" zoomScale="40" zoomScaleNormal="10" zoomScaleSheetLayoutView="40" zoomScalePageLayoutView="25" workbookViewId="0">
      <selection activeCell="A156" sqref="A156:XFD156"/>
    </sheetView>
  </sheetViews>
  <sheetFormatPr defaultColWidth="9.140625" defaultRowHeight="16.5"/>
  <cols>
    <col min="1" max="1" width="8.42578125" style="44" customWidth="1"/>
    <col min="2" max="2" width="42.5703125" style="44" customWidth="1"/>
    <col min="3" max="3" width="48.28515625" style="44" customWidth="1"/>
    <col min="4" max="4" width="29.5703125" style="44" customWidth="1"/>
    <col min="5" max="5" width="29.28515625" style="44" customWidth="1"/>
    <col min="6" max="6" width="24.5703125" style="44" customWidth="1"/>
    <col min="7" max="7" width="20" style="45" customWidth="1"/>
    <col min="8" max="8" width="23" style="44" customWidth="1"/>
    <col min="9" max="9" width="22.42578125" style="44" customWidth="1"/>
    <col min="10" max="10" width="20.42578125" style="44" customWidth="1"/>
    <col min="11" max="11" width="22.140625" style="44" customWidth="1"/>
    <col min="12" max="12" width="28" style="44" customWidth="1"/>
    <col min="13" max="13" width="19" style="44" customWidth="1"/>
    <col min="14" max="14" width="13.42578125" style="44" customWidth="1"/>
    <col min="15" max="15" width="14.28515625" style="44" customWidth="1"/>
    <col min="16" max="16" width="9.85546875" style="44" customWidth="1"/>
    <col min="17" max="17" width="47.85546875" style="44" customWidth="1"/>
    <col min="18" max="18" width="11" style="44" bestFit="1" customWidth="1"/>
    <col min="19" max="19" width="30.5703125" style="128" bestFit="1" customWidth="1"/>
    <col min="20" max="20" width="9.140625" style="44"/>
    <col min="21" max="21" width="11.85546875" style="44" bestFit="1" customWidth="1"/>
    <col min="22" max="16384" width="9.140625" style="44"/>
  </cols>
  <sheetData>
    <row r="1" spans="1:19" s="1" customFormat="1" ht="39">
      <c r="A1" s="47"/>
      <c r="B1" s="47"/>
      <c r="C1" s="47"/>
      <c r="D1" s="48"/>
      <c r="E1" s="47"/>
      <c r="F1" s="47"/>
      <c r="G1" s="47"/>
      <c r="H1" s="47"/>
      <c r="I1" s="47"/>
      <c r="J1" s="47"/>
      <c r="K1" s="47"/>
      <c r="L1" s="49"/>
      <c r="M1" s="49"/>
      <c r="N1" s="313" t="s">
        <v>67</v>
      </c>
      <c r="O1" s="313" t="s">
        <v>67</v>
      </c>
      <c r="P1" s="314" t="s">
        <v>68</v>
      </c>
      <c r="Q1" s="314"/>
      <c r="S1" s="113"/>
    </row>
    <row r="2" spans="1:19" s="1" customFormat="1" ht="24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9"/>
      <c r="M2" s="49"/>
      <c r="N2" s="313" t="s">
        <v>69</v>
      </c>
      <c r="O2" s="313" t="s">
        <v>69</v>
      </c>
      <c r="P2" s="315" t="s">
        <v>70</v>
      </c>
      <c r="Q2" s="315"/>
      <c r="S2" s="113"/>
    </row>
    <row r="3" spans="1:19" s="1" customFormat="1" ht="24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9"/>
      <c r="M3" s="49"/>
      <c r="N3" s="313" t="s">
        <v>71</v>
      </c>
      <c r="O3" s="313" t="s">
        <v>71</v>
      </c>
      <c r="P3" s="316" t="s">
        <v>73</v>
      </c>
      <c r="Q3" s="314"/>
      <c r="S3" s="113"/>
    </row>
    <row r="4" spans="1:19" s="2" customFormat="1" ht="33" customHeight="1" thickBot="1">
      <c r="B4" s="3" t="s">
        <v>145</v>
      </c>
      <c r="G4" s="4"/>
      <c r="S4" s="114"/>
    </row>
    <row r="5" spans="1:19" s="2" customFormat="1" ht="52.5" customHeight="1">
      <c r="B5" s="5" t="s">
        <v>0</v>
      </c>
      <c r="C5" s="5"/>
      <c r="D5" s="3"/>
      <c r="F5" s="6"/>
      <c r="G5" s="317" t="s">
        <v>309</v>
      </c>
      <c r="H5" s="318"/>
      <c r="I5" s="318"/>
      <c r="J5" s="318"/>
      <c r="K5" s="318"/>
      <c r="L5" s="318"/>
      <c r="M5" s="319"/>
      <c r="S5" s="114"/>
    </row>
    <row r="6" spans="1:19" s="7" customFormat="1" ht="52.5" customHeight="1">
      <c r="B6" s="8" t="s">
        <v>40</v>
      </c>
      <c r="C6" s="8"/>
      <c r="D6" s="66" t="s">
        <v>290</v>
      </c>
      <c r="E6" s="108"/>
      <c r="F6" s="8"/>
      <c r="G6" s="320"/>
      <c r="H6" s="321"/>
      <c r="I6" s="321"/>
      <c r="J6" s="321"/>
      <c r="K6" s="321"/>
      <c r="L6" s="321"/>
      <c r="M6" s="322"/>
      <c r="N6" s="10"/>
      <c r="O6" s="10"/>
      <c r="P6" s="10"/>
      <c r="Q6" s="10"/>
      <c r="S6" s="115"/>
    </row>
    <row r="7" spans="1:19" s="7" customFormat="1" ht="52.5" customHeight="1">
      <c r="B7" s="8" t="s">
        <v>41</v>
      </c>
      <c r="C7" s="8"/>
      <c r="D7" s="66" t="s">
        <v>308</v>
      </c>
      <c r="E7" s="66"/>
      <c r="F7" s="8"/>
      <c r="G7" s="320"/>
      <c r="H7" s="321"/>
      <c r="I7" s="321"/>
      <c r="J7" s="321"/>
      <c r="K7" s="321"/>
      <c r="L7" s="321"/>
      <c r="M7" s="322"/>
      <c r="N7" s="10"/>
      <c r="O7" s="10"/>
      <c r="P7" s="10"/>
      <c r="Q7" s="10"/>
      <c r="S7" s="115"/>
    </row>
    <row r="8" spans="1:19" s="7" customFormat="1" ht="52.5" customHeight="1" thickBot="1">
      <c r="B8" s="8" t="s">
        <v>42</v>
      </c>
      <c r="C8" s="8"/>
      <c r="D8" s="9" t="s">
        <v>307</v>
      </c>
      <c r="E8" s="108"/>
      <c r="F8" s="108"/>
      <c r="G8" s="323"/>
      <c r="H8" s="324"/>
      <c r="I8" s="324"/>
      <c r="J8" s="324"/>
      <c r="K8" s="324"/>
      <c r="L8" s="324"/>
      <c r="M8" s="325"/>
      <c r="N8" s="10"/>
      <c r="O8" s="10"/>
      <c r="P8" s="10"/>
      <c r="Q8" s="10"/>
      <c r="S8" s="115"/>
    </row>
    <row r="9" spans="1:19" s="11" customFormat="1" ht="33">
      <c r="B9" s="12" t="s">
        <v>1</v>
      </c>
      <c r="C9" s="12"/>
      <c r="D9" s="70" t="s">
        <v>292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16"/>
    </row>
    <row r="10" spans="1:19" s="11" customFormat="1" ht="33">
      <c r="B10" s="109" t="s">
        <v>2</v>
      </c>
      <c r="C10" s="16"/>
      <c r="D10" s="69" t="s">
        <v>135</v>
      </c>
      <c r="E10" s="17"/>
      <c r="F10" s="17"/>
      <c r="G10" s="18"/>
      <c r="H10" s="17"/>
      <c r="I10" s="19"/>
      <c r="J10" s="75" t="s">
        <v>43</v>
      </c>
      <c r="K10" s="19"/>
      <c r="L10" s="19" t="s">
        <v>291</v>
      </c>
      <c r="M10" s="19"/>
      <c r="N10" s="20"/>
      <c r="O10" s="20"/>
      <c r="P10" s="20"/>
      <c r="Q10" s="20"/>
      <c r="S10" s="116"/>
    </row>
    <row r="11" spans="1:19" s="11" customFormat="1" ht="70.5" customHeight="1">
      <c r="B11" s="19" t="s">
        <v>3</v>
      </c>
      <c r="C11" s="19"/>
      <c r="D11" s="327">
        <v>45540</v>
      </c>
      <c r="E11" s="328"/>
      <c r="F11" s="328"/>
      <c r="G11" s="21"/>
      <c r="H11" s="22"/>
      <c r="I11" s="19"/>
      <c r="J11" s="75" t="s">
        <v>4</v>
      </c>
      <c r="K11" s="19"/>
      <c r="L11" s="330" t="s">
        <v>147</v>
      </c>
      <c r="M11" s="330"/>
      <c r="N11" s="330"/>
      <c r="O11" s="330"/>
      <c r="P11" s="330"/>
      <c r="Q11" s="330"/>
      <c r="S11" s="116"/>
    </row>
    <row r="12" spans="1:19" s="11" customFormat="1" ht="33">
      <c r="B12" s="19" t="s">
        <v>5</v>
      </c>
      <c r="C12" s="19"/>
      <c r="D12" s="23"/>
      <c r="E12" s="19"/>
      <c r="F12" s="19"/>
      <c r="G12" s="24"/>
      <c r="H12" s="25"/>
      <c r="I12" s="19"/>
      <c r="J12" s="75" t="s">
        <v>38</v>
      </c>
      <c r="L12" s="19" t="s">
        <v>76</v>
      </c>
      <c r="M12" s="19"/>
      <c r="N12" s="19"/>
      <c r="O12" s="25"/>
      <c r="P12" s="25"/>
      <c r="Q12" s="20"/>
      <c r="S12" s="116"/>
    </row>
    <row r="13" spans="1:19" s="11" customFormat="1" ht="33">
      <c r="B13" s="329"/>
      <c r="C13" s="329"/>
      <c r="D13" s="329"/>
      <c r="E13" s="329"/>
      <c r="F13" s="329"/>
      <c r="G13" s="24"/>
      <c r="H13" s="25"/>
      <c r="I13" s="19"/>
      <c r="J13" s="75" t="s">
        <v>6</v>
      </c>
      <c r="K13" s="19"/>
      <c r="L13" s="19" t="s">
        <v>136</v>
      </c>
      <c r="M13" s="19"/>
      <c r="N13" s="25"/>
      <c r="O13" s="20"/>
      <c r="P13" s="20"/>
      <c r="Q13" s="25"/>
      <c r="S13" s="116"/>
    </row>
    <row r="14" spans="1:19" s="11" customFormat="1" ht="45">
      <c r="B14" s="19" t="s">
        <v>47</v>
      </c>
      <c r="C14" s="19"/>
      <c r="D14" s="19" t="s">
        <v>7</v>
      </c>
      <c r="E14" s="19"/>
      <c r="F14" s="19"/>
      <c r="G14" s="26"/>
      <c r="H14" s="19"/>
      <c r="I14" s="19"/>
      <c r="J14" s="75" t="s">
        <v>8</v>
      </c>
      <c r="K14" s="19"/>
      <c r="L14" s="138" t="s">
        <v>146</v>
      </c>
      <c r="M14" s="20"/>
      <c r="N14" s="20"/>
      <c r="O14" s="20"/>
      <c r="P14" s="20"/>
      <c r="Q14" s="20"/>
      <c r="S14" s="116"/>
    </row>
    <row r="15" spans="1:19" s="11" customFormat="1" ht="32.450000000000003" customHeight="1">
      <c r="B15" s="27" t="s">
        <v>59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16"/>
    </row>
    <row r="16" spans="1:19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S16" s="117"/>
    </row>
    <row r="17" spans="2:19" s="94" customFormat="1" ht="52.5">
      <c r="B17" s="90"/>
      <c r="C17" s="91" t="s">
        <v>66</v>
      </c>
      <c r="D17" s="91" t="s">
        <v>9</v>
      </c>
      <c r="E17" s="92" t="s">
        <v>51</v>
      </c>
      <c r="F17" s="92" t="s">
        <v>86</v>
      </c>
      <c r="G17" s="92" t="s">
        <v>82</v>
      </c>
      <c r="H17" s="92" t="s">
        <v>55</v>
      </c>
      <c r="I17" s="92" t="s">
        <v>10</v>
      </c>
      <c r="J17" s="92" t="s">
        <v>52</v>
      </c>
      <c r="K17" s="92" t="s">
        <v>53</v>
      </c>
      <c r="L17" s="92" t="s">
        <v>89</v>
      </c>
      <c r="M17" s="92" t="s">
        <v>87</v>
      </c>
      <c r="N17" s="92"/>
      <c r="O17" s="92"/>
      <c r="P17" s="92"/>
      <c r="Q17" s="93" t="s">
        <v>11</v>
      </c>
      <c r="S17" s="118"/>
    </row>
    <row r="18" spans="2:19" s="94" customFormat="1" ht="85.5" customHeight="1">
      <c r="B18" s="95" t="s">
        <v>12</v>
      </c>
      <c r="C18" s="148"/>
      <c r="D18" s="96" t="s">
        <v>310</v>
      </c>
      <c r="E18" s="97"/>
      <c r="F18" s="145">
        <v>0</v>
      </c>
      <c r="G18" s="145">
        <v>0</v>
      </c>
      <c r="H18" s="145">
        <v>1</v>
      </c>
      <c r="I18" s="145">
        <v>0</v>
      </c>
      <c r="J18" s="145">
        <v>0</v>
      </c>
      <c r="K18" s="145">
        <v>0</v>
      </c>
      <c r="L18" s="145">
        <v>0</v>
      </c>
      <c r="M18" s="145">
        <v>0</v>
      </c>
      <c r="N18" s="98"/>
      <c r="O18" s="98"/>
      <c r="P18" s="98"/>
      <c r="Q18" s="99">
        <f>SUM(E18:P18)</f>
        <v>1</v>
      </c>
      <c r="S18" s="118"/>
    </row>
    <row r="19" spans="2:19" s="94" customFormat="1" ht="81.75" customHeight="1">
      <c r="B19" s="95" t="s">
        <v>58</v>
      </c>
      <c r="C19" s="148"/>
      <c r="D19" s="97" t="str">
        <f>+D18</f>
        <v>SMOKE GREEN</v>
      </c>
      <c r="E19" s="97"/>
      <c r="F19" s="100">
        <f>+ROUND(F18*0.05,0)</f>
        <v>0</v>
      </c>
      <c r="G19" s="100">
        <f>+ROUND(G18*5%,0)</f>
        <v>0</v>
      </c>
      <c r="H19" s="100">
        <v>2</v>
      </c>
      <c r="I19" s="100">
        <f t="shared" ref="I19:K19" si="0">+ROUND(I18*5%,0)</f>
        <v>0</v>
      </c>
      <c r="J19" s="100">
        <f t="shared" si="0"/>
        <v>0</v>
      </c>
      <c r="K19" s="100">
        <f t="shared" si="0"/>
        <v>0</v>
      </c>
      <c r="L19" s="100">
        <f t="shared" ref="L19" si="1">ROUNDUP(L18*5%,0)</f>
        <v>0</v>
      </c>
      <c r="M19" s="100">
        <f t="shared" ref="M19" si="2">+ROUND(M18*0.05,0)</f>
        <v>0</v>
      </c>
      <c r="N19" s="100"/>
      <c r="O19" s="100"/>
      <c r="P19" s="100"/>
      <c r="Q19" s="99">
        <f>SUM(E19:P19)</f>
        <v>2</v>
      </c>
      <c r="S19" s="118"/>
    </row>
    <row r="20" spans="2:19" s="104" customFormat="1" ht="81.75" customHeight="1">
      <c r="B20" s="140" t="s">
        <v>99</v>
      </c>
      <c r="C20" s="141"/>
      <c r="D20" s="141"/>
      <c r="E20" s="142"/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3"/>
      <c r="P20" s="143"/>
      <c r="Q20" s="144">
        <f>SUM(F20:P20)</f>
        <v>0</v>
      </c>
    </row>
    <row r="21" spans="2:19" s="104" customFormat="1" ht="81.75" customHeight="1">
      <c r="B21" s="101" t="s">
        <v>13</v>
      </c>
      <c r="C21" s="101"/>
      <c r="D21" s="102" t="str">
        <f>+D19</f>
        <v>SMOKE GREEN</v>
      </c>
      <c r="E21" s="103"/>
      <c r="F21" s="146">
        <f t="shared" ref="F21:L21" si="3">SUM(F18:F20)</f>
        <v>0</v>
      </c>
      <c r="G21" s="146">
        <f t="shared" si="3"/>
        <v>0</v>
      </c>
      <c r="H21" s="146">
        <f t="shared" si="3"/>
        <v>3</v>
      </c>
      <c r="I21" s="146">
        <f t="shared" si="3"/>
        <v>0</v>
      </c>
      <c r="J21" s="146">
        <f t="shared" si="3"/>
        <v>0</v>
      </c>
      <c r="K21" s="146">
        <f t="shared" si="3"/>
        <v>0</v>
      </c>
      <c r="L21" s="146">
        <f t="shared" si="3"/>
        <v>0</v>
      </c>
      <c r="M21" s="146">
        <f t="shared" ref="M21" si="4">SUM(M18:M20)</f>
        <v>0</v>
      </c>
      <c r="N21" s="146"/>
      <c r="O21" s="146"/>
      <c r="P21" s="146"/>
      <c r="Q21" s="146">
        <f>SUM(Q18:Q20)</f>
        <v>3</v>
      </c>
      <c r="S21" s="129"/>
    </row>
    <row r="22" spans="2:19" s="94" customFormat="1" ht="52.5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S22" s="118"/>
    </row>
    <row r="23" spans="2:19" s="94" customFormat="1" ht="52.5" hidden="1">
      <c r="B23" s="90"/>
      <c r="C23" s="91" t="s">
        <v>66</v>
      </c>
      <c r="D23" s="91" t="s">
        <v>9</v>
      </c>
      <c r="E23" s="92" t="s">
        <v>51</v>
      </c>
      <c r="F23" s="92" t="s">
        <v>106</v>
      </c>
      <c r="G23" s="92" t="s">
        <v>82</v>
      </c>
      <c r="H23" s="92" t="s">
        <v>55</v>
      </c>
      <c r="I23" s="92" t="s">
        <v>10</v>
      </c>
      <c r="J23" s="92" t="s">
        <v>52</v>
      </c>
      <c r="K23" s="92" t="s">
        <v>53</v>
      </c>
      <c r="L23" s="92" t="s">
        <v>89</v>
      </c>
      <c r="M23" s="92" t="s">
        <v>87</v>
      </c>
      <c r="N23" s="92"/>
      <c r="O23" s="92"/>
      <c r="P23" s="92"/>
      <c r="Q23" s="93" t="s">
        <v>11</v>
      </c>
      <c r="S23" s="118"/>
    </row>
    <row r="24" spans="2:19" s="94" customFormat="1" ht="52.5" hidden="1">
      <c r="B24" s="95" t="s">
        <v>12</v>
      </c>
      <c r="C24" s="139" t="s">
        <v>105</v>
      </c>
      <c r="D24" s="96" t="s">
        <v>36</v>
      </c>
      <c r="E24" s="97"/>
      <c r="F24" s="145">
        <v>24</v>
      </c>
      <c r="G24" s="145">
        <v>48</v>
      </c>
      <c r="H24" s="145">
        <v>124</v>
      </c>
      <c r="I24" s="145">
        <v>232</v>
      </c>
      <c r="J24" s="145">
        <v>204</v>
      </c>
      <c r="K24" s="145">
        <v>100</v>
      </c>
      <c r="L24" s="145">
        <v>44</v>
      </c>
      <c r="M24" s="145">
        <v>24</v>
      </c>
      <c r="N24" s="98"/>
      <c r="O24" s="98"/>
      <c r="P24" s="98"/>
      <c r="Q24" s="99">
        <f>SUM(E24:P24)</f>
        <v>800</v>
      </c>
      <c r="S24" s="118"/>
    </row>
    <row r="25" spans="2:19" s="94" customFormat="1" ht="52.5" hidden="1">
      <c r="B25" s="95" t="s">
        <v>58</v>
      </c>
      <c r="C25" s="139" t="str">
        <f>C24</f>
        <v>M-0324-KT-5141</v>
      </c>
      <c r="D25" s="97" t="str">
        <f>+D24</f>
        <v>WHITE</v>
      </c>
      <c r="E25" s="97"/>
      <c r="F25" s="100">
        <f>+ROUND(F24*0.05,0)</f>
        <v>1</v>
      </c>
      <c r="G25" s="100">
        <f t="shared" ref="G25:M25" si="5">+ROUND(G24*0.05,0)</f>
        <v>2</v>
      </c>
      <c r="H25" s="100">
        <f t="shared" si="5"/>
        <v>6</v>
      </c>
      <c r="I25" s="100">
        <f t="shared" si="5"/>
        <v>12</v>
      </c>
      <c r="J25" s="100">
        <f t="shared" si="5"/>
        <v>10</v>
      </c>
      <c r="K25" s="100">
        <f t="shared" si="5"/>
        <v>5</v>
      </c>
      <c r="L25" s="100">
        <f t="shared" si="5"/>
        <v>2</v>
      </c>
      <c r="M25" s="100">
        <f t="shared" si="5"/>
        <v>1</v>
      </c>
      <c r="N25" s="100"/>
      <c r="O25" s="100"/>
      <c r="P25" s="100"/>
      <c r="Q25" s="99">
        <f>SUM(E25:P25)</f>
        <v>39</v>
      </c>
      <c r="S25" s="118"/>
    </row>
    <row r="26" spans="2:19" s="104" customFormat="1" ht="59.25" hidden="1">
      <c r="B26" s="140" t="s">
        <v>99</v>
      </c>
      <c r="C26" s="141"/>
      <c r="D26" s="141"/>
      <c r="E26" s="142"/>
      <c r="F26" s="142">
        <v>0</v>
      </c>
      <c r="G26" s="142">
        <v>1</v>
      </c>
      <c r="H26" s="142">
        <v>1</v>
      </c>
      <c r="I26" s="142">
        <v>3</v>
      </c>
      <c r="J26" s="142">
        <v>1</v>
      </c>
      <c r="K26" s="142">
        <v>1</v>
      </c>
      <c r="L26" s="142">
        <v>0</v>
      </c>
      <c r="M26" s="142">
        <v>0</v>
      </c>
      <c r="N26" s="143"/>
      <c r="O26" s="143"/>
      <c r="P26" s="143"/>
      <c r="Q26" s="144">
        <f>SUM(F26:P26)</f>
        <v>7</v>
      </c>
    </row>
    <row r="27" spans="2:19" s="104" customFormat="1" ht="52.5" hidden="1">
      <c r="B27" s="101" t="s">
        <v>13</v>
      </c>
      <c r="C27" s="101"/>
      <c r="D27" s="102" t="str">
        <f>+D25</f>
        <v>WHITE</v>
      </c>
      <c r="E27" s="103"/>
      <c r="F27" s="146">
        <f>SUM(F24:F26)</f>
        <v>25</v>
      </c>
      <c r="G27" s="146">
        <f t="shared" ref="G27" si="6">SUM(G24:G26)</f>
        <v>51</v>
      </c>
      <c r="H27" s="146">
        <f t="shared" ref="H27" si="7">SUM(H24:H26)</f>
        <v>131</v>
      </c>
      <c r="I27" s="146">
        <f t="shared" ref="I27" si="8">SUM(I24:I26)</f>
        <v>247</v>
      </c>
      <c r="J27" s="146">
        <f t="shared" ref="J27" si="9">SUM(J24:J26)</f>
        <v>215</v>
      </c>
      <c r="K27" s="146">
        <f t="shared" ref="K27" si="10">SUM(K24:K26)</f>
        <v>106</v>
      </c>
      <c r="L27" s="146">
        <f t="shared" ref="L27" si="11">SUM(L24:L26)</f>
        <v>46</v>
      </c>
      <c r="M27" s="146">
        <f t="shared" ref="M27" si="12">SUM(M24:M26)</f>
        <v>25</v>
      </c>
      <c r="N27" s="146">
        <f t="shared" ref="N27" si="13">SUM(N24:N26)</f>
        <v>0</v>
      </c>
      <c r="O27" s="146">
        <f t="shared" ref="O27" si="14">SUM(O24:O26)</f>
        <v>0</v>
      </c>
      <c r="P27" s="146">
        <f t="shared" ref="P27" si="15">SUM(P24:P26)</f>
        <v>0</v>
      </c>
      <c r="Q27" s="146">
        <f>SUM(Q24:Q26)</f>
        <v>846</v>
      </c>
      <c r="S27" s="129">
        <f>Q25/Q24</f>
        <v>4.8750000000000002E-2</v>
      </c>
    </row>
    <row r="28" spans="2:19" s="94" customFormat="1" ht="52.5" hidden="1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S28" s="118"/>
    </row>
    <row r="29" spans="2:19" s="94" customFormat="1" ht="52.5" hidden="1">
      <c r="B29" s="90"/>
      <c r="C29" s="91" t="s">
        <v>66</v>
      </c>
      <c r="D29" s="91" t="s">
        <v>9</v>
      </c>
      <c r="E29" s="92" t="s">
        <v>51</v>
      </c>
      <c r="F29" s="92" t="s">
        <v>106</v>
      </c>
      <c r="G29" s="92" t="s">
        <v>82</v>
      </c>
      <c r="H29" s="92" t="s">
        <v>55</v>
      </c>
      <c r="I29" s="92" t="s">
        <v>10</v>
      </c>
      <c r="J29" s="92" t="s">
        <v>52</v>
      </c>
      <c r="K29" s="92" t="s">
        <v>53</v>
      </c>
      <c r="L29" s="92" t="s">
        <v>89</v>
      </c>
      <c r="M29" s="92" t="s">
        <v>87</v>
      </c>
      <c r="N29" s="92"/>
      <c r="O29" s="92"/>
      <c r="P29" s="92"/>
      <c r="Q29" s="93" t="s">
        <v>11</v>
      </c>
      <c r="S29" s="118"/>
    </row>
    <row r="30" spans="2:19" s="94" customFormat="1" ht="52.5" hidden="1">
      <c r="B30" s="95" t="s">
        <v>12</v>
      </c>
      <c r="C30" s="139" t="s">
        <v>105</v>
      </c>
      <c r="D30" s="96" t="s">
        <v>101</v>
      </c>
      <c r="E30" s="97"/>
      <c r="F30" s="145">
        <v>18</v>
      </c>
      <c r="G30" s="145">
        <v>36</v>
      </c>
      <c r="H30" s="145">
        <v>93</v>
      </c>
      <c r="I30" s="145">
        <v>174</v>
      </c>
      <c r="J30" s="145">
        <v>153</v>
      </c>
      <c r="K30" s="145">
        <v>75</v>
      </c>
      <c r="L30" s="145">
        <v>33</v>
      </c>
      <c r="M30" s="145">
        <v>18</v>
      </c>
      <c r="N30" s="98"/>
      <c r="O30" s="98"/>
      <c r="P30" s="98"/>
      <c r="Q30" s="99">
        <f>SUM(E30:P30)</f>
        <v>600</v>
      </c>
      <c r="S30" s="118"/>
    </row>
    <row r="31" spans="2:19" s="94" customFormat="1" ht="52.5" hidden="1">
      <c r="B31" s="95" t="s">
        <v>58</v>
      </c>
      <c r="C31" s="139" t="str">
        <f>C30</f>
        <v>M-0324-KT-5141</v>
      </c>
      <c r="D31" s="97" t="str">
        <f>+D30</f>
        <v>WHISPER WHITE</v>
      </c>
      <c r="E31" s="97"/>
      <c r="F31" s="100">
        <f>+ROUND(F30*0.05,0)</f>
        <v>1</v>
      </c>
      <c r="G31" s="100">
        <f t="shared" ref="G31:M31" si="16">+ROUND(G30*0.05,0)</f>
        <v>2</v>
      </c>
      <c r="H31" s="100">
        <f t="shared" si="16"/>
        <v>5</v>
      </c>
      <c r="I31" s="100">
        <f t="shared" si="16"/>
        <v>9</v>
      </c>
      <c r="J31" s="100">
        <f t="shared" si="16"/>
        <v>8</v>
      </c>
      <c r="K31" s="100">
        <f t="shared" si="16"/>
        <v>4</v>
      </c>
      <c r="L31" s="100">
        <f t="shared" si="16"/>
        <v>2</v>
      </c>
      <c r="M31" s="100">
        <f t="shared" si="16"/>
        <v>1</v>
      </c>
      <c r="N31" s="100"/>
      <c r="O31" s="100"/>
      <c r="P31" s="100"/>
      <c r="Q31" s="99">
        <f>SUM(E31:P31)</f>
        <v>32</v>
      </c>
      <c r="S31" s="118"/>
    </row>
    <row r="32" spans="2:19" s="104" customFormat="1" ht="59.25" hidden="1">
      <c r="B32" s="140" t="s">
        <v>99</v>
      </c>
      <c r="C32" s="141"/>
      <c r="D32" s="141"/>
      <c r="E32" s="142"/>
      <c r="F32" s="142">
        <v>0</v>
      </c>
      <c r="G32" s="142">
        <v>1</v>
      </c>
      <c r="H32" s="142">
        <v>1</v>
      </c>
      <c r="I32" s="142">
        <v>3</v>
      </c>
      <c r="J32" s="142">
        <v>1</v>
      </c>
      <c r="K32" s="142">
        <v>1</v>
      </c>
      <c r="L32" s="142">
        <v>0</v>
      </c>
      <c r="M32" s="142">
        <v>0</v>
      </c>
      <c r="N32" s="143"/>
      <c r="O32" s="143"/>
      <c r="P32" s="143"/>
      <c r="Q32" s="144">
        <f>SUM(F32:P32)</f>
        <v>7</v>
      </c>
    </row>
    <row r="33" spans="2:19" s="104" customFormat="1" ht="52.5" hidden="1">
      <c r="B33" s="101" t="s">
        <v>13</v>
      </c>
      <c r="C33" s="101"/>
      <c r="D33" s="102" t="str">
        <f>+D31</f>
        <v>WHISPER WHITE</v>
      </c>
      <c r="E33" s="103"/>
      <c r="F33" s="146">
        <f>SUM(F30:F32)</f>
        <v>19</v>
      </c>
      <c r="G33" s="146">
        <f t="shared" ref="G33" si="17">SUM(G30:G32)</f>
        <v>39</v>
      </c>
      <c r="H33" s="146">
        <f t="shared" ref="H33" si="18">SUM(H30:H32)</f>
        <v>99</v>
      </c>
      <c r="I33" s="146">
        <f t="shared" ref="I33" si="19">SUM(I30:I32)</f>
        <v>186</v>
      </c>
      <c r="J33" s="146">
        <f t="shared" ref="J33" si="20">SUM(J30:J32)</f>
        <v>162</v>
      </c>
      <c r="K33" s="146">
        <f t="shared" ref="K33" si="21">SUM(K30:K32)</f>
        <v>80</v>
      </c>
      <c r="L33" s="146">
        <f t="shared" ref="L33" si="22">SUM(L30:L32)</f>
        <v>35</v>
      </c>
      <c r="M33" s="146">
        <f t="shared" ref="M33" si="23">SUM(M30:M32)</f>
        <v>19</v>
      </c>
      <c r="N33" s="146">
        <f t="shared" ref="N33" si="24">SUM(N30:N32)</f>
        <v>0</v>
      </c>
      <c r="O33" s="146">
        <f t="shared" ref="O33" si="25">SUM(O30:O32)</f>
        <v>0</v>
      </c>
      <c r="P33" s="146">
        <f t="shared" ref="P33" si="26">SUM(P30:P32)</f>
        <v>0</v>
      </c>
      <c r="Q33" s="146">
        <f>SUM(Q30:Q32)</f>
        <v>639</v>
      </c>
      <c r="S33" s="129">
        <f>Q31/Q30</f>
        <v>5.3333333333333337E-2</v>
      </c>
    </row>
    <row r="34" spans="2:19" s="94" customFormat="1" ht="52.5" hidden="1"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S34" s="118"/>
    </row>
    <row r="35" spans="2:19" s="94" customFormat="1" ht="52.5" hidden="1">
      <c r="B35" s="90"/>
      <c r="C35" s="91" t="s">
        <v>66</v>
      </c>
      <c r="D35" s="91" t="s">
        <v>9</v>
      </c>
      <c r="E35" s="92" t="s">
        <v>51</v>
      </c>
      <c r="F35" s="92" t="s">
        <v>106</v>
      </c>
      <c r="G35" s="92" t="s">
        <v>82</v>
      </c>
      <c r="H35" s="92" t="s">
        <v>55</v>
      </c>
      <c r="I35" s="92" t="s">
        <v>10</v>
      </c>
      <c r="J35" s="92" t="s">
        <v>52</v>
      </c>
      <c r="K35" s="92" t="s">
        <v>53</v>
      </c>
      <c r="L35" s="92" t="s">
        <v>89</v>
      </c>
      <c r="M35" s="92" t="s">
        <v>87</v>
      </c>
      <c r="N35" s="92"/>
      <c r="O35" s="92"/>
      <c r="P35" s="92"/>
      <c r="Q35" s="93" t="s">
        <v>11</v>
      </c>
      <c r="S35" s="118"/>
    </row>
    <row r="36" spans="2:19" s="94" customFormat="1" ht="52.5" hidden="1">
      <c r="B36" s="95" t="s">
        <v>12</v>
      </c>
      <c r="C36" s="139" t="s">
        <v>105</v>
      </c>
      <c r="D36" s="96" t="s">
        <v>102</v>
      </c>
      <c r="E36" s="97"/>
      <c r="F36" s="145">
        <v>18</v>
      </c>
      <c r="G36" s="145">
        <v>36</v>
      </c>
      <c r="H36" s="145">
        <v>93</v>
      </c>
      <c r="I36" s="145">
        <v>174</v>
      </c>
      <c r="J36" s="145">
        <v>153</v>
      </c>
      <c r="K36" s="145">
        <v>75</v>
      </c>
      <c r="L36" s="145">
        <v>33</v>
      </c>
      <c r="M36" s="145">
        <v>18</v>
      </c>
      <c r="N36" s="98"/>
      <c r="O36" s="98"/>
      <c r="P36" s="98"/>
      <c r="Q36" s="99">
        <f>SUM(E36:P36)</f>
        <v>600</v>
      </c>
      <c r="S36" s="118"/>
    </row>
    <row r="37" spans="2:19" s="94" customFormat="1" ht="52.5" hidden="1">
      <c r="B37" s="95" t="s">
        <v>58</v>
      </c>
      <c r="C37" s="139" t="str">
        <f>C36</f>
        <v>M-0324-KT-5141</v>
      </c>
      <c r="D37" s="97" t="str">
        <f>+D36</f>
        <v>FLINT STONE</v>
      </c>
      <c r="E37" s="97"/>
      <c r="F37" s="100">
        <f>+ROUND(F36*0.05,0)</f>
        <v>1</v>
      </c>
      <c r="G37" s="100">
        <f t="shared" ref="G37:M37" si="27">+ROUND(G36*0.05,0)</f>
        <v>2</v>
      </c>
      <c r="H37" s="100">
        <f t="shared" si="27"/>
        <v>5</v>
      </c>
      <c r="I37" s="100">
        <f t="shared" si="27"/>
        <v>9</v>
      </c>
      <c r="J37" s="100">
        <f t="shared" si="27"/>
        <v>8</v>
      </c>
      <c r="K37" s="100">
        <f t="shared" si="27"/>
        <v>4</v>
      </c>
      <c r="L37" s="100">
        <f t="shared" si="27"/>
        <v>2</v>
      </c>
      <c r="M37" s="100">
        <f t="shared" si="27"/>
        <v>1</v>
      </c>
      <c r="N37" s="100"/>
      <c r="O37" s="100"/>
      <c r="P37" s="100"/>
      <c r="Q37" s="99">
        <f>SUM(E37:P37)</f>
        <v>32</v>
      </c>
      <c r="S37" s="118"/>
    </row>
    <row r="38" spans="2:19" s="104" customFormat="1" ht="59.25" hidden="1">
      <c r="B38" s="140" t="s">
        <v>99</v>
      </c>
      <c r="C38" s="141"/>
      <c r="D38" s="141"/>
      <c r="E38" s="142"/>
      <c r="F38" s="142">
        <v>0</v>
      </c>
      <c r="G38" s="142">
        <v>1</v>
      </c>
      <c r="H38" s="142">
        <v>1</v>
      </c>
      <c r="I38" s="142">
        <v>3</v>
      </c>
      <c r="J38" s="142">
        <v>1</v>
      </c>
      <c r="K38" s="142">
        <v>1</v>
      </c>
      <c r="L38" s="142">
        <v>0</v>
      </c>
      <c r="M38" s="142">
        <v>0</v>
      </c>
      <c r="N38" s="143"/>
      <c r="O38" s="143"/>
      <c r="P38" s="143"/>
      <c r="Q38" s="144">
        <f>SUM(F38:P38)</f>
        <v>7</v>
      </c>
    </row>
    <row r="39" spans="2:19" s="104" customFormat="1" ht="52.5" hidden="1">
      <c r="B39" s="101" t="s">
        <v>13</v>
      </c>
      <c r="C39" s="101"/>
      <c r="D39" s="102" t="str">
        <f>+D37</f>
        <v>FLINT STONE</v>
      </c>
      <c r="E39" s="103"/>
      <c r="F39" s="146">
        <f>SUM(F36:F38)</f>
        <v>19</v>
      </c>
      <c r="G39" s="146">
        <f t="shared" ref="G39" si="28">SUM(G36:G38)</f>
        <v>39</v>
      </c>
      <c r="H39" s="146">
        <f t="shared" ref="H39" si="29">SUM(H36:H38)</f>
        <v>99</v>
      </c>
      <c r="I39" s="146">
        <f t="shared" ref="I39" si="30">SUM(I36:I38)</f>
        <v>186</v>
      </c>
      <c r="J39" s="146">
        <f t="shared" ref="J39" si="31">SUM(J36:J38)</f>
        <v>162</v>
      </c>
      <c r="K39" s="146">
        <f t="shared" ref="K39" si="32">SUM(K36:K38)</f>
        <v>80</v>
      </c>
      <c r="L39" s="146">
        <f t="shared" ref="L39" si="33">SUM(L36:L38)</f>
        <v>35</v>
      </c>
      <c r="M39" s="146">
        <f t="shared" ref="M39" si="34">SUM(M36:M38)</f>
        <v>19</v>
      </c>
      <c r="N39" s="146">
        <f t="shared" ref="N39" si="35">SUM(N36:N38)</f>
        <v>0</v>
      </c>
      <c r="O39" s="146">
        <f t="shared" ref="O39" si="36">SUM(O36:O38)</f>
        <v>0</v>
      </c>
      <c r="P39" s="146">
        <f t="shared" ref="P39" si="37">SUM(P36:P38)</f>
        <v>0</v>
      </c>
      <c r="Q39" s="146">
        <f>SUM(Q36:Q38)</f>
        <v>639</v>
      </c>
      <c r="S39" s="129">
        <f>Q37/Q36</f>
        <v>5.3333333333333337E-2</v>
      </c>
    </row>
    <row r="40" spans="2:19" s="94" customFormat="1" ht="52.5" hidden="1"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S40" s="118"/>
    </row>
    <row r="41" spans="2:19" s="94" customFormat="1" ht="52.5" hidden="1">
      <c r="B41" s="90"/>
      <c r="C41" s="91" t="s">
        <v>66</v>
      </c>
      <c r="D41" s="91" t="s">
        <v>9</v>
      </c>
      <c r="E41" s="92" t="s">
        <v>51</v>
      </c>
      <c r="F41" s="92" t="s">
        <v>106</v>
      </c>
      <c r="G41" s="92" t="s">
        <v>82</v>
      </c>
      <c r="H41" s="92" t="s">
        <v>55</v>
      </c>
      <c r="I41" s="92" t="s">
        <v>10</v>
      </c>
      <c r="J41" s="92" t="s">
        <v>52</v>
      </c>
      <c r="K41" s="92" t="s">
        <v>53</v>
      </c>
      <c r="L41" s="92" t="s">
        <v>89</v>
      </c>
      <c r="M41" s="92" t="s">
        <v>87</v>
      </c>
      <c r="N41" s="92"/>
      <c r="O41" s="92"/>
      <c r="P41" s="92"/>
      <c r="Q41" s="93" t="s">
        <v>11</v>
      </c>
      <c r="S41" s="118"/>
    </row>
    <row r="42" spans="2:19" s="94" customFormat="1" ht="52.5" hidden="1">
      <c r="B42" s="95" t="s">
        <v>12</v>
      </c>
      <c r="C42" s="139" t="s">
        <v>105</v>
      </c>
      <c r="D42" s="96" t="s">
        <v>103</v>
      </c>
      <c r="E42" s="97"/>
      <c r="F42" s="145">
        <v>12</v>
      </c>
      <c r="G42" s="145">
        <v>24</v>
      </c>
      <c r="H42" s="145">
        <v>62</v>
      </c>
      <c r="I42" s="145">
        <v>116</v>
      </c>
      <c r="J42" s="145">
        <v>102</v>
      </c>
      <c r="K42" s="145">
        <v>50</v>
      </c>
      <c r="L42" s="145">
        <v>22</v>
      </c>
      <c r="M42" s="145">
        <v>12</v>
      </c>
      <c r="N42" s="98"/>
      <c r="O42" s="98"/>
      <c r="P42" s="98"/>
      <c r="Q42" s="99">
        <f>SUM(E42:P42)</f>
        <v>400</v>
      </c>
      <c r="S42" s="118"/>
    </row>
    <row r="43" spans="2:19" s="94" customFormat="1" ht="52.5" hidden="1">
      <c r="B43" s="95" t="s">
        <v>58</v>
      </c>
      <c r="C43" s="139" t="str">
        <f>C42</f>
        <v>M-0324-KT-5141</v>
      </c>
      <c r="D43" s="97" t="str">
        <f>+D42</f>
        <v>BRONZE GREEN</v>
      </c>
      <c r="E43" s="97"/>
      <c r="F43" s="100">
        <f>+ROUND(F42*0.05,0)</f>
        <v>1</v>
      </c>
      <c r="G43" s="100">
        <f t="shared" ref="G43:M43" si="38">+ROUND(G42*0.05,0)</f>
        <v>1</v>
      </c>
      <c r="H43" s="100">
        <f t="shared" si="38"/>
        <v>3</v>
      </c>
      <c r="I43" s="100">
        <f t="shared" si="38"/>
        <v>6</v>
      </c>
      <c r="J43" s="100">
        <f t="shared" si="38"/>
        <v>5</v>
      </c>
      <c r="K43" s="100">
        <f t="shared" si="38"/>
        <v>3</v>
      </c>
      <c r="L43" s="100">
        <f t="shared" si="38"/>
        <v>1</v>
      </c>
      <c r="M43" s="100">
        <f t="shared" si="38"/>
        <v>1</v>
      </c>
      <c r="N43" s="100"/>
      <c r="O43" s="100"/>
      <c r="P43" s="100"/>
      <c r="Q43" s="99">
        <f>SUM(E43:P43)</f>
        <v>21</v>
      </c>
      <c r="S43" s="118"/>
    </row>
    <row r="44" spans="2:19" s="104" customFormat="1" ht="59.25" hidden="1">
      <c r="B44" s="140" t="s">
        <v>99</v>
      </c>
      <c r="C44" s="141"/>
      <c r="D44" s="141"/>
      <c r="E44" s="142"/>
      <c r="F44" s="142">
        <v>0</v>
      </c>
      <c r="G44" s="142">
        <v>1</v>
      </c>
      <c r="H44" s="142">
        <v>1</v>
      </c>
      <c r="I44" s="142">
        <v>3</v>
      </c>
      <c r="J44" s="142">
        <v>1</v>
      </c>
      <c r="K44" s="142">
        <v>1</v>
      </c>
      <c r="L44" s="142">
        <v>0</v>
      </c>
      <c r="M44" s="142">
        <v>0</v>
      </c>
      <c r="N44" s="143"/>
      <c r="O44" s="143"/>
      <c r="P44" s="143"/>
      <c r="Q44" s="144">
        <f>SUM(F44:P44)</f>
        <v>7</v>
      </c>
    </row>
    <row r="45" spans="2:19" s="104" customFormat="1" ht="52.5" hidden="1">
      <c r="B45" s="101" t="s">
        <v>13</v>
      </c>
      <c r="C45" s="101"/>
      <c r="D45" s="102" t="str">
        <f>+D43</f>
        <v>BRONZE GREEN</v>
      </c>
      <c r="E45" s="103"/>
      <c r="F45" s="146">
        <f>SUM(F42:F44)</f>
        <v>13</v>
      </c>
      <c r="G45" s="146">
        <f t="shared" ref="G45" si="39">SUM(G42:G44)</f>
        <v>26</v>
      </c>
      <c r="H45" s="146">
        <f t="shared" ref="H45" si="40">SUM(H42:H44)</f>
        <v>66</v>
      </c>
      <c r="I45" s="146">
        <f t="shared" ref="I45" si="41">SUM(I42:I44)</f>
        <v>125</v>
      </c>
      <c r="J45" s="146">
        <f t="shared" ref="J45" si="42">SUM(J42:J44)</f>
        <v>108</v>
      </c>
      <c r="K45" s="146">
        <f t="shared" ref="K45" si="43">SUM(K42:K44)</f>
        <v>54</v>
      </c>
      <c r="L45" s="146">
        <f t="shared" ref="L45" si="44">SUM(L42:L44)</f>
        <v>23</v>
      </c>
      <c r="M45" s="146">
        <f t="shared" ref="M45" si="45">SUM(M42:M44)</f>
        <v>13</v>
      </c>
      <c r="N45" s="146">
        <f t="shared" ref="N45" si="46">SUM(N42:N44)</f>
        <v>0</v>
      </c>
      <c r="O45" s="146">
        <f t="shared" ref="O45" si="47">SUM(O42:O44)</f>
        <v>0</v>
      </c>
      <c r="P45" s="146">
        <f t="shared" ref="P45" si="48">SUM(P42:P44)</f>
        <v>0</v>
      </c>
      <c r="Q45" s="146">
        <f>SUM(Q42:Q44)</f>
        <v>428</v>
      </c>
      <c r="S45" s="129">
        <f>Q43/Q42</f>
        <v>5.2499999999999998E-2</v>
      </c>
    </row>
    <row r="46" spans="2:19" s="94" customFormat="1" ht="52.5" hidden="1"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S46" s="118"/>
    </row>
    <row r="47" spans="2:19" s="94" customFormat="1" ht="52.5" hidden="1">
      <c r="B47" s="90"/>
      <c r="C47" s="91" t="s">
        <v>66</v>
      </c>
      <c r="D47" s="91" t="s">
        <v>9</v>
      </c>
      <c r="E47" s="92" t="s">
        <v>51</v>
      </c>
      <c r="F47" s="92" t="s">
        <v>106</v>
      </c>
      <c r="G47" s="92" t="s">
        <v>82</v>
      </c>
      <c r="H47" s="92" t="s">
        <v>55</v>
      </c>
      <c r="I47" s="92" t="s">
        <v>10</v>
      </c>
      <c r="J47" s="92" t="s">
        <v>52</v>
      </c>
      <c r="K47" s="92" t="s">
        <v>53</v>
      </c>
      <c r="L47" s="92" t="s">
        <v>89</v>
      </c>
      <c r="M47" s="92" t="s">
        <v>87</v>
      </c>
      <c r="N47" s="92"/>
      <c r="O47" s="92"/>
      <c r="P47" s="92"/>
      <c r="Q47" s="93" t="s">
        <v>11</v>
      </c>
      <c r="S47" s="118"/>
    </row>
    <row r="48" spans="2:19" s="94" customFormat="1" ht="52.5" hidden="1">
      <c r="B48" s="95" t="s">
        <v>12</v>
      </c>
      <c r="C48" s="139" t="s">
        <v>105</v>
      </c>
      <c r="D48" s="96" t="s">
        <v>104</v>
      </c>
      <c r="E48" s="97"/>
      <c r="F48" s="145">
        <v>12</v>
      </c>
      <c r="G48" s="145">
        <v>24</v>
      </c>
      <c r="H48" s="145">
        <v>62</v>
      </c>
      <c r="I48" s="145">
        <v>116</v>
      </c>
      <c r="J48" s="145">
        <v>102</v>
      </c>
      <c r="K48" s="145">
        <v>50</v>
      </c>
      <c r="L48" s="145">
        <v>22</v>
      </c>
      <c r="M48" s="145">
        <v>12</v>
      </c>
      <c r="N48" s="98"/>
      <c r="O48" s="98"/>
      <c r="P48" s="98"/>
      <c r="Q48" s="99">
        <f>SUM(E48:P48)</f>
        <v>400</v>
      </c>
      <c r="S48" s="118"/>
    </row>
    <row r="49" spans="1:19" s="94" customFormat="1" ht="52.5" hidden="1">
      <c r="B49" s="95" t="s">
        <v>58</v>
      </c>
      <c r="C49" s="139" t="str">
        <f>+C48</f>
        <v>M-0324-KT-5141</v>
      </c>
      <c r="D49" s="97" t="str">
        <f>+D48</f>
        <v>WILD GINGER</v>
      </c>
      <c r="E49" s="97"/>
      <c r="F49" s="100">
        <f>+ROUND(F48*0.05,0)</f>
        <v>1</v>
      </c>
      <c r="G49" s="100">
        <f t="shared" ref="G49:M49" si="49">+ROUND(G48*0.05,0)</f>
        <v>1</v>
      </c>
      <c r="H49" s="100">
        <f t="shared" si="49"/>
        <v>3</v>
      </c>
      <c r="I49" s="100">
        <f t="shared" si="49"/>
        <v>6</v>
      </c>
      <c r="J49" s="100">
        <f t="shared" si="49"/>
        <v>5</v>
      </c>
      <c r="K49" s="100">
        <f t="shared" si="49"/>
        <v>3</v>
      </c>
      <c r="L49" s="100">
        <f t="shared" si="49"/>
        <v>1</v>
      </c>
      <c r="M49" s="100">
        <f t="shared" si="49"/>
        <v>1</v>
      </c>
      <c r="N49" s="100"/>
      <c r="O49" s="100"/>
      <c r="P49" s="100"/>
      <c r="Q49" s="99">
        <f>SUM(E49:P49)</f>
        <v>21</v>
      </c>
      <c r="S49" s="118"/>
    </row>
    <row r="50" spans="1:19" s="104" customFormat="1" ht="59.25" hidden="1">
      <c r="B50" s="140" t="s">
        <v>99</v>
      </c>
      <c r="C50" s="141"/>
      <c r="D50" s="141"/>
      <c r="E50" s="142"/>
      <c r="F50" s="142">
        <v>0</v>
      </c>
      <c r="G50" s="142">
        <v>1</v>
      </c>
      <c r="H50" s="142">
        <v>1</v>
      </c>
      <c r="I50" s="142">
        <v>3</v>
      </c>
      <c r="J50" s="142">
        <v>1</v>
      </c>
      <c r="K50" s="142">
        <v>1</v>
      </c>
      <c r="L50" s="142">
        <v>0</v>
      </c>
      <c r="M50" s="142">
        <v>0</v>
      </c>
      <c r="N50" s="143"/>
      <c r="O50" s="143"/>
      <c r="P50" s="143"/>
      <c r="Q50" s="144">
        <f>SUM(F50:P50)</f>
        <v>7</v>
      </c>
    </row>
    <row r="51" spans="1:19" s="104" customFormat="1" ht="52.5" hidden="1">
      <c r="B51" s="101" t="s">
        <v>13</v>
      </c>
      <c r="C51" s="101"/>
      <c r="D51" s="102" t="str">
        <f>+D49</f>
        <v>WILD GINGER</v>
      </c>
      <c r="E51" s="103"/>
      <c r="F51" s="146">
        <f>SUM(F48:F50)</f>
        <v>13</v>
      </c>
      <c r="G51" s="146">
        <f t="shared" ref="G51" si="50">SUM(G48:G50)</f>
        <v>26</v>
      </c>
      <c r="H51" s="146">
        <f t="shared" ref="H51" si="51">SUM(H48:H50)</f>
        <v>66</v>
      </c>
      <c r="I51" s="146">
        <f t="shared" ref="I51" si="52">SUM(I48:I50)</f>
        <v>125</v>
      </c>
      <c r="J51" s="146">
        <f t="shared" ref="J51" si="53">SUM(J48:J50)</f>
        <v>108</v>
      </c>
      <c r="K51" s="146">
        <f t="shared" ref="K51" si="54">SUM(K48:K50)</f>
        <v>54</v>
      </c>
      <c r="L51" s="146">
        <f t="shared" ref="L51" si="55">SUM(L48:L50)</f>
        <v>23</v>
      </c>
      <c r="M51" s="146">
        <f t="shared" ref="M51" si="56">SUM(M48:M50)</f>
        <v>13</v>
      </c>
      <c r="N51" s="146">
        <f t="shared" ref="N51" si="57">SUM(N48:N50)</f>
        <v>0</v>
      </c>
      <c r="O51" s="146">
        <f t="shared" ref="O51" si="58">SUM(O48:O50)</f>
        <v>0</v>
      </c>
      <c r="P51" s="146">
        <f t="shared" ref="P51" si="59">SUM(P48:P50)</f>
        <v>0</v>
      </c>
      <c r="Q51" s="146">
        <f>SUM(Q48:Q50)</f>
        <v>428</v>
      </c>
      <c r="S51" s="129">
        <f>Q49/Q48</f>
        <v>5.2499999999999998E-2</v>
      </c>
    </row>
    <row r="52" spans="1:19" s="94" customFormat="1" ht="52.5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S52" s="118"/>
    </row>
    <row r="53" spans="1:19" s="104" customFormat="1" ht="78" customHeight="1">
      <c r="B53" s="105" t="s">
        <v>78</v>
      </c>
      <c r="C53" s="106"/>
      <c r="D53" s="105"/>
      <c r="E53" s="107"/>
      <c r="F53" s="111">
        <f>F21</f>
        <v>0</v>
      </c>
      <c r="G53" s="111">
        <f>G21</f>
        <v>0</v>
      </c>
      <c r="H53" s="111">
        <f t="shared" ref="H53:Q53" si="60">H21</f>
        <v>3</v>
      </c>
      <c r="I53" s="111">
        <f t="shared" si="60"/>
        <v>0</v>
      </c>
      <c r="J53" s="111">
        <f t="shared" si="60"/>
        <v>0</v>
      </c>
      <c r="K53" s="111">
        <f t="shared" si="60"/>
        <v>0</v>
      </c>
      <c r="L53" s="111">
        <f t="shared" si="60"/>
        <v>0</v>
      </c>
      <c r="M53" s="111">
        <f t="shared" si="60"/>
        <v>0</v>
      </c>
      <c r="N53" s="111"/>
      <c r="O53" s="111"/>
      <c r="P53" s="111"/>
      <c r="Q53" s="111">
        <f t="shared" si="60"/>
        <v>3</v>
      </c>
      <c r="S53" s="119"/>
    </row>
    <row r="54" spans="1:19" s="63" customFormat="1" ht="45">
      <c r="B54" s="64"/>
      <c r="C54" s="65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S54" s="120"/>
    </row>
    <row r="55" spans="1:19" s="1" customFormat="1" ht="33">
      <c r="B55" s="53" t="s">
        <v>14</v>
      </c>
      <c r="C55" s="31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S55" s="113"/>
    </row>
    <row r="56" spans="1:19" s="32" customFormat="1" ht="120">
      <c r="A56" s="289" t="s">
        <v>15</v>
      </c>
      <c r="B56" s="289"/>
      <c r="C56" s="289"/>
      <c r="D56" s="80" t="s">
        <v>16</v>
      </c>
      <c r="E56" s="80" t="s">
        <v>17</v>
      </c>
      <c r="F56" s="80" t="s">
        <v>18</v>
      </c>
      <c r="G56" s="79" t="s">
        <v>19</v>
      </c>
      <c r="H56" s="79" t="s">
        <v>20</v>
      </c>
      <c r="I56" s="79" t="s">
        <v>34</v>
      </c>
      <c r="J56" s="79" t="s">
        <v>81</v>
      </c>
      <c r="K56" s="79" t="s">
        <v>79</v>
      </c>
      <c r="L56" s="79" t="s">
        <v>80</v>
      </c>
      <c r="M56" s="79" t="s">
        <v>35</v>
      </c>
      <c r="N56" s="294" t="s">
        <v>48</v>
      </c>
      <c r="O56" s="294"/>
      <c r="P56" s="294"/>
      <c r="Q56" s="294"/>
      <c r="S56" s="121"/>
    </row>
    <row r="57" spans="1:19" s="39" customFormat="1" ht="72.75" customHeight="1">
      <c r="A57" s="302" t="str">
        <f>$D$21</f>
        <v>SMOKE GREEN</v>
      </c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S57" s="122"/>
    </row>
    <row r="58" spans="1:19" s="67" customFormat="1" ht="250.5" customHeight="1">
      <c r="A58" s="68">
        <v>1</v>
      </c>
      <c r="B58" s="298" t="str">
        <f>$L$11</f>
        <v>SINGLE JERSEY_100% COTTON_190( SOFT HANDFEEL)</v>
      </c>
      <c r="C58" s="298"/>
      <c r="D58" s="84" t="s">
        <v>137</v>
      </c>
      <c r="E58" s="84" t="str">
        <f>$D$21</f>
        <v>SMOKE GREEN</v>
      </c>
      <c r="F58" s="68" t="s">
        <v>10</v>
      </c>
      <c r="G58" s="85">
        <f>$Q$21</f>
        <v>3</v>
      </c>
      <c r="H58" s="86">
        <v>0.54</v>
      </c>
      <c r="I58" s="71">
        <f>H58*G58</f>
        <v>1.62</v>
      </c>
      <c r="J58" s="77">
        <f>I58*1.4%+(I58/30)*0.5</f>
        <v>4.9680000000000002E-2</v>
      </c>
      <c r="K58" s="77">
        <v>0</v>
      </c>
      <c r="L58" s="77">
        <v>3</v>
      </c>
      <c r="M58" s="130">
        <f>ROUNDUP(SUM(I58:L58),0)</f>
        <v>5</v>
      </c>
      <c r="N58" s="309"/>
      <c r="O58" s="310"/>
      <c r="P58" s="310"/>
      <c r="Q58" s="310"/>
      <c r="S58" s="123"/>
    </row>
    <row r="59" spans="1:19" s="67" customFormat="1" ht="273.75" customHeight="1">
      <c r="A59" s="68">
        <v>2</v>
      </c>
      <c r="B59" s="301" t="s">
        <v>148</v>
      </c>
      <c r="C59" s="301"/>
      <c r="D59" s="84" t="s">
        <v>85</v>
      </c>
      <c r="E59" s="84" t="str">
        <f>$D$21</f>
        <v>SMOKE GREEN</v>
      </c>
      <c r="F59" s="68" t="s">
        <v>10</v>
      </c>
      <c r="G59" s="85">
        <f>G58</f>
        <v>3</v>
      </c>
      <c r="H59" s="86">
        <v>2.1999999999999999E-2</v>
      </c>
      <c r="I59" s="71">
        <f>H59*G59</f>
        <v>6.6000000000000003E-2</v>
      </c>
      <c r="J59" s="77">
        <f>I59*7.38%+(I59/30)*0.5</f>
        <v>5.9708000000000009E-3</v>
      </c>
      <c r="K59" s="77">
        <v>0</v>
      </c>
      <c r="L59" s="77">
        <v>0</v>
      </c>
      <c r="M59" s="130">
        <f>ROUNDUP(SUM(I59:L59),0)</f>
        <v>1</v>
      </c>
      <c r="N59" s="309"/>
      <c r="O59" s="310"/>
      <c r="P59" s="310"/>
      <c r="Q59" s="310"/>
      <c r="S59" s="123"/>
    </row>
    <row r="60" spans="1:19" s="39" customFormat="1" ht="47.25" hidden="1" customHeight="1">
      <c r="A60" s="302" t="s">
        <v>36</v>
      </c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302"/>
      <c r="N60" s="302"/>
      <c r="O60" s="302"/>
      <c r="P60" s="302"/>
      <c r="Q60" s="302"/>
      <c r="S60" s="122"/>
    </row>
    <row r="61" spans="1:19" s="67" customFormat="1" ht="114" hidden="1" customHeight="1">
      <c r="A61" s="68">
        <v>3</v>
      </c>
      <c r="B61" s="298" t="str">
        <f>$L$11</f>
        <v>SINGLE JERSEY_100% COTTON_190( SOFT HANDFEEL)</v>
      </c>
      <c r="C61" s="298"/>
      <c r="D61" s="84" t="s">
        <v>77</v>
      </c>
      <c r="E61" s="84" t="s">
        <v>94</v>
      </c>
      <c r="F61" s="68" t="s">
        <v>10</v>
      </c>
      <c r="G61" s="85">
        <f>$Q$27</f>
        <v>846</v>
      </c>
      <c r="H61" s="86">
        <v>0</v>
      </c>
      <c r="I61" s="71">
        <f>H61*G61</f>
        <v>0</v>
      </c>
      <c r="J61" s="77">
        <f>I61*1.8%+(I61/50)*0.5</f>
        <v>0</v>
      </c>
      <c r="K61" s="77">
        <v>3</v>
      </c>
      <c r="L61" s="77">
        <v>0</v>
      </c>
      <c r="M61" s="130">
        <f>ROUNDUP(SUM(I61:L61),0)</f>
        <v>3</v>
      </c>
      <c r="N61" s="311" t="s">
        <v>119</v>
      </c>
      <c r="O61" s="312"/>
      <c r="P61" s="312"/>
      <c r="Q61" s="312"/>
      <c r="S61" s="123"/>
    </row>
    <row r="62" spans="1:19" s="67" customFormat="1" ht="107.45" hidden="1" customHeight="1" thickBot="1">
      <c r="A62" s="68">
        <v>4</v>
      </c>
      <c r="B62" s="301" t="s">
        <v>84</v>
      </c>
      <c r="C62" s="301"/>
      <c r="D62" s="84" t="s">
        <v>85</v>
      </c>
      <c r="E62" s="84" t="str">
        <f>E61</f>
        <v>WHITE OVO STANDARD</v>
      </c>
      <c r="F62" s="68" t="s">
        <v>10</v>
      </c>
      <c r="G62" s="85">
        <f>G61</f>
        <v>846</v>
      </c>
      <c r="H62" s="86">
        <v>0</v>
      </c>
      <c r="I62" s="71">
        <f>H62*G62</f>
        <v>0</v>
      </c>
      <c r="J62" s="77">
        <f>I62*5%</f>
        <v>0</v>
      </c>
      <c r="K62" s="77">
        <v>0</v>
      </c>
      <c r="L62" s="77">
        <v>0</v>
      </c>
      <c r="M62" s="130">
        <f>ROUNDUP(SUM(I62:L62),0)</f>
        <v>0</v>
      </c>
      <c r="N62" s="311" t="s">
        <v>114</v>
      </c>
      <c r="O62" s="312"/>
      <c r="P62" s="312"/>
      <c r="Q62" s="312"/>
      <c r="S62" s="123"/>
    </row>
    <row r="63" spans="1:19" s="39" customFormat="1" ht="40.5" hidden="1">
      <c r="A63" s="302" t="str">
        <f>$D$33</f>
        <v>WHISPER WHITE</v>
      </c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S63" s="122"/>
    </row>
    <row r="64" spans="1:19" s="67" customFormat="1" ht="234.6" hidden="1" customHeight="1" thickBot="1">
      <c r="A64" s="68">
        <v>5</v>
      </c>
      <c r="B64" s="298" t="str">
        <f>$L$11</f>
        <v>SINGLE JERSEY_100% COTTON_190( SOFT HANDFEEL)</v>
      </c>
      <c r="C64" s="298"/>
      <c r="D64" s="84" t="s">
        <v>77</v>
      </c>
      <c r="E64" s="84" t="str">
        <f>$D$33</f>
        <v>WHISPER WHITE</v>
      </c>
      <c r="F64" s="68" t="s">
        <v>10</v>
      </c>
      <c r="G64" s="85">
        <f>$Q$33</f>
        <v>639</v>
      </c>
      <c r="H64" s="86">
        <v>0</v>
      </c>
      <c r="I64" s="71">
        <f>H64*G64</f>
        <v>0</v>
      </c>
      <c r="J64" s="77">
        <f>I64*2%+(I64/40)*0.5</f>
        <v>0</v>
      </c>
      <c r="K64" s="77">
        <v>3</v>
      </c>
      <c r="L64" s="77">
        <v>0</v>
      </c>
      <c r="M64" s="130">
        <f>ROUNDUP(SUM(I64:L64),0)</f>
        <v>3</v>
      </c>
      <c r="N64" s="299" t="s">
        <v>120</v>
      </c>
      <c r="O64" s="300"/>
      <c r="P64" s="300"/>
      <c r="Q64" s="300"/>
      <c r="S64" s="123"/>
    </row>
    <row r="65" spans="1:19" s="67" customFormat="1" ht="250.5" hidden="1" customHeight="1" thickBot="1">
      <c r="A65" s="68">
        <v>6</v>
      </c>
      <c r="B65" s="301" t="s">
        <v>84</v>
      </c>
      <c r="C65" s="301"/>
      <c r="D65" s="84" t="s">
        <v>85</v>
      </c>
      <c r="E65" s="84" t="str">
        <f>E64</f>
        <v>WHISPER WHITE</v>
      </c>
      <c r="F65" s="68" t="s">
        <v>10</v>
      </c>
      <c r="G65" s="85">
        <f>G64</f>
        <v>639</v>
      </c>
      <c r="H65" s="86">
        <v>0</v>
      </c>
      <c r="I65" s="71">
        <f>H65*G65</f>
        <v>0</v>
      </c>
      <c r="J65" s="77">
        <f>I65*5%</f>
        <v>0</v>
      </c>
      <c r="K65" s="77">
        <v>0</v>
      </c>
      <c r="L65" s="77">
        <v>0</v>
      </c>
      <c r="M65" s="130">
        <f>ROUNDUP(SUM(I65:L65),0)</f>
        <v>0</v>
      </c>
      <c r="N65" s="299" t="s">
        <v>117</v>
      </c>
      <c r="O65" s="300"/>
      <c r="P65" s="300"/>
      <c r="Q65" s="300"/>
      <c r="S65" s="123"/>
    </row>
    <row r="66" spans="1:19" s="39" customFormat="1" ht="40.5" hidden="1">
      <c r="A66" s="302" t="str">
        <f>$D$39</f>
        <v>FLINT STONE</v>
      </c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S66" s="122"/>
    </row>
    <row r="67" spans="1:19" s="67" customFormat="1" ht="231.6" hidden="1" customHeight="1" thickBot="1">
      <c r="A67" s="68">
        <v>7</v>
      </c>
      <c r="B67" s="298" t="str">
        <f>$L$11</f>
        <v>SINGLE JERSEY_100% COTTON_190( SOFT HANDFEEL)</v>
      </c>
      <c r="C67" s="298"/>
      <c r="D67" s="84" t="s">
        <v>77</v>
      </c>
      <c r="E67" s="84" t="str">
        <f>$D$39</f>
        <v>FLINT STONE</v>
      </c>
      <c r="F67" s="68" t="s">
        <v>10</v>
      </c>
      <c r="G67" s="85">
        <f>$Q$39</f>
        <v>639</v>
      </c>
      <c r="H67" s="86">
        <v>0</v>
      </c>
      <c r="I67" s="71">
        <f>H67*G67</f>
        <v>0</v>
      </c>
      <c r="J67" s="77">
        <f>I67*0.5%+(I67/50)*0.5</f>
        <v>0</v>
      </c>
      <c r="K67" s="77">
        <v>3</v>
      </c>
      <c r="L67" s="77">
        <v>0</v>
      </c>
      <c r="M67" s="130">
        <f>ROUNDUP(SUM(I67:L67),0)</f>
        <v>3</v>
      </c>
      <c r="N67" s="299" t="s">
        <v>121</v>
      </c>
      <c r="O67" s="300"/>
      <c r="P67" s="300"/>
      <c r="Q67" s="300"/>
      <c r="S67" s="123"/>
    </row>
    <row r="68" spans="1:19" s="67" customFormat="1" ht="269.10000000000002" hidden="1" customHeight="1" thickBot="1">
      <c r="A68" s="68">
        <v>8</v>
      </c>
      <c r="B68" s="301" t="s">
        <v>84</v>
      </c>
      <c r="C68" s="301"/>
      <c r="D68" s="84" t="s">
        <v>85</v>
      </c>
      <c r="E68" s="84" t="str">
        <f>E67</f>
        <v>FLINT STONE</v>
      </c>
      <c r="F68" s="68" t="s">
        <v>10</v>
      </c>
      <c r="G68" s="85">
        <f>G67</f>
        <v>639</v>
      </c>
      <c r="H68" s="86">
        <v>0</v>
      </c>
      <c r="I68" s="71">
        <f>H68*G68</f>
        <v>0</v>
      </c>
      <c r="J68" s="77">
        <f>I68*5%</f>
        <v>0</v>
      </c>
      <c r="K68" s="77">
        <v>0</v>
      </c>
      <c r="L68" s="77">
        <v>0</v>
      </c>
      <c r="M68" s="130">
        <f>ROUNDUP(SUM(I68:L68),0)</f>
        <v>0</v>
      </c>
      <c r="N68" s="299" t="s">
        <v>118</v>
      </c>
      <c r="O68" s="300"/>
      <c r="P68" s="300"/>
      <c r="Q68" s="300"/>
      <c r="S68" s="123"/>
    </row>
    <row r="69" spans="1:19" s="39" customFormat="1" ht="40.5" hidden="1">
      <c r="A69" s="302" t="str">
        <f>+D42</f>
        <v>BRONZE GREEN</v>
      </c>
      <c r="B69" s="302"/>
      <c r="C69" s="302"/>
      <c r="D69" s="302"/>
      <c r="E69" s="302"/>
      <c r="F69" s="302"/>
      <c r="G69" s="302"/>
      <c r="H69" s="302"/>
      <c r="I69" s="302"/>
      <c r="J69" s="302"/>
      <c r="K69" s="302"/>
      <c r="L69" s="302"/>
      <c r="M69" s="302"/>
      <c r="N69" s="302"/>
      <c r="O69" s="302"/>
      <c r="P69" s="302"/>
      <c r="Q69" s="302"/>
      <c r="S69" s="122"/>
    </row>
    <row r="70" spans="1:19" s="67" customFormat="1" ht="116.45" hidden="1" customHeight="1" thickBot="1">
      <c r="A70" s="68">
        <v>7</v>
      </c>
      <c r="B70" s="298" t="str">
        <f>$L$11</f>
        <v>SINGLE JERSEY_100% COTTON_190( SOFT HANDFEEL)</v>
      </c>
      <c r="C70" s="298"/>
      <c r="D70" s="84" t="s">
        <v>77</v>
      </c>
      <c r="E70" s="84" t="str">
        <f>+A69</f>
        <v>BRONZE GREEN</v>
      </c>
      <c r="F70" s="68" t="s">
        <v>10</v>
      </c>
      <c r="G70" s="85">
        <f>+Q45</f>
        <v>428</v>
      </c>
      <c r="H70" s="86">
        <v>0</v>
      </c>
      <c r="I70" s="71">
        <f>H70*G70</f>
        <v>0</v>
      </c>
      <c r="J70" s="77">
        <f>I70*0.7%+(I70/50)*0.5</f>
        <v>0</v>
      </c>
      <c r="K70" s="77">
        <v>3</v>
      </c>
      <c r="L70" s="77">
        <v>0</v>
      </c>
      <c r="M70" s="130">
        <f>ROUNDUP(SUM(I70:L70),0)</f>
        <v>3</v>
      </c>
      <c r="N70" s="299" t="s">
        <v>122</v>
      </c>
      <c r="O70" s="300"/>
      <c r="P70" s="300"/>
      <c r="Q70" s="300"/>
      <c r="S70" s="123"/>
    </row>
    <row r="71" spans="1:19" s="67" customFormat="1" ht="69.95" hidden="1" customHeight="1" thickBot="1">
      <c r="A71" s="68">
        <v>8</v>
      </c>
      <c r="B71" s="301" t="s">
        <v>84</v>
      </c>
      <c r="C71" s="301"/>
      <c r="D71" s="84" t="s">
        <v>85</v>
      </c>
      <c r="E71" s="84" t="str">
        <f>E70</f>
        <v>BRONZE GREEN</v>
      </c>
      <c r="F71" s="68" t="s">
        <v>10</v>
      </c>
      <c r="G71" s="85">
        <f>G70</f>
        <v>428</v>
      </c>
      <c r="H71" s="86">
        <v>0</v>
      </c>
      <c r="I71" s="71">
        <f>H71*G71</f>
        <v>0</v>
      </c>
      <c r="J71" s="77">
        <f>I71*5%</f>
        <v>0</v>
      </c>
      <c r="K71" s="77">
        <v>0</v>
      </c>
      <c r="L71" s="77">
        <v>0</v>
      </c>
      <c r="M71" s="130">
        <f>ROUNDUP(SUM(I71:L71),0)</f>
        <v>0</v>
      </c>
      <c r="N71" s="299" t="s">
        <v>115</v>
      </c>
      <c r="O71" s="300"/>
      <c r="P71" s="300"/>
      <c r="Q71" s="300"/>
      <c r="S71" s="123"/>
    </row>
    <row r="72" spans="1:19" s="39" customFormat="1" ht="40.5" hidden="1">
      <c r="A72" s="302" t="str">
        <f>+D48</f>
        <v>WILD GINGER</v>
      </c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S72" s="122"/>
    </row>
    <row r="73" spans="1:19" s="67" customFormat="1" ht="125.45" hidden="1" customHeight="1" thickBot="1">
      <c r="A73" s="68">
        <v>9</v>
      </c>
      <c r="B73" s="298" t="str">
        <f>$L$11</f>
        <v>SINGLE JERSEY_100% COTTON_190( SOFT HANDFEEL)</v>
      </c>
      <c r="C73" s="298"/>
      <c r="D73" s="84" t="s">
        <v>77</v>
      </c>
      <c r="E73" s="84" t="str">
        <f>$D$51</f>
        <v>WILD GINGER</v>
      </c>
      <c r="F73" s="68" t="s">
        <v>10</v>
      </c>
      <c r="G73" s="85">
        <f>$Q$51</f>
        <v>428</v>
      </c>
      <c r="H73" s="86">
        <v>0</v>
      </c>
      <c r="I73" s="71">
        <f>H73*G73</f>
        <v>0</v>
      </c>
      <c r="J73" s="77">
        <f>I73*0.6%+(I73/50)*0.5</f>
        <v>0</v>
      </c>
      <c r="K73" s="77">
        <v>3</v>
      </c>
      <c r="L73" s="77">
        <v>0</v>
      </c>
      <c r="M73" s="130">
        <f>ROUNDUP(SUM(I73:L73),0)</f>
        <v>3</v>
      </c>
      <c r="N73" s="299" t="s">
        <v>123</v>
      </c>
      <c r="O73" s="300"/>
      <c r="P73" s="300"/>
      <c r="Q73" s="300"/>
      <c r="S73" s="123"/>
    </row>
    <row r="74" spans="1:19" s="67" customFormat="1" ht="110.1" hidden="1" customHeight="1" thickBot="1">
      <c r="A74" s="68">
        <v>10</v>
      </c>
      <c r="B74" s="301" t="s">
        <v>84</v>
      </c>
      <c r="C74" s="301"/>
      <c r="D74" s="84" t="s">
        <v>85</v>
      </c>
      <c r="E74" s="84" t="str">
        <f>E73</f>
        <v>WILD GINGER</v>
      </c>
      <c r="F74" s="68" t="s">
        <v>10</v>
      </c>
      <c r="G74" s="85">
        <f>G73</f>
        <v>428</v>
      </c>
      <c r="H74" s="86">
        <v>0</v>
      </c>
      <c r="I74" s="71">
        <f>H74*G74</f>
        <v>0</v>
      </c>
      <c r="J74" s="77">
        <f>I74*5%</f>
        <v>0</v>
      </c>
      <c r="K74" s="77">
        <v>0</v>
      </c>
      <c r="L74" s="77">
        <v>0</v>
      </c>
      <c r="M74" s="130">
        <f>ROUNDUP(SUM(I74:L74),0)</f>
        <v>0</v>
      </c>
      <c r="N74" s="299" t="s">
        <v>116</v>
      </c>
      <c r="O74" s="300"/>
      <c r="P74" s="300"/>
      <c r="Q74" s="300"/>
      <c r="S74" s="123"/>
    </row>
    <row r="75" spans="1:19" s="33" customFormat="1" ht="33.75" thickBot="1">
      <c r="B75" s="53" t="s">
        <v>21</v>
      </c>
      <c r="C75" s="34"/>
      <c r="D75" s="34"/>
      <c r="E75" s="34"/>
      <c r="G75" s="35"/>
      <c r="Q75" s="36"/>
      <c r="S75" s="124"/>
    </row>
    <row r="76" spans="1:19" s="46" customFormat="1" ht="72">
      <c r="A76" s="305" t="s">
        <v>22</v>
      </c>
      <c r="B76" s="306"/>
      <c r="C76" s="306"/>
      <c r="D76" s="306"/>
      <c r="E76" s="307"/>
      <c r="F76" s="50" t="s">
        <v>44</v>
      </c>
      <c r="G76" s="50" t="s">
        <v>23</v>
      </c>
      <c r="H76" s="303" t="s">
        <v>39</v>
      </c>
      <c r="I76" s="308"/>
      <c r="J76" s="51" t="s">
        <v>18</v>
      </c>
      <c r="K76" s="50" t="s">
        <v>45</v>
      </c>
      <c r="L76" s="50" t="s">
        <v>24</v>
      </c>
      <c r="M76" s="52" t="s">
        <v>25</v>
      </c>
      <c r="N76" s="52" t="s">
        <v>26</v>
      </c>
      <c r="O76" s="52" t="s">
        <v>27</v>
      </c>
      <c r="P76" s="303" t="s">
        <v>28</v>
      </c>
      <c r="Q76" s="304"/>
      <c r="S76" s="125"/>
    </row>
    <row r="77" spans="1:19" s="11" customFormat="1" ht="139.5" customHeight="1">
      <c r="A77" s="81">
        <f>ROW()-ROW($A$76)</f>
        <v>1</v>
      </c>
      <c r="B77" s="290" t="s">
        <v>124</v>
      </c>
      <c r="C77" s="290"/>
      <c r="D77" s="290"/>
      <c r="E77" s="290"/>
      <c r="F77" s="157" t="s">
        <v>310</v>
      </c>
      <c r="G77" s="157" t="s">
        <v>310</v>
      </c>
      <c r="H77" s="263" t="str">
        <f>$D$21</f>
        <v>SMOKE GREEN</v>
      </c>
      <c r="I77" s="264"/>
      <c r="J77" s="76" t="s">
        <v>29</v>
      </c>
      <c r="K77" s="76">
        <f>+$Q$21</f>
        <v>3</v>
      </c>
      <c r="L77" s="83">
        <f>165/4500</f>
        <v>3.6666666666666667E-2</v>
      </c>
      <c r="M77" s="82">
        <f>K77*L77</f>
        <v>0.11</v>
      </c>
      <c r="N77" s="82"/>
      <c r="O77" s="78">
        <f t="shared" ref="O77" si="61">ROUNDUP(N77+M77,0)</f>
        <v>1</v>
      </c>
      <c r="P77" s="291" t="s">
        <v>293</v>
      </c>
      <c r="Q77" s="292"/>
      <c r="S77" s="116"/>
    </row>
    <row r="78" spans="1:19" s="11" customFormat="1" ht="139.5" customHeight="1">
      <c r="A78" s="81">
        <f t="shared" ref="A78:A80" si="62">ROW()-ROW($A$76)</f>
        <v>2</v>
      </c>
      <c r="B78" s="290" t="s">
        <v>149</v>
      </c>
      <c r="C78" s="290"/>
      <c r="D78" s="290"/>
      <c r="E78" s="290"/>
      <c r="F78" s="157" t="s">
        <v>37</v>
      </c>
      <c r="G78" s="112" t="s">
        <v>37</v>
      </c>
      <c r="H78" s="263" t="str">
        <f t="shared" ref="H78:H80" si="63">$D$21</f>
        <v>SMOKE GREEN</v>
      </c>
      <c r="I78" s="264"/>
      <c r="J78" s="76" t="s">
        <v>30</v>
      </c>
      <c r="K78" s="76">
        <f t="shared" ref="K78:K80" si="64">+$Q$21</f>
        <v>3</v>
      </c>
      <c r="L78" s="83">
        <v>1</v>
      </c>
      <c r="M78" s="82">
        <f t="shared" ref="M78:M82" si="65">K78*L78</f>
        <v>3</v>
      </c>
      <c r="N78" s="82"/>
      <c r="O78" s="78">
        <f t="shared" ref="O78" si="66">ROUNDUP(N78+M78,0)</f>
        <v>3</v>
      </c>
      <c r="P78" s="291" t="s">
        <v>295</v>
      </c>
      <c r="Q78" s="292"/>
      <c r="S78" s="116"/>
    </row>
    <row r="79" spans="1:19" s="11" customFormat="1" ht="139.5" customHeight="1">
      <c r="A79" s="81">
        <f t="shared" si="62"/>
        <v>3</v>
      </c>
      <c r="B79" s="290" t="s">
        <v>150</v>
      </c>
      <c r="C79" s="290"/>
      <c r="D79" s="290"/>
      <c r="E79" s="290"/>
      <c r="F79" s="157" t="s">
        <v>37</v>
      </c>
      <c r="G79" s="112" t="s">
        <v>37</v>
      </c>
      <c r="H79" s="263" t="str">
        <f t="shared" si="63"/>
        <v>SMOKE GREEN</v>
      </c>
      <c r="I79" s="264"/>
      <c r="J79" s="76" t="s">
        <v>30</v>
      </c>
      <c r="K79" s="76">
        <f t="shared" si="64"/>
        <v>3</v>
      </c>
      <c r="L79" s="83">
        <v>1</v>
      </c>
      <c r="M79" s="82">
        <f t="shared" si="65"/>
        <v>3</v>
      </c>
      <c r="N79" s="82"/>
      <c r="O79" s="78">
        <f t="shared" ref="O79:O80" si="67">ROUNDUP(N79+M79,0)</f>
        <v>3</v>
      </c>
      <c r="P79" s="291" t="s">
        <v>296</v>
      </c>
      <c r="Q79" s="292"/>
      <c r="S79" s="116"/>
    </row>
    <row r="80" spans="1:19" s="11" customFormat="1" ht="139.5" customHeight="1">
      <c r="A80" s="81">
        <f t="shared" si="62"/>
        <v>4</v>
      </c>
      <c r="B80" s="293" t="s">
        <v>311</v>
      </c>
      <c r="C80" s="293"/>
      <c r="D80" s="293"/>
      <c r="E80" s="293"/>
      <c r="F80" s="157" t="s">
        <v>36</v>
      </c>
      <c r="G80" s="112" t="s">
        <v>36</v>
      </c>
      <c r="H80" s="263" t="str">
        <f t="shared" si="63"/>
        <v>SMOKE GREEN</v>
      </c>
      <c r="I80" s="264"/>
      <c r="J80" s="76" t="s">
        <v>30</v>
      </c>
      <c r="K80" s="76">
        <f t="shared" si="64"/>
        <v>3</v>
      </c>
      <c r="L80" s="83">
        <v>1</v>
      </c>
      <c r="M80" s="82">
        <f t="shared" si="65"/>
        <v>3</v>
      </c>
      <c r="N80" s="82"/>
      <c r="O80" s="78">
        <f t="shared" si="67"/>
        <v>3</v>
      </c>
      <c r="P80" s="291" t="s">
        <v>294</v>
      </c>
      <c r="Q80" s="292"/>
      <c r="S80" s="116"/>
    </row>
    <row r="81" spans="1:19" s="11" customFormat="1" ht="66" hidden="1">
      <c r="A81" s="81">
        <v>1</v>
      </c>
      <c r="B81" s="290" t="s">
        <v>90</v>
      </c>
      <c r="C81" s="290"/>
      <c r="D81" s="290"/>
      <c r="E81" s="290"/>
      <c r="F81" s="72" t="str">
        <f>+D42</f>
        <v>BRONZE GREEN</v>
      </c>
      <c r="G81" s="112" t="s">
        <v>107</v>
      </c>
      <c r="H81" s="263" t="str">
        <f>+D42</f>
        <v>BRONZE GREEN</v>
      </c>
      <c r="I81" s="264"/>
      <c r="J81" s="76" t="s">
        <v>29</v>
      </c>
      <c r="K81" s="76">
        <f>+$Q$45</f>
        <v>428</v>
      </c>
      <c r="L81" s="83">
        <f t="shared" ref="L81:L82" si="68">145/4500</f>
        <v>3.2222222222222222E-2</v>
      </c>
      <c r="M81" s="82">
        <f t="shared" si="65"/>
        <v>13.79111111111111</v>
      </c>
      <c r="N81" s="82"/>
      <c r="O81" s="78">
        <f t="shared" ref="O81:O82" si="69">ROUNDUP(N81+M81,0)</f>
        <v>14</v>
      </c>
      <c r="P81" s="288" t="s">
        <v>109</v>
      </c>
      <c r="Q81" s="288"/>
      <c r="S81" s="116"/>
    </row>
    <row r="82" spans="1:19" s="11" customFormat="1" ht="66" hidden="1">
      <c r="A82" s="81">
        <v>1</v>
      </c>
      <c r="B82" s="290" t="s">
        <v>90</v>
      </c>
      <c r="C82" s="290"/>
      <c r="D82" s="290"/>
      <c r="E82" s="290"/>
      <c r="F82" s="72" t="str">
        <f>+D48</f>
        <v>WILD GINGER</v>
      </c>
      <c r="G82" s="112" t="s">
        <v>108</v>
      </c>
      <c r="H82" s="263" t="str">
        <f>+D48</f>
        <v>WILD GINGER</v>
      </c>
      <c r="I82" s="264"/>
      <c r="J82" s="76" t="s">
        <v>29</v>
      </c>
      <c r="K82" s="76">
        <f>+$Q$51</f>
        <v>428</v>
      </c>
      <c r="L82" s="83">
        <f t="shared" si="68"/>
        <v>3.2222222222222222E-2</v>
      </c>
      <c r="M82" s="82">
        <f t="shared" si="65"/>
        <v>13.79111111111111</v>
      </c>
      <c r="N82" s="82"/>
      <c r="O82" s="78">
        <f t="shared" si="69"/>
        <v>14</v>
      </c>
      <c r="P82" s="288" t="s">
        <v>109</v>
      </c>
      <c r="Q82" s="288"/>
      <c r="S82" s="116"/>
    </row>
    <row r="83" spans="1:19" s="11" customFormat="1" ht="33" hidden="1">
      <c r="A83" s="81">
        <v>2</v>
      </c>
      <c r="B83" s="260" t="s">
        <v>96</v>
      </c>
      <c r="C83" s="261"/>
      <c r="D83" s="261"/>
      <c r="E83" s="262"/>
      <c r="F83" s="133" t="s">
        <v>36</v>
      </c>
      <c r="G83" s="132"/>
      <c r="H83" s="263" t="str">
        <f t="shared" ref="H83" si="70">$D$21</f>
        <v>SMOKE GREEN</v>
      </c>
      <c r="I83" s="264"/>
      <c r="J83" s="76" t="s">
        <v>30</v>
      </c>
      <c r="K83" s="76">
        <f t="shared" ref="K83" si="71">+$Q$21</f>
        <v>3</v>
      </c>
      <c r="L83" s="76">
        <v>1</v>
      </c>
      <c r="M83" s="76">
        <f t="shared" ref="M83:M112" si="72">L83*K83</f>
        <v>3</v>
      </c>
      <c r="N83" s="82"/>
      <c r="O83" s="78">
        <f t="shared" ref="O83" si="73">ROUNDUP(N83+M83,0)</f>
        <v>3</v>
      </c>
      <c r="P83" s="287" t="s">
        <v>110</v>
      </c>
      <c r="Q83" s="288"/>
      <c r="S83" s="116"/>
    </row>
    <row r="84" spans="1:19" s="11" customFormat="1" ht="33" hidden="1">
      <c r="A84" s="81">
        <v>2</v>
      </c>
      <c r="B84" s="260" t="s">
        <v>96</v>
      </c>
      <c r="C84" s="261"/>
      <c r="D84" s="261"/>
      <c r="E84" s="262"/>
      <c r="F84" s="133" t="s">
        <v>36</v>
      </c>
      <c r="G84" s="132"/>
      <c r="H84" s="263" t="str">
        <f t="shared" ref="H84" si="74">$D$27</f>
        <v>WHITE</v>
      </c>
      <c r="I84" s="264"/>
      <c r="J84" s="76" t="s">
        <v>30</v>
      </c>
      <c r="K84" s="76">
        <f t="shared" ref="K84" si="75">+$Q$27</f>
        <v>846</v>
      </c>
      <c r="L84" s="76">
        <v>1</v>
      </c>
      <c r="M84" s="76">
        <f t="shared" si="72"/>
        <v>846</v>
      </c>
      <c r="N84" s="82"/>
      <c r="O84" s="78">
        <f t="shared" ref="O84" si="76">ROUNDUP(N84+M84,0)</f>
        <v>846</v>
      </c>
      <c r="P84" s="287" t="s">
        <v>110</v>
      </c>
      <c r="Q84" s="288"/>
      <c r="S84" s="116"/>
    </row>
    <row r="85" spans="1:19" s="11" customFormat="1" ht="33" hidden="1">
      <c r="A85" s="81">
        <v>2</v>
      </c>
      <c r="B85" s="260" t="s">
        <v>96</v>
      </c>
      <c r="C85" s="261"/>
      <c r="D85" s="261"/>
      <c r="E85" s="262"/>
      <c r="F85" s="133" t="s">
        <v>36</v>
      </c>
      <c r="G85" s="132"/>
      <c r="H85" s="263" t="str">
        <f t="shared" ref="H85" si="77">$D$33</f>
        <v>WHISPER WHITE</v>
      </c>
      <c r="I85" s="264"/>
      <c r="J85" s="76" t="s">
        <v>30</v>
      </c>
      <c r="K85" s="76">
        <f t="shared" ref="K85" si="78">+$Q$33</f>
        <v>639</v>
      </c>
      <c r="L85" s="76">
        <v>1</v>
      </c>
      <c r="M85" s="76">
        <f t="shared" si="72"/>
        <v>639</v>
      </c>
      <c r="N85" s="82"/>
      <c r="O85" s="78">
        <f t="shared" ref="O85:O86" si="79">ROUNDUP(N85+M85,0)</f>
        <v>639</v>
      </c>
      <c r="P85" s="287" t="s">
        <v>110</v>
      </c>
      <c r="Q85" s="288"/>
      <c r="S85" s="116"/>
    </row>
    <row r="86" spans="1:19" s="11" customFormat="1" ht="33" hidden="1">
      <c r="A86" s="81">
        <v>2</v>
      </c>
      <c r="B86" s="260" t="s">
        <v>96</v>
      </c>
      <c r="C86" s="261"/>
      <c r="D86" s="261"/>
      <c r="E86" s="262"/>
      <c r="F86" s="133" t="s">
        <v>36</v>
      </c>
      <c r="G86" s="132"/>
      <c r="H86" s="263" t="str">
        <f t="shared" ref="H86" si="80">$D$39</f>
        <v>FLINT STONE</v>
      </c>
      <c r="I86" s="264"/>
      <c r="J86" s="76" t="s">
        <v>30</v>
      </c>
      <c r="K86" s="76">
        <f t="shared" ref="K86" si="81">+$Q$39</f>
        <v>639</v>
      </c>
      <c r="L86" s="76">
        <v>1</v>
      </c>
      <c r="M86" s="76">
        <f t="shared" si="72"/>
        <v>639</v>
      </c>
      <c r="N86" s="82"/>
      <c r="O86" s="78">
        <f t="shared" si="79"/>
        <v>639</v>
      </c>
      <c r="P86" s="287" t="s">
        <v>110</v>
      </c>
      <c r="Q86" s="288"/>
      <c r="S86" s="116"/>
    </row>
    <row r="87" spans="1:19" s="11" customFormat="1" ht="33" hidden="1">
      <c r="A87" s="81">
        <v>2</v>
      </c>
      <c r="B87" s="260" t="s">
        <v>96</v>
      </c>
      <c r="C87" s="261"/>
      <c r="D87" s="261"/>
      <c r="E87" s="262"/>
      <c r="F87" s="133" t="s">
        <v>36</v>
      </c>
      <c r="G87" s="132"/>
      <c r="H87" s="263" t="str">
        <f>+D42</f>
        <v>BRONZE GREEN</v>
      </c>
      <c r="I87" s="264"/>
      <c r="J87" s="76" t="s">
        <v>30</v>
      </c>
      <c r="K87" s="76">
        <f t="shared" ref="K87" si="82">+$Q$45</f>
        <v>428</v>
      </c>
      <c r="L87" s="76">
        <v>1</v>
      </c>
      <c r="M87" s="76">
        <f t="shared" si="72"/>
        <v>428</v>
      </c>
      <c r="N87" s="82"/>
      <c r="O87" s="78">
        <f t="shared" ref="O87:O88" si="83">ROUNDUP(N87+M87,0)</f>
        <v>428</v>
      </c>
      <c r="P87" s="287" t="s">
        <v>110</v>
      </c>
      <c r="Q87" s="288"/>
      <c r="S87" s="116"/>
    </row>
    <row r="88" spans="1:19" s="11" customFormat="1" ht="33" hidden="1">
      <c r="A88" s="81">
        <v>2</v>
      </c>
      <c r="B88" s="260" t="s">
        <v>96</v>
      </c>
      <c r="C88" s="261"/>
      <c r="D88" s="261"/>
      <c r="E88" s="262"/>
      <c r="F88" s="133" t="s">
        <v>36</v>
      </c>
      <c r="G88" s="132"/>
      <c r="H88" s="263" t="str">
        <f>+D48</f>
        <v>WILD GINGER</v>
      </c>
      <c r="I88" s="264"/>
      <c r="J88" s="76" t="s">
        <v>30</v>
      </c>
      <c r="K88" s="76">
        <f t="shared" ref="K88" si="84">+$Q$51</f>
        <v>428</v>
      </c>
      <c r="L88" s="76">
        <v>1</v>
      </c>
      <c r="M88" s="76">
        <f t="shared" si="72"/>
        <v>428</v>
      </c>
      <c r="N88" s="82"/>
      <c r="O88" s="78">
        <f t="shared" si="83"/>
        <v>428</v>
      </c>
      <c r="P88" s="287" t="s">
        <v>110</v>
      </c>
      <c r="Q88" s="288"/>
      <c r="S88" s="116"/>
    </row>
    <row r="89" spans="1:19" s="11" customFormat="1" ht="33" hidden="1">
      <c r="A89" s="81">
        <v>3</v>
      </c>
      <c r="B89" s="260" t="s">
        <v>97</v>
      </c>
      <c r="C89" s="261"/>
      <c r="D89" s="261"/>
      <c r="E89" s="262"/>
      <c r="F89" s="133" t="s">
        <v>36</v>
      </c>
      <c r="G89" s="132"/>
      <c r="H89" s="263" t="str">
        <f t="shared" ref="H89" si="85">$D$21</f>
        <v>SMOKE GREEN</v>
      </c>
      <c r="I89" s="264"/>
      <c r="J89" s="76" t="s">
        <v>30</v>
      </c>
      <c r="K89" s="76">
        <f t="shared" ref="K89" si="86">+$Q$21</f>
        <v>3</v>
      </c>
      <c r="L89" s="76">
        <v>1</v>
      </c>
      <c r="M89" s="76">
        <f t="shared" si="72"/>
        <v>3</v>
      </c>
      <c r="N89" s="82"/>
      <c r="O89" s="78">
        <f t="shared" ref="O89" si="87">ROUNDUP(N89+M89,0)</f>
        <v>3</v>
      </c>
      <c r="P89" s="287" t="s">
        <v>110</v>
      </c>
      <c r="Q89" s="288"/>
      <c r="S89" s="116"/>
    </row>
    <row r="90" spans="1:19" s="11" customFormat="1" ht="33" hidden="1">
      <c r="A90" s="81">
        <v>3</v>
      </c>
      <c r="B90" s="260" t="s">
        <v>97</v>
      </c>
      <c r="C90" s="261"/>
      <c r="D90" s="261"/>
      <c r="E90" s="262"/>
      <c r="F90" s="133" t="s">
        <v>36</v>
      </c>
      <c r="G90" s="132"/>
      <c r="H90" s="263" t="str">
        <f t="shared" ref="H90" si="88">$D$27</f>
        <v>WHITE</v>
      </c>
      <c r="I90" s="264"/>
      <c r="J90" s="76" t="s">
        <v>30</v>
      </c>
      <c r="K90" s="76">
        <f t="shared" ref="K90" si="89">+$Q$27</f>
        <v>846</v>
      </c>
      <c r="L90" s="76">
        <v>1</v>
      </c>
      <c r="M90" s="76">
        <f t="shared" si="72"/>
        <v>846</v>
      </c>
      <c r="N90" s="82"/>
      <c r="O90" s="78">
        <f t="shared" ref="O90" si="90">ROUNDUP(N90+M90,0)</f>
        <v>846</v>
      </c>
      <c r="P90" s="287" t="s">
        <v>110</v>
      </c>
      <c r="Q90" s="288"/>
      <c r="S90" s="116"/>
    </row>
    <row r="91" spans="1:19" s="11" customFormat="1" ht="33" hidden="1">
      <c r="A91" s="81">
        <v>3</v>
      </c>
      <c r="B91" s="260" t="s">
        <v>97</v>
      </c>
      <c r="C91" s="261"/>
      <c r="D91" s="261"/>
      <c r="E91" s="262"/>
      <c r="F91" s="133" t="s">
        <v>36</v>
      </c>
      <c r="G91" s="132"/>
      <c r="H91" s="263" t="str">
        <f>+D30</f>
        <v>WHISPER WHITE</v>
      </c>
      <c r="I91" s="264"/>
      <c r="J91" s="76" t="s">
        <v>30</v>
      </c>
      <c r="K91" s="76">
        <f t="shared" ref="K91" si="91">+$Q$33</f>
        <v>639</v>
      </c>
      <c r="L91" s="76">
        <v>1</v>
      </c>
      <c r="M91" s="76">
        <f t="shared" si="72"/>
        <v>639</v>
      </c>
      <c r="N91" s="82"/>
      <c r="O91" s="78">
        <f t="shared" ref="O91:O92" si="92">ROUNDUP(N91+M91,0)</f>
        <v>639</v>
      </c>
      <c r="P91" s="287" t="s">
        <v>110</v>
      </c>
      <c r="Q91" s="288"/>
      <c r="S91" s="116"/>
    </row>
    <row r="92" spans="1:19" s="11" customFormat="1" ht="33" hidden="1">
      <c r="A92" s="81">
        <v>3</v>
      </c>
      <c r="B92" s="260" t="s">
        <v>97</v>
      </c>
      <c r="C92" s="261"/>
      <c r="D92" s="261"/>
      <c r="E92" s="262"/>
      <c r="F92" s="133" t="s">
        <v>36</v>
      </c>
      <c r="G92" s="132"/>
      <c r="H92" s="263" t="str">
        <f t="shared" ref="H92" si="93">$D$39</f>
        <v>FLINT STONE</v>
      </c>
      <c r="I92" s="264"/>
      <c r="J92" s="76" t="s">
        <v>30</v>
      </c>
      <c r="K92" s="76">
        <f t="shared" ref="K92" si="94">+$Q$39</f>
        <v>639</v>
      </c>
      <c r="L92" s="76">
        <v>1</v>
      </c>
      <c r="M92" s="76">
        <f t="shared" si="72"/>
        <v>639</v>
      </c>
      <c r="N92" s="82"/>
      <c r="O92" s="78">
        <f t="shared" si="92"/>
        <v>639</v>
      </c>
      <c r="P92" s="287" t="s">
        <v>110</v>
      </c>
      <c r="Q92" s="288"/>
      <c r="S92" s="116"/>
    </row>
    <row r="93" spans="1:19" s="11" customFormat="1" ht="33" hidden="1">
      <c r="A93" s="81">
        <v>3</v>
      </c>
      <c r="B93" s="260" t="s">
        <v>97</v>
      </c>
      <c r="C93" s="261"/>
      <c r="D93" s="261"/>
      <c r="E93" s="262"/>
      <c r="F93" s="133" t="s">
        <v>36</v>
      </c>
      <c r="G93" s="132"/>
      <c r="H93" s="263" t="str">
        <f>+H87</f>
        <v>BRONZE GREEN</v>
      </c>
      <c r="I93" s="264"/>
      <c r="J93" s="76" t="s">
        <v>30</v>
      </c>
      <c r="K93" s="76">
        <f t="shared" ref="K93" si="95">+$Q$45</f>
        <v>428</v>
      </c>
      <c r="L93" s="76">
        <v>1</v>
      </c>
      <c r="M93" s="76">
        <f t="shared" si="72"/>
        <v>428</v>
      </c>
      <c r="N93" s="82"/>
      <c r="O93" s="78">
        <f t="shared" ref="O93:O94" si="96">ROUNDUP(N93+M93,0)</f>
        <v>428</v>
      </c>
      <c r="P93" s="287" t="s">
        <v>110</v>
      </c>
      <c r="Q93" s="288"/>
      <c r="S93" s="116"/>
    </row>
    <row r="94" spans="1:19" s="11" customFormat="1" ht="33" hidden="1">
      <c r="A94" s="81">
        <v>3</v>
      </c>
      <c r="B94" s="260" t="s">
        <v>97</v>
      </c>
      <c r="C94" s="261"/>
      <c r="D94" s="261"/>
      <c r="E94" s="262"/>
      <c r="F94" s="133" t="s">
        <v>36</v>
      </c>
      <c r="G94" s="132"/>
      <c r="H94" s="263" t="str">
        <f>+H88</f>
        <v>WILD GINGER</v>
      </c>
      <c r="I94" s="264"/>
      <c r="J94" s="76" t="s">
        <v>30</v>
      </c>
      <c r="K94" s="76">
        <f t="shared" ref="K94" si="97">+$Q$51</f>
        <v>428</v>
      </c>
      <c r="L94" s="76">
        <v>1</v>
      </c>
      <c r="M94" s="76">
        <f t="shared" si="72"/>
        <v>428</v>
      </c>
      <c r="N94" s="82"/>
      <c r="O94" s="78">
        <f t="shared" si="96"/>
        <v>428</v>
      </c>
      <c r="P94" s="287" t="s">
        <v>110</v>
      </c>
      <c r="Q94" s="288"/>
      <c r="S94" s="116"/>
    </row>
    <row r="95" spans="1:19" s="11" customFormat="1" ht="33" hidden="1">
      <c r="A95" s="81">
        <v>4</v>
      </c>
      <c r="B95" s="293" t="s">
        <v>91</v>
      </c>
      <c r="C95" s="290"/>
      <c r="D95" s="290"/>
      <c r="E95" s="290"/>
      <c r="F95" s="133" t="s">
        <v>36</v>
      </c>
      <c r="G95" s="132"/>
      <c r="H95" s="263" t="str">
        <f t="shared" ref="H95" si="98">$D$21</f>
        <v>SMOKE GREEN</v>
      </c>
      <c r="I95" s="264"/>
      <c r="J95" s="76" t="s">
        <v>30</v>
      </c>
      <c r="K95" s="76">
        <f t="shared" ref="K95" si="99">+$Q$21</f>
        <v>3</v>
      </c>
      <c r="L95" s="76">
        <v>1</v>
      </c>
      <c r="M95" s="76">
        <f t="shared" si="72"/>
        <v>3</v>
      </c>
      <c r="N95" s="82"/>
      <c r="O95" s="78">
        <f t="shared" ref="O95:O101" si="100">ROUNDUP(N95+M95,0)</f>
        <v>3</v>
      </c>
      <c r="P95" s="287" t="s">
        <v>111</v>
      </c>
      <c r="Q95" s="288"/>
      <c r="S95" s="116"/>
    </row>
    <row r="96" spans="1:19" s="11" customFormat="1" ht="33" hidden="1">
      <c r="A96" s="81">
        <v>4</v>
      </c>
      <c r="B96" s="293" t="s">
        <v>91</v>
      </c>
      <c r="C96" s="290"/>
      <c r="D96" s="290"/>
      <c r="E96" s="290"/>
      <c r="F96" s="133" t="s">
        <v>36</v>
      </c>
      <c r="G96" s="132"/>
      <c r="H96" s="263" t="str">
        <f t="shared" ref="H96" si="101">$D$27</f>
        <v>WHITE</v>
      </c>
      <c r="I96" s="264"/>
      <c r="J96" s="76" t="s">
        <v>30</v>
      </c>
      <c r="K96" s="76">
        <f t="shared" ref="K96" si="102">+$Q$27</f>
        <v>846</v>
      </c>
      <c r="L96" s="76">
        <v>1</v>
      </c>
      <c r="M96" s="76">
        <f t="shared" si="72"/>
        <v>846</v>
      </c>
      <c r="N96" s="82"/>
      <c r="O96" s="78">
        <f t="shared" ref="O96" si="103">ROUNDUP(N96+M96,0)</f>
        <v>846</v>
      </c>
      <c r="P96" s="287" t="s">
        <v>111</v>
      </c>
      <c r="Q96" s="288"/>
      <c r="S96" s="116"/>
    </row>
    <row r="97" spans="1:19" s="11" customFormat="1" ht="33" hidden="1">
      <c r="A97" s="81">
        <v>4</v>
      </c>
      <c r="B97" s="293" t="s">
        <v>91</v>
      </c>
      <c r="C97" s="290"/>
      <c r="D97" s="290"/>
      <c r="E97" s="290"/>
      <c r="F97" s="133" t="s">
        <v>36</v>
      </c>
      <c r="G97" s="132"/>
      <c r="H97" s="263" t="str">
        <f t="shared" ref="H97" si="104">$D$33</f>
        <v>WHISPER WHITE</v>
      </c>
      <c r="I97" s="264"/>
      <c r="J97" s="76" t="s">
        <v>30</v>
      </c>
      <c r="K97" s="76">
        <f t="shared" ref="K97" si="105">+$Q$33</f>
        <v>639</v>
      </c>
      <c r="L97" s="76">
        <v>1</v>
      </c>
      <c r="M97" s="76">
        <f t="shared" si="72"/>
        <v>639</v>
      </c>
      <c r="N97" s="82"/>
      <c r="O97" s="78">
        <f t="shared" ref="O97:O98" si="106">ROUNDUP(N97+M97,0)</f>
        <v>639</v>
      </c>
      <c r="P97" s="287" t="s">
        <v>111</v>
      </c>
      <c r="Q97" s="288"/>
      <c r="S97" s="116"/>
    </row>
    <row r="98" spans="1:19" s="11" customFormat="1" ht="33" hidden="1">
      <c r="A98" s="81">
        <v>4</v>
      </c>
      <c r="B98" s="293" t="s">
        <v>91</v>
      </c>
      <c r="C98" s="290"/>
      <c r="D98" s="290"/>
      <c r="E98" s="290"/>
      <c r="F98" s="133" t="s">
        <v>36</v>
      </c>
      <c r="G98" s="132"/>
      <c r="H98" s="263" t="str">
        <f>+H92</f>
        <v>FLINT STONE</v>
      </c>
      <c r="I98" s="264"/>
      <c r="J98" s="76" t="s">
        <v>30</v>
      </c>
      <c r="K98" s="76">
        <f t="shared" ref="K98" si="107">+$Q$39</f>
        <v>639</v>
      </c>
      <c r="L98" s="76">
        <v>1</v>
      </c>
      <c r="M98" s="76">
        <f t="shared" si="72"/>
        <v>639</v>
      </c>
      <c r="N98" s="82"/>
      <c r="O98" s="78">
        <f t="shared" si="106"/>
        <v>639</v>
      </c>
      <c r="P98" s="287" t="s">
        <v>111</v>
      </c>
      <c r="Q98" s="288"/>
      <c r="S98" s="116"/>
    </row>
    <row r="99" spans="1:19" s="11" customFormat="1" ht="33" hidden="1">
      <c r="A99" s="81">
        <v>4</v>
      </c>
      <c r="B99" s="293" t="s">
        <v>91</v>
      </c>
      <c r="C99" s="290"/>
      <c r="D99" s="290"/>
      <c r="E99" s="290"/>
      <c r="F99" s="133" t="s">
        <v>36</v>
      </c>
      <c r="G99" s="132"/>
      <c r="H99" s="263" t="str">
        <f>+H93</f>
        <v>BRONZE GREEN</v>
      </c>
      <c r="I99" s="264"/>
      <c r="J99" s="76" t="s">
        <v>30</v>
      </c>
      <c r="K99" s="76">
        <f t="shared" ref="K99" si="108">+$Q$45</f>
        <v>428</v>
      </c>
      <c r="L99" s="76">
        <v>1</v>
      </c>
      <c r="M99" s="76">
        <f t="shared" si="72"/>
        <v>428</v>
      </c>
      <c r="N99" s="82"/>
      <c r="O99" s="78">
        <f t="shared" ref="O99:O100" si="109">ROUNDUP(N99+M99,0)</f>
        <v>428</v>
      </c>
      <c r="P99" s="287" t="s">
        <v>111</v>
      </c>
      <c r="Q99" s="288"/>
      <c r="S99" s="116"/>
    </row>
    <row r="100" spans="1:19" s="11" customFormat="1" ht="33" hidden="1">
      <c r="A100" s="81">
        <v>4</v>
      </c>
      <c r="B100" s="293" t="s">
        <v>91</v>
      </c>
      <c r="C100" s="290"/>
      <c r="D100" s="290"/>
      <c r="E100" s="290"/>
      <c r="F100" s="133" t="s">
        <v>36</v>
      </c>
      <c r="G100" s="132"/>
      <c r="H100" s="263" t="str">
        <f>+H94</f>
        <v>WILD GINGER</v>
      </c>
      <c r="I100" s="264"/>
      <c r="J100" s="76" t="s">
        <v>30</v>
      </c>
      <c r="K100" s="76">
        <f t="shared" ref="K100" si="110">+$Q$51</f>
        <v>428</v>
      </c>
      <c r="L100" s="76">
        <v>1</v>
      </c>
      <c r="M100" s="76">
        <f t="shared" si="72"/>
        <v>428</v>
      </c>
      <c r="N100" s="82"/>
      <c r="O100" s="78">
        <f t="shared" si="109"/>
        <v>428</v>
      </c>
      <c r="P100" s="287" t="s">
        <v>111</v>
      </c>
      <c r="Q100" s="288"/>
      <c r="S100" s="116"/>
    </row>
    <row r="101" spans="1:19" s="11" customFormat="1" ht="33" hidden="1">
      <c r="A101" s="81">
        <v>5</v>
      </c>
      <c r="B101" s="260" t="s">
        <v>98</v>
      </c>
      <c r="C101" s="261"/>
      <c r="D101" s="261"/>
      <c r="E101" s="262"/>
      <c r="F101" s="133" t="s">
        <v>36</v>
      </c>
      <c r="G101" s="132"/>
      <c r="H101" s="263" t="str">
        <f t="shared" ref="H101" si="111">$D$21</f>
        <v>SMOKE GREEN</v>
      </c>
      <c r="I101" s="264"/>
      <c r="J101" s="76" t="s">
        <v>30</v>
      </c>
      <c r="K101" s="76">
        <f t="shared" ref="K101" si="112">+$Q$21</f>
        <v>3</v>
      </c>
      <c r="L101" s="76">
        <v>1</v>
      </c>
      <c r="M101" s="76">
        <f t="shared" si="72"/>
        <v>3</v>
      </c>
      <c r="N101" s="82"/>
      <c r="O101" s="78">
        <f t="shared" si="100"/>
        <v>3</v>
      </c>
      <c r="P101" s="287" t="s">
        <v>112</v>
      </c>
      <c r="Q101" s="288"/>
      <c r="S101" s="116"/>
    </row>
    <row r="102" spans="1:19" s="11" customFormat="1" ht="33" hidden="1">
      <c r="A102" s="81">
        <v>5</v>
      </c>
      <c r="B102" s="260" t="s">
        <v>98</v>
      </c>
      <c r="C102" s="261"/>
      <c r="D102" s="261"/>
      <c r="E102" s="262"/>
      <c r="F102" s="133" t="s">
        <v>36</v>
      </c>
      <c r="G102" s="132"/>
      <c r="H102" s="263" t="str">
        <f t="shared" ref="H102" si="113">$D$27</f>
        <v>WHITE</v>
      </c>
      <c r="I102" s="264"/>
      <c r="J102" s="76" t="s">
        <v>30</v>
      </c>
      <c r="K102" s="76">
        <f t="shared" ref="K102" si="114">+$Q$27</f>
        <v>846</v>
      </c>
      <c r="L102" s="76">
        <v>1</v>
      </c>
      <c r="M102" s="76">
        <f t="shared" si="72"/>
        <v>846</v>
      </c>
      <c r="N102" s="82"/>
      <c r="O102" s="78">
        <f t="shared" ref="O102" si="115">ROUNDUP(N102+M102,0)</f>
        <v>846</v>
      </c>
      <c r="P102" s="287" t="s">
        <v>112</v>
      </c>
      <c r="Q102" s="288"/>
      <c r="S102" s="116"/>
    </row>
    <row r="103" spans="1:19" s="11" customFormat="1" ht="33" hidden="1">
      <c r="A103" s="81">
        <v>5</v>
      </c>
      <c r="B103" s="260" t="s">
        <v>98</v>
      </c>
      <c r="C103" s="261"/>
      <c r="D103" s="261"/>
      <c r="E103" s="262"/>
      <c r="F103" s="133" t="s">
        <v>36</v>
      </c>
      <c r="G103" s="132"/>
      <c r="H103" s="263" t="str">
        <f t="shared" ref="H103" si="116">$D$33</f>
        <v>WHISPER WHITE</v>
      </c>
      <c r="I103" s="264"/>
      <c r="J103" s="76" t="s">
        <v>30</v>
      </c>
      <c r="K103" s="76">
        <f t="shared" ref="K103" si="117">+$Q$33</f>
        <v>639</v>
      </c>
      <c r="L103" s="76">
        <v>1</v>
      </c>
      <c r="M103" s="76">
        <f t="shared" si="72"/>
        <v>639</v>
      </c>
      <c r="N103" s="82"/>
      <c r="O103" s="78">
        <f t="shared" ref="O103:O104" si="118">ROUNDUP(N103+M103,0)</f>
        <v>639</v>
      </c>
      <c r="P103" s="287" t="s">
        <v>112</v>
      </c>
      <c r="Q103" s="288"/>
      <c r="S103" s="116"/>
    </row>
    <row r="104" spans="1:19" s="11" customFormat="1" ht="33" hidden="1">
      <c r="A104" s="81">
        <v>5</v>
      </c>
      <c r="B104" s="260" t="s">
        <v>98</v>
      </c>
      <c r="C104" s="261"/>
      <c r="D104" s="261"/>
      <c r="E104" s="262"/>
      <c r="F104" s="133" t="s">
        <v>36</v>
      </c>
      <c r="G104" s="132"/>
      <c r="H104" s="263" t="str">
        <f t="shared" ref="H104" si="119">$D$39</f>
        <v>FLINT STONE</v>
      </c>
      <c r="I104" s="264"/>
      <c r="J104" s="76" t="s">
        <v>30</v>
      </c>
      <c r="K104" s="76">
        <f t="shared" ref="K104" si="120">+$Q$39</f>
        <v>639</v>
      </c>
      <c r="L104" s="76">
        <v>1</v>
      </c>
      <c r="M104" s="76">
        <f t="shared" si="72"/>
        <v>639</v>
      </c>
      <c r="N104" s="82"/>
      <c r="O104" s="78">
        <f t="shared" si="118"/>
        <v>639</v>
      </c>
      <c r="P104" s="287" t="s">
        <v>112</v>
      </c>
      <c r="Q104" s="288"/>
      <c r="S104" s="116"/>
    </row>
    <row r="105" spans="1:19" s="11" customFormat="1" ht="33" hidden="1">
      <c r="A105" s="81">
        <v>5</v>
      </c>
      <c r="B105" s="260" t="s">
        <v>98</v>
      </c>
      <c r="C105" s="261"/>
      <c r="D105" s="261"/>
      <c r="E105" s="262"/>
      <c r="F105" s="133" t="s">
        <v>36</v>
      </c>
      <c r="G105" s="132"/>
      <c r="H105" s="263" t="str">
        <f>+H99</f>
        <v>BRONZE GREEN</v>
      </c>
      <c r="I105" s="264"/>
      <c r="J105" s="76" t="s">
        <v>30</v>
      </c>
      <c r="K105" s="76">
        <f t="shared" ref="K105" si="121">+$Q$45</f>
        <v>428</v>
      </c>
      <c r="L105" s="76">
        <v>1</v>
      </c>
      <c r="M105" s="76">
        <f t="shared" si="72"/>
        <v>428</v>
      </c>
      <c r="N105" s="82"/>
      <c r="O105" s="78">
        <f t="shared" ref="O105:O106" si="122">ROUNDUP(N105+M105,0)</f>
        <v>428</v>
      </c>
      <c r="P105" s="287" t="s">
        <v>112</v>
      </c>
      <c r="Q105" s="288"/>
      <c r="S105" s="116"/>
    </row>
    <row r="106" spans="1:19" s="11" customFormat="1" ht="33" hidden="1">
      <c r="A106" s="81">
        <v>5</v>
      </c>
      <c r="B106" s="260" t="s">
        <v>98</v>
      </c>
      <c r="C106" s="261"/>
      <c r="D106" s="261"/>
      <c r="E106" s="262"/>
      <c r="F106" s="133" t="s">
        <v>36</v>
      </c>
      <c r="G106" s="132"/>
      <c r="H106" s="263" t="str">
        <f>+H100</f>
        <v>WILD GINGER</v>
      </c>
      <c r="I106" s="264"/>
      <c r="J106" s="76" t="s">
        <v>30</v>
      </c>
      <c r="K106" s="76">
        <f t="shared" ref="K106" si="123">+$Q$51</f>
        <v>428</v>
      </c>
      <c r="L106" s="76">
        <v>1</v>
      </c>
      <c r="M106" s="76">
        <f t="shared" si="72"/>
        <v>428</v>
      </c>
      <c r="N106" s="82"/>
      <c r="O106" s="78">
        <f t="shared" si="122"/>
        <v>428</v>
      </c>
      <c r="P106" s="287" t="s">
        <v>112</v>
      </c>
      <c r="Q106" s="288"/>
      <c r="S106" s="116"/>
    </row>
    <row r="107" spans="1:19" s="11" customFormat="1" ht="33" hidden="1">
      <c r="A107" s="81">
        <v>6</v>
      </c>
      <c r="B107" s="260" t="s">
        <v>100</v>
      </c>
      <c r="C107" s="261"/>
      <c r="D107" s="261"/>
      <c r="E107" s="262"/>
      <c r="F107" s="133" t="s">
        <v>50</v>
      </c>
      <c r="G107" s="110"/>
      <c r="H107" s="263" t="str">
        <f t="shared" ref="H107" si="124">$D$21</f>
        <v>SMOKE GREEN</v>
      </c>
      <c r="I107" s="264"/>
      <c r="J107" s="76" t="s">
        <v>10</v>
      </c>
      <c r="K107" s="76">
        <f t="shared" ref="K107" si="125">+$Q$21</f>
        <v>3</v>
      </c>
      <c r="L107" s="83">
        <v>0.03</v>
      </c>
      <c r="M107" s="82">
        <f t="shared" si="72"/>
        <v>0.09</v>
      </c>
      <c r="N107" s="82"/>
      <c r="O107" s="78">
        <f t="shared" ref="O107:O111" si="126">ROUNDUP(N107+M107,0)</f>
        <v>1</v>
      </c>
      <c r="P107" s="287" t="s">
        <v>113</v>
      </c>
      <c r="Q107" s="288"/>
      <c r="S107" s="116"/>
    </row>
    <row r="108" spans="1:19" s="11" customFormat="1" ht="33" hidden="1">
      <c r="A108" s="81">
        <v>6</v>
      </c>
      <c r="B108" s="260" t="s">
        <v>100</v>
      </c>
      <c r="C108" s="261"/>
      <c r="D108" s="261"/>
      <c r="E108" s="262"/>
      <c r="F108" s="133" t="s">
        <v>50</v>
      </c>
      <c r="G108" s="110"/>
      <c r="H108" s="263" t="str">
        <f t="shared" ref="H108" si="127">$D$27</f>
        <v>WHITE</v>
      </c>
      <c r="I108" s="264"/>
      <c r="J108" s="76" t="s">
        <v>10</v>
      </c>
      <c r="K108" s="76">
        <f t="shared" ref="K108" si="128">+$Q$27</f>
        <v>846</v>
      </c>
      <c r="L108" s="83">
        <v>0.03</v>
      </c>
      <c r="M108" s="82">
        <f t="shared" si="72"/>
        <v>25.38</v>
      </c>
      <c r="N108" s="82"/>
      <c r="O108" s="78">
        <f t="shared" si="126"/>
        <v>26</v>
      </c>
      <c r="P108" s="287" t="s">
        <v>113</v>
      </c>
      <c r="Q108" s="288"/>
      <c r="S108" s="116"/>
    </row>
    <row r="109" spans="1:19" s="11" customFormat="1" ht="33" hidden="1">
      <c r="A109" s="81">
        <v>6</v>
      </c>
      <c r="B109" s="260" t="s">
        <v>95</v>
      </c>
      <c r="C109" s="261"/>
      <c r="D109" s="261"/>
      <c r="E109" s="262"/>
      <c r="F109" s="133" t="s">
        <v>50</v>
      </c>
      <c r="G109" s="132"/>
      <c r="H109" s="263" t="str">
        <f t="shared" ref="H109" si="129">$D$33</f>
        <v>WHISPER WHITE</v>
      </c>
      <c r="I109" s="264"/>
      <c r="J109" s="76" t="s">
        <v>10</v>
      </c>
      <c r="K109" s="76">
        <f t="shared" ref="K109" si="130">+$Q$33</f>
        <v>639</v>
      </c>
      <c r="L109" s="83">
        <v>0.03</v>
      </c>
      <c r="M109" s="82">
        <f t="shared" si="72"/>
        <v>19.169999999999998</v>
      </c>
      <c r="N109" s="82"/>
      <c r="O109" s="78">
        <f t="shared" ref="O109:O110" si="131">ROUNDUP(N109+M109,0)</f>
        <v>20</v>
      </c>
      <c r="P109" s="287" t="s">
        <v>113</v>
      </c>
      <c r="Q109" s="288"/>
      <c r="S109" s="116"/>
    </row>
    <row r="110" spans="1:19" s="11" customFormat="1" ht="33" hidden="1">
      <c r="A110" s="81">
        <v>6</v>
      </c>
      <c r="B110" s="260" t="s">
        <v>95</v>
      </c>
      <c r="C110" s="261"/>
      <c r="D110" s="261"/>
      <c r="E110" s="262"/>
      <c r="F110" s="133" t="s">
        <v>50</v>
      </c>
      <c r="G110" s="110"/>
      <c r="H110" s="263" t="str">
        <f>+H104</f>
        <v>FLINT STONE</v>
      </c>
      <c r="I110" s="264"/>
      <c r="J110" s="76" t="s">
        <v>10</v>
      </c>
      <c r="K110" s="76">
        <f t="shared" ref="K110" si="132">+$Q$39</f>
        <v>639</v>
      </c>
      <c r="L110" s="83">
        <v>0.03</v>
      </c>
      <c r="M110" s="82">
        <f t="shared" si="72"/>
        <v>19.169999999999998</v>
      </c>
      <c r="N110" s="82"/>
      <c r="O110" s="78">
        <f t="shared" si="131"/>
        <v>20</v>
      </c>
      <c r="P110" s="287" t="s">
        <v>113</v>
      </c>
      <c r="Q110" s="288"/>
      <c r="S110" s="116"/>
    </row>
    <row r="111" spans="1:19" s="11" customFormat="1" ht="33" hidden="1">
      <c r="A111" s="81">
        <v>6</v>
      </c>
      <c r="B111" s="260" t="s">
        <v>95</v>
      </c>
      <c r="C111" s="261"/>
      <c r="D111" s="261"/>
      <c r="E111" s="262"/>
      <c r="F111" s="133" t="s">
        <v>50</v>
      </c>
      <c r="G111" s="132"/>
      <c r="H111" s="263" t="str">
        <f>+H105</f>
        <v>BRONZE GREEN</v>
      </c>
      <c r="I111" s="264"/>
      <c r="J111" s="76" t="s">
        <v>10</v>
      </c>
      <c r="K111" s="76">
        <f t="shared" ref="K111" si="133">+$Q$45</f>
        <v>428</v>
      </c>
      <c r="L111" s="83">
        <v>0.03</v>
      </c>
      <c r="M111" s="82">
        <f t="shared" si="72"/>
        <v>12.84</v>
      </c>
      <c r="N111" s="82"/>
      <c r="O111" s="78">
        <f t="shared" si="126"/>
        <v>13</v>
      </c>
      <c r="P111" s="287" t="s">
        <v>113</v>
      </c>
      <c r="Q111" s="288"/>
      <c r="S111" s="116"/>
    </row>
    <row r="112" spans="1:19" s="11" customFormat="1" ht="33" hidden="1">
      <c r="A112" s="81">
        <v>6</v>
      </c>
      <c r="B112" s="260" t="s">
        <v>95</v>
      </c>
      <c r="C112" s="261"/>
      <c r="D112" s="261"/>
      <c r="E112" s="262"/>
      <c r="F112" s="133" t="s">
        <v>50</v>
      </c>
      <c r="G112" s="110"/>
      <c r="H112" s="263" t="str">
        <f>+H106</f>
        <v>WILD GINGER</v>
      </c>
      <c r="I112" s="264"/>
      <c r="J112" s="76" t="s">
        <v>10</v>
      </c>
      <c r="K112" s="76">
        <f t="shared" ref="K112" si="134">+$Q$51</f>
        <v>428</v>
      </c>
      <c r="L112" s="83">
        <v>0.03</v>
      </c>
      <c r="M112" s="82">
        <f t="shared" si="72"/>
        <v>12.84</v>
      </c>
      <c r="N112" s="82"/>
      <c r="O112" s="78">
        <f t="shared" ref="O112" si="135">ROUNDUP(N112+M112,0)</f>
        <v>13</v>
      </c>
      <c r="P112" s="287" t="s">
        <v>113</v>
      </c>
      <c r="Q112" s="288"/>
      <c r="S112" s="116"/>
    </row>
    <row r="113" spans="1:19 16384:16384" s="33" customFormat="1" ht="33" hidden="1">
      <c r="B113" s="57" t="s">
        <v>60</v>
      </c>
      <c r="C113" s="34"/>
      <c r="D113" s="34"/>
      <c r="E113" s="34"/>
      <c r="G113" s="35"/>
      <c r="H113" s="37"/>
      <c r="I113" s="37"/>
      <c r="J113" s="37"/>
      <c r="K113" s="37"/>
      <c r="L113" s="37"/>
      <c r="M113" s="37"/>
      <c r="N113" s="37"/>
      <c r="O113" s="37"/>
      <c r="Q113" s="36"/>
      <c r="S113" s="124"/>
    </row>
    <row r="114" spans="1:19 16384:16384" s="46" customFormat="1" ht="72" hidden="1">
      <c r="A114" s="289" t="s">
        <v>22</v>
      </c>
      <c r="B114" s="289"/>
      <c r="C114" s="289"/>
      <c r="D114" s="289"/>
      <c r="E114" s="289"/>
      <c r="F114" s="79" t="s">
        <v>44</v>
      </c>
      <c r="G114" s="79" t="s">
        <v>23</v>
      </c>
      <c r="H114" s="296" t="s">
        <v>39</v>
      </c>
      <c r="I114" s="297"/>
      <c r="J114" s="80" t="s">
        <v>18</v>
      </c>
      <c r="K114" s="79" t="s">
        <v>45</v>
      </c>
      <c r="L114" s="79" t="s">
        <v>24</v>
      </c>
      <c r="M114" s="79" t="s">
        <v>25</v>
      </c>
      <c r="N114" s="79" t="s">
        <v>26</v>
      </c>
      <c r="O114" s="79" t="s">
        <v>27</v>
      </c>
      <c r="P114" s="294" t="s">
        <v>28</v>
      </c>
      <c r="Q114" s="294"/>
      <c r="S114" s="125"/>
    </row>
    <row r="115" spans="1:19 16384:16384" s="39" customFormat="1" ht="95.25" hidden="1" customHeight="1">
      <c r="A115" s="81">
        <f>ROW()-ROW($A$114)</f>
        <v>1</v>
      </c>
      <c r="B115" s="260" t="s">
        <v>151</v>
      </c>
      <c r="C115" s="261"/>
      <c r="D115" s="261"/>
      <c r="E115" s="262"/>
      <c r="F115" s="133" t="s">
        <v>37</v>
      </c>
      <c r="G115" s="72"/>
      <c r="H115" s="263" t="str">
        <f t="shared" ref="H115:H123" si="136">$D$21</f>
        <v>SMOKE GREEN</v>
      </c>
      <c r="I115" s="264"/>
      <c r="J115" s="76" t="s">
        <v>152</v>
      </c>
      <c r="K115" s="76">
        <f>+$Q$21</f>
        <v>3</v>
      </c>
      <c r="L115" s="76">
        <v>1</v>
      </c>
      <c r="M115" s="76">
        <f t="shared" ref="M115:M123" si="137">K115*L115</f>
        <v>3</v>
      </c>
      <c r="N115" s="82"/>
      <c r="O115" s="78">
        <f t="shared" ref="O115:O123" si="138">ROUNDUP(N115+M115,0)</f>
        <v>3</v>
      </c>
      <c r="P115" s="269" t="s">
        <v>297</v>
      </c>
      <c r="Q115" s="295"/>
      <c r="S115" s="122"/>
    </row>
    <row r="116" spans="1:19 16384:16384" s="39" customFormat="1" ht="95.25" hidden="1" customHeight="1">
      <c r="A116" s="81">
        <f t="shared" ref="A116:A123" si="139">ROW()-ROW($A$114)</f>
        <v>2</v>
      </c>
      <c r="B116" s="260" t="s">
        <v>153</v>
      </c>
      <c r="C116" s="261"/>
      <c r="D116" s="261"/>
      <c r="E116" s="262"/>
      <c r="F116" s="72" t="s">
        <v>154</v>
      </c>
      <c r="G116" s="72"/>
      <c r="H116" s="263" t="str">
        <f t="shared" si="136"/>
        <v>SMOKE GREEN</v>
      </c>
      <c r="I116" s="264"/>
      <c r="J116" s="76" t="s">
        <v>30</v>
      </c>
      <c r="K116" s="76">
        <f t="shared" ref="K116" si="140">+$Q$21</f>
        <v>3</v>
      </c>
      <c r="L116" s="76">
        <v>1</v>
      </c>
      <c r="M116" s="76">
        <f t="shared" si="137"/>
        <v>3</v>
      </c>
      <c r="N116" s="82"/>
      <c r="O116" s="78">
        <f t="shared" si="138"/>
        <v>3</v>
      </c>
      <c r="P116" s="269" t="s">
        <v>298</v>
      </c>
      <c r="Q116" s="266"/>
      <c r="S116" s="122"/>
    </row>
    <row r="117" spans="1:19 16384:16384" s="39" customFormat="1" ht="95.25" hidden="1" customHeight="1">
      <c r="A117" s="81">
        <f t="shared" si="139"/>
        <v>3</v>
      </c>
      <c r="B117" s="260" t="s">
        <v>257</v>
      </c>
      <c r="C117" s="261"/>
      <c r="D117" s="261"/>
      <c r="E117" s="262"/>
      <c r="F117" s="72" t="s">
        <v>154</v>
      </c>
      <c r="G117" s="72"/>
      <c r="H117" s="263" t="str">
        <f t="shared" si="136"/>
        <v>SMOKE GREEN</v>
      </c>
      <c r="I117" s="264"/>
      <c r="J117" s="76" t="s">
        <v>30</v>
      </c>
      <c r="K117" s="76">
        <f t="shared" ref="K117:K118" si="141">+$Q$21</f>
        <v>3</v>
      </c>
      <c r="L117" s="76">
        <v>1</v>
      </c>
      <c r="M117" s="76">
        <f t="shared" si="137"/>
        <v>3</v>
      </c>
      <c r="N117" s="82"/>
      <c r="O117" s="78">
        <f t="shared" si="138"/>
        <v>3</v>
      </c>
      <c r="P117" s="269" t="s">
        <v>298</v>
      </c>
      <c r="Q117" s="266"/>
      <c r="S117" s="122"/>
    </row>
    <row r="118" spans="1:19 16384:16384" s="39" customFormat="1" ht="95.25" hidden="1" customHeight="1">
      <c r="A118" s="81">
        <f t="shared" si="139"/>
        <v>4</v>
      </c>
      <c r="B118" s="260" t="s">
        <v>155</v>
      </c>
      <c r="C118" s="261"/>
      <c r="D118" s="261"/>
      <c r="E118" s="262"/>
      <c r="F118" s="72" t="s">
        <v>36</v>
      </c>
      <c r="G118" s="72"/>
      <c r="H118" s="263" t="str">
        <f t="shared" si="136"/>
        <v>SMOKE GREEN</v>
      </c>
      <c r="I118" s="264"/>
      <c r="J118" s="76" t="s">
        <v>30</v>
      </c>
      <c r="K118" s="76">
        <f t="shared" si="141"/>
        <v>3</v>
      </c>
      <c r="L118" s="76">
        <v>1</v>
      </c>
      <c r="M118" s="76">
        <f t="shared" ref="M118" si="142">K118*L118</f>
        <v>3</v>
      </c>
      <c r="N118" s="82"/>
      <c r="O118" s="78">
        <f t="shared" ref="O118" si="143">ROUNDUP(N118+M118,0)</f>
        <v>3</v>
      </c>
      <c r="P118" s="269" t="s">
        <v>299</v>
      </c>
      <c r="Q118" s="295"/>
      <c r="S118" s="122"/>
    </row>
    <row r="119" spans="1:19 16384:16384" s="39" customFormat="1" ht="95.25" hidden="1" customHeight="1">
      <c r="A119" s="81">
        <f t="shared" si="139"/>
        <v>5</v>
      </c>
      <c r="B119" s="260" t="s">
        <v>156</v>
      </c>
      <c r="C119" s="261"/>
      <c r="D119" s="261"/>
      <c r="E119" s="262"/>
      <c r="F119" s="72" t="s">
        <v>74</v>
      </c>
      <c r="G119" s="72"/>
      <c r="H119" s="263" t="str">
        <f t="shared" si="136"/>
        <v>SMOKE GREEN</v>
      </c>
      <c r="I119" s="264"/>
      <c r="J119" s="76" t="s">
        <v>30</v>
      </c>
      <c r="K119" s="76">
        <f t="shared" ref="K119:K121" si="144">+$Q$21</f>
        <v>3</v>
      </c>
      <c r="L119" s="76">
        <v>1</v>
      </c>
      <c r="M119" s="76">
        <f t="shared" si="137"/>
        <v>3</v>
      </c>
      <c r="N119" s="82"/>
      <c r="O119" s="78">
        <f t="shared" si="138"/>
        <v>3</v>
      </c>
      <c r="P119" s="265"/>
      <c r="Q119" s="266"/>
      <c r="S119" s="122"/>
    </row>
    <row r="120" spans="1:19 16384:16384" s="39" customFormat="1" ht="95.25" hidden="1" customHeight="1">
      <c r="A120" s="81">
        <f t="shared" si="139"/>
        <v>6</v>
      </c>
      <c r="B120" s="293" t="s">
        <v>92</v>
      </c>
      <c r="C120" s="293"/>
      <c r="D120" s="293"/>
      <c r="E120" s="293"/>
      <c r="F120" s="72" t="s">
        <v>36</v>
      </c>
      <c r="G120" s="72"/>
      <c r="H120" s="263" t="str">
        <f t="shared" si="136"/>
        <v>SMOKE GREEN</v>
      </c>
      <c r="I120" s="264"/>
      <c r="J120" s="76" t="s">
        <v>30</v>
      </c>
      <c r="K120" s="76">
        <f t="shared" si="144"/>
        <v>3</v>
      </c>
      <c r="L120" s="76">
        <v>1</v>
      </c>
      <c r="M120" s="76">
        <f t="shared" si="137"/>
        <v>3</v>
      </c>
      <c r="N120" s="82"/>
      <c r="O120" s="78">
        <f t="shared" si="138"/>
        <v>3</v>
      </c>
      <c r="P120" s="292"/>
      <c r="Q120" s="292"/>
      <c r="S120" s="122"/>
    </row>
    <row r="121" spans="1:19 16384:16384" s="39" customFormat="1" ht="95.25" hidden="1" customHeight="1">
      <c r="A121" s="81">
        <f t="shared" si="139"/>
        <v>7</v>
      </c>
      <c r="B121" s="293" t="s">
        <v>93</v>
      </c>
      <c r="C121" s="293"/>
      <c r="D121" s="293"/>
      <c r="E121" s="293"/>
      <c r="F121" s="72" t="s">
        <v>74</v>
      </c>
      <c r="G121" s="72"/>
      <c r="H121" s="263" t="str">
        <f t="shared" si="136"/>
        <v>SMOKE GREEN</v>
      </c>
      <c r="I121" s="264"/>
      <c r="J121" s="76" t="s">
        <v>30</v>
      </c>
      <c r="K121" s="76">
        <f t="shared" si="144"/>
        <v>3</v>
      </c>
      <c r="L121" s="83">
        <f>1/50</f>
        <v>0.02</v>
      </c>
      <c r="M121" s="76">
        <f t="shared" si="137"/>
        <v>0.06</v>
      </c>
      <c r="N121" s="82"/>
      <c r="O121" s="78">
        <f t="shared" si="138"/>
        <v>1</v>
      </c>
      <c r="P121" s="292"/>
      <c r="Q121" s="292"/>
      <c r="S121" s="122"/>
    </row>
    <row r="122" spans="1:19 16384:16384" s="39" customFormat="1" ht="95.25" hidden="1" customHeight="1">
      <c r="A122" s="81">
        <f t="shared" si="139"/>
        <v>8</v>
      </c>
      <c r="B122" s="260" t="s">
        <v>83</v>
      </c>
      <c r="C122" s="261"/>
      <c r="D122" s="261"/>
      <c r="E122" s="262"/>
      <c r="F122" s="72" t="s">
        <v>50</v>
      </c>
      <c r="G122" s="72"/>
      <c r="H122" s="263" t="str">
        <f t="shared" si="136"/>
        <v>SMOKE GREEN</v>
      </c>
      <c r="I122" s="264"/>
      <c r="J122" s="76" t="s">
        <v>30</v>
      </c>
      <c r="K122" s="76">
        <f t="shared" ref="K122" si="145">+$Q$21</f>
        <v>3</v>
      </c>
      <c r="L122" s="83">
        <f>1/50</f>
        <v>0.02</v>
      </c>
      <c r="M122" s="76">
        <f t="shared" si="137"/>
        <v>0.06</v>
      </c>
      <c r="N122" s="82"/>
      <c r="O122" s="78">
        <f t="shared" si="138"/>
        <v>1</v>
      </c>
      <c r="P122" s="265"/>
      <c r="Q122" s="266"/>
      <c r="S122" s="122"/>
      <c r="XFD122" s="39">
        <f>SUM(A122:XFC122)</f>
        <v>12.08</v>
      </c>
    </row>
    <row r="123" spans="1:19 16384:16384" s="39" customFormat="1" ht="95.25" hidden="1" customHeight="1">
      <c r="A123" s="81">
        <f t="shared" si="139"/>
        <v>9</v>
      </c>
      <c r="B123" s="260" t="s">
        <v>75</v>
      </c>
      <c r="C123" s="261"/>
      <c r="D123" s="261"/>
      <c r="E123" s="262"/>
      <c r="F123" s="72" t="s">
        <v>50</v>
      </c>
      <c r="G123" s="72"/>
      <c r="H123" s="263" t="str">
        <f t="shared" si="136"/>
        <v>SMOKE GREEN</v>
      </c>
      <c r="I123" s="264"/>
      <c r="J123" s="76" t="s">
        <v>30</v>
      </c>
      <c r="K123" s="76">
        <f t="shared" ref="K123" si="146">+$Q$21</f>
        <v>3</v>
      </c>
      <c r="L123" s="83">
        <f>L122*2</f>
        <v>0.04</v>
      </c>
      <c r="M123" s="76">
        <f t="shared" si="137"/>
        <v>0.12</v>
      </c>
      <c r="N123" s="82"/>
      <c r="O123" s="78">
        <f t="shared" si="138"/>
        <v>1</v>
      </c>
      <c r="P123" s="265"/>
      <c r="Q123" s="266"/>
      <c r="S123" s="122"/>
    </row>
    <row r="124" spans="1:19 16384:16384" s="11" customFormat="1" ht="33">
      <c r="A124" s="58"/>
      <c r="B124" s="58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S124" s="116"/>
    </row>
    <row r="125" spans="1:19 16384:16384" s="11" customFormat="1" ht="33">
      <c r="B125" s="53" t="s">
        <v>61</v>
      </c>
      <c r="C125" s="54"/>
      <c r="D125" s="55"/>
      <c r="E125" s="55"/>
      <c r="F125" s="55"/>
      <c r="G125" s="56"/>
      <c r="H125" s="55"/>
      <c r="I125" s="55"/>
      <c r="J125" s="268" t="s">
        <v>31</v>
      </c>
      <c r="K125" s="268"/>
      <c r="L125" s="268"/>
      <c r="M125" s="268"/>
      <c r="N125" s="268"/>
      <c r="O125" s="38"/>
      <c r="P125" s="38"/>
      <c r="Q125" s="39"/>
      <c r="S125" s="116"/>
    </row>
    <row r="126" spans="1:19 16384:16384" s="149" customFormat="1" ht="159" customHeight="1">
      <c r="A126" s="149">
        <v>1</v>
      </c>
      <c r="B126" s="150" t="s">
        <v>125</v>
      </c>
      <c r="C126" s="275" t="s">
        <v>157</v>
      </c>
      <c r="D126" s="275"/>
      <c r="E126" s="275"/>
      <c r="F126" s="275"/>
      <c r="G126" s="275"/>
      <c r="H126" s="275"/>
      <c r="I126" s="275"/>
      <c r="J126" s="152"/>
      <c r="K126" s="153"/>
      <c r="L126" s="153"/>
      <c r="M126" s="137"/>
      <c r="N126" s="152"/>
      <c r="O126" s="152"/>
      <c r="P126" s="152"/>
      <c r="Q126" s="152"/>
      <c r="S126" s="154"/>
    </row>
    <row r="127" spans="1:19 16384:16384" s="11" customFormat="1" ht="49.5" hidden="1" customHeight="1">
      <c r="A127" s="58"/>
      <c r="B127" s="276" t="s">
        <v>46</v>
      </c>
      <c r="C127" s="277"/>
      <c r="D127" s="277"/>
      <c r="E127" s="277"/>
      <c r="F127" s="277"/>
      <c r="G127" s="277"/>
      <c r="H127" s="277"/>
      <c r="I127" s="278"/>
      <c r="J127" s="40"/>
      <c r="K127" s="15"/>
      <c r="L127" s="15"/>
      <c r="M127" s="40"/>
      <c r="N127" s="40"/>
      <c r="O127" s="40"/>
      <c r="P127" s="40"/>
      <c r="Q127" s="40"/>
      <c r="S127" s="116"/>
    </row>
    <row r="128" spans="1:19 16384:16384" s="11" customFormat="1" ht="49.5" hidden="1" customHeight="1">
      <c r="A128" s="58"/>
      <c r="B128" s="335" t="s">
        <v>39</v>
      </c>
      <c r="C128" s="336"/>
      <c r="D128" s="279" t="s">
        <v>88</v>
      </c>
      <c r="E128" s="280"/>
      <c r="F128" s="280"/>
      <c r="G128" s="280"/>
      <c r="H128" s="280"/>
      <c r="I128" s="281"/>
      <c r="J128" s="40"/>
      <c r="K128" s="40"/>
      <c r="L128" s="40"/>
      <c r="M128" s="40"/>
      <c r="N128" s="40"/>
      <c r="O128" s="40"/>
      <c r="P128" s="40"/>
      <c r="Q128" s="40"/>
      <c r="S128" s="116"/>
    </row>
    <row r="129" spans="1:19" s="2" customFormat="1" ht="168.75" hidden="1" customHeight="1">
      <c r="A129" s="131"/>
      <c r="B129" s="339" t="s">
        <v>141</v>
      </c>
      <c r="C129" s="339"/>
      <c r="D129" s="282" t="s">
        <v>140</v>
      </c>
      <c r="E129" s="283"/>
      <c r="F129" s="283"/>
      <c r="G129" s="283"/>
      <c r="H129" s="283"/>
      <c r="I129" s="284"/>
      <c r="J129" s="4"/>
      <c r="K129" s="4"/>
      <c r="L129" s="4"/>
      <c r="M129" s="4"/>
      <c r="N129" s="4"/>
      <c r="O129" s="4"/>
      <c r="S129" s="114"/>
    </row>
    <row r="130" spans="1:19" s="3" customFormat="1" ht="82.5" hidden="1" customHeight="1">
      <c r="A130" s="155"/>
      <c r="B130" s="276" t="s">
        <v>126</v>
      </c>
      <c r="C130" s="337"/>
      <c r="D130" s="340"/>
      <c r="E130" s="340"/>
      <c r="F130" s="340"/>
      <c r="G130" s="340"/>
      <c r="H130" s="340"/>
      <c r="I130" s="341"/>
      <c r="J130" s="6"/>
      <c r="K130" s="6"/>
      <c r="L130" s="6"/>
      <c r="M130" s="4"/>
      <c r="N130" s="6"/>
      <c r="O130" s="6"/>
      <c r="S130" s="156"/>
    </row>
    <row r="131" spans="1:19" s="2" customFormat="1" ht="91.5" hidden="1" customHeight="1">
      <c r="A131" s="131"/>
      <c r="B131" s="285"/>
      <c r="C131" s="286"/>
      <c r="D131" s="59" t="s">
        <v>82</v>
      </c>
      <c r="E131" s="59" t="s">
        <v>55</v>
      </c>
      <c r="F131" s="59" t="s">
        <v>10</v>
      </c>
      <c r="G131" s="59" t="s">
        <v>52</v>
      </c>
      <c r="H131" s="59" t="s">
        <v>53</v>
      </c>
      <c r="I131" s="59" t="s">
        <v>54</v>
      </c>
      <c r="J131" s="4"/>
      <c r="K131" s="4"/>
      <c r="L131" s="4"/>
      <c r="M131" s="4"/>
      <c r="N131" s="4"/>
      <c r="O131" s="4"/>
      <c r="S131" s="114"/>
    </row>
    <row r="132" spans="1:19" s="2" customFormat="1" ht="197.25" hidden="1" customHeight="1">
      <c r="A132" s="131"/>
      <c r="B132" s="270" t="s">
        <v>127</v>
      </c>
      <c r="C132" s="271"/>
      <c r="D132" s="183" t="s">
        <v>142</v>
      </c>
      <c r="E132" s="183" t="s">
        <v>143</v>
      </c>
      <c r="F132" s="183" t="s">
        <v>143</v>
      </c>
      <c r="G132" s="183" t="s">
        <v>143</v>
      </c>
      <c r="H132" s="183" t="s">
        <v>143</v>
      </c>
      <c r="I132" s="183" t="s">
        <v>143</v>
      </c>
      <c r="J132" s="4"/>
      <c r="K132" s="4"/>
      <c r="L132" s="4"/>
      <c r="M132" s="4"/>
      <c r="N132" s="4"/>
      <c r="O132" s="4"/>
      <c r="S132" s="114"/>
    </row>
    <row r="133" spans="1:19" s="2" customFormat="1" ht="258.75" hidden="1" customHeight="1">
      <c r="A133" s="131"/>
      <c r="B133" s="270" t="s">
        <v>138</v>
      </c>
      <c r="C133" s="271"/>
      <c r="D133" s="183" t="s">
        <v>142</v>
      </c>
      <c r="E133" s="183" t="s">
        <v>144</v>
      </c>
      <c r="F133" s="183" t="s">
        <v>144</v>
      </c>
      <c r="G133" s="183" t="s">
        <v>144</v>
      </c>
      <c r="H133" s="183" t="s">
        <v>144</v>
      </c>
      <c r="I133" s="183" t="s">
        <v>144</v>
      </c>
      <c r="J133" s="4"/>
      <c r="K133" s="4"/>
      <c r="L133" s="4"/>
      <c r="M133" s="4"/>
      <c r="N133" s="4"/>
      <c r="O133" s="4"/>
      <c r="S133" s="114"/>
    </row>
    <row r="134" spans="1:19" s="11" customFormat="1" ht="33" hidden="1">
      <c r="S134" s="116"/>
    </row>
    <row r="135" spans="1:19" s="11" customFormat="1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40"/>
      <c r="K135" s="40"/>
      <c r="L135" s="40"/>
      <c r="M135" s="40"/>
      <c r="N135" s="40"/>
      <c r="O135" s="40"/>
      <c r="P135" s="40"/>
      <c r="Q135" s="40"/>
      <c r="S135" s="116"/>
    </row>
    <row r="136" spans="1:19" s="149" customFormat="1" ht="69" customHeight="1">
      <c r="A136" s="158">
        <v>2</v>
      </c>
      <c r="B136" s="158" t="s">
        <v>159</v>
      </c>
      <c r="C136" s="158" t="s">
        <v>158</v>
      </c>
      <c r="D136" s="158"/>
      <c r="E136" s="158"/>
      <c r="F136" s="158"/>
      <c r="G136" s="152"/>
      <c r="H136" s="152"/>
      <c r="I136" s="152"/>
      <c r="J136" s="152"/>
      <c r="K136" s="153"/>
      <c r="L136" s="153"/>
      <c r="M136" s="137"/>
      <c r="N136" s="152"/>
      <c r="O136" s="152"/>
      <c r="P136" s="152"/>
      <c r="Q136" s="152"/>
      <c r="S136" s="154"/>
    </row>
    <row r="137" spans="1:19" s="11" customFormat="1" ht="65.25" customHeight="1">
      <c r="A137" s="58"/>
      <c r="B137" s="276" t="s">
        <v>46</v>
      </c>
      <c r="C137" s="337"/>
      <c r="D137" s="337"/>
      <c r="E137" s="337"/>
      <c r="F137" s="337"/>
      <c r="G137" s="337"/>
      <c r="H137" s="337"/>
      <c r="I137" s="338"/>
      <c r="J137" s="40"/>
      <c r="K137" s="15"/>
      <c r="L137" s="15"/>
      <c r="M137" s="40"/>
      <c r="N137" s="40"/>
      <c r="O137" s="40"/>
      <c r="P137" s="40"/>
      <c r="Q137" s="40"/>
      <c r="S137" s="116"/>
    </row>
    <row r="138" spans="1:19" s="11" customFormat="1" ht="63" customHeight="1">
      <c r="A138" s="58"/>
      <c r="B138" s="335" t="s">
        <v>39</v>
      </c>
      <c r="C138" s="336"/>
      <c r="D138" s="279" t="s">
        <v>64</v>
      </c>
      <c r="E138" s="280"/>
      <c r="F138" s="280"/>
      <c r="G138" s="280"/>
      <c r="H138" s="280"/>
      <c r="I138" s="281"/>
      <c r="J138" s="40"/>
      <c r="K138" s="40"/>
      <c r="L138" s="40"/>
      <c r="M138" s="40"/>
      <c r="N138" s="40"/>
      <c r="O138" s="40"/>
      <c r="P138" s="40"/>
      <c r="Q138" s="40"/>
      <c r="S138" s="116"/>
    </row>
    <row r="139" spans="1:19" s="11" customFormat="1" ht="145.5" customHeight="1">
      <c r="A139" s="58"/>
      <c r="B139" s="331" t="str">
        <f>$D$21</f>
        <v>SMOKE GREEN</v>
      </c>
      <c r="C139" s="331" t="str">
        <f t="shared" ref="C139" si="147">$E$58</f>
        <v>SMOKE GREEN</v>
      </c>
      <c r="D139" s="282" t="s">
        <v>312</v>
      </c>
      <c r="E139" s="283"/>
      <c r="F139" s="283"/>
      <c r="G139" s="283"/>
      <c r="H139" s="283"/>
      <c r="I139" s="284"/>
      <c r="J139" s="40"/>
      <c r="K139" s="40"/>
      <c r="L139" s="40"/>
      <c r="M139" s="40"/>
      <c r="N139" s="40"/>
      <c r="O139" s="40"/>
      <c r="S139" s="116"/>
    </row>
    <row r="140" spans="1:19" s="11" customFormat="1" ht="54" customHeight="1">
      <c r="A140" s="58"/>
      <c r="B140" s="87"/>
      <c r="C140" s="88"/>
      <c r="D140" s="89"/>
      <c r="E140" s="73"/>
      <c r="F140" s="73"/>
      <c r="G140" s="73"/>
      <c r="H140" s="73"/>
      <c r="I140" s="74"/>
      <c r="J140" s="40"/>
      <c r="K140" s="40"/>
      <c r="L140" s="40"/>
      <c r="M140" s="40"/>
      <c r="N140" s="40"/>
      <c r="O140" s="40"/>
      <c r="S140" s="116"/>
    </row>
    <row r="141" spans="1:19" s="11" customFormat="1" ht="59.25" customHeight="1">
      <c r="A141" s="58"/>
      <c r="B141" s="276" t="s">
        <v>65</v>
      </c>
      <c r="C141" s="337"/>
      <c r="D141" s="337"/>
      <c r="E141" s="337"/>
      <c r="F141" s="337"/>
      <c r="G141" s="337"/>
      <c r="H141" s="337"/>
      <c r="I141" s="338"/>
      <c r="J141" s="40"/>
      <c r="K141" s="40"/>
      <c r="L141" s="40"/>
      <c r="S141" s="116"/>
    </row>
    <row r="142" spans="1:19" s="11" customFormat="1" ht="56.25" customHeight="1">
      <c r="A142" s="58"/>
      <c r="B142" s="332"/>
      <c r="C142" s="333"/>
      <c r="D142" s="59" t="s">
        <v>82</v>
      </c>
      <c r="E142" s="59" t="s">
        <v>55</v>
      </c>
      <c r="F142" s="59" t="s">
        <v>10</v>
      </c>
      <c r="G142" s="59" t="s">
        <v>52</v>
      </c>
      <c r="H142" s="59" t="s">
        <v>53</v>
      </c>
      <c r="I142" s="59" t="s">
        <v>54</v>
      </c>
      <c r="J142" s="40"/>
      <c r="S142" s="116"/>
    </row>
    <row r="143" spans="1:19" s="11" customFormat="1" ht="204" customHeight="1">
      <c r="A143" s="58"/>
      <c r="B143" s="334" t="s">
        <v>286</v>
      </c>
      <c r="C143" s="334"/>
      <c r="D143" s="184" t="s">
        <v>306</v>
      </c>
      <c r="E143" s="184" t="s">
        <v>306</v>
      </c>
      <c r="F143" s="184" t="s">
        <v>306</v>
      </c>
      <c r="G143" s="184" t="s">
        <v>287</v>
      </c>
      <c r="H143" s="184" t="s">
        <v>306</v>
      </c>
      <c r="I143" s="184" t="s">
        <v>306</v>
      </c>
      <c r="J143" s="40"/>
      <c r="S143" s="116"/>
    </row>
    <row r="144" spans="1:19" s="11" customFormat="1" ht="204" customHeight="1">
      <c r="A144" s="58"/>
      <c r="B144" s="334" t="s">
        <v>288</v>
      </c>
      <c r="C144" s="334"/>
      <c r="D144" s="184" t="s">
        <v>306</v>
      </c>
      <c r="E144" s="184" t="s">
        <v>306</v>
      </c>
      <c r="F144" s="184" t="s">
        <v>306</v>
      </c>
      <c r="G144" s="184" t="s">
        <v>289</v>
      </c>
      <c r="H144" s="184" t="s">
        <v>306</v>
      </c>
      <c r="I144" s="184" t="s">
        <v>306</v>
      </c>
      <c r="J144" s="40"/>
      <c r="S144" s="116"/>
    </row>
    <row r="145" spans="1:19" s="149" customFormat="1" ht="74.25" customHeight="1">
      <c r="A145" s="158">
        <v>3</v>
      </c>
      <c r="B145" s="150" t="s">
        <v>128</v>
      </c>
      <c r="C145" s="151" t="s">
        <v>139</v>
      </c>
      <c r="D145" s="151"/>
      <c r="E145" s="151"/>
      <c r="F145" s="151"/>
      <c r="G145" s="152"/>
      <c r="H145" s="152"/>
      <c r="I145" s="152"/>
      <c r="J145" s="152"/>
      <c r="K145" s="153"/>
      <c r="L145" s="153"/>
      <c r="M145" s="137"/>
      <c r="N145" s="152"/>
      <c r="O145" s="152"/>
      <c r="P145" s="152"/>
      <c r="Q145" s="152"/>
      <c r="S145" s="154"/>
    </row>
    <row r="146" spans="1:19" s="11" customFormat="1" ht="101.25" hidden="1" customHeight="1">
      <c r="A146" s="58"/>
      <c r="B146" s="335" t="s">
        <v>39</v>
      </c>
      <c r="C146" s="336"/>
      <c r="D146" s="279" t="s">
        <v>129</v>
      </c>
      <c r="E146" s="280"/>
      <c r="F146" s="280"/>
      <c r="G146" s="280"/>
      <c r="H146" s="280"/>
      <c r="I146" s="281"/>
      <c r="J146" s="40"/>
      <c r="K146" s="40"/>
      <c r="L146" s="40"/>
      <c r="M146" s="40"/>
      <c r="N146" s="40"/>
      <c r="O146" s="40"/>
      <c r="P146" s="40"/>
      <c r="Q146" s="40"/>
      <c r="S146" s="116"/>
    </row>
    <row r="147" spans="1:19" s="11" customFormat="1" ht="111.75" hidden="1" customHeight="1">
      <c r="A147" s="58"/>
      <c r="B147" s="331" t="str">
        <f>$D$21</f>
        <v>SMOKE GREEN</v>
      </c>
      <c r="C147" s="331" t="str">
        <f t="shared" ref="C147" si="148">$E$58</f>
        <v>SMOKE GREEN</v>
      </c>
      <c r="D147" s="272" t="s">
        <v>130</v>
      </c>
      <c r="E147" s="273"/>
      <c r="F147" s="273"/>
      <c r="G147" s="273"/>
      <c r="H147" s="273"/>
      <c r="I147" s="274"/>
      <c r="J147" s="40"/>
      <c r="K147" s="40"/>
      <c r="L147" s="40"/>
      <c r="M147" s="40"/>
      <c r="N147" s="40"/>
      <c r="O147" s="40"/>
      <c r="S147" s="116"/>
    </row>
    <row r="148" spans="1:19" s="11" customFormat="1" ht="33">
      <c r="A148" s="58"/>
      <c r="B148" s="58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S148" s="116"/>
    </row>
    <row r="149" spans="1:19" s="11" customFormat="1" ht="29.25" customHeight="1">
      <c r="B149" s="268" t="s">
        <v>72</v>
      </c>
      <c r="C149" s="268"/>
      <c r="D149" s="268"/>
      <c r="E149" s="268"/>
      <c r="G149" s="40"/>
      <c r="N149" s="39"/>
      <c r="O149" s="38"/>
      <c r="P149" s="38"/>
      <c r="Q149" s="39"/>
      <c r="S149" s="116"/>
    </row>
    <row r="150" spans="1:19" s="11" customFormat="1" ht="35.25" customHeight="1">
      <c r="A150" s="58">
        <v>1</v>
      </c>
      <c r="B150" s="60" t="s">
        <v>49</v>
      </c>
      <c r="C150" s="58"/>
      <c r="D150" s="58"/>
      <c r="G150" s="40"/>
      <c r="N150" s="39"/>
      <c r="O150" s="38"/>
      <c r="P150" s="38"/>
      <c r="Q150" s="39"/>
      <c r="S150" s="116"/>
    </row>
    <row r="151" spans="1:19" s="11" customFormat="1" ht="35.25" customHeight="1">
      <c r="A151" s="58">
        <v>2</v>
      </c>
      <c r="B151" s="60" t="s">
        <v>62</v>
      </c>
      <c r="C151" s="58"/>
      <c r="D151" s="58"/>
      <c r="G151" s="40"/>
      <c r="N151" s="39"/>
      <c r="O151" s="38"/>
      <c r="P151" s="38"/>
      <c r="Q151" s="39"/>
      <c r="S151" s="116"/>
    </row>
    <row r="152" spans="1:19" s="11" customFormat="1" ht="35.25" customHeight="1">
      <c r="A152" s="58">
        <v>3</v>
      </c>
      <c r="B152" s="60" t="s">
        <v>63</v>
      </c>
      <c r="C152" s="58"/>
      <c r="D152" s="58"/>
      <c r="G152" s="40"/>
      <c r="N152" s="39"/>
      <c r="O152" s="38"/>
      <c r="P152" s="38"/>
      <c r="Q152" s="39"/>
      <c r="S152" s="116"/>
    </row>
    <row r="153" spans="1:19" s="14" customFormat="1" ht="55.5" customHeight="1">
      <c r="A153" s="12"/>
      <c r="B153" s="41" t="s">
        <v>56</v>
      </c>
      <c r="C153" s="134" t="s">
        <v>106</v>
      </c>
      <c r="D153" s="134" t="s">
        <v>82</v>
      </c>
      <c r="E153" s="134" t="s">
        <v>55</v>
      </c>
      <c r="F153" s="134" t="s">
        <v>10</v>
      </c>
      <c r="G153" s="134" t="s">
        <v>52</v>
      </c>
      <c r="H153" s="134" t="s">
        <v>53</v>
      </c>
      <c r="I153" s="135" t="s">
        <v>89</v>
      </c>
      <c r="J153" s="135" t="s">
        <v>87</v>
      </c>
      <c r="K153" s="147" t="s">
        <v>11</v>
      </c>
      <c r="M153" s="42"/>
      <c r="N153" s="43"/>
      <c r="O153" s="43"/>
      <c r="P153" s="42"/>
      <c r="S153" s="126"/>
    </row>
    <row r="154" spans="1:19" s="14" customFormat="1" ht="55.5" customHeight="1">
      <c r="A154" s="12"/>
      <c r="B154" s="41" t="s">
        <v>57</v>
      </c>
      <c r="C154" s="136">
        <f>+F53</f>
        <v>0</v>
      </c>
      <c r="D154" s="136">
        <f t="shared" ref="D154:J154" si="149">+G53</f>
        <v>0</v>
      </c>
      <c r="E154" s="136">
        <f t="shared" si="149"/>
        <v>3</v>
      </c>
      <c r="F154" s="136">
        <f t="shared" si="149"/>
        <v>0</v>
      </c>
      <c r="G154" s="136">
        <f t="shared" si="149"/>
        <v>0</v>
      </c>
      <c r="H154" s="136">
        <f t="shared" si="149"/>
        <v>0</v>
      </c>
      <c r="I154" s="136">
        <f t="shared" si="149"/>
        <v>0</v>
      </c>
      <c r="J154" s="136">
        <f t="shared" si="149"/>
        <v>0</v>
      </c>
      <c r="K154" s="147">
        <f>SUBTOTAL(9,C154:J154)</f>
        <v>3</v>
      </c>
      <c r="M154" s="42"/>
      <c r="N154" s="43"/>
      <c r="O154" s="43"/>
      <c r="P154" s="42"/>
      <c r="S154" s="126"/>
    </row>
    <row r="155" spans="1:19" s="160" customFormat="1" ht="144.75" customHeight="1">
      <c r="B155" s="159"/>
      <c r="C155" s="159"/>
      <c r="D155" s="159"/>
      <c r="E155" s="159"/>
      <c r="F155" s="159"/>
      <c r="G155" s="161"/>
      <c r="H155" s="159"/>
      <c r="I155" s="159"/>
      <c r="J155" s="159"/>
      <c r="K155" s="159"/>
      <c r="L155" s="159"/>
      <c r="M155" s="61"/>
      <c r="S155" s="162"/>
    </row>
    <row r="156" spans="1:19" s="160" customFormat="1" ht="207" customHeight="1"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S156" s="162"/>
    </row>
    <row r="157" spans="1:19" s="160" customFormat="1" ht="207" customHeight="1"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S157" s="162"/>
    </row>
    <row r="158" spans="1:19" s="61" customFormat="1" ht="409.5" customHeight="1"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S158" s="127"/>
    </row>
    <row r="159" spans="1:19" s="61" customFormat="1" ht="33">
      <c r="G159" s="62"/>
      <c r="S159" s="127"/>
    </row>
    <row r="160" spans="1:19" s="61" customFormat="1" ht="33">
      <c r="G160" s="62"/>
      <c r="S160" s="127"/>
    </row>
    <row r="161" spans="7:19" s="61" customFormat="1" ht="33">
      <c r="G161" s="62"/>
      <c r="S161" s="127"/>
    </row>
    <row r="162" spans="7:19" s="61" customFormat="1" ht="33">
      <c r="G162" s="62"/>
      <c r="S162" s="127"/>
    </row>
    <row r="163" spans="7:19" s="61" customFormat="1" ht="33">
      <c r="G163" s="62"/>
      <c r="S163" s="127"/>
    </row>
    <row r="164" spans="7:19" s="61" customFormat="1" ht="33">
      <c r="G164" s="62"/>
      <c r="S164" s="127"/>
    </row>
    <row r="165" spans="7:19" s="61" customFormat="1" ht="33">
      <c r="G165" s="62"/>
      <c r="S165" s="127"/>
    </row>
    <row r="166" spans="7:19" s="61" customFormat="1" ht="33">
      <c r="G166" s="62"/>
      <c r="S166" s="127"/>
    </row>
    <row r="167" spans="7:19" s="61" customFormat="1" ht="33">
      <c r="G167" s="62"/>
      <c r="S167" s="127"/>
    </row>
    <row r="168" spans="7:19" s="61" customFormat="1" ht="33">
      <c r="G168" s="62"/>
      <c r="S168" s="127"/>
    </row>
    <row r="169" spans="7:19" s="61" customFormat="1" ht="33">
      <c r="G169" s="62"/>
      <c r="S169" s="127"/>
    </row>
    <row r="170" spans="7:19" s="61" customFormat="1" ht="33">
      <c r="G170" s="62"/>
      <c r="S170" s="127"/>
    </row>
    <row r="171" spans="7:19" s="61" customFormat="1" ht="33">
      <c r="G171" s="62"/>
      <c r="S171" s="127"/>
    </row>
    <row r="172" spans="7:19" s="61" customFormat="1" ht="33">
      <c r="G172" s="62"/>
      <c r="H172" s="44"/>
      <c r="I172" s="44"/>
      <c r="S172" s="127"/>
    </row>
    <row r="173" spans="7:19" s="61" customFormat="1" ht="33">
      <c r="G173" s="62"/>
      <c r="H173" s="44"/>
      <c r="I173" s="44"/>
      <c r="S173" s="127"/>
    </row>
  </sheetData>
  <autoFilter ref="A76:U76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212">
    <mergeCell ref="B132:C132"/>
    <mergeCell ref="B128:C128"/>
    <mergeCell ref="B129:C129"/>
    <mergeCell ref="B130:I130"/>
    <mergeCell ref="B137:I137"/>
    <mergeCell ref="B121:E121"/>
    <mergeCell ref="B118:E118"/>
    <mergeCell ref="H118:I118"/>
    <mergeCell ref="P118:Q118"/>
    <mergeCell ref="B120:E120"/>
    <mergeCell ref="H120:I120"/>
    <mergeCell ref="P120:Q120"/>
    <mergeCell ref="H121:I121"/>
    <mergeCell ref="P121:Q121"/>
    <mergeCell ref="B147:C147"/>
    <mergeCell ref="B142:C142"/>
    <mergeCell ref="D146:I146"/>
    <mergeCell ref="B143:C143"/>
    <mergeCell ref="B146:C146"/>
    <mergeCell ref="B149:E149"/>
    <mergeCell ref="B139:C139"/>
    <mergeCell ref="B138:C138"/>
    <mergeCell ref="D138:I138"/>
    <mergeCell ref="D139:I139"/>
    <mergeCell ref="B141:I141"/>
    <mergeCell ref="B144:C144"/>
    <mergeCell ref="P97:Q97"/>
    <mergeCell ref="B108:E108"/>
    <mergeCell ref="B111:E111"/>
    <mergeCell ref="B70:C70"/>
    <mergeCell ref="N70:Q70"/>
    <mergeCell ref="B71:C71"/>
    <mergeCell ref="N71:Q71"/>
    <mergeCell ref="A66:Q66"/>
    <mergeCell ref="H83:I83"/>
    <mergeCell ref="B78:E78"/>
    <mergeCell ref="H78:I78"/>
    <mergeCell ref="P78:Q78"/>
    <mergeCell ref="N74:Q74"/>
    <mergeCell ref="B74:C74"/>
    <mergeCell ref="A69:Q69"/>
    <mergeCell ref="P105:Q105"/>
    <mergeCell ref="B106:E106"/>
    <mergeCell ref="H106:I106"/>
    <mergeCell ref="H109:I109"/>
    <mergeCell ref="P109:Q109"/>
    <mergeCell ref="H110:I110"/>
    <mergeCell ref="P110:Q110"/>
    <mergeCell ref="B110:E110"/>
    <mergeCell ref="H87:I87"/>
    <mergeCell ref="B116:E116"/>
    <mergeCell ref="P86:Q86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P102:Q102"/>
    <mergeCell ref="P104:Q104"/>
    <mergeCell ref="P107:Q107"/>
    <mergeCell ref="P101:Q101"/>
    <mergeCell ref="P100:Q100"/>
    <mergeCell ref="H105:I105"/>
    <mergeCell ref="B112:E112"/>
    <mergeCell ref="H112:I112"/>
    <mergeCell ref="B115:E115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B107:E107"/>
    <mergeCell ref="H107:I107"/>
    <mergeCell ref="B89:E89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H104:I104"/>
    <mergeCell ref="B99:E99"/>
    <mergeCell ref="H99:I99"/>
    <mergeCell ref="H100:I100"/>
    <mergeCell ref="B105:E105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P95:Q95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P87:Q87"/>
    <mergeCell ref="B88:E88"/>
    <mergeCell ref="P116:Q116"/>
    <mergeCell ref="P114:Q114"/>
    <mergeCell ref="H116:I116"/>
    <mergeCell ref="H108:I108"/>
    <mergeCell ref="P108:Q108"/>
    <mergeCell ref="H111:I111"/>
    <mergeCell ref="P111:Q111"/>
    <mergeCell ref="H115:I115"/>
    <mergeCell ref="P115:Q115"/>
    <mergeCell ref="H114:I114"/>
    <mergeCell ref="A114:E114"/>
    <mergeCell ref="H98:I98"/>
    <mergeCell ref="P98:Q98"/>
    <mergeCell ref="P106:Q106"/>
    <mergeCell ref="B109:E109"/>
    <mergeCell ref="H102:I102"/>
    <mergeCell ref="B79:E79"/>
    <mergeCell ref="H79:I79"/>
    <mergeCell ref="P79:Q79"/>
    <mergeCell ref="B80:E80"/>
    <mergeCell ref="H80:I80"/>
    <mergeCell ref="P80:Q80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H88:I88"/>
    <mergeCell ref="P88:Q88"/>
    <mergeCell ref="B93:E93"/>
    <mergeCell ref="H93:I93"/>
    <mergeCell ref="P93:Q93"/>
    <mergeCell ref="B94:E94"/>
    <mergeCell ref="H94:I94"/>
    <mergeCell ref="P94:Q94"/>
    <mergeCell ref="B90:E90"/>
    <mergeCell ref="H90:I90"/>
    <mergeCell ref="B87:E87"/>
    <mergeCell ref="B119:E119"/>
    <mergeCell ref="H119:I119"/>
    <mergeCell ref="P119:Q119"/>
    <mergeCell ref="B122:E122"/>
    <mergeCell ref="H122:I122"/>
    <mergeCell ref="P122:Q122"/>
    <mergeCell ref="B117:E117"/>
    <mergeCell ref="B158:Q158"/>
    <mergeCell ref="J125:N125"/>
    <mergeCell ref="B123:E123"/>
    <mergeCell ref="H123:I123"/>
    <mergeCell ref="P123:Q123"/>
    <mergeCell ref="H117:I117"/>
    <mergeCell ref="P117:Q117"/>
    <mergeCell ref="B133:C133"/>
    <mergeCell ref="D147:I147"/>
    <mergeCell ref="C126:I126"/>
    <mergeCell ref="B156:Q156"/>
    <mergeCell ref="B157:Q157"/>
    <mergeCell ref="B127:I127"/>
    <mergeCell ref="D128:I128"/>
    <mergeCell ref="D129:I129"/>
    <mergeCell ref="B131:C131"/>
  </mergeCells>
  <phoneticPr fontId="70" type="noConversion"/>
  <conditionalFormatting sqref="F77:F82">
    <cfRule type="duplicateValues" dxfId="3" priority="6"/>
  </conditionalFormatting>
  <conditionalFormatting sqref="F77:G77">
    <cfRule type="cellIs" dxfId="2" priority="2" operator="lessThan">
      <formula>0</formula>
    </cfRule>
  </conditionalFormatting>
  <conditionalFormatting sqref="G77">
    <cfRule type="duplicateValues" dxfId="1" priority="1"/>
  </conditionalFormatting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6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8"/>
  <sheetViews>
    <sheetView view="pageBreakPreview" zoomScale="25" zoomScaleNormal="40" zoomScaleSheetLayoutView="25" zoomScalePageLayoutView="25" workbookViewId="0">
      <pane ySplit="5" topLeftCell="A6" activePane="bottomLeft" state="frozen"/>
      <selection activeCell="D65" sqref="D65"/>
      <selection pane="bottomLeft" activeCell="AB8" sqref="AB8"/>
    </sheetView>
  </sheetViews>
  <sheetFormatPr defaultColWidth="9.140625" defaultRowHeight="24"/>
  <cols>
    <col min="1" max="1" width="73.85546875" style="180" customWidth="1"/>
    <col min="2" max="2" width="97.5703125" style="181" hidden="1" customWidth="1"/>
    <col min="3" max="3" width="188.42578125" style="181" customWidth="1"/>
    <col min="4" max="16384" width="9.140625" style="181"/>
  </cols>
  <sheetData>
    <row r="1" spans="1:8" s="165" customFormat="1" ht="134.25" customHeight="1">
      <c r="A1" s="163"/>
      <c r="B1" s="164"/>
      <c r="C1" s="164"/>
    </row>
    <row r="2" spans="1:8" s="165" customFormat="1" ht="37.5" customHeight="1">
      <c r="A2" s="164" t="str">
        <f>'[2]1. CUTTING '!B6</f>
        <v xml:space="preserve">JOB NUMBER:  </v>
      </c>
      <c r="B2" s="164" t="str">
        <f>'[3]1. CUTTING'!D6</f>
        <v>C21  SS24  G2693</v>
      </c>
      <c r="C2" s="164" t="str">
        <f>'1. CUTTING DOCKET'!$D$6</f>
        <v>T25  FW25  G2783</v>
      </c>
    </row>
    <row r="3" spans="1:8" s="165" customFormat="1" ht="37.5" customHeight="1">
      <c r="A3" s="166" t="str">
        <f>'[2]1. CUTTING '!B7</f>
        <v xml:space="preserve">STYLE NUMBER: </v>
      </c>
      <c r="B3" s="167" t="str">
        <f>'[3]1. CUTTING'!D7</f>
        <v>CRTZ-1206</v>
      </c>
      <c r="C3" s="164" t="str">
        <f>'1. CUTTING DOCKET'!D7</f>
        <v>C0057-SST041</v>
      </c>
    </row>
    <row r="4" spans="1:8" s="165" customFormat="1" ht="37.5" customHeight="1">
      <c r="A4" s="166" t="str">
        <f>'[2]1. CUTTING '!B8</f>
        <v xml:space="preserve">STYLE NAME : </v>
      </c>
      <c r="B4" s="164" t="str">
        <f>'[3]1. CUTTING'!D8</f>
        <v>ALCATRAZ HOODIE 2024 OFF WHITE</v>
      </c>
      <c r="C4" s="164" t="str">
        <f>'1. CUTTING DOCKET'!D8</f>
        <v>NOS ICON FLORAL CROPPED T 25</v>
      </c>
    </row>
    <row r="5" spans="1:8" s="165" customFormat="1" ht="75.95" customHeight="1">
      <c r="A5" s="168"/>
      <c r="B5" s="169" t="str">
        <f>'[3]1. CUTTING'!A33</f>
        <v>CREAM</v>
      </c>
      <c r="C5" s="169" t="str">
        <f>'1. CUTTING DOCKET'!$D$18</f>
        <v>SMOKE GREEN</v>
      </c>
    </row>
    <row r="6" spans="1:8" s="172" customFormat="1" ht="40.5">
      <c r="A6" s="170" t="s">
        <v>32</v>
      </c>
      <c r="B6" s="171" t="str">
        <f t="shared" ref="B6" si="0">B5</f>
        <v>CREAM</v>
      </c>
      <c r="C6" s="171" t="str">
        <f>'1. CUTTING DOCKET'!E58</f>
        <v>SMOKE GREEN</v>
      </c>
    </row>
    <row r="7" spans="1:8" s="172" customFormat="1" ht="87" customHeight="1">
      <c r="A7" s="173" t="s">
        <v>33</v>
      </c>
      <c r="B7" s="346" t="str">
        <f>'1. CUTTING DOCKET'!$L$11</f>
        <v>SINGLE JERSEY_100% COTTON_190( SOFT HANDFEEL)</v>
      </c>
      <c r="C7" s="347"/>
    </row>
    <row r="8" spans="1:8" s="172" customFormat="1" ht="321" customHeight="1">
      <c r="A8" s="174" t="str">
        <f>'[3]1. CUTTING'!D34</f>
        <v>VẢI CHÍNH</v>
      </c>
      <c r="B8" s="175"/>
      <c r="C8" s="182"/>
      <c r="H8" s="176"/>
    </row>
    <row r="9" spans="1:8" s="172" customFormat="1" ht="81">
      <c r="A9" s="170" t="str">
        <f>'1. CUTTING DOCKET'!$B$59</f>
        <v xml:space="preserve">RIB 1X1_100% COTTON_260 </v>
      </c>
      <c r="B9" s="170" t="str">
        <f>'[3]1. CUTTING'!E35</f>
        <v>CREAM</v>
      </c>
      <c r="C9" s="170" t="str">
        <f>C6</f>
        <v>SMOKE GREEN</v>
      </c>
    </row>
    <row r="10" spans="1:8" s="172" customFormat="1" ht="241.15" customHeight="1">
      <c r="A10" s="174" t="str">
        <f>'1. CUTTING DOCKET'!$D$59</f>
        <v>BO CỔ</v>
      </c>
      <c r="B10" s="175"/>
      <c r="C10" s="182"/>
    </row>
    <row r="11" spans="1:8" s="172" customFormat="1" ht="40.5" hidden="1">
      <c r="A11" s="170" t="e">
        <f>'[3]1. CUTTING'!#REF!</f>
        <v>#REF!</v>
      </c>
      <c r="B11" s="170" t="str">
        <f>'[3]1. CUTTING'!E37</f>
        <v>BABY BLUE</v>
      </c>
      <c r="C11" s="170" t="e">
        <f>'[3]1. CUTTING'!#REF!</f>
        <v>#REF!</v>
      </c>
    </row>
    <row r="12" spans="1:8" s="172" customFormat="1" ht="241.15" hidden="1" customHeight="1">
      <c r="A12" s="174" t="e">
        <f>'[3]1. CUTTING'!#REF!</f>
        <v>#REF!</v>
      </c>
      <c r="B12" s="175"/>
      <c r="C12" s="175"/>
    </row>
    <row r="13" spans="1:8" s="172" customFormat="1" ht="44.25" customHeight="1">
      <c r="A13" s="170" t="str">
        <f>'[3]1. CUTTING'!B42</f>
        <v>CHỈ 40/2</v>
      </c>
      <c r="B13" s="177" t="str">
        <f>'[3]1. CUTTING'!F42</f>
        <v>WHITE</v>
      </c>
      <c r="C13" s="177" t="str">
        <f>'1. CUTTING DOCKET'!$F$77</f>
        <v>SMOKE GREEN</v>
      </c>
    </row>
    <row r="14" spans="1:8" s="172" customFormat="1" ht="100.5" customHeight="1">
      <c r="A14" s="174" t="s">
        <v>131</v>
      </c>
      <c r="B14" s="178"/>
      <c r="C14" s="178" t="str">
        <f>'1. CUTTING DOCKET'!$G$77</f>
        <v>SMOKE GREEN</v>
      </c>
    </row>
    <row r="15" spans="1:8" s="172" customFormat="1" ht="85.5" customHeight="1">
      <c r="A15" s="170" t="str">
        <f>'1. CUTTING DOCKET'!$B$78</f>
        <v xml:space="preserve">NHÃN CHÍNH </v>
      </c>
      <c r="B15" s="342" t="str">
        <f>'1. CUTTING DOCKET'!$F$78</f>
        <v>BLACK</v>
      </c>
      <c r="C15" s="343"/>
    </row>
    <row r="16" spans="1:8" s="172" customFormat="1" ht="291.60000000000002" customHeight="1">
      <c r="A16" s="179" t="s">
        <v>134</v>
      </c>
      <c r="B16" s="344"/>
      <c r="C16" s="345"/>
    </row>
    <row r="17" spans="1:3" s="172" customFormat="1" ht="85.5" customHeight="1">
      <c r="A17" s="170" t="str">
        <f>'1. CUTTING DOCKET'!$B$79</f>
        <v>NHÃN SIZE</v>
      </c>
      <c r="B17" s="342" t="str">
        <f>'1. CUTTING DOCKET'!$F$78</f>
        <v>BLACK</v>
      </c>
      <c r="C17" s="343"/>
    </row>
    <row r="18" spans="1:3" s="172" customFormat="1" ht="291.60000000000002" customHeight="1">
      <c r="A18" s="179" t="s">
        <v>255</v>
      </c>
      <c r="B18" s="344"/>
      <c r="C18" s="345"/>
    </row>
    <row r="19" spans="1:3" s="172" customFormat="1" ht="210.75" customHeight="1">
      <c r="A19" s="170" t="str">
        <f>'1. CUTTING DOCKET'!$B$80</f>
        <v xml:space="preserve">NHÃN THÀNH PHẦN  </v>
      </c>
      <c r="B19" s="342" t="s">
        <v>36</v>
      </c>
      <c r="C19" s="343"/>
    </row>
    <row r="20" spans="1:3" s="172" customFormat="1" ht="300.75" customHeight="1">
      <c r="A20" s="179" t="s">
        <v>256</v>
      </c>
      <c r="B20" s="344"/>
      <c r="C20" s="345"/>
    </row>
    <row r="21" spans="1:3" s="172" customFormat="1" ht="40.5">
      <c r="A21" s="170" t="str">
        <f>'1. CUTTING DOCKET'!$B$115</f>
        <v>THẺ BÀI</v>
      </c>
      <c r="B21" s="342" t="str">
        <f>'1. CUTTING DOCKET'!$F$115</f>
        <v>BLACK</v>
      </c>
      <c r="C21" s="343"/>
    </row>
    <row r="22" spans="1:3" s="172" customFormat="1" ht="261" customHeight="1">
      <c r="A22" s="179" t="s">
        <v>261</v>
      </c>
      <c r="B22" s="344"/>
      <c r="C22" s="345"/>
    </row>
    <row r="23" spans="1:3" s="172" customFormat="1" ht="81">
      <c r="A23" s="170" t="str">
        <f>'1. CUTTING DOCKET'!$B$116</f>
        <v>STICKER DÁN THẺ BÀI - 4CM RỘNG X 5CM CAO</v>
      </c>
      <c r="B23" s="342" t="str">
        <f>'1. CUTTING DOCKET'!$F$116</f>
        <v>WHITE/BLACK</v>
      </c>
      <c r="C23" s="343"/>
    </row>
    <row r="24" spans="1:3" s="172" customFormat="1" ht="294.75" customHeight="1">
      <c r="A24" s="179" t="s">
        <v>260</v>
      </c>
      <c r="B24" s="344"/>
      <c r="C24" s="345"/>
    </row>
    <row r="25" spans="1:3" s="172" customFormat="1" ht="125.25" customHeight="1">
      <c r="A25" s="170" t="str">
        <f>'1. CUTTING DOCKET'!$B$117</f>
        <v>STICKER DÁN THẺ NGOÀI NYLON  - 4CM RỘNG X 5CM CAO</v>
      </c>
      <c r="B25" s="342" t="str">
        <f>'1. CUTTING DOCKET'!$F$117</f>
        <v>WHITE/BLACK</v>
      </c>
      <c r="C25" s="343"/>
    </row>
    <row r="26" spans="1:3" s="172" customFormat="1" ht="261.60000000000002" customHeight="1">
      <c r="A26" s="179" t="s">
        <v>259</v>
      </c>
      <c r="B26" s="344"/>
      <c r="C26" s="345"/>
    </row>
    <row r="27" spans="1:3" s="172" customFormat="1" ht="144.75" customHeight="1">
      <c r="A27" s="170" t="str">
        <f>'1. CUTTING DOCKET'!B118</f>
        <v>STICKER TRÒN DÁN NGOÀI BAO NYLON - 3CM RỘNG</v>
      </c>
      <c r="B27" s="342" t="str">
        <f>'1. CUTTING DOCKET'!F118</f>
        <v>WHITE</v>
      </c>
      <c r="C27" s="343"/>
    </row>
    <row r="28" spans="1:3" s="172" customFormat="1" ht="241.5" customHeight="1">
      <c r="A28" s="179" t="s">
        <v>258</v>
      </c>
      <c r="B28" s="344"/>
      <c r="C28" s="345"/>
    </row>
    <row r="29" spans="1:3" s="172" customFormat="1" ht="40.5" hidden="1">
      <c r="A29" s="170" t="str">
        <f>'[3]1. CUTTING'!B58</f>
        <v>THẺ BÀI MAINLINE</v>
      </c>
      <c r="B29" s="342" t="str">
        <f>'[3]1. CUTTING'!F57</f>
        <v>NATURAL</v>
      </c>
      <c r="C29" s="343"/>
    </row>
    <row r="30" spans="1:3" s="172" customFormat="1" ht="111.6" hidden="1" customHeight="1">
      <c r="A30" s="179" t="s">
        <v>132</v>
      </c>
      <c r="B30" s="344"/>
      <c r="C30" s="345"/>
    </row>
    <row r="31" spans="1:3" s="172" customFormat="1" ht="125.25" customHeight="1">
      <c r="A31" s="170" t="str">
        <f>'1. CUTTING DOCKET'!B119</f>
        <v>BAO NYLON - 330MM RỘNG  X  465MM CAO</v>
      </c>
      <c r="B31" s="342" t="str">
        <f>'1. CUTTING DOCKET'!F119</f>
        <v>CLEAR</v>
      </c>
      <c r="C31" s="343"/>
    </row>
    <row r="32" spans="1:3" s="172" customFormat="1" ht="330" customHeight="1">
      <c r="A32" s="179" t="s">
        <v>133</v>
      </c>
      <c r="B32" s="344"/>
      <c r="C32" s="345"/>
    </row>
    <row r="33" spans="1:3" s="172" customFormat="1" ht="81">
      <c r="A33" s="170" t="str">
        <f>'1. CUTTING DOCKET'!B120</f>
        <v>GIẤY CHỐNG ẨM A4 (TISSUE PAPER)</v>
      </c>
      <c r="B33" s="342" t="str">
        <f>'[3]1. CUTTING'!F61</f>
        <v>WHITE</v>
      </c>
      <c r="C33" s="343"/>
    </row>
    <row r="34" spans="1:3" s="172" customFormat="1" ht="314.25" customHeight="1">
      <c r="A34" s="179" t="s">
        <v>262</v>
      </c>
      <c r="B34" s="344"/>
      <c r="C34" s="345"/>
    </row>
    <row r="35" spans="1:3" s="172" customFormat="1" ht="81">
      <c r="A35" s="170" t="str">
        <f>'1. CUTTING DOCKET'!B122</f>
        <v>THÙNG CARTON BOX 60X40X30CM</v>
      </c>
      <c r="B35" s="342" t="str">
        <f>'1. CUTTING DOCKET'!F122</f>
        <v>NATURAL</v>
      </c>
      <c r="C35" s="343"/>
    </row>
    <row r="36" spans="1:3" s="172" customFormat="1" ht="314.25" customHeight="1">
      <c r="A36" s="179"/>
      <c r="B36" s="344"/>
      <c r="C36" s="345"/>
    </row>
    <row r="37" spans="1:3" s="172" customFormat="1" ht="40.5">
      <c r="A37" s="170" t="str">
        <f>'1. CUTTING DOCKET'!B123</f>
        <v xml:space="preserve">TẤM LÓT 58X38CM </v>
      </c>
      <c r="B37" s="342" t="str">
        <f>'1. CUTTING DOCKET'!F123</f>
        <v>NATURAL</v>
      </c>
      <c r="C37" s="343"/>
    </row>
    <row r="38" spans="1:3" s="172" customFormat="1" ht="314.25" customHeight="1">
      <c r="A38" s="179" t="s">
        <v>263</v>
      </c>
      <c r="B38" s="344"/>
      <c r="C38" s="345"/>
    </row>
  </sheetData>
  <mergeCells count="25"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35:C35"/>
    <mergeCell ref="B36:C36"/>
    <mergeCell ref="B37:C37"/>
    <mergeCell ref="B38:C38"/>
    <mergeCell ref="B7:C7"/>
    <mergeCell ref="B15:C15"/>
    <mergeCell ref="B16:C16"/>
    <mergeCell ref="B19:C19"/>
    <mergeCell ref="B20:C20"/>
    <mergeCell ref="B17:C17"/>
    <mergeCell ref="B18:C18"/>
    <mergeCell ref="B21:C21"/>
    <mergeCell ref="B33:C33"/>
    <mergeCell ref="B34:C34"/>
    <mergeCell ref="B22:C22"/>
    <mergeCell ref="B23:C23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16383" man="1"/>
    <brk id="26" max="16383" man="1"/>
    <brk id="36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0C705-12B0-4C23-9229-92033D31AE3D}">
  <dimension ref="A1:AF196"/>
  <sheetViews>
    <sheetView tabSelected="1" view="pageBreakPreview" zoomScale="55" zoomScaleNormal="48" zoomScaleSheetLayoutView="55" workbookViewId="0">
      <selection activeCell="B13" sqref="B13"/>
    </sheetView>
  </sheetViews>
  <sheetFormatPr defaultColWidth="11.42578125" defaultRowHeight="16.5" outlineLevelRow="1"/>
  <cols>
    <col min="1" max="1" width="40.85546875" style="188" customWidth="1"/>
    <col min="2" max="2" width="52" style="188" bestFit="1" customWidth="1"/>
    <col min="3" max="3" width="62.5703125" style="188" customWidth="1"/>
    <col min="4" max="4" width="12" style="188" customWidth="1"/>
    <col min="5" max="5" width="15.140625" style="188" customWidth="1"/>
    <col min="6" max="10" width="18.28515625" style="188" customWidth="1"/>
    <col min="11" max="13" width="13" style="188" customWidth="1"/>
    <col min="14" max="17" width="5.7109375" style="188" hidden="1" customWidth="1"/>
    <col min="18" max="18" width="9.140625" style="188" customWidth="1"/>
    <col min="19" max="19" width="61.42578125" style="188" customWidth="1"/>
    <col min="20" max="21" width="9.140625" style="188" customWidth="1"/>
    <col min="22" max="23" width="5.42578125" style="188" customWidth="1"/>
    <col min="24" max="24" width="3.85546875" style="188" customWidth="1"/>
    <col min="25" max="32" width="7.28515625" style="188" customWidth="1"/>
    <col min="33" max="256" width="11.42578125" style="188"/>
    <col min="257" max="257" width="40.85546875" style="188" customWidth="1"/>
    <col min="258" max="258" width="52" style="188" bestFit="1" customWidth="1"/>
    <col min="259" max="259" width="62.5703125" style="188" customWidth="1"/>
    <col min="260" max="260" width="12" style="188" customWidth="1"/>
    <col min="261" max="261" width="15.140625" style="188" customWidth="1"/>
    <col min="262" max="266" width="13.28515625" style="188" customWidth="1"/>
    <col min="267" max="269" width="13" style="188" customWidth="1"/>
    <col min="270" max="273" width="0" style="188" hidden="1" customWidth="1"/>
    <col min="274" max="274" width="9.140625" style="188" customWidth="1"/>
    <col min="275" max="275" width="61.42578125" style="188" customWidth="1"/>
    <col min="276" max="277" width="9.140625" style="188" customWidth="1"/>
    <col min="278" max="279" width="5.42578125" style="188" customWidth="1"/>
    <col min="280" max="280" width="3.85546875" style="188" customWidth="1"/>
    <col min="281" max="288" width="7.28515625" style="188" customWidth="1"/>
    <col min="289" max="512" width="11.42578125" style="188"/>
    <col min="513" max="513" width="40.85546875" style="188" customWidth="1"/>
    <col min="514" max="514" width="52" style="188" bestFit="1" customWidth="1"/>
    <col min="515" max="515" width="62.5703125" style="188" customWidth="1"/>
    <col min="516" max="516" width="12" style="188" customWidth="1"/>
    <col min="517" max="517" width="15.140625" style="188" customWidth="1"/>
    <col min="518" max="522" width="13.28515625" style="188" customWidth="1"/>
    <col min="523" max="525" width="13" style="188" customWidth="1"/>
    <col min="526" max="529" width="0" style="188" hidden="1" customWidth="1"/>
    <col min="530" max="530" width="9.140625" style="188" customWidth="1"/>
    <col min="531" max="531" width="61.42578125" style="188" customWidth="1"/>
    <col min="532" max="533" width="9.140625" style="188" customWidth="1"/>
    <col min="534" max="535" width="5.42578125" style="188" customWidth="1"/>
    <col min="536" max="536" width="3.85546875" style="188" customWidth="1"/>
    <col min="537" max="544" width="7.28515625" style="188" customWidth="1"/>
    <col min="545" max="768" width="11.42578125" style="188"/>
    <col min="769" max="769" width="40.85546875" style="188" customWidth="1"/>
    <col min="770" max="770" width="52" style="188" bestFit="1" customWidth="1"/>
    <col min="771" max="771" width="62.5703125" style="188" customWidth="1"/>
    <col min="772" max="772" width="12" style="188" customWidth="1"/>
    <col min="773" max="773" width="15.140625" style="188" customWidth="1"/>
    <col min="774" max="778" width="13.28515625" style="188" customWidth="1"/>
    <col min="779" max="781" width="13" style="188" customWidth="1"/>
    <col min="782" max="785" width="0" style="188" hidden="1" customWidth="1"/>
    <col min="786" max="786" width="9.140625" style="188" customWidth="1"/>
    <col min="787" max="787" width="61.42578125" style="188" customWidth="1"/>
    <col min="788" max="789" width="9.140625" style="188" customWidth="1"/>
    <col min="790" max="791" width="5.42578125" style="188" customWidth="1"/>
    <col min="792" max="792" width="3.85546875" style="188" customWidth="1"/>
    <col min="793" max="800" width="7.28515625" style="188" customWidth="1"/>
    <col min="801" max="1024" width="11.42578125" style="188"/>
    <col min="1025" max="1025" width="40.85546875" style="188" customWidth="1"/>
    <col min="1026" max="1026" width="52" style="188" bestFit="1" customWidth="1"/>
    <col min="1027" max="1027" width="62.5703125" style="188" customWidth="1"/>
    <col min="1028" max="1028" width="12" style="188" customWidth="1"/>
    <col min="1029" max="1029" width="15.140625" style="188" customWidth="1"/>
    <col min="1030" max="1034" width="13.28515625" style="188" customWidth="1"/>
    <col min="1035" max="1037" width="13" style="188" customWidth="1"/>
    <col min="1038" max="1041" width="0" style="188" hidden="1" customWidth="1"/>
    <col min="1042" max="1042" width="9.140625" style="188" customWidth="1"/>
    <col min="1043" max="1043" width="61.42578125" style="188" customWidth="1"/>
    <col min="1044" max="1045" width="9.140625" style="188" customWidth="1"/>
    <col min="1046" max="1047" width="5.42578125" style="188" customWidth="1"/>
    <col min="1048" max="1048" width="3.85546875" style="188" customWidth="1"/>
    <col min="1049" max="1056" width="7.28515625" style="188" customWidth="1"/>
    <col min="1057" max="1280" width="11.42578125" style="188"/>
    <col min="1281" max="1281" width="40.85546875" style="188" customWidth="1"/>
    <col min="1282" max="1282" width="52" style="188" bestFit="1" customWidth="1"/>
    <col min="1283" max="1283" width="62.5703125" style="188" customWidth="1"/>
    <col min="1284" max="1284" width="12" style="188" customWidth="1"/>
    <col min="1285" max="1285" width="15.140625" style="188" customWidth="1"/>
    <col min="1286" max="1290" width="13.28515625" style="188" customWidth="1"/>
    <col min="1291" max="1293" width="13" style="188" customWidth="1"/>
    <col min="1294" max="1297" width="0" style="188" hidden="1" customWidth="1"/>
    <col min="1298" max="1298" width="9.140625" style="188" customWidth="1"/>
    <col min="1299" max="1299" width="61.42578125" style="188" customWidth="1"/>
    <col min="1300" max="1301" width="9.140625" style="188" customWidth="1"/>
    <col min="1302" max="1303" width="5.42578125" style="188" customWidth="1"/>
    <col min="1304" max="1304" width="3.85546875" style="188" customWidth="1"/>
    <col min="1305" max="1312" width="7.28515625" style="188" customWidth="1"/>
    <col min="1313" max="1536" width="11.42578125" style="188"/>
    <col min="1537" max="1537" width="40.85546875" style="188" customWidth="1"/>
    <col min="1538" max="1538" width="52" style="188" bestFit="1" customWidth="1"/>
    <col min="1539" max="1539" width="62.5703125" style="188" customWidth="1"/>
    <col min="1540" max="1540" width="12" style="188" customWidth="1"/>
    <col min="1541" max="1541" width="15.140625" style="188" customWidth="1"/>
    <col min="1542" max="1546" width="13.28515625" style="188" customWidth="1"/>
    <col min="1547" max="1549" width="13" style="188" customWidth="1"/>
    <col min="1550" max="1553" width="0" style="188" hidden="1" customWidth="1"/>
    <col min="1554" max="1554" width="9.140625" style="188" customWidth="1"/>
    <col min="1555" max="1555" width="61.42578125" style="188" customWidth="1"/>
    <col min="1556" max="1557" width="9.140625" style="188" customWidth="1"/>
    <col min="1558" max="1559" width="5.42578125" style="188" customWidth="1"/>
    <col min="1560" max="1560" width="3.85546875" style="188" customWidth="1"/>
    <col min="1561" max="1568" width="7.28515625" style="188" customWidth="1"/>
    <col min="1569" max="1792" width="11.42578125" style="188"/>
    <col min="1793" max="1793" width="40.85546875" style="188" customWidth="1"/>
    <col min="1794" max="1794" width="52" style="188" bestFit="1" customWidth="1"/>
    <col min="1795" max="1795" width="62.5703125" style="188" customWidth="1"/>
    <col min="1796" max="1796" width="12" style="188" customWidth="1"/>
    <col min="1797" max="1797" width="15.140625" style="188" customWidth="1"/>
    <col min="1798" max="1802" width="13.28515625" style="188" customWidth="1"/>
    <col min="1803" max="1805" width="13" style="188" customWidth="1"/>
    <col min="1806" max="1809" width="0" style="188" hidden="1" customWidth="1"/>
    <col min="1810" max="1810" width="9.140625" style="188" customWidth="1"/>
    <col min="1811" max="1811" width="61.42578125" style="188" customWidth="1"/>
    <col min="1812" max="1813" width="9.140625" style="188" customWidth="1"/>
    <col min="1814" max="1815" width="5.42578125" style="188" customWidth="1"/>
    <col min="1816" max="1816" width="3.85546875" style="188" customWidth="1"/>
    <col min="1817" max="1824" width="7.28515625" style="188" customWidth="1"/>
    <col min="1825" max="2048" width="11.42578125" style="188"/>
    <col min="2049" max="2049" width="40.85546875" style="188" customWidth="1"/>
    <col min="2050" max="2050" width="52" style="188" bestFit="1" customWidth="1"/>
    <col min="2051" max="2051" width="62.5703125" style="188" customWidth="1"/>
    <col min="2052" max="2052" width="12" style="188" customWidth="1"/>
    <col min="2053" max="2053" width="15.140625" style="188" customWidth="1"/>
    <col min="2054" max="2058" width="13.28515625" style="188" customWidth="1"/>
    <col min="2059" max="2061" width="13" style="188" customWidth="1"/>
    <col min="2062" max="2065" width="0" style="188" hidden="1" customWidth="1"/>
    <col min="2066" max="2066" width="9.140625" style="188" customWidth="1"/>
    <col min="2067" max="2067" width="61.42578125" style="188" customWidth="1"/>
    <col min="2068" max="2069" width="9.140625" style="188" customWidth="1"/>
    <col min="2070" max="2071" width="5.42578125" style="188" customWidth="1"/>
    <col min="2072" max="2072" width="3.85546875" style="188" customWidth="1"/>
    <col min="2073" max="2080" width="7.28515625" style="188" customWidth="1"/>
    <col min="2081" max="2304" width="11.42578125" style="188"/>
    <col min="2305" max="2305" width="40.85546875" style="188" customWidth="1"/>
    <col min="2306" max="2306" width="52" style="188" bestFit="1" customWidth="1"/>
    <col min="2307" max="2307" width="62.5703125" style="188" customWidth="1"/>
    <col min="2308" max="2308" width="12" style="188" customWidth="1"/>
    <col min="2309" max="2309" width="15.140625" style="188" customWidth="1"/>
    <col min="2310" max="2314" width="13.28515625" style="188" customWidth="1"/>
    <col min="2315" max="2317" width="13" style="188" customWidth="1"/>
    <col min="2318" max="2321" width="0" style="188" hidden="1" customWidth="1"/>
    <col min="2322" max="2322" width="9.140625" style="188" customWidth="1"/>
    <col min="2323" max="2323" width="61.42578125" style="188" customWidth="1"/>
    <col min="2324" max="2325" width="9.140625" style="188" customWidth="1"/>
    <col min="2326" max="2327" width="5.42578125" style="188" customWidth="1"/>
    <col min="2328" max="2328" width="3.85546875" style="188" customWidth="1"/>
    <col min="2329" max="2336" width="7.28515625" style="188" customWidth="1"/>
    <col min="2337" max="2560" width="11.42578125" style="188"/>
    <col min="2561" max="2561" width="40.85546875" style="188" customWidth="1"/>
    <col min="2562" max="2562" width="52" style="188" bestFit="1" customWidth="1"/>
    <col min="2563" max="2563" width="62.5703125" style="188" customWidth="1"/>
    <col min="2564" max="2564" width="12" style="188" customWidth="1"/>
    <col min="2565" max="2565" width="15.140625" style="188" customWidth="1"/>
    <col min="2566" max="2570" width="13.28515625" style="188" customWidth="1"/>
    <col min="2571" max="2573" width="13" style="188" customWidth="1"/>
    <col min="2574" max="2577" width="0" style="188" hidden="1" customWidth="1"/>
    <col min="2578" max="2578" width="9.140625" style="188" customWidth="1"/>
    <col min="2579" max="2579" width="61.42578125" style="188" customWidth="1"/>
    <col min="2580" max="2581" width="9.140625" style="188" customWidth="1"/>
    <col min="2582" max="2583" width="5.42578125" style="188" customWidth="1"/>
    <col min="2584" max="2584" width="3.85546875" style="188" customWidth="1"/>
    <col min="2585" max="2592" width="7.28515625" style="188" customWidth="1"/>
    <col min="2593" max="2816" width="11.42578125" style="188"/>
    <col min="2817" max="2817" width="40.85546875" style="188" customWidth="1"/>
    <col min="2818" max="2818" width="52" style="188" bestFit="1" customWidth="1"/>
    <col min="2819" max="2819" width="62.5703125" style="188" customWidth="1"/>
    <col min="2820" max="2820" width="12" style="188" customWidth="1"/>
    <col min="2821" max="2821" width="15.140625" style="188" customWidth="1"/>
    <col min="2822" max="2826" width="13.28515625" style="188" customWidth="1"/>
    <col min="2827" max="2829" width="13" style="188" customWidth="1"/>
    <col min="2830" max="2833" width="0" style="188" hidden="1" customWidth="1"/>
    <col min="2834" max="2834" width="9.140625" style="188" customWidth="1"/>
    <col min="2835" max="2835" width="61.42578125" style="188" customWidth="1"/>
    <col min="2836" max="2837" width="9.140625" style="188" customWidth="1"/>
    <col min="2838" max="2839" width="5.42578125" style="188" customWidth="1"/>
    <col min="2840" max="2840" width="3.85546875" style="188" customWidth="1"/>
    <col min="2841" max="2848" width="7.28515625" style="188" customWidth="1"/>
    <col min="2849" max="3072" width="11.42578125" style="188"/>
    <col min="3073" max="3073" width="40.85546875" style="188" customWidth="1"/>
    <col min="3074" max="3074" width="52" style="188" bestFit="1" customWidth="1"/>
    <col min="3075" max="3075" width="62.5703125" style="188" customWidth="1"/>
    <col min="3076" max="3076" width="12" style="188" customWidth="1"/>
    <col min="3077" max="3077" width="15.140625" style="188" customWidth="1"/>
    <col min="3078" max="3082" width="13.28515625" style="188" customWidth="1"/>
    <col min="3083" max="3085" width="13" style="188" customWidth="1"/>
    <col min="3086" max="3089" width="0" style="188" hidden="1" customWidth="1"/>
    <col min="3090" max="3090" width="9.140625" style="188" customWidth="1"/>
    <col min="3091" max="3091" width="61.42578125" style="188" customWidth="1"/>
    <col min="3092" max="3093" width="9.140625" style="188" customWidth="1"/>
    <col min="3094" max="3095" width="5.42578125" style="188" customWidth="1"/>
    <col min="3096" max="3096" width="3.85546875" style="188" customWidth="1"/>
    <col min="3097" max="3104" width="7.28515625" style="188" customWidth="1"/>
    <col min="3105" max="3328" width="11.42578125" style="188"/>
    <col min="3329" max="3329" width="40.85546875" style="188" customWidth="1"/>
    <col min="3330" max="3330" width="52" style="188" bestFit="1" customWidth="1"/>
    <col min="3331" max="3331" width="62.5703125" style="188" customWidth="1"/>
    <col min="3332" max="3332" width="12" style="188" customWidth="1"/>
    <col min="3333" max="3333" width="15.140625" style="188" customWidth="1"/>
    <col min="3334" max="3338" width="13.28515625" style="188" customWidth="1"/>
    <col min="3339" max="3341" width="13" style="188" customWidth="1"/>
    <col min="3342" max="3345" width="0" style="188" hidden="1" customWidth="1"/>
    <col min="3346" max="3346" width="9.140625" style="188" customWidth="1"/>
    <col min="3347" max="3347" width="61.42578125" style="188" customWidth="1"/>
    <col min="3348" max="3349" width="9.140625" style="188" customWidth="1"/>
    <col min="3350" max="3351" width="5.42578125" style="188" customWidth="1"/>
    <col min="3352" max="3352" width="3.85546875" style="188" customWidth="1"/>
    <col min="3353" max="3360" width="7.28515625" style="188" customWidth="1"/>
    <col min="3361" max="3584" width="11.42578125" style="188"/>
    <col min="3585" max="3585" width="40.85546875" style="188" customWidth="1"/>
    <col min="3586" max="3586" width="52" style="188" bestFit="1" customWidth="1"/>
    <col min="3587" max="3587" width="62.5703125" style="188" customWidth="1"/>
    <col min="3588" max="3588" width="12" style="188" customWidth="1"/>
    <col min="3589" max="3589" width="15.140625" style="188" customWidth="1"/>
    <col min="3590" max="3594" width="13.28515625" style="188" customWidth="1"/>
    <col min="3595" max="3597" width="13" style="188" customWidth="1"/>
    <col min="3598" max="3601" width="0" style="188" hidden="1" customWidth="1"/>
    <col min="3602" max="3602" width="9.140625" style="188" customWidth="1"/>
    <col min="3603" max="3603" width="61.42578125" style="188" customWidth="1"/>
    <col min="3604" max="3605" width="9.140625" style="188" customWidth="1"/>
    <col min="3606" max="3607" width="5.42578125" style="188" customWidth="1"/>
    <col min="3608" max="3608" width="3.85546875" style="188" customWidth="1"/>
    <col min="3609" max="3616" width="7.28515625" style="188" customWidth="1"/>
    <col min="3617" max="3840" width="11.42578125" style="188"/>
    <col min="3841" max="3841" width="40.85546875" style="188" customWidth="1"/>
    <col min="3842" max="3842" width="52" style="188" bestFit="1" customWidth="1"/>
    <col min="3843" max="3843" width="62.5703125" style="188" customWidth="1"/>
    <col min="3844" max="3844" width="12" style="188" customWidth="1"/>
    <col min="3845" max="3845" width="15.140625" style="188" customWidth="1"/>
    <col min="3846" max="3850" width="13.28515625" style="188" customWidth="1"/>
    <col min="3851" max="3853" width="13" style="188" customWidth="1"/>
    <col min="3854" max="3857" width="0" style="188" hidden="1" customWidth="1"/>
    <col min="3858" max="3858" width="9.140625" style="188" customWidth="1"/>
    <col min="3859" max="3859" width="61.42578125" style="188" customWidth="1"/>
    <col min="3860" max="3861" width="9.140625" style="188" customWidth="1"/>
    <col min="3862" max="3863" width="5.42578125" style="188" customWidth="1"/>
    <col min="3864" max="3864" width="3.85546875" style="188" customWidth="1"/>
    <col min="3865" max="3872" width="7.28515625" style="188" customWidth="1"/>
    <col min="3873" max="4096" width="11.42578125" style="188"/>
    <col min="4097" max="4097" width="40.85546875" style="188" customWidth="1"/>
    <col min="4098" max="4098" width="52" style="188" bestFit="1" customWidth="1"/>
    <col min="4099" max="4099" width="62.5703125" style="188" customWidth="1"/>
    <col min="4100" max="4100" width="12" style="188" customWidth="1"/>
    <col min="4101" max="4101" width="15.140625" style="188" customWidth="1"/>
    <col min="4102" max="4106" width="13.28515625" style="188" customWidth="1"/>
    <col min="4107" max="4109" width="13" style="188" customWidth="1"/>
    <col min="4110" max="4113" width="0" style="188" hidden="1" customWidth="1"/>
    <col min="4114" max="4114" width="9.140625" style="188" customWidth="1"/>
    <col min="4115" max="4115" width="61.42578125" style="188" customWidth="1"/>
    <col min="4116" max="4117" width="9.140625" style="188" customWidth="1"/>
    <col min="4118" max="4119" width="5.42578125" style="188" customWidth="1"/>
    <col min="4120" max="4120" width="3.85546875" style="188" customWidth="1"/>
    <col min="4121" max="4128" width="7.28515625" style="188" customWidth="1"/>
    <col min="4129" max="4352" width="11.42578125" style="188"/>
    <col min="4353" max="4353" width="40.85546875" style="188" customWidth="1"/>
    <col min="4354" max="4354" width="52" style="188" bestFit="1" customWidth="1"/>
    <col min="4355" max="4355" width="62.5703125" style="188" customWidth="1"/>
    <col min="4356" max="4356" width="12" style="188" customWidth="1"/>
    <col min="4357" max="4357" width="15.140625" style="188" customWidth="1"/>
    <col min="4358" max="4362" width="13.28515625" style="188" customWidth="1"/>
    <col min="4363" max="4365" width="13" style="188" customWidth="1"/>
    <col min="4366" max="4369" width="0" style="188" hidden="1" customWidth="1"/>
    <col min="4370" max="4370" width="9.140625" style="188" customWidth="1"/>
    <col min="4371" max="4371" width="61.42578125" style="188" customWidth="1"/>
    <col min="4372" max="4373" width="9.140625" style="188" customWidth="1"/>
    <col min="4374" max="4375" width="5.42578125" style="188" customWidth="1"/>
    <col min="4376" max="4376" width="3.85546875" style="188" customWidth="1"/>
    <col min="4377" max="4384" width="7.28515625" style="188" customWidth="1"/>
    <col min="4385" max="4608" width="11.42578125" style="188"/>
    <col min="4609" max="4609" width="40.85546875" style="188" customWidth="1"/>
    <col min="4610" max="4610" width="52" style="188" bestFit="1" customWidth="1"/>
    <col min="4611" max="4611" width="62.5703125" style="188" customWidth="1"/>
    <col min="4612" max="4612" width="12" style="188" customWidth="1"/>
    <col min="4613" max="4613" width="15.140625" style="188" customWidth="1"/>
    <col min="4614" max="4618" width="13.28515625" style="188" customWidth="1"/>
    <col min="4619" max="4621" width="13" style="188" customWidth="1"/>
    <col min="4622" max="4625" width="0" style="188" hidden="1" customWidth="1"/>
    <col min="4626" max="4626" width="9.140625" style="188" customWidth="1"/>
    <col min="4627" max="4627" width="61.42578125" style="188" customWidth="1"/>
    <col min="4628" max="4629" width="9.140625" style="188" customWidth="1"/>
    <col min="4630" max="4631" width="5.42578125" style="188" customWidth="1"/>
    <col min="4632" max="4632" width="3.85546875" style="188" customWidth="1"/>
    <col min="4633" max="4640" width="7.28515625" style="188" customWidth="1"/>
    <col min="4641" max="4864" width="11.42578125" style="188"/>
    <col min="4865" max="4865" width="40.85546875" style="188" customWidth="1"/>
    <col min="4866" max="4866" width="52" style="188" bestFit="1" customWidth="1"/>
    <col min="4867" max="4867" width="62.5703125" style="188" customWidth="1"/>
    <col min="4868" max="4868" width="12" style="188" customWidth="1"/>
    <col min="4869" max="4869" width="15.140625" style="188" customWidth="1"/>
    <col min="4870" max="4874" width="13.28515625" style="188" customWidth="1"/>
    <col min="4875" max="4877" width="13" style="188" customWidth="1"/>
    <col min="4878" max="4881" width="0" style="188" hidden="1" customWidth="1"/>
    <col min="4882" max="4882" width="9.140625" style="188" customWidth="1"/>
    <col min="4883" max="4883" width="61.42578125" style="188" customWidth="1"/>
    <col min="4884" max="4885" width="9.140625" style="188" customWidth="1"/>
    <col min="4886" max="4887" width="5.42578125" style="188" customWidth="1"/>
    <col min="4888" max="4888" width="3.85546875" style="188" customWidth="1"/>
    <col min="4889" max="4896" width="7.28515625" style="188" customWidth="1"/>
    <col min="4897" max="5120" width="11.42578125" style="188"/>
    <col min="5121" max="5121" width="40.85546875" style="188" customWidth="1"/>
    <col min="5122" max="5122" width="52" style="188" bestFit="1" customWidth="1"/>
    <col min="5123" max="5123" width="62.5703125" style="188" customWidth="1"/>
    <col min="5124" max="5124" width="12" style="188" customWidth="1"/>
    <col min="5125" max="5125" width="15.140625" style="188" customWidth="1"/>
    <col min="5126" max="5130" width="13.28515625" style="188" customWidth="1"/>
    <col min="5131" max="5133" width="13" style="188" customWidth="1"/>
    <col min="5134" max="5137" width="0" style="188" hidden="1" customWidth="1"/>
    <col min="5138" max="5138" width="9.140625" style="188" customWidth="1"/>
    <col min="5139" max="5139" width="61.42578125" style="188" customWidth="1"/>
    <col min="5140" max="5141" width="9.140625" style="188" customWidth="1"/>
    <col min="5142" max="5143" width="5.42578125" style="188" customWidth="1"/>
    <col min="5144" max="5144" width="3.85546875" style="188" customWidth="1"/>
    <col min="5145" max="5152" width="7.28515625" style="188" customWidth="1"/>
    <col min="5153" max="5376" width="11.42578125" style="188"/>
    <col min="5377" max="5377" width="40.85546875" style="188" customWidth="1"/>
    <col min="5378" max="5378" width="52" style="188" bestFit="1" customWidth="1"/>
    <col min="5379" max="5379" width="62.5703125" style="188" customWidth="1"/>
    <col min="5380" max="5380" width="12" style="188" customWidth="1"/>
    <col min="5381" max="5381" width="15.140625" style="188" customWidth="1"/>
    <col min="5382" max="5386" width="13.28515625" style="188" customWidth="1"/>
    <col min="5387" max="5389" width="13" style="188" customWidth="1"/>
    <col min="5390" max="5393" width="0" style="188" hidden="1" customWidth="1"/>
    <col min="5394" max="5394" width="9.140625" style="188" customWidth="1"/>
    <col min="5395" max="5395" width="61.42578125" style="188" customWidth="1"/>
    <col min="5396" max="5397" width="9.140625" style="188" customWidth="1"/>
    <col min="5398" max="5399" width="5.42578125" style="188" customWidth="1"/>
    <col min="5400" max="5400" width="3.85546875" style="188" customWidth="1"/>
    <col min="5401" max="5408" width="7.28515625" style="188" customWidth="1"/>
    <col min="5409" max="5632" width="11.42578125" style="188"/>
    <col min="5633" max="5633" width="40.85546875" style="188" customWidth="1"/>
    <col min="5634" max="5634" width="52" style="188" bestFit="1" customWidth="1"/>
    <col min="5635" max="5635" width="62.5703125" style="188" customWidth="1"/>
    <col min="5636" max="5636" width="12" style="188" customWidth="1"/>
    <col min="5637" max="5637" width="15.140625" style="188" customWidth="1"/>
    <col min="5638" max="5642" width="13.28515625" style="188" customWidth="1"/>
    <col min="5643" max="5645" width="13" style="188" customWidth="1"/>
    <col min="5646" max="5649" width="0" style="188" hidden="1" customWidth="1"/>
    <col min="5650" max="5650" width="9.140625" style="188" customWidth="1"/>
    <col min="5651" max="5651" width="61.42578125" style="188" customWidth="1"/>
    <col min="5652" max="5653" width="9.140625" style="188" customWidth="1"/>
    <col min="5654" max="5655" width="5.42578125" style="188" customWidth="1"/>
    <col min="5656" max="5656" width="3.85546875" style="188" customWidth="1"/>
    <col min="5657" max="5664" width="7.28515625" style="188" customWidth="1"/>
    <col min="5665" max="5888" width="11.42578125" style="188"/>
    <col min="5889" max="5889" width="40.85546875" style="188" customWidth="1"/>
    <col min="5890" max="5890" width="52" style="188" bestFit="1" customWidth="1"/>
    <col min="5891" max="5891" width="62.5703125" style="188" customWidth="1"/>
    <col min="5892" max="5892" width="12" style="188" customWidth="1"/>
    <col min="5893" max="5893" width="15.140625" style="188" customWidth="1"/>
    <col min="5894" max="5898" width="13.28515625" style="188" customWidth="1"/>
    <col min="5899" max="5901" width="13" style="188" customWidth="1"/>
    <col min="5902" max="5905" width="0" style="188" hidden="1" customWidth="1"/>
    <col min="5906" max="5906" width="9.140625" style="188" customWidth="1"/>
    <col min="5907" max="5907" width="61.42578125" style="188" customWidth="1"/>
    <col min="5908" max="5909" width="9.140625" style="188" customWidth="1"/>
    <col min="5910" max="5911" width="5.42578125" style="188" customWidth="1"/>
    <col min="5912" max="5912" width="3.85546875" style="188" customWidth="1"/>
    <col min="5913" max="5920" width="7.28515625" style="188" customWidth="1"/>
    <col min="5921" max="6144" width="11.42578125" style="188"/>
    <col min="6145" max="6145" width="40.85546875" style="188" customWidth="1"/>
    <col min="6146" max="6146" width="52" style="188" bestFit="1" customWidth="1"/>
    <col min="6147" max="6147" width="62.5703125" style="188" customWidth="1"/>
    <col min="6148" max="6148" width="12" style="188" customWidth="1"/>
    <col min="6149" max="6149" width="15.140625" style="188" customWidth="1"/>
    <col min="6150" max="6154" width="13.28515625" style="188" customWidth="1"/>
    <col min="6155" max="6157" width="13" style="188" customWidth="1"/>
    <col min="6158" max="6161" width="0" style="188" hidden="1" customWidth="1"/>
    <col min="6162" max="6162" width="9.140625" style="188" customWidth="1"/>
    <col min="6163" max="6163" width="61.42578125" style="188" customWidth="1"/>
    <col min="6164" max="6165" width="9.140625" style="188" customWidth="1"/>
    <col min="6166" max="6167" width="5.42578125" style="188" customWidth="1"/>
    <col min="6168" max="6168" width="3.85546875" style="188" customWidth="1"/>
    <col min="6169" max="6176" width="7.28515625" style="188" customWidth="1"/>
    <col min="6177" max="6400" width="11.42578125" style="188"/>
    <col min="6401" max="6401" width="40.85546875" style="188" customWidth="1"/>
    <col min="6402" max="6402" width="52" style="188" bestFit="1" customWidth="1"/>
    <col min="6403" max="6403" width="62.5703125" style="188" customWidth="1"/>
    <col min="6404" max="6404" width="12" style="188" customWidth="1"/>
    <col min="6405" max="6405" width="15.140625" style="188" customWidth="1"/>
    <col min="6406" max="6410" width="13.28515625" style="188" customWidth="1"/>
    <col min="6411" max="6413" width="13" style="188" customWidth="1"/>
    <col min="6414" max="6417" width="0" style="188" hidden="1" customWidth="1"/>
    <col min="6418" max="6418" width="9.140625" style="188" customWidth="1"/>
    <col min="6419" max="6419" width="61.42578125" style="188" customWidth="1"/>
    <col min="6420" max="6421" width="9.140625" style="188" customWidth="1"/>
    <col min="6422" max="6423" width="5.42578125" style="188" customWidth="1"/>
    <col min="6424" max="6424" width="3.85546875" style="188" customWidth="1"/>
    <col min="6425" max="6432" width="7.28515625" style="188" customWidth="1"/>
    <col min="6433" max="6656" width="11.42578125" style="188"/>
    <col min="6657" max="6657" width="40.85546875" style="188" customWidth="1"/>
    <col min="6658" max="6658" width="52" style="188" bestFit="1" customWidth="1"/>
    <col min="6659" max="6659" width="62.5703125" style="188" customWidth="1"/>
    <col min="6660" max="6660" width="12" style="188" customWidth="1"/>
    <col min="6661" max="6661" width="15.140625" style="188" customWidth="1"/>
    <col min="6662" max="6666" width="13.28515625" style="188" customWidth="1"/>
    <col min="6667" max="6669" width="13" style="188" customWidth="1"/>
    <col min="6670" max="6673" width="0" style="188" hidden="1" customWidth="1"/>
    <col min="6674" max="6674" width="9.140625" style="188" customWidth="1"/>
    <col min="6675" max="6675" width="61.42578125" style="188" customWidth="1"/>
    <col min="6676" max="6677" width="9.140625" style="188" customWidth="1"/>
    <col min="6678" max="6679" width="5.42578125" style="188" customWidth="1"/>
    <col min="6680" max="6680" width="3.85546875" style="188" customWidth="1"/>
    <col min="6681" max="6688" width="7.28515625" style="188" customWidth="1"/>
    <col min="6689" max="6912" width="11.42578125" style="188"/>
    <col min="6913" max="6913" width="40.85546875" style="188" customWidth="1"/>
    <col min="6914" max="6914" width="52" style="188" bestFit="1" customWidth="1"/>
    <col min="6915" max="6915" width="62.5703125" style="188" customWidth="1"/>
    <col min="6916" max="6916" width="12" style="188" customWidth="1"/>
    <col min="6917" max="6917" width="15.140625" style="188" customWidth="1"/>
    <col min="6918" max="6922" width="13.28515625" style="188" customWidth="1"/>
    <col min="6923" max="6925" width="13" style="188" customWidth="1"/>
    <col min="6926" max="6929" width="0" style="188" hidden="1" customWidth="1"/>
    <col min="6930" max="6930" width="9.140625" style="188" customWidth="1"/>
    <col min="6931" max="6931" width="61.42578125" style="188" customWidth="1"/>
    <col min="6932" max="6933" width="9.140625" style="188" customWidth="1"/>
    <col min="6934" max="6935" width="5.42578125" style="188" customWidth="1"/>
    <col min="6936" max="6936" width="3.85546875" style="188" customWidth="1"/>
    <col min="6937" max="6944" width="7.28515625" style="188" customWidth="1"/>
    <col min="6945" max="7168" width="11.42578125" style="188"/>
    <col min="7169" max="7169" width="40.85546875" style="188" customWidth="1"/>
    <col min="7170" max="7170" width="52" style="188" bestFit="1" customWidth="1"/>
    <col min="7171" max="7171" width="62.5703125" style="188" customWidth="1"/>
    <col min="7172" max="7172" width="12" style="188" customWidth="1"/>
    <col min="7173" max="7173" width="15.140625" style="188" customWidth="1"/>
    <col min="7174" max="7178" width="13.28515625" style="188" customWidth="1"/>
    <col min="7179" max="7181" width="13" style="188" customWidth="1"/>
    <col min="7182" max="7185" width="0" style="188" hidden="1" customWidth="1"/>
    <col min="7186" max="7186" width="9.140625" style="188" customWidth="1"/>
    <col min="7187" max="7187" width="61.42578125" style="188" customWidth="1"/>
    <col min="7188" max="7189" width="9.140625" style="188" customWidth="1"/>
    <col min="7190" max="7191" width="5.42578125" style="188" customWidth="1"/>
    <col min="7192" max="7192" width="3.85546875" style="188" customWidth="1"/>
    <col min="7193" max="7200" width="7.28515625" style="188" customWidth="1"/>
    <col min="7201" max="7424" width="11.42578125" style="188"/>
    <col min="7425" max="7425" width="40.85546875" style="188" customWidth="1"/>
    <col min="7426" max="7426" width="52" style="188" bestFit="1" customWidth="1"/>
    <col min="7427" max="7427" width="62.5703125" style="188" customWidth="1"/>
    <col min="7428" max="7428" width="12" style="188" customWidth="1"/>
    <col min="7429" max="7429" width="15.140625" style="188" customWidth="1"/>
    <col min="7430" max="7434" width="13.28515625" style="188" customWidth="1"/>
    <col min="7435" max="7437" width="13" style="188" customWidth="1"/>
    <col min="7438" max="7441" width="0" style="188" hidden="1" customWidth="1"/>
    <col min="7442" max="7442" width="9.140625" style="188" customWidth="1"/>
    <col min="7443" max="7443" width="61.42578125" style="188" customWidth="1"/>
    <col min="7444" max="7445" width="9.140625" style="188" customWidth="1"/>
    <col min="7446" max="7447" width="5.42578125" style="188" customWidth="1"/>
    <col min="7448" max="7448" width="3.85546875" style="188" customWidth="1"/>
    <col min="7449" max="7456" width="7.28515625" style="188" customWidth="1"/>
    <col min="7457" max="7680" width="11.42578125" style="188"/>
    <col min="7681" max="7681" width="40.85546875" style="188" customWidth="1"/>
    <col min="7682" max="7682" width="52" style="188" bestFit="1" customWidth="1"/>
    <col min="7683" max="7683" width="62.5703125" style="188" customWidth="1"/>
    <col min="7684" max="7684" width="12" style="188" customWidth="1"/>
    <col min="7685" max="7685" width="15.140625" style="188" customWidth="1"/>
    <col min="7686" max="7690" width="13.28515625" style="188" customWidth="1"/>
    <col min="7691" max="7693" width="13" style="188" customWidth="1"/>
    <col min="7694" max="7697" width="0" style="188" hidden="1" customWidth="1"/>
    <col min="7698" max="7698" width="9.140625" style="188" customWidth="1"/>
    <col min="7699" max="7699" width="61.42578125" style="188" customWidth="1"/>
    <col min="7700" max="7701" width="9.140625" style="188" customWidth="1"/>
    <col min="7702" max="7703" width="5.42578125" style="188" customWidth="1"/>
    <col min="7704" max="7704" width="3.85546875" style="188" customWidth="1"/>
    <col min="7705" max="7712" width="7.28515625" style="188" customWidth="1"/>
    <col min="7713" max="7936" width="11.42578125" style="188"/>
    <col min="7937" max="7937" width="40.85546875" style="188" customWidth="1"/>
    <col min="7938" max="7938" width="52" style="188" bestFit="1" customWidth="1"/>
    <col min="7939" max="7939" width="62.5703125" style="188" customWidth="1"/>
    <col min="7940" max="7940" width="12" style="188" customWidth="1"/>
    <col min="7941" max="7941" width="15.140625" style="188" customWidth="1"/>
    <col min="7942" max="7946" width="13.28515625" style="188" customWidth="1"/>
    <col min="7947" max="7949" width="13" style="188" customWidth="1"/>
    <col min="7950" max="7953" width="0" style="188" hidden="1" customWidth="1"/>
    <col min="7954" max="7954" width="9.140625" style="188" customWidth="1"/>
    <col min="7955" max="7955" width="61.42578125" style="188" customWidth="1"/>
    <col min="7956" max="7957" width="9.140625" style="188" customWidth="1"/>
    <col min="7958" max="7959" width="5.42578125" style="188" customWidth="1"/>
    <col min="7960" max="7960" width="3.85546875" style="188" customWidth="1"/>
    <col min="7961" max="7968" width="7.28515625" style="188" customWidth="1"/>
    <col min="7969" max="8192" width="11.42578125" style="188"/>
    <col min="8193" max="8193" width="40.85546875" style="188" customWidth="1"/>
    <col min="8194" max="8194" width="52" style="188" bestFit="1" customWidth="1"/>
    <col min="8195" max="8195" width="62.5703125" style="188" customWidth="1"/>
    <col min="8196" max="8196" width="12" style="188" customWidth="1"/>
    <col min="8197" max="8197" width="15.140625" style="188" customWidth="1"/>
    <col min="8198" max="8202" width="13.28515625" style="188" customWidth="1"/>
    <col min="8203" max="8205" width="13" style="188" customWidth="1"/>
    <col min="8206" max="8209" width="0" style="188" hidden="1" customWidth="1"/>
    <col min="8210" max="8210" width="9.140625" style="188" customWidth="1"/>
    <col min="8211" max="8211" width="61.42578125" style="188" customWidth="1"/>
    <col min="8212" max="8213" width="9.140625" style="188" customWidth="1"/>
    <col min="8214" max="8215" width="5.42578125" style="188" customWidth="1"/>
    <col min="8216" max="8216" width="3.85546875" style="188" customWidth="1"/>
    <col min="8217" max="8224" width="7.28515625" style="188" customWidth="1"/>
    <col min="8225" max="8448" width="11.42578125" style="188"/>
    <col min="8449" max="8449" width="40.85546875" style="188" customWidth="1"/>
    <col min="8450" max="8450" width="52" style="188" bestFit="1" customWidth="1"/>
    <col min="8451" max="8451" width="62.5703125" style="188" customWidth="1"/>
    <col min="8452" max="8452" width="12" style="188" customWidth="1"/>
    <col min="8453" max="8453" width="15.140625" style="188" customWidth="1"/>
    <col min="8454" max="8458" width="13.28515625" style="188" customWidth="1"/>
    <col min="8459" max="8461" width="13" style="188" customWidth="1"/>
    <col min="8462" max="8465" width="0" style="188" hidden="1" customWidth="1"/>
    <col min="8466" max="8466" width="9.140625" style="188" customWidth="1"/>
    <col min="8467" max="8467" width="61.42578125" style="188" customWidth="1"/>
    <col min="8468" max="8469" width="9.140625" style="188" customWidth="1"/>
    <col min="8470" max="8471" width="5.42578125" style="188" customWidth="1"/>
    <col min="8472" max="8472" width="3.85546875" style="188" customWidth="1"/>
    <col min="8473" max="8480" width="7.28515625" style="188" customWidth="1"/>
    <col min="8481" max="8704" width="11.42578125" style="188"/>
    <col min="8705" max="8705" width="40.85546875" style="188" customWidth="1"/>
    <col min="8706" max="8706" width="52" style="188" bestFit="1" customWidth="1"/>
    <col min="8707" max="8707" width="62.5703125" style="188" customWidth="1"/>
    <col min="8708" max="8708" width="12" style="188" customWidth="1"/>
    <col min="8709" max="8709" width="15.140625" style="188" customWidth="1"/>
    <col min="8710" max="8714" width="13.28515625" style="188" customWidth="1"/>
    <col min="8715" max="8717" width="13" style="188" customWidth="1"/>
    <col min="8718" max="8721" width="0" style="188" hidden="1" customWidth="1"/>
    <col min="8722" max="8722" width="9.140625" style="188" customWidth="1"/>
    <col min="8723" max="8723" width="61.42578125" style="188" customWidth="1"/>
    <col min="8724" max="8725" width="9.140625" style="188" customWidth="1"/>
    <col min="8726" max="8727" width="5.42578125" style="188" customWidth="1"/>
    <col min="8728" max="8728" width="3.85546875" style="188" customWidth="1"/>
    <col min="8729" max="8736" width="7.28515625" style="188" customWidth="1"/>
    <col min="8737" max="8960" width="11.42578125" style="188"/>
    <col min="8961" max="8961" width="40.85546875" style="188" customWidth="1"/>
    <col min="8962" max="8962" width="52" style="188" bestFit="1" customWidth="1"/>
    <col min="8963" max="8963" width="62.5703125" style="188" customWidth="1"/>
    <col min="8964" max="8964" width="12" style="188" customWidth="1"/>
    <col min="8965" max="8965" width="15.140625" style="188" customWidth="1"/>
    <col min="8966" max="8970" width="13.28515625" style="188" customWidth="1"/>
    <col min="8971" max="8973" width="13" style="188" customWidth="1"/>
    <col min="8974" max="8977" width="0" style="188" hidden="1" customWidth="1"/>
    <col min="8978" max="8978" width="9.140625" style="188" customWidth="1"/>
    <col min="8979" max="8979" width="61.42578125" style="188" customWidth="1"/>
    <col min="8980" max="8981" width="9.140625" style="188" customWidth="1"/>
    <col min="8982" max="8983" width="5.42578125" style="188" customWidth="1"/>
    <col min="8984" max="8984" width="3.85546875" style="188" customWidth="1"/>
    <col min="8985" max="8992" width="7.28515625" style="188" customWidth="1"/>
    <col min="8993" max="9216" width="11.42578125" style="188"/>
    <col min="9217" max="9217" width="40.85546875" style="188" customWidth="1"/>
    <col min="9218" max="9218" width="52" style="188" bestFit="1" customWidth="1"/>
    <col min="9219" max="9219" width="62.5703125" style="188" customWidth="1"/>
    <col min="9220" max="9220" width="12" style="188" customWidth="1"/>
    <col min="9221" max="9221" width="15.140625" style="188" customWidth="1"/>
    <col min="9222" max="9226" width="13.28515625" style="188" customWidth="1"/>
    <col min="9227" max="9229" width="13" style="188" customWidth="1"/>
    <col min="9230" max="9233" width="0" style="188" hidden="1" customWidth="1"/>
    <col min="9234" max="9234" width="9.140625" style="188" customWidth="1"/>
    <col min="9235" max="9235" width="61.42578125" style="188" customWidth="1"/>
    <col min="9236" max="9237" width="9.140625" style="188" customWidth="1"/>
    <col min="9238" max="9239" width="5.42578125" style="188" customWidth="1"/>
    <col min="9240" max="9240" width="3.85546875" style="188" customWidth="1"/>
    <col min="9241" max="9248" width="7.28515625" style="188" customWidth="1"/>
    <col min="9249" max="9472" width="11.42578125" style="188"/>
    <col min="9473" max="9473" width="40.85546875" style="188" customWidth="1"/>
    <col min="9474" max="9474" width="52" style="188" bestFit="1" customWidth="1"/>
    <col min="9475" max="9475" width="62.5703125" style="188" customWidth="1"/>
    <col min="9476" max="9476" width="12" style="188" customWidth="1"/>
    <col min="9477" max="9477" width="15.140625" style="188" customWidth="1"/>
    <col min="9478" max="9482" width="13.28515625" style="188" customWidth="1"/>
    <col min="9483" max="9485" width="13" style="188" customWidth="1"/>
    <col min="9486" max="9489" width="0" style="188" hidden="1" customWidth="1"/>
    <col min="9490" max="9490" width="9.140625" style="188" customWidth="1"/>
    <col min="9491" max="9491" width="61.42578125" style="188" customWidth="1"/>
    <col min="9492" max="9493" width="9.140625" style="188" customWidth="1"/>
    <col min="9494" max="9495" width="5.42578125" style="188" customWidth="1"/>
    <col min="9496" max="9496" width="3.85546875" style="188" customWidth="1"/>
    <col min="9497" max="9504" width="7.28515625" style="188" customWidth="1"/>
    <col min="9505" max="9728" width="11.42578125" style="188"/>
    <col min="9729" max="9729" width="40.85546875" style="188" customWidth="1"/>
    <col min="9730" max="9730" width="52" style="188" bestFit="1" customWidth="1"/>
    <col min="9731" max="9731" width="62.5703125" style="188" customWidth="1"/>
    <col min="9732" max="9732" width="12" style="188" customWidth="1"/>
    <col min="9733" max="9733" width="15.140625" style="188" customWidth="1"/>
    <col min="9734" max="9738" width="13.28515625" style="188" customWidth="1"/>
    <col min="9739" max="9741" width="13" style="188" customWidth="1"/>
    <col min="9742" max="9745" width="0" style="188" hidden="1" customWidth="1"/>
    <col min="9746" max="9746" width="9.140625" style="188" customWidth="1"/>
    <col min="9747" max="9747" width="61.42578125" style="188" customWidth="1"/>
    <col min="9748" max="9749" width="9.140625" style="188" customWidth="1"/>
    <col min="9750" max="9751" width="5.42578125" style="188" customWidth="1"/>
    <col min="9752" max="9752" width="3.85546875" style="188" customWidth="1"/>
    <col min="9753" max="9760" width="7.28515625" style="188" customWidth="1"/>
    <col min="9761" max="9984" width="11.42578125" style="188"/>
    <col min="9985" max="9985" width="40.85546875" style="188" customWidth="1"/>
    <col min="9986" max="9986" width="52" style="188" bestFit="1" customWidth="1"/>
    <col min="9987" max="9987" width="62.5703125" style="188" customWidth="1"/>
    <col min="9988" max="9988" width="12" style="188" customWidth="1"/>
    <col min="9989" max="9989" width="15.140625" style="188" customWidth="1"/>
    <col min="9990" max="9994" width="13.28515625" style="188" customWidth="1"/>
    <col min="9995" max="9997" width="13" style="188" customWidth="1"/>
    <col min="9998" max="10001" width="0" style="188" hidden="1" customWidth="1"/>
    <col min="10002" max="10002" width="9.140625" style="188" customWidth="1"/>
    <col min="10003" max="10003" width="61.42578125" style="188" customWidth="1"/>
    <col min="10004" max="10005" width="9.140625" style="188" customWidth="1"/>
    <col min="10006" max="10007" width="5.42578125" style="188" customWidth="1"/>
    <col min="10008" max="10008" width="3.85546875" style="188" customWidth="1"/>
    <col min="10009" max="10016" width="7.28515625" style="188" customWidth="1"/>
    <col min="10017" max="10240" width="11.42578125" style="188"/>
    <col min="10241" max="10241" width="40.85546875" style="188" customWidth="1"/>
    <col min="10242" max="10242" width="52" style="188" bestFit="1" customWidth="1"/>
    <col min="10243" max="10243" width="62.5703125" style="188" customWidth="1"/>
    <col min="10244" max="10244" width="12" style="188" customWidth="1"/>
    <col min="10245" max="10245" width="15.140625" style="188" customWidth="1"/>
    <col min="10246" max="10250" width="13.28515625" style="188" customWidth="1"/>
    <col min="10251" max="10253" width="13" style="188" customWidth="1"/>
    <col min="10254" max="10257" width="0" style="188" hidden="1" customWidth="1"/>
    <col min="10258" max="10258" width="9.140625" style="188" customWidth="1"/>
    <col min="10259" max="10259" width="61.42578125" style="188" customWidth="1"/>
    <col min="10260" max="10261" width="9.140625" style="188" customWidth="1"/>
    <col min="10262" max="10263" width="5.42578125" style="188" customWidth="1"/>
    <col min="10264" max="10264" width="3.85546875" style="188" customWidth="1"/>
    <col min="10265" max="10272" width="7.28515625" style="188" customWidth="1"/>
    <col min="10273" max="10496" width="11.42578125" style="188"/>
    <col min="10497" max="10497" width="40.85546875" style="188" customWidth="1"/>
    <col min="10498" max="10498" width="52" style="188" bestFit="1" customWidth="1"/>
    <col min="10499" max="10499" width="62.5703125" style="188" customWidth="1"/>
    <col min="10500" max="10500" width="12" style="188" customWidth="1"/>
    <col min="10501" max="10501" width="15.140625" style="188" customWidth="1"/>
    <col min="10502" max="10506" width="13.28515625" style="188" customWidth="1"/>
    <col min="10507" max="10509" width="13" style="188" customWidth="1"/>
    <col min="10510" max="10513" width="0" style="188" hidden="1" customWidth="1"/>
    <col min="10514" max="10514" width="9.140625" style="188" customWidth="1"/>
    <col min="10515" max="10515" width="61.42578125" style="188" customWidth="1"/>
    <col min="10516" max="10517" width="9.140625" style="188" customWidth="1"/>
    <col min="10518" max="10519" width="5.42578125" style="188" customWidth="1"/>
    <col min="10520" max="10520" width="3.85546875" style="188" customWidth="1"/>
    <col min="10521" max="10528" width="7.28515625" style="188" customWidth="1"/>
    <col min="10529" max="10752" width="11.42578125" style="188"/>
    <col min="10753" max="10753" width="40.85546875" style="188" customWidth="1"/>
    <col min="10754" max="10754" width="52" style="188" bestFit="1" customWidth="1"/>
    <col min="10755" max="10755" width="62.5703125" style="188" customWidth="1"/>
    <col min="10756" max="10756" width="12" style="188" customWidth="1"/>
    <col min="10757" max="10757" width="15.140625" style="188" customWidth="1"/>
    <col min="10758" max="10762" width="13.28515625" style="188" customWidth="1"/>
    <col min="10763" max="10765" width="13" style="188" customWidth="1"/>
    <col min="10766" max="10769" width="0" style="188" hidden="1" customWidth="1"/>
    <col min="10770" max="10770" width="9.140625" style="188" customWidth="1"/>
    <col min="10771" max="10771" width="61.42578125" style="188" customWidth="1"/>
    <col min="10772" max="10773" width="9.140625" style="188" customWidth="1"/>
    <col min="10774" max="10775" width="5.42578125" style="188" customWidth="1"/>
    <col min="10776" max="10776" width="3.85546875" style="188" customWidth="1"/>
    <col min="10777" max="10784" width="7.28515625" style="188" customWidth="1"/>
    <col min="10785" max="11008" width="11.42578125" style="188"/>
    <col min="11009" max="11009" width="40.85546875" style="188" customWidth="1"/>
    <col min="11010" max="11010" width="52" style="188" bestFit="1" customWidth="1"/>
    <col min="11011" max="11011" width="62.5703125" style="188" customWidth="1"/>
    <col min="11012" max="11012" width="12" style="188" customWidth="1"/>
    <col min="11013" max="11013" width="15.140625" style="188" customWidth="1"/>
    <col min="11014" max="11018" width="13.28515625" style="188" customWidth="1"/>
    <col min="11019" max="11021" width="13" style="188" customWidth="1"/>
    <col min="11022" max="11025" width="0" style="188" hidden="1" customWidth="1"/>
    <col min="11026" max="11026" width="9.140625" style="188" customWidth="1"/>
    <col min="11027" max="11027" width="61.42578125" style="188" customWidth="1"/>
    <col min="11028" max="11029" width="9.140625" style="188" customWidth="1"/>
    <col min="11030" max="11031" width="5.42578125" style="188" customWidth="1"/>
    <col min="11032" max="11032" width="3.85546875" style="188" customWidth="1"/>
    <col min="11033" max="11040" width="7.28515625" style="188" customWidth="1"/>
    <col min="11041" max="11264" width="11.42578125" style="188"/>
    <col min="11265" max="11265" width="40.85546875" style="188" customWidth="1"/>
    <col min="11266" max="11266" width="52" style="188" bestFit="1" customWidth="1"/>
    <col min="11267" max="11267" width="62.5703125" style="188" customWidth="1"/>
    <col min="11268" max="11268" width="12" style="188" customWidth="1"/>
    <col min="11269" max="11269" width="15.140625" style="188" customWidth="1"/>
    <col min="11270" max="11274" width="13.28515625" style="188" customWidth="1"/>
    <col min="11275" max="11277" width="13" style="188" customWidth="1"/>
    <col min="11278" max="11281" width="0" style="188" hidden="1" customWidth="1"/>
    <col min="11282" max="11282" width="9.140625" style="188" customWidth="1"/>
    <col min="11283" max="11283" width="61.42578125" style="188" customWidth="1"/>
    <col min="11284" max="11285" width="9.140625" style="188" customWidth="1"/>
    <col min="11286" max="11287" width="5.42578125" style="188" customWidth="1"/>
    <col min="11288" max="11288" width="3.85546875" style="188" customWidth="1"/>
    <col min="11289" max="11296" width="7.28515625" style="188" customWidth="1"/>
    <col min="11297" max="11520" width="11.42578125" style="188"/>
    <col min="11521" max="11521" width="40.85546875" style="188" customWidth="1"/>
    <col min="11522" max="11522" width="52" style="188" bestFit="1" customWidth="1"/>
    <col min="11523" max="11523" width="62.5703125" style="188" customWidth="1"/>
    <col min="11524" max="11524" width="12" style="188" customWidth="1"/>
    <col min="11525" max="11525" width="15.140625" style="188" customWidth="1"/>
    <col min="11526" max="11530" width="13.28515625" style="188" customWidth="1"/>
    <col min="11531" max="11533" width="13" style="188" customWidth="1"/>
    <col min="11534" max="11537" width="0" style="188" hidden="1" customWidth="1"/>
    <col min="11538" max="11538" width="9.140625" style="188" customWidth="1"/>
    <col min="11539" max="11539" width="61.42578125" style="188" customWidth="1"/>
    <col min="11540" max="11541" width="9.140625" style="188" customWidth="1"/>
    <col min="11542" max="11543" width="5.42578125" style="188" customWidth="1"/>
    <col min="11544" max="11544" width="3.85546875" style="188" customWidth="1"/>
    <col min="11545" max="11552" width="7.28515625" style="188" customWidth="1"/>
    <col min="11553" max="11776" width="11.42578125" style="188"/>
    <col min="11777" max="11777" width="40.85546875" style="188" customWidth="1"/>
    <col min="11778" max="11778" width="52" style="188" bestFit="1" customWidth="1"/>
    <col min="11779" max="11779" width="62.5703125" style="188" customWidth="1"/>
    <col min="11780" max="11780" width="12" style="188" customWidth="1"/>
    <col min="11781" max="11781" width="15.140625" style="188" customWidth="1"/>
    <col min="11782" max="11786" width="13.28515625" style="188" customWidth="1"/>
    <col min="11787" max="11789" width="13" style="188" customWidth="1"/>
    <col min="11790" max="11793" width="0" style="188" hidden="1" customWidth="1"/>
    <col min="11794" max="11794" width="9.140625" style="188" customWidth="1"/>
    <col min="11795" max="11795" width="61.42578125" style="188" customWidth="1"/>
    <col min="11796" max="11797" width="9.140625" style="188" customWidth="1"/>
    <col min="11798" max="11799" width="5.42578125" style="188" customWidth="1"/>
    <col min="11800" max="11800" width="3.85546875" style="188" customWidth="1"/>
    <col min="11801" max="11808" width="7.28515625" style="188" customWidth="1"/>
    <col min="11809" max="12032" width="11.42578125" style="188"/>
    <col min="12033" max="12033" width="40.85546875" style="188" customWidth="1"/>
    <col min="12034" max="12034" width="52" style="188" bestFit="1" customWidth="1"/>
    <col min="12035" max="12035" width="62.5703125" style="188" customWidth="1"/>
    <col min="12036" max="12036" width="12" style="188" customWidth="1"/>
    <col min="12037" max="12037" width="15.140625" style="188" customWidth="1"/>
    <col min="12038" max="12042" width="13.28515625" style="188" customWidth="1"/>
    <col min="12043" max="12045" width="13" style="188" customWidth="1"/>
    <col min="12046" max="12049" width="0" style="188" hidden="1" customWidth="1"/>
    <col min="12050" max="12050" width="9.140625" style="188" customWidth="1"/>
    <col min="12051" max="12051" width="61.42578125" style="188" customWidth="1"/>
    <col min="12052" max="12053" width="9.140625" style="188" customWidth="1"/>
    <col min="12054" max="12055" width="5.42578125" style="188" customWidth="1"/>
    <col min="12056" max="12056" width="3.85546875" style="188" customWidth="1"/>
    <col min="12057" max="12064" width="7.28515625" style="188" customWidth="1"/>
    <col min="12065" max="12288" width="11.42578125" style="188"/>
    <col min="12289" max="12289" width="40.85546875" style="188" customWidth="1"/>
    <col min="12290" max="12290" width="52" style="188" bestFit="1" customWidth="1"/>
    <col min="12291" max="12291" width="62.5703125" style="188" customWidth="1"/>
    <col min="12292" max="12292" width="12" style="188" customWidth="1"/>
    <col min="12293" max="12293" width="15.140625" style="188" customWidth="1"/>
    <col min="12294" max="12298" width="13.28515625" style="188" customWidth="1"/>
    <col min="12299" max="12301" width="13" style="188" customWidth="1"/>
    <col min="12302" max="12305" width="0" style="188" hidden="1" customWidth="1"/>
    <col min="12306" max="12306" width="9.140625" style="188" customWidth="1"/>
    <col min="12307" max="12307" width="61.42578125" style="188" customWidth="1"/>
    <col min="12308" max="12309" width="9.140625" style="188" customWidth="1"/>
    <col min="12310" max="12311" width="5.42578125" style="188" customWidth="1"/>
    <col min="12312" max="12312" width="3.85546875" style="188" customWidth="1"/>
    <col min="12313" max="12320" width="7.28515625" style="188" customWidth="1"/>
    <col min="12321" max="12544" width="11.42578125" style="188"/>
    <col min="12545" max="12545" width="40.85546875" style="188" customWidth="1"/>
    <col min="12546" max="12546" width="52" style="188" bestFit="1" customWidth="1"/>
    <col min="12547" max="12547" width="62.5703125" style="188" customWidth="1"/>
    <col min="12548" max="12548" width="12" style="188" customWidth="1"/>
    <col min="12549" max="12549" width="15.140625" style="188" customWidth="1"/>
    <col min="12550" max="12554" width="13.28515625" style="188" customWidth="1"/>
    <col min="12555" max="12557" width="13" style="188" customWidth="1"/>
    <col min="12558" max="12561" width="0" style="188" hidden="1" customWidth="1"/>
    <col min="12562" max="12562" width="9.140625" style="188" customWidth="1"/>
    <col min="12563" max="12563" width="61.42578125" style="188" customWidth="1"/>
    <col min="12564" max="12565" width="9.140625" style="188" customWidth="1"/>
    <col min="12566" max="12567" width="5.42578125" style="188" customWidth="1"/>
    <col min="12568" max="12568" width="3.85546875" style="188" customWidth="1"/>
    <col min="12569" max="12576" width="7.28515625" style="188" customWidth="1"/>
    <col min="12577" max="12800" width="11.42578125" style="188"/>
    <col min="12801" max="12801" width="40.85546875" style="188" customWidth="1"/>
    <col min="12802" max="12802" width="52" style="188" bestFit="1" customWidth="1"/>
    <col min="12803" max="12803" width="62.5703125" style="188" customWidth="1"/>
    <col min="12804" max="12804" width="12" style="188" customWidth="1"/>
    <col min="12805" max="12805" width="15.140625" style="188" customWidth="1"/>
    <col min="12806" max="12810" width="13.28515625" style="188" customWidth="1"/>
    <col min="12811" max="12813" width="13" style="188" customWidth="1"/>
    <col min="12814" max="12817" width="0" style="188" hidden="1" customWidth="1"/>
    <col min="12818" max="12818" width="9.140625" style="188" customWidth="1"/>
    <col min="12819" max="12819" width="61.42578125" style="188" customWidth="1"/>
    <col min="12820" max="12821" width="9.140625" style="188" customWidth="1"/>
    <col min="12822" max="12823" width="5.42578125" style="188" customWidth="1"/>
    <col min="12824" max="12824" width="3.85546875" style="188" customWidth="1"/>
    <col min="12825" max="12832" width="7.28515625" style="188" customWidth="1"/>
    <col min="12833" max="13056" width="11.42578125" style="188"/>
    <col min="13057" max="13057" width="40.85546875" style="188" customWidth="1"/>
    <col min="13058" max="13058" width="52" style="188" bestFit="1" customWidth="1"/>
    <col min="13059" max="13059" width="62.5703125" style="188" customWidth="1"/>
    <col min="13060" max="13060" width="12" style="188" customWidth="1"/>
    <col min="13061" max="13061" width="15.140625" style="188" customWidth="1"/>
    <col min="13062" max="13066" width="13.28515625" style="188" customWidth="1"/>
    <col min="13067" max="13069" width="13" style="188" customWidth="1"/>
    <col min="13070" max="13073" width="0" style="188" hidden="1" customWidth="1"/>
    <col min="13074" max="13074" width="9.140625" style="188" customWidth="1"/>
    <col min="13075" max="13075" width="61.42578125" style="188" customWidth="1"/>
    <col min="13076" max="13077" width="9.140625" style="188" customWidth="1"/>
    <col min="13078" max="13079" width="5.42578125" style="188" customWidth="1"/>
    <col min="13080" max="13080" width="3.85546875" style="188" customWidth="1"/>
    <col min="13081" max="13088" width="7.28515625" style="188" customWidth="1"/>
    <col min="13089" max="13312" width="11.42578125" style="188"/>
    <col min="13313" max="13313" width="40.85546875" style="188" customWidth="1"/>
    <col min="13314" max="13314" width="52" style="188" bestFit="1" customWidth="1"/>
    <col min="13315" max="13315" width="62.5703125" style="188" customWidth="1"/>
    <col min="13316" max="13316" width="12" style="188" customWidth="1"/>
    <col min="13317" max="13317" width="15.140625" style="188" customWidth="1"/>
    <col min="13318" max="13322" width="13.28515625" style="188" customWidth="1"/>
    <col min="13323" max="13325" width="13" style="188" customWidth="1"/>
    <col min="13326" max="13329" width="0" style="188" hidden="1" customWidth="1"/>
    <col min="13330" max="13330" width="9.140625" style="188" customWidth="1"/>
    <col min="13331" max="13331" width="61.42578125" style="188" customWidth="1"/>
    <col min="13332" max="13333" width="9.140625" style="188" customWidth="1"/>
    <col min="13334" max="13335" width="5.42578125" style="188" customWidth="1"/>
    <col min="13336" max="13336" width="3.85546875" style="188" customWidth="1"/>
    <col min="13337" max="13344" width="7.28515625" style="188" customWidth="1"/>
    <col min="13345" max="13568" width="11.42578125" style="188"/>
    <col min="13569" max="13569" width="40.85546875" style="188" customWidth="1"/>
    <col min="13570" max="13570" width="52" style="188" bestFit="1" customWidth="1"/>
    <col min="13571" max="13571" width="62.5703125" style="188" customWidth="1"/>
    <col min="13572" max="13572" width="12" style="188" customWidth="1"/>
    <col min="13573" max="13573" width="15.140625" style="188" customWidth="1"/>
    <col min="13574" max="13578" width="13.28515625" style="188" customWidth="1"/>
    <col min="13579" max="13581" width="13" style="188" customWidth="1"/>
    <col min="13582" max="13585" width="0" style="188" hidden="1" customWidth="1"/>
    <col min="13586" max="13586" width="9.140625" style="188" customWidth="1"/>
    <col min="13587" max="13587" width="61.42578125" style="188" customWidth="1"/>
    <col min="13588" max="13589" width="9.140625" style="188" customWidth="1"/>
    <col min="13590" max="13591" width="5.42578125" style="188" customWidth="1"/>
    <col min="13592" max="13592" width="3.85546875" style="188" customWidth="1"/>
    <col min="13593" max="13600" width="7.28515625" style="188" customWidth="1"/>
    <col min="13601" max="13824" width="11.42578125" style="188"/>
    <col min="13825" max="13825" width="40.85546875" style="188" customWidth="1"/>
    <col min="13826" max="13826" width="52" style="188" bestFit="1" customWidth="1"/>
    <col min="13827" max="13827" width="62.5703125" style="188" customWidth="1"/>
    <col min="13828" max="13828" width="12" style="188" customWidth="1"/>
    <col min="13829" max="13829" width="15.140625" style="188" customWidth="1"/>
    <col min="13830" max="13834" width="13.28515625" style="188" customWidth="1"/>
    <col min="13835" max="13837" width="13" style="188" customWidth="1"/>
    <col min="13838" max="13841" width="0" style="188" hidden="1" customWidth="1"/>
    <col min="13842" max="13842" width="9.140625" style="188" customWidth="1"/>
    <col min="13843" max="13843" width="61.42578125" style="188" customWidth="1"/>
    <col min="13844" max="13845" width="9.140625" style="188" customWidth="1"/>
    <col min="13846" max="13847" width="5.42578125" style="188" customWidth="1"/>
    <col min="13848" max="13848" width="3.85546875" style="188" customWidth="1"/>
    <col min="13849" max="13856" width="7.28515625" style="188" customWidth="1"/>
    <col min="13857" max="14080" width="11.42578125" style="188"/>
    <col min="14081" max="14081" width="40.85546875" style="188" customWidth="1"/>
    <col min="14082" max="14082" width="52" style="188" bestFit="1" customWidth="1"/>
    <col min="14083" max="14083" width="62.5703125" style="188" customWidth="1"/>
    <col min="14084" max="14084" width="12" style="188" customWidth="1"/>
    <col min="14085" max="14085" width="15.140625" style="188" customWidth="1"/>
    <col min="14086" max="14090" width="13.28515625" style="188" customWidth="1"/>
    <col min="14091" max="14093" width="13" style="188" customWidth="1"/>
    <col min="14094" max="14097" width="0" style="188" hidden="1" customWidth="1"/>
    <col min="14098" max="14098" width="9.140625" style="188" customWidth="1"/>
    <col min="14099" max="14099" width="61.42578125" style="188" customWidth="1"/>
    <col min="14100" max="14101" width="9.140625" style="188" customWidth="1"/>
    <col min="14102" max="14103" width="5.42578125" style="188" customWidth="1"/>
    <col min="14104" max="14104" width="3.85546875" style="188" customWidth="1"/>
    <col min="14105" max="14112" width="7.28515625" style="188" customWidth="1"/>
    <col min="14113" max="14336" width="11.42578125" style="188"/>
    <col min="14337" max="14337" width="40.85546875" style="188" customWidth="1"/>
    <col min="14338" max="14338" width="52" style="188" bestFit="1" customWidth="1"/>
    <col min="14339" max="14339" width="62.5703125" style="188" customWidth="1"/>
    <col min="14340" max="14340" width="12" style="188" customWidth="1"/>
    <col min="14341" max="14341" width="15.140625" style="188" customWidth="1"/>
    <col min="14342" max="14346" width="13.28515625" style="188" customWidth="1"/>
    <col min="14347" max="14349" width="13" style="188" customWidth="1"/>
    <col min="14350" max="14353" width="0" style="188" hidden="1" customWidth="1"/>
    <col min="14354" max="14354" width="9.140625" style="188" customWidth="1"/>
    <col min="14355" max="14355" width="61.42578125" style="188" customWidth="1"/>
    <col min="14356" max="14357" width="9.140625" style="188" customWidth="1"/>
    <col min="14358" max="14359" width="5.42578125" style="188" customWidth="1"/>
    <col min="14360" max="14360" width="3.85546875" style="188" customWidth="1"/>
    <col min="14361" max="14368" width="7.28515625" style="188" customWidth="1"/>
    <col min="14369" max="14592" width="11.42578125" style="188"/>
    <col min="14593" max="14593" width="40.85546875" style="188" customWidth="1"/>
    <col min="14594" max="14594" width="52" style="188" bestFit="1" customWidth="1"/>
    <col min="14595" max="14595" width="62.5703125" style="188" customWidth="1"/>
    <col min="14596" max="14596" width="12" style="188" customWidth="1"/>
    <col min="14597" max="14597" width="15.140625" style="188" customWidth="1"/>
    <col min="14598" max="14602" width="13.28515625" style="188" customWidth="1"/>
    <col min="14603" max="14605" width="13" style="188" customWidth="1"/>
    <col min="14606" max="14609" width="0" style="188" hidden="1" customWidth="1"/>
    <col min="14610" max="14610" width="9.140625" style="188" customWidth="1"/>
    <col min="14611" max="14611" width="61.42578125" style="188" customWidth="1"/>
    <col min="14612" max="14613" width="9.140625" style="188" customWidth="1"/>
    <col min="14614" max="14615" width="5.42578125" style="188" customWidth="1"/>
    <col min="14616" max="14616" width="3.85546875" style="188" customWidth="1"/>
    <col min="14617" max="14624" width="7.28515625" style="188" customWidth="1"/>
    <col min="14625" max="14848" width="11.42578125" style="188"/>
    <col min="14849" max="14849" width="40.85546875" style="188" customWidth="1"/>
    <col min="14850" max="14850" width="52" style="188" bestFit="1" customWidth="1"/>
    <col min="14851" max="14851" width="62.5703125" style="188" customWidth="1"/>
    <col min="14852" max="14852" width="12" style="188" customWidth="1"/>
    <col min="14853" max="14853" width="15.140625" style="188" customWidth="1"/>
    <col min="14854" max="14858" width="13.28515625" style="188" customWidth="1"/>
    <col min="14859" max="14861" width="13" style="188" customWidth="1"/>
    <col min="14862" max="14865" width="0" style="188" hidden="1" customWidth="1"/>
    <col min="14866" max="14866" width="9.140625" style="188" customWidth="1"/>
    <col min="14867" max="14867" width="61.42578125" style="188" customWidth="1"/>
    <col min="14868" max="14869" width="9.140625" style="188" customWidth="1"/>
    <col min="14870" max="14871" width="5.42578125" style="188" customWidth="1"/>
    <col min="14872" max="14872" width="3.85546875" style="188" customWidth="1"/>
    <col min="14873" max="14880" width="7.28515625" style="188" customWidth="1"/>
    <col min="14881" max="15104" width="11.42578125" style="188"/>
    <col min="15105" max="15105" width="40.85546875" style="188" customWidth="1"/>
    <col min="15106" max="15106" width="52" style="188" bestFit="1" customWidth="1"/>
    <col min="15107" max="15107" width="62.5703125" style="188" customWidth="1"/>
    <col min="15108" max="15108" width="12" style="188" customWidth="1"/>
    <col min="15109" max="15109" width="15.140625" style="188" customWidth="1"/>
    <col min="15110" max="15114" width="13.28515625" style="188" customWidth="1"/>
    <col min="15115" max="15117" width="13" style="188" customWidth="1"/>
    <col min="15118" max="15121" width="0" style="188" hidden="1" customWidth="1"/>
    <col min="15122" max="15122" width="9.140625" style="188" customWidth="1"/>
    <col min="15123" max="15123" width="61.42578125" style="188" customWidth="1"/>
    <col min="15124" max="15125" width="9.140625" style="188" customWidth="1"/>
    <col min="15126" max="15127" width="5.42578125" style="188" customWidth="1"/>
    <col min="15128" max="15128" width="3.85546875" style="188" customWidth="1"/>
    <col min="15129" max="15136" width="7.28515625" style="188" customWidth="1"/>
    <col min="15137" max="15360" width="11.42578125" style="188"/>
    <col min="15361" max="15361" width="40.85546875" style="188" customWidth="1"/>
    <col min="15362" max="15362" width="52" style="188" bestFit="1" customWidth="1"/>
    <col min="15363" max="15363" width="62.5703125" style="188" customWidth="1"/>
    <col min="15364" max="15364" width="12" style="188" customWidth="1"/>
    <col min="15365" max="15365" width="15.140625" style="188" customWidth="1"/>
    <col min="15366" max="15370" width="13.28515625" style="188" customWidth="1"/>
    <col min="15371" max="15373" width="13" style="188" customWidth="1"/>
    <col min="15374" max="15377" width="0" style="188" hidden="1" customWidth="1"/>
    <col min="15378" max="15378" width="9.140625" style="188" customWidth="1"/>
    <col min="15379" max="15379" width="61.42578125" style="188" customWidth="1"/>
    <col min="15380" max="15381" width="9.140625" style="188" customWidth="1"/>
    <col min="15382" max="15383" width="5.42578125" style="188" customWidth="1"/>
    <col min="15384" max="15384" width="3.85546875" style="188" customWidth="1"/>
    <col min="15385" max="15392" width="7.28515625" style="188" customWidth="1"/>
    <col min="15393" max="15616" width="11.42578125" style="188"/>
    <col min="15617" max="15617" width="40.85546875" style="188" customWidth="1"/>
    <col min="15618" max="15618" width="52" style="188" bestFit="1" customWidth="1"/>
    <col min="15619" max="15619" width="62.5703125" style="188" customWidth="1"/>
    <col min="15620" max="15620" width="12" style="188" customWidth="1"/>
    <col min="15621" max="15621" width="15.140625" style="188" customWidth="1"/>
    <col min="15622" max="15626" width="13.28515625" style="188" customWidth="1"/>
    <col min="15627" max="15629" width="13" style="188" customWidth="1"/>
    <col min="15630" max="15633" width="0" style="188" hidden="1" customWidth="1"/>
    <col min="15634" max="15634" width="9.140625" style="188" customWidth="1"/>
    <col min="15635" max="15635" width="61.42578125" style="188" customWidth="1"/>
    <col min="15636" max="15637" width="9.140625" style="188" customWidth="1"/>
    <col min="15638" max="15639" width="5.42578125" style="188" customWidth="1"/>
    <col min="15640" max="15640" width="3.85546875" style="188" customWidth="1"/>
    <col min="15641" max="15648" width="7.28515625" style="188" customWidth="1"/>
    <col min="15649" max="15872" width="11.42578125" style="188"/>
    <col min="15873" max="15873" width="40.85546875" style="188" customWidth="1"/>
    <col min="15874" max="15874" width="52" style="188" bestFit="1" customWidth="1"/>
    <col min="15875" max="15875" width="62.5703125" style="188" customWidth="1"/>
    <col min="15876" max="15876" width="12" style="188" customWidth="1"/>
    <col min="15877" max="15877" width="15.140625" style="188" customWidth="1"/>
    <col min="15878" max="15882" width="13.28515625" style="188" customWidth="1"/>
    <col min="15883" max="15885" width="13" style="188" customWidth="1"/>
    <col min="15886" max="15889" width="0" style="188" hidden="1" customWidth="1"/>
    <col min="15890" max="15890" width="9.140625" style="188" customWidth="1"/>
    <col min="15891" max="15891" width="61.42578125" style="188" customWidth="1"/>
    <col min="15892" max="15893" width="9.140625" style="188" customWidth="1"/>
    <col min="15894" max="15895" width="5.42578125" style="188" customWidth="1"/>
    <col min="15896" max="15896" width="3.85546875" style="188" customWidth="1"/>
    <col min="15897" max="15904" width="7.28515625" style="188" customWidth="1"/>
    <col min="15905" max="16128" width="11.42578125" style="188"/>
    <col min="16129" max="16129" width="40.85546875" style="188" customWidth="1"/>
    <col min="16130" max="16130" width="52" style="188" bestFit="1" customWidth="1"/>
    <col min="16131" max="16131" width="62.5703125" style="188" customWidth="1"/>
    <col min="16132" max="16132" width="12" style="188" customWidth="1"/>
    <col min="16133" max="16133" width="15.140625" style="188" customWidth="1"/>
    <col min="16134" max="16138" width="13.28515625" style="188" customWidth="1"/>
    <col min="16139" max="16141" width="13" style="188" customWidth="1"/>
    <col min="16142" max="16145" width="0" style="188" hidden="1" customWidth="1"/>
    <col min="16146" max="16146" width="9.140625" style="188" customWidth="1"/>
    <col min="16147" max="16147" width="61.42578125" style="188" customWidth="1"/>
    <col min="16148" max="16149" width="9.140625" style="188" customWidth="1"/>
    <col min="16150" max="16151" width="5.42578125" style="188" customWidth="1"/>
    <col min="16152" max="16152" width="3.85546875" style="188" customWidth="1"/>
    <col min="16153" max="16160" width="7.28515625" style="188" customWidth="1"/>
    <col min="16161" max="16384" width="11.42578125" style="188"/>
  </cols>
  <sheetData>
    <row r="1" spans="1:32" ht="17.25" thickBot="1">
      <c r="A1" s="185" t="s">
        <v>160</v>
      </c>
      <c r="B1" s="186" t="s">
        <v>161</v>
      </c>
      <c r="C1" s="187"/>
      <c r="D1" s="187"/>
      <c r="E1" s="187"/>
      <c r="F1" s="187"/>
      <c r="G1" s="187"/>
      <c r="L1" s="348"/>
      <c r="M1" s="348"/>
      <c r="N1" s="348"/>
      <c r="O1" s="348"/>
      <c r="P1" s="348"/>
      <c r="Q1" s="348"/>
      <c r="R1" s="348"/>
      <c r="S1" s="348"/>
      <c r="T1" s="348"/>
      <c r="U1" s="348"/>
      <c r="Y1" s="189"/>
      <c r="Z1" s="189"/>
      <c r="AA1" s="189"/>
      <c r="AB1" s="189"/>
      <c r="AC1" s="189"/>
      <c r="AE1" s="189"/>
      <c r="AF1" s="189"/>
    </row>
    <row r="2" spans="1:32" ht="17.25" thickBot="1">
      <c r="A2" s="190" t="s">
        <v>162</v>
      </c>
      <c r="B2" s="186" t="s">
        <v>161</v>
      </c>
      <c r="C2" s="187"/>
      <c r="D2" s="187"/>
      <c r="E2" s="187"/>
      <c r="F2" s="187"/>
      <c r="G2" s="187"/>
      <c r="H2" s="187"/>
      <c r="I2" s="187"/>
      <c r="J2" s="187"/>
      <c r="K2" s="187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191"/>
      <c r="Y2" s="189"/>
      <c r="Z2" s="189"/>
      <c r="AA2" s="189"/>
      <c r="AB2" s="189"/>
      <c r="AC2" s="189"/>
      <c r="AD2" s="189"/>
      <c r="AE2" s="189"/>
      <c r="AF2" s="189"/>
    </row>
    <row r="3" spans="1:32" ht="17.25" thickBot="1">
      <c r="A3" s="192" t="s">
        <v>163</v>
      </c>
      <c r="B3" s="192" t="str">
        <f>'[4]GENERAL INFO'!C6</f>
        <v>WOMEN</v>
      </c>
      <c r="L3" s="348"/>
      <c r="M3" s="348"/>
      <c r="N3" s="348"/>
      <c r="O3" s="348"/>
      <c r="P3" s="348"/>
      <c r="Q3" s="348"/>
      <c r="R3" s="348"/>
      <c r="S3" s="348"/>
      <c r="T3" s="348"/>
      <c r="U3" s="348"/>
      <c r="Y3" s="189"/>
      <c r="Z3" s="189"/>
      <c r="AA3" s="189"/>
      <c r="AB3" s="189"/>
      <c r="AC3" s="189"/>
      <c r="AD3" s="189"/>
      <c r="AE3" s="189"/>
      <c r="AF3" s="189"/>
    </row>
    <row r="4" spans="1:32" ht="17.25" thickBot="1">
      <c r="A4" s="192" t="s">
        <v>164</v>
      </c>
      <c r="B4" s="192" t="str">
        <f>'[4]GENERAL INFO'!C9</f>
        <v>T-SHIRT SHORT SLEEVES CROPPED LENGTH</v>
      </c>
      <c r="L4" s="348"/>
      <c r="M4" s="348"/>
      <c r="N4" s="348"/>
      <c r="O4" s="348"/>
      <c r="P4" s="348"/>
      <c r="Q4" s="348"/>
      <c r="R4" s="348"/>
      <c r="S4" s="348"/>
      <c r="T4" s="348"/>
      <c r="U4" s="348"/>
      <c r="Y4" s="189"/>
      <c r="Z4" s="189"/>
      <c r="AA4" s="189"/>
      <c r="AB4" s="189"/>
      <c r="AC4" s="189"/>
      <c r="AE4" s="189"/>
      <c r="AF4" s="189"/>
    </row>
    <row r="5" spans="1:32" ht="17.25" thickBot="1">
      <c r="A5" s="192" t="s">
        <v>165</v>
      </c>
      <c r="B5" s="192" t="e">
        <f>'[4]GENERAL INFO'!C11</f>
        <v>#REF!</v>
      </c>
      <c r="Q5" s="349"/>
      <c r="R5" s="349"/>
      <c r="S5" s="193"/>
      <c r="T5" s="193"/>
      <c r="Y5" s="189"/>
      <c r="Z5" s="189"/>
      <c r="AA5" s="189"/>
      <c r="AB5" s="189"/>
      <c r="AC5" s="189"/>
      <c r="AD5" s="189"/>
      <c r="AE5" s="189"/>
      <c r="AF5" s="189"/>
    </row>
    <row r="6" spans="1:32" ht="17.25" thickBot="1"/>
    <row r="7" spans="1:32">
      <c r="A7" s="194"/>
      <c r="B7" s="194"/>
      <c r="C7" s="194"/>
      <c r="D7" s="195"/>
      <c r="E7" s="370" t="s">
        <v>300</v>
      </c>
      <c r="F7" s="195"/>
      <c r="G7" s="196"/>
      <c r="H7" s="195"/>
      <c r="I7" s="195"/>
      <c r="J7" s="195"/>
      <c r="K7" s="350" t="s">
        <v>301</v>
      </c>
      <c r="L7" s="351"/>
      <c r="M7" s="351"/>
      <c r="N7" s="351"/>
      <c r="O7" s="351"/>
      <c r="P7" s="351"/>
      <c r="Q7" s="351"/>
      <c r="R7" s="197"/>
      <c r="S7" s="373" t="s">
        <v>302</v>
      </c>
      <c r="T7" s="197"/>
      <c r="U7" s="197"/>
      <c r="V7" s="189"/>
      <c r="W7" s="189"/>
      <c r="X7" s="189"/>
      <c r="AC7" s="198"/>
      <c r="AD7" s="198"/>
      <c r="AE7" s="198"/>
      <c r="AF7" s="198"/>
    </row>
    <row r="8" spans="1:32" ht="17.25" thickBot="1">
      <c r="A8" s="199" t="s">
        <v>166</v>
      </c>
      <c r="B8" s="199" t="s">
        <v>167</v>
      </c>
      <c r="C8" s="199"/>
      <c r="D8" s="200"/>
      <c r="E8" s="371"/>
      <c r="F8" s="200" t="s">
        <v>82</v>
      </c>
      <c r="G8" s="201" t="s">
        <v>55</v>
      </c>
      <c r="H8" s="200" t="s">
        <v>10</v>
      </c>
      <c r="I8" s="200" t="s">
        <v>52</v>
      </c>
      <c r="J8" s="200" t="s">
        <v>53</v>
      </c>
      <c r="K8" s="352"/>
      <c r="L8" s="353"/>
      <c r="M8" s="353"/>
      <c r="N8" s="353"/>
      <c r="O8" s="353"/>
      <c r="P8" s="353"/>
      <c r="Q8" s="353"/>
      <c r="R8" s="202" t="s">
        <v>55</v>
      </c>
      <c r="S8" s="374"/>
      <c r="T8" s="202"/>
      <c r="U8" s="202"/>
      <c r="V8" s="189"/>
      <c r="W8" s="189"/>
      <c r="X8" s="189"/>
      <c r="AC8" s="198"/>
      <c r="AD8" s="198"/>
      <c r="AE8" s="198"/>
      <c r="AF8" s="198"/>
    </row>
    <row r="9" spans="1:32" ht="17.25" thickBot="1">
      <c r="A9" s="203"/>
      <c r="B9" s="203"/>
      <c r="C9" s="203"/>
      <c r="D9" s="204"/>
      <c r="E9" s="372"/>
      <c r="F9" s="204"/>
      <c r="G9" s="205"/>
      <c r="H9" s="204"/>
      <c r="I9" s="204"/>
      <c r="J9" s="204"/>
      <c r="K9" s="354"/>
      <c r="L9" s="355"/>
      <c r="M9" s="355"/>
      <c r="N9" s="355"/>
      <c r="O9" s="355"/>
      <c r="P9" s="355"/>
      <c r="Q9" s="355"/>
      <c r="R9" s="206"/>
      <c r="S9" s="375"/>
      <c r="T9" s="206"/>
      <c r="U9" s="206"/>
      <c r="V9" s="189"/>
      <c r="W9" s="189"/>
      <c r="AC9" s="198"/>
      <c r="AD9" s="198"/>
      <c r="AE9" s="198"/>
      <c r="AF9" s="198"/>
    </row>
    <row r="10" spans="1:32">
      <c r="A10" s="207" t="s">
        <v>168</v>
      </c>
      <c r="B10" s="208"/>
      <c r="C10" s="208"/>
      <c r="D10" s="209"/>
      <c r="E10" s="210"/>
      <c r="F10" s="209"/>
      <c r="G10" s="211"/>
      <c r="H10" s="209"/>
      <c r="I10" s="209"/>
      <c r="J10" s="209"/>
      <c r="K10" s="356"/>
      <c r="L10" s="356"/>
      <c r="M10" s="356"/>
      <c r="N10" s="356"/>
      <c r="O10" s="356"/>
      <c r="P10" s="356"/>
      <c r="Q10" s="356"/>
      <c r="R10" s="211"/>
      <c r="S10" s="213"/>
      <c r="T10" s="211"/>
      <c r="U10" s="214"/>
      <c r="AC10" s="193"/>
      <c r="AD10" s="193"/>
      <c r="AE10" s="193"/>
      <c r="AF10" s="193"/>
    </row>
    <row r="11" spans="1:32" ht="51" customHeight="1">
      <c r="A11" s="215" t="s">
        <v>169</v>
      </c>
      <c r="B11" s="216" t="s">
        <v>170</v>
      </c>
      <c r="C11" s="217" t="s">
        <v>264</v>
      </c>
      <c r="D11" s="218" t="s">
        <v>171</v>
      </c>
      <c r="E11" s="219">
        <v>1.5</v>
      </c>
      <c r="F11" s="218">
        <f>G11-2.5</f>
        <v>45.5</v>
      </c>
      <c r="G11" s="220">
        <v>48</v>
      </c>
      <c r="H11" s="218">
        <f>G11+1.5</f>
        <v>49.5</v>
      </c>
      <c r="I11" s="218">
        <f>H11+1.5</f>
        <v>51</v>
      </c>
      <c r="J11" s="218">
        <f>I11+1.5</f>
        <v>52.5</v>
      </c>
      <c r="K11" s="356"/>
      <c r="L11" s="356"/>
      <c r="M11" s="356"/>
      <c r="N11" s="356"/>
      <c r="O11" s="356"/>
      <c r="P11" s="356"/>
      <c r="Q11" s="356"/>
      <c r="R11" s="220">
        <v>47</v>
      </c>
      <c r="S11" s="221"/>
      <c r="T11" s="220"/>
      <c r="U11" s="222"/>
      <c r="AC11" s="193"/>
      <c r="AD11" s="193"/>
      <c r="AE11" s="193"/>
      <c r="AF11" s="193"/>
    </row>
    <row r="12" spans="1:32" ht="51" customHeight="1">
      <c r="A12" s="215" t="s">
        <v>172</v>
      </c>
      <c r="B12" s="216" t="s">
        <v>173</v>
      </c>
      <c r="C12" s="217" t="s">
        <v>265</v>
      </c>
      <c r="D12" s="218" t="s">
        <v>174</v>
      </c>
      <c r="E12" s="223">
        <v>1.2</v>
      </c>
      <c r="F12" s="224">
        <f>G12-1</f>
        <v>37</v>
      </c>
      <c r="G12" s="220">
        <v>38</v>
      </c>
      <c r="H12" s="224">
        <f>G12+1</f>
        <v>39</v>
      </c>
      <c r="I12" s="224">
        <f>H12+1.25</f>
        <v>40.25</v>
      </c>
      <c r="J12" s="224">
        <f>I12+1.25</f>
        <v>41.5</v>
      </c>
      <c r="K12" s="356"/>
      <c r="L12" s="356"/>
      <c r="M12" s="356"/>
      <c r="N12" s="356"/>
      <c r="O12" s="356"/>
      <c r="P12" s="356"/>
      <c r="Q12" s="356"/>
      <c r="R12" s="220">
        <v>38</v>
      </c>
      <c r="S12" s="221"/>
      <c r="T12" s="220"/>
      <c r="U12" s="222"/>
      <c r="AC12" s="193"/>
      <c r="AD12" s="193"/>
      <c r="AE12" s="193"/>
      <c r="AF12" s="193"/>
    </row>
    <row r="13" spans="1:32" ht="51" customHeight="1">
      <c r="A13" s="215" t="s">
        <v>175</v>
      </c>
      <c r="B13" s="216" t="s">
        <v>176</v>
      </c>
      <c r="C13" s="217" t="s">
        <v>266</v>
      </c>
      <c r="D13" s="218" t="s">
        <v>177</v>
      </c>
      <c r="E13" s="223">
        <v>1.5</v>
      </c>
      <c r="F13" s="224">
        <f>G13-2</f>
        <v>49</v>
      </c>
      <c r="G13" s="220">
        <v>51</v>
      </c>
      <c r="H13" s="224">
        <f>G13+2</f>
        <v>53</v>
      </c>
      <c r="I13" s="224">
        <f>H13+2.5</f>
        <v>55.5</v>
      </c>
      <c r="J13" s="224">
        <f>I13+2.5</f>
        <v>58</v>
      </c>
      <c r="K13" s="356"/>
      <c r="L13" s="356"/>
      <c r="M13" s="356"/>
      <c r="N13" s="356"/>
      <c r="O13" s="356"/>
      <c r="P13" s="356"/>
      <c r="Q13" s="356"/>
      <c r="R13" s="220">
        <v>52</v>
      </c>
      <c r="S13" s="221"/>
      <c r="T13" s="220"/>
      <c r="U13" s="222"/>
      <c r="AC13" s="193"/>
      <c r="AD13" s="193"/>
      <c r="AE13" s="193"/>
      <c r="AF13" s="193"/>
    </row>
    <row r="14" spans="1:32" ht="51" customHeight="1">
      <c r="A14" s="215" t="s">
        <v>178</v>
      </c>
      <c r="B14" s="216" t="s">
        <v>179</v>
      </c>
      <c r="C14" s="217" t="s">
        <v>267</v>
      </c>
      <c r="D14" s="218" t="s">
        <v>180</v>
      </c>
      <c r="E14" s="223">
        <v>1.5</v>
      </c>
      <c r="F14" s="224">
        <f>G14-2</f>
        <v>49.5</v>
      </c>
      <c r="G14" s="220">
        <v>51.5</v>
      </c>
      <c r="H14" s="224">
        <f>G14+2</f>
        <v>53.5</v>
      </c>
      <c r="I14" s="224">
        <f>H14+2.5</f>
        <v>56</v>
      </c>
      <c r="J14" s="224">
        <f>I14+2.5</f>
        <v>58.5</v>
      </c>
      <c r="K14" s="356"/>
      <c r="L14" s="356"/>
      <c r="M14" s="356"/>
      <c r="N14" s="356"/>
      <c r="O14" s="356"/>
      <c r="P14" s="356"/>
      <c r="Q14" s="356"/>
      <c r="R14" s="220">
        <v>50</v>
      </c>
      <c r="S14" s="221"/>
      <c r="T14" s="220"/>
      <c r="U14" s="222"/>
      <c r="AC14" s="193"/>
      <c r="AD14" s="193"/>
      <c r="AE14" s="193"/>
      <c r="AF14" s="193"/>
    </row>
    <row r="15" spans="1:32" ht="51" customHeight="1">
      <c r="A15" s="215" t="s">
        <v>181</v>
      </c>
      <c r="B15" s="216" t="s">
        <v>182</v>
      </c>
      <c r="C15" s="217" t="s">
        <v>268</v>
      </c>
      <c r="D15" s="218" t="s">
        <v>183</v>
      </c>
      <c r="E15" s="223">
        <v>0.3</v>
      </c>
      <c r="F15" s="224">
        <f>G15</f>
        <v>2.5</v>
      </c>
      <c r="G15" s="220">
        <v>2.5</v>
      </c>
      <c r="H15" s="224">
        <f>G15</f>
        <v>2.5</v>
      </c>
      <c r="I15" s="224">
        <f>H15</f>
        <v>2.5</v>
      </c>
      <c r="J15" s="224">
        <f>I15</f>
        <v>2.5</v>
      </c>
      <c r="K15" s="356"/>
      <c r="L15" s="356"/>
      <c r="M15" s="356"/>
      <c r="N15" s="356"/>
      <c r="O15" s="356"/>
      <c r="P15" s="356"/>
      <c r="Q15" s="356"/>
      <c r="R15" s="220">
        <v>2.5</v>
      </c>
      <c r="S15" s="221"/>
      <c r="T15" s="220"/>
      <c r="U15" s="222"/>
      <c r="AC15" s="193"/>
      <c r="AD15" s="193"/>
      <c r="AE15" s="193"/>
      <c r="AF15" s="193"/>
    </row>
    <row r="16" spans="1:32" s="231" customFormat="1" ht="51" customHeight="1">
      <c r="A16" s="225" t="s">
        <v>184</v>
      </c>
      <c r="B16" s="226" t="s">
        <v>173</v>
      </c>
      <c r="C16" s="227" t="s">
        <v>269</v>
      </c>
      <c r="D16" s="228" t="s">
        <v>185</v>
      </c>
      <c r="E16" s="223">
        <v>0.8</v>
      </c>
      <c r="F16" s="229">
        <f>G16-0.75</f>
        <v>21.25</v>
      </c>
      <c r="G16" s="220">
        <v>22</v>
      </c>
      <c r="H16" s="229">
        <f t="shared" ref="H16:J18" si="0">G16+0.75</f>
        <v>22.75</v>
      </c>
      <c r="I16" s="229">
        <f t="shared" si="0"/>
        <v>23.5</v>
      </c>
      <c r="J16" s="229">
        <f t="shared" si="0"/>
        <v>24.25</v>
      </c>
      <c r="K16" s="356"/>
      <c r="L16" s="356"/>
      <c r="M16" s="356"/>
      <c r="N16" s="356"/>
      <c r="O16" s="356"/>
      <c r="P16" s="356"/>
      <c r="Q16" s="356"/>
      <c r="R16" s="220">
        <v>21.5</v>
      </c>
      <c r="S16" s="230" t="s">
        <v>303</v>
      </c>
      <c r="T16" s="220"/>
      <c r="U16" s="222"/>
      <c r="AC16" s="232"/>
      <c r="AD16" s="232"/>
      <c r="AE16" s="232"/>
      <c r="AF16" s="232"/>
    </row>
    <row r="17" spans="1:32" ht="51" customHeight="1">
      <c r="A17" s="215" t="s">
        <v>186</v>
      </c>
      <c r="B17" s="216" t="s">
        <v>187</v>
      </c>
      <c r="C17" s="217" t="s">
        <v>270</v>
      </c>
      <c r="D17" s="218" t="s">
        <v>188</v>
      </c>
      <c r="E17" s="223">
        <v>0.8</v>
      </c>
      <c r="F17" s="224">
        <f>G17-0.75</f>
        <v>18.25</v>
      </c>
      <c r="G17" s="220">
        <v>19</v>
      </c>
      <c r="H17" s="224">
        <f t="shared" si="0"/>
        <v>19.75</v>
      </c>
      <c r="I17" s="224">
        <f t="shared" si="0"/>
        <v>20.5</v>
      </c>
      <c r="J17" s="224">
        <f t="shared" si="0"/>
        <v>21.25</v>
      </c>
      <c r="K17" s="356"/>
      <c r="L17" s="356"/>
      <c r="M17" s="356"/>
      <c r="N17" s="356"/>
      <c r="O17" s="356"/>
      <c r="P17" s="356"/>
      <c r="Q17" s="356"/>
      <c r="R17" s="220">
        <v>19.5</v>
      </c>
      <c r="S17" s="221"/>
      <c r="T17" s="220"/>
      <c r="U17" s="222"/>
      <c r="AC17" s="193"/>
      <c r="AD17" s="193"/>
      <c r="AE17" s="193"/>
      <c r="AF17" s="193"/>
    </row>
    <row r="18" spans="1:32" ht="51" customHeight="1">
      <c r="A18" s="215" t="s">
        <v>189</v>
      </c>
      <c r="B18" s="216" t="s">
        <v>190</v>
      </c>
      <c r="C18" s="217" t="s">
        <v>271</v>
      </c>
      <c r="D18" s="218" t="s">
        <v>191</v>
      </c>
      <c r="E18" s="223">
        <v>0.8</v>
      </c>
      <c r="F18" s="224">
        <f>G18-0.75</f>
        <v>16.25</v>
      </c>
      <c r="G18" s="220">
        <v>17</v>
      </c>
      <c r="H18" s="224">
        <f t="shared" si="0"/>
        <v>17.75</v>
      </c>
      <c r="I18" s="224">
        <f t="shared" si="0"/>
        <v>18.5</v>
      </c>
      <c r="J18" s="224">
        <f t="shared" si="0"/>
        <v>19.25</v>
      </c>
      <c r="K18" s="356"/>
      <c r="L18" s="356"/>
      <c r="M18" s="356"/>
      <c r="N18" s="356"/>
      <c r="O18" s="356"/>
      <c r="P18" s="356"/>
      <c r="Q18" s="356"/>
      <c r="R18" s="220">
        <v>17</v>
      </c>
      <c r="S18" s="221"/>
      <c r="T18" s="220"/>
      <c r="U18" s="222"/>
      <c r="AC18" s="193"/>
      <c r="AD18" s="193"/>
      <c r="AE18" s="193"/>
      <c r="AF18" s="193"/>
    </row>
    <row r="19" spans="1:32" ht="51" customHeight="1">
      <c r="A19" s="215" t="s">
        <v>192</v>
      </c>
      <c r="B19" s="216" t="s">
        <v>182</v>
      </c>
      <c r="C19" s="217" t="s">
        <v>272</v>
      </c>
      <c r="D19" s="218" t="s">
        <v>193</v>
      </c>
      <c r="E19" s="223">
        <v>0.3</v>
      </c>
      <c r="F19" s="224">
        <f>G19</f>
        <v>2.5</v>
      </c>
      <c r="G19" s="220">
        <v>2.5</v>
      </c>
      <c r="H19" s="224">
        <f>G19</f>
        <v>2.5</v>
      </c>
      <c r="I19" s="224">
        <f>H19</f>
        <v>2.5</v>
      </c>
      <c r="J19" s="224">
        <f>I19</f>
        <v>2.5</v>
      </c>
      <c r="K19" s="356"/>
      <c r="L19" s="356"/>
      <c r="M19" s="356"/>
      <c r="N19" s="356"/>
      <c r="O19" s="356"/>
      <c r="P19" s="356"/>
      <c r="Q19" s="356"/>
      <c r="R19" s="220">
        <v>2.5</v>
      </c>
      <c r="S19" s="221"/>
      <c r="T19" s="220"/>
      <c r="U19" s="222"/>
      <c r="AC19" s="193"/>
      <c r="AD19" s="193"/>
      <c r="AE19" s="193"/>
      <c r="AF19" s="193"/>
    </row>
    <row r="20" spans="1:32" ht="51" customHeight="1">
      <c r="A20" s="215" t="s">
        <v>194</v>
      </c>
      <c r="B20" s="216" t="s">
        <v>195</v>
      </c>
      <c r="C20" s="217" t="s">
        <v>273</v>
      </c>
      <c r="D20" s="218" t="s">
        <v>52</v>
      </c>
      <c r="E20" s="219">
        <v>1.5</v>
      </c>
      <c r="F20" s="218">
        <f>G20-0.75</f>
        <v>42.25</v>
      </c>
      <c r="G20" s="220">
        <v>43</v>
      </c>
      <c r="H20" s="224">
        <f>G20+0.75</f>
        <v>43.75</v>
      </c>
      <c r="I20" s="224">
        <f>H20+0.75</f>
        <v>44.5</v>
      </c>
      <c r="J20" s="224">
        <f>I20+0.75</f>
        <v>45.25</v>
      </c>
      <c r="K20" s="356"/>
      <c r="L20" s="356"/>
      <c r="M20" s="356"/>
      <c r="N20" s="356"/>
      <c r="O20" s="356"/>
      <c r="P20" s="356"/>
      <c r="Q20" s="356"/>
      <c r="R20" s="220">
        <v>44.5</v>
      </c>
      <c r="S20" s="221"/>
      <c r="T20" s="220"/>
      <c r="U20" s="222"/>
      <c r="AC20" s="193"/>
      <c r="AD20" s="193"/>
      <c r="AE20" s="193"/>
      <c r="AF20" s="193"/>
    </row>
    <row r="21" spans="1:32" s="231" customFormat="1" ht="51" customHeight="1">
      <c r="A21" s="225" t="s">
        <v>196</v>
      </c>
      <c r="B21" s="226"/>
      <c r="C21" s="227" t="s">
        <v>304</v>
      </c>
      <c r="D21" s="228" t="s">
        <v>197</v>
      </c>
      <c r="E21" s="219">
        <v>0.8</v>
      </c>
      <c r="F21" s="228">
        <f>G21-0.4</f>
        <v>13.6</v>
      </c>
      <c r="G21" s="220">
        <v>14</v>
      </c>
      <c r="H21" s="229">
        <f>G21+0.4</f>
        <v>14.4</v>
      </c>
      <c r="I21" s="229">
        <f>H21+0.4</f>
        <v>14.8</v>
      </c>
      <c r="J21" s="229">
        <f>I21+0.4</f>
        <v>15.200000000000001</v>
      </c>
      <c r="K21" s="356"/>
      <c r="L21" s="356"/>
      <c r="M21" s="356"/>
      <c r="N21" s="356"/>
      <c r="O21" s="356"/>
      <c r="P21" s="356"/>
      <c r="Q21" s="356"/>
      <c r="R21" s="220">
        <v>10.5</v>
      </c>
      <c r="S21" s="233" t="s">
        <v>305</v>
      </c>
      <c r="T21" s="220"/>
      <c r="U21" s="222"/>
      <c r="AC21" s="232"/>
      <c r="AD21" s="232"/>
      <c r="AE21" s="232"/>
      <c r="AF21" s="232"/>
    </row>
    <row r="22" spans="1:32" ht="51" customHeight="1">
      <c r="A22" s="215" t="s">
        <v>199</v>
      </c>
      <c r="B22" s="216" t="s">
        <v>200</v>
      </c>
      <c r="C22" s="217" t="s">
        <v>274</v>
      </c>
      <c r="D22" s="218" t="s">
        <v>201</v>
      </c>
      <c r="E22" s="219">
        <v>0.3</v>
      </c>
      <c r="F22" s="218">
        <v>4</v>
      </c>
      <c r="G22" s="220">
        <v>4</v>
      </c>
      <c r="H22" s="218">
        <v>4</v>
      </c>
      <c r="I22" s="218">
        <v>4</v>
      </c>
      <c r="J22" s="218">
        <v>4</v>
      </c>
      <c r="K22" s="356"/>
      <c r="L22" s="356"/>
      <c r="M22" s="356"/>
      <c r="N22" s="356"/>
      <c r="O22" s="356"/>
      <c r="P22" s="356"/>
      <c r="Q22" s="356"/>
      <c r="R22" s="220">
        <v>4</v>
      </c>
      <c r="S22" s="221"/>
      <c r="T22" s="220"/>
      <c r="U22" s="222"/>
      <c r="AC22" s="193"/>
      <c r="AD22" s="193"/>
      <c r="AE22" s="193"/>
      <c r="AF22" s="193"/>
    </row>
    <row r="23" spans="1:32" ht="51" customHeight="1">
      <c r="A23" s="215"/>
      <c r="B23" s="216"/>
      <c r="C23" s="217"/>
      <c r="D23" s="218"/>
      <c r="E23" s="219"/>
      <c r="F23" s="218"/>
      <c r="G23" s="220"/>
      <c r="H23" s="224"/>
      <c r="I23" s="224"/>
      <c r="J23" s="224"/>
      <c r="K23" s="356"/>
      <c r="L23" s="356"/>
      <c r="M23" s="356"/>
      <c r="N23" s="356"/>
      <c r="O23" s="356"/>
      <c r="P23" s="356"/>
      <c r="Q23" s="356"/>
      <c r="R23" s="220"/>
      <c r="S23" s="221"/>
      <c r="T23" s="220"/>
      <c r="U23" s="222"/>
      <c r="AC23" s="193"/>
      <c r="AD23" s="193"/>
      <c r="AE23" s="193"/>
      <c r="AF23" s="193"/>
    </row>
    <row r="24" spans="1:32" ht="51" customHeight="1">
      <c r="A24" s="215" t="s">
        <v>202</v>
      </c>
      <c r="B24" s="216"/>
      <c r="C24" s="217" t="s">
        <v>275</v>
      </c>
      <c r="D24" s="218"/>
      <c r="E24" s="223"/>
      <c r="F24" s="224"/>
      <c r="G24" s="220"/>
      <c r="H24" s="224"/>
      <c r="I24" s="224"/>
      <c r="J24" s="224"/>
      <c r="K24" s="356"/>
      <c r="L24" s="356"/>
      <c r="M24" s="356"/>
      <c r="N24" s="356"/>
      <c r="O24" s="356"/>
      <c r="P24" s="356"/>
      <c r="Q24" s="356"/>
      <c r="R24" s="220"/>
      <c r="S24" s="221"/>
      <c r="T24" s="220"/>
      <c r="U24" s="222"/>
      <c r="AC24" s="193"/>
      <c r="AD24" s="193"/>
      <c r="AE24" s="193"/>
      <c r="AF24" s="193"/>
    </row>
    <row r="25" spans="1:32" ht="51" customHeight="1">
      <c r="A25" s="215" t="s">
        <v>203</v>
      </c>
      <c r="B25" s="216" t="s">
        <v>204</v>
      </c>
      <c r="C25" s="217" t="s">
        <v>276</v>
      </c>
      <c r="D25" s="218" t="s">
        <v>205</v>
      </c>
      <c r="E25" s="223">
        <v>0.8</v>
      </c>
      <c r="F25" s="224">
        <f>G25-0.5</f>
        <v>20</v>
      </c>
      <c r="G25" s="220">
        <v>20.5</v>
      </c>
      <c r="H25" s="224">
        <f t="shared" ref="H25:J26" si="1">G25+0.5</f>
        <v>21</v>
      </c>
      <c r="I25" s="224">
        <f t="shared" si="1"/>
        <v>21.5</v>
      </c>
      <c r="J25" s="224">
        <f t="shared" si="1"/>
        <v>22</v>
      </c>
      <c r="K25" s="356"/>
      <c r="L25" s="356"/>
      <c r="M25" s="356"/>
      <c r="N25" s="356"/>
      <c r="O25" s="356"/>
      <c r="P25" s="356"/>
      <c r="Q25" s="356"/>
      <c r="R25" s="220">
        <v>20</v>
      </c>
      <c r="S25" s="221"/>
      <c r="T25" s="220"/>
      <c r="U25" s="222"/>
      <c r="AC25" s="193"/>
      <c r="AD25" s="193"/>
      <c r="AE25" s="193"/>
      <c r="AF25" s="193"/>
    </row>
    <row r="26" spans="1:32" ht="51" customHeight="1">
      <c r="A26" s="215" t="s">
        <v>206</v>
      </c>
      <c r="B26" s="216" t="s">
        <v>207</v>
      </c>
      <c r="C26" s="217" t="s">
        <v>277</v>
      </c>
      <c r="D26" s="218" t="s">
        <v>208</v>
      </c>
      <c r="E26" s="223">
        <v>0.5</v>
      </c>
      <c r="F26" s="224">
        <f>G26-0.5</f>
        <v>9</v>
      </c>
      <c r="G26" s="220">
        <v>9.5</v>
      </c>
      <c r="H26" s="224">
        <f t="shared" si="1"/>
        <v>10</v>
      </c>
      <c r="I26" s="224">
        <f t="shared" si="1"/>
        <v>10.5</v>
      </c>
      <c r="J26" s="224">
        <f t="shared" si="1"/>
        <v>11</v>
      </c>
      <c r="K26" s="356"/>
      <c r="L26" s="356"/>
      <c r="M26" s="356"/>
      <c r="N26" s="356"/>
      <c r="O26" s="356"/>
      <c r="P26" s="356"/>
      <c r="Q26" s="356"/>
      <c r="R26" s="220">
        <v>9.5</v>
      </c>
      <c r="S26" s="221"/>
      <c r="T26" s="220"/>
      <c r="U26" s="222"/>
      <c r="AC26" s="193"/>
      <c r="AD26" s="193"/>
      <c r="AE26" s="193"/>
      <c r="AF26" s="193"/>
    </row>
    <row r="27" spans="1:32" ht="51" customHeight="1">
      <c r="A27" s="215" t="s">
        <v>209</v>
      </c>
      <c r="B27" s="216" t="s">
        <v>207</v>
      </c>
      <c r="C27" s="217" t="s">
        <v>278</v>
      </c>
      <c r="D27" s="218" t="s">
        <v>210</v>
      </c>
      <c r="E27" s="223">
        <v>0.3</v>
      </c>
      <c r="F27" s="224">
        <f>G27</f>
        <v>2.5</v>
      </c>
      <c r="G27" s="220">
        <v>2.5</v>
      </c>
      <c r="H27" s="224">
        <f t="shared" ref="H27:J28" si="2">G27</f>
        <v>2.5</v>
      </c>
      <c r="I27" s="224">
        <f t="shared" si="2"/>
        <v>2.5</v>
      </c>
      <c r="J27" s="224">
        <f t="shared" si="2"/>
        <v>2.5</v>
      </c>
      <c r="K27" s="356"/>
      <c r="L27" s="356"/>
      <c r="M27" s="356"/>
      <c r="N27" s="356"/>
      <c r="O27" s="356"/>
      <c r="P27" s="356"/>
      <c r="Q27" s="356"/>
      <c r="R27" s="220">
        <v>2</v>
      </c>
      <c r="S27" s="221"/>
      <c r="T27" s="220"/>
      <c r="U27" s="222"/>
      <c r="AC27" s="193"/>
      <c r="AD27" s="193"/>
      <c r="AE27" s="193"/>
      <c r="AF27" s="193"/>
    </row>
    <row r="28" spans="1:32" ht="51" customHeight="1">
      <c r="A28" s="215" t="s">
        <v>211</v>
      </c>
      <c r="B28" s="216"/>
      <c r="C28" s="217" t="s">
        <v>279</v>
      </c>
      <c r="D28" s="218" t="s">
        <v>212</v>
      </c>
      <c r="E28" s="223">
        <v>0.3</v>
      </c>
      <c r="F28" s="224">
        <f>G28</f>
        <v>2</v>
      </c>
      <c r="G28" s="220">
        <v>2</v>
      </c>
      <c r="H28" s="224">
        <f t="shared" si="2"/>
        <v>2</v>
      </c>
      <c r="I28" s="224">
        <f t="shared" si="2"/>
        <v>2</v>
      </c>
      <c r="J28" s="224">
        <f t="shared" si="2"/>
        <v>2</v>
      </c>
      <c r="K28" s="356"/>
      <c r="L28" s="356"/>
      <c r="M28" s="356"/>
      <c r="N28" s="356"/>
      <c r="O28" s="356"/>
      <c r="P28" s="356"/>
      <c r="Q28" s="356"/>
      <c r="R28" s="220">
        <v>1.7</v>
      </c>
      <c r="S28" s="221"/>
      <c r="T28" s="220"/>
      <c r="U28" s="222"/>
      <c r="AC28" s="193"/>
      <c r="AD28" s="193"/>
      <c r="AE28" s="193"/>
      <c r="AF28" s="193"/>
    </row>
    <row r="29" spans="1:32" ht="51" customHeight="1">
      <c r="A29" s="215" t="s">
        <v>213</v>
      </c>
      <c r="B29" s="216" t="s">
        <v>214</v>
      </c>
      <c r="C29" s="217"/>
      <c r="D29" s="218" t="s">
        <v>55</v>
      </c>
      <c r="E29" s="223"/>
      <c r="F29" s="224"/>
      <c r="G29" s="220"/>
      <c r="H29" s="224"/>
      <c r="I29" s="224"/>
      <c r="J29" s="224"/>
      <c r="K29" s="356"/>
      <c r="L29" s="356"/>
      <c r="M29" s="356"/>
      <c r="N29" s="356"/>
      <c r="O29" s="356"/>
      <c r="P29" s="356"/>
      <c r="Q29" s="356"/>
      <c r="R29" s="220"/>
      <c r="S29" s="221"/>
      <c r="T29" s="220"/>
      <c r="U29" s="222"/>
      <c r="AC29" s="193"/>
      <c r="AD29" s="193"/>
      <c r="AE29" s="193"/>
      <c r="AF29" s="193"/>
    </row>
    <row r="30" spans="1:32" ht="51" customHeight="1">
      <c r="A30" s="215" t="s">
        <v>215</v>
      </c>
      <c r="B30" s="216" t="s">
        <v>216</v>
      </c>
      <c r="C30" s="217" t="s">
        <v>280</v>
      </c>
      <c r="D30" s="218"/>
      <c r="E30" s="223"/>
      <c r="F30" s="224">
        <f>G30</f>
        <v>58</v>
      </c>
      <c r="G30" s="220">
        <v>58</v>
      </c>
      <c r="H30" s="224">
        <v>58</v>
      </c>
      <c r="I30" s="224">
        <v>58</v>
      </c>
      <c r="J30" s="224">
        <v>58</v>
      </c>
      <c r="K30" s="356"/>
      <c r="L30" s="356"/>
      <c r="M30" s="356"/>
      <c r="N30" s="356"/>
      <c r="O30" s="356"/>
      <c r="P30" s="356"/>
      <c r="Q30" s="356"/>
      <c r="R30" s="220" t="s">
        <v>217</v>
      </c>
      <c r="S30" s="221"/>
      <c r="T30" s="220"/>
      <c r="U30" s="222"/>
      <c r="AC30" s="193"/>
      <c r="AD30" s="193"/>
      <c r="AE30" s="193"/>
      <c r="AF30" s="193"/>
    </row>
    <row r="31" spans="1:32" ht="51" customHeight="1">
      <c r="A31" s="215"/>
      <c r="B31" s="216"/>
      <c r="C31" s="216"/>
      <c r="D31" s="218"/>
      <c r="E31" s="223"/>
      <c r="F31" s="224"/>
      <c r="G31" s="220"/>
      <c r="H31" s="224"/>
      <c r="I31" s="224"/>
      <c r="J31" s="224"/>
      <c r="K31" s="376"/>
      <c r="L31" s="377"/>
      <c r="M31" s="377"/>
      <c r="N31" s="377"/>
      <c r="O31" s="377"/>
      <c r="P31" s="377"/>
      <c r="Q31" s="378"/>
      <c r="R31" s="220"/>
      <c r="S31" s="221"/>
      <c r="T31" s="220"/>
      <c r="U31" s="222"/>
      <c r="AC31" s="193"/>
      <c r="AD31" s="193"/>
      <c r="AE31" s="193"/>
      <c r="AF31" s="193"/>
    </row>
    <row r="32" spans="1:32" ht="51" customHeight="1">
      <c r="A32" s="215" t="s">
        <v>218</v>
      </c>
      <c r="B32" s="216"/>
      <c r="C32" s="216"/>
      <c r="D32" s="218"/>
      <c r="E32" s="223"/>
      <c r="F32" s="224"/>
      <c r="G32" s="220"/>
      <c r="H32" s="224"/>
      <c r="I32" s="224"/>
      <c r="J32" s="224"/>
      <c r="K32" s="379"/>
      <c r="L32" s="379"/>
      <c r="M32" s="379"/>
      <c r="N32" s="379"/>
      <c r="O32" s="379"/>
      <c r="P32" s="379"/>
      <c r="Q32" s="379"/>
      <c r="R32" s="220"/>
      <c r="S32" s="221"/>
      <c r="T32" s="220"/>
      <c r="U32" s="222"/>
      <c r="AC32" s="193"/>
      <c r="AD32" s="193"/>
      <c r="AE32" s="193"/>
      <c r="AF32" s="193"/>
    </row>
    <row r="33" spans="1:32" ht="51" customHeight="1">
      <c r="A33" s="215" t="s">
        <v>219</v>
      </c>
      <c r="B33" s="216" t="s">
        <v>220</v>
      </c>
      <c r="C33" s="216"/>
      <c r="D33" s="218"/>
      <c r="E33" s="223"/>
      <c r="F33" s="234">
        <f>G33</f>
        <v>100</v>
      </c>
      <c r="G33" s="235">
        <v>100</v>
      </c>
      <c r="H33" s="234">
        <f t="shared" ref="H33:J34" si="3">G33</f>
        <v>100</v>
      </c>
      <c r="I33" s="234">
        <f t="shared" si="3"/>
        <v>100</v>
      </c>
      <c r="J33" s="234">
        <f t="shared" si="3"/>
        <v>100</v>
      </c>
      <c r="K33" s="356"/>
      <c r="L33" s="356"/>
      <c r="M33" s="356"/>
      <c r="N33" s="356"/>
      <c r="O33" s="356"/>
      <c r="P33" s="356"/>
      <c r="Q33" s="356"/>
      <c r="R33" s="220"/>
      <c r="S33" s="221"/>
      <c r="T33" s="220"/>
      <c r="U33" s="222"/>
      <c r="AC33" s="193"/>
      <c r="AD33" s="193"/>
      <c r="AE33" s="193"/>
      <c r="AF33" s="193"/>
    </row>
    <row r="34" spans="1:32" ht="51" customHeight="1">
      <c r="A34" s="215" t="s">
        <v>221</v>
      </c>
      <c r="B34" s="216" t="s">
        <v>220</v>
      </c>
      <c r="C34" s="216"/>
      <c r="D34" s="218"/>
      <c r="E34" s="223"/>
      <c r="F34" s="234">
        <f>G34</f>
        <v>100</v>
      </c>
      <c r="G34" s="235">
        <v>100</v>
      </c>
      <c r="H34" s="234">
        <f t="shared" si="3"/>
        <v>100</v>
      </c>
      <c r="I34" s="234">
        <f t="shared" si="3"/>
        <v>100</v>
      </c>
      <c r="J34" s="234">
        <f t="shared" si="3"/>
        <v>100</v>
      </c>
      <c r="K34" s="356"/>
      <c r="L34" s="356"/>
      <c r="M34" s="356"/>
      <c r="N34" s="356"/>
      <c r="O34" s="356"/>
      <c r="P34" s="356"/>
      <c r="Q34" s="356"/>
      <c r="R34" s="220"/>
      <c r="S34" s="221"/>
      <c r="T34" s="220"/>
      <c r="U34" s="222"/>
      <c r="AC34" s="193"/>
      <c r="AD34" s="193"/>
      <c r="AE34" s="193"/>
      <c r="AF34" s="193"/>
    </row>
    <row r="35" spans="1:32" ht="51" customHeight="1">
      <c r="A35" s="215" t="s">
        <v>222</v>
      </c>
      <c r="B35" s="216"/>
      <c r="C35" s="216"/>
      <c r="D35" s="218"/>
      <c r="E35" s="223"/>
      <c r="F35" s="234" t="s">
        <v>223</v>
      </c>
      <c r="G35" s="235"/>
      <c r="H35" s="234"/>
      <c r="I35" s="234"/>
      <c r="J35" s="234"/>
      <c r="K35" s="356"/>
      <c r="L35" s="356"/>
      <c r="M35" s="356"/>
      <c r="N35" s="356"/>
      <c r="O35" s="356"/>
      <c r="P35" s="356"/>
      <c r="Q35" s="356"/>
      <c r="R35" s="220"/>
      <c r="S35" s="221"/>
      <c r="T35" s="220"/>
      <c r="U35" s="222"/>
      <c r="AC35" s="193"/>
      <c r="AD35" s="193"/>
      <c r="AE35" s="193"/>
      <c r="AF35" s="193"/>
    </row>
    <row r="36" spans="1:32" ht="51" customHeight="1">
      <c r="A36" s="215" t="s">
        <v>224</v>
      </c>
      <c r="B36" s="216"/>
      <c r="C36" s="216"/>
      <c r="D36" s="218"/>
      <c r="E36" s="223"/>
      <c r="F36" s="234"/>
      <c r="G36" s="235"/>
      <c r="H36" s="234"/>
      <c r="I36" s="234"/>
      <c r="J36" s="234"/>
      <c r="K36" s="356"/>
      <c r="L36" s="356"/>
      <c r="M36" s="356"/>
      <c r="N36" s="356"/>
      <c r="O36" s="356"/>
      <c r="P36" s="356"/>
      <c r="Q36" s="356"/>
      <c r="R36" s="220"/>
      <c r="S36" s="221"/>
      <c r="T36" s="220"/>
      <c r="U36" s="222"/>
      <c r="AC36" s="193"/>
      <c r="AD36" s="193"/>
      <c r="AE36" s="193"/>
      <c r="AF36" s="193"/>
    </row>
    <row r="37" spans="1:32" ht="51" customHeight="1">
      <c r="A37" s="215"/>
      <c r="B37" s="216"/>
      <c r="C37" s="216"/>
      <c r="D37" s="218"/>
      <c r="E37" s="223"/>
      <c r="F37" s="234"/>
      <c r="G37" s="235"/>
      <c r="H37" s="234"/>
      <c r="I37" s="234"/>
      <c r="J37" s="234"/>
      <c r="K37" s="356"/>
      <c r="L37" s="356"/>
      <c r="M37" s="356"/>
      <c r="N37" s="356"/>
      <c r="O37" s="356"/>
      <c r="P37" s="356"/>
      <c r="Q37" s="356"/>
      <c r="R37" s="220"/>
      <c r="S37" s="221"/>
      <c r="T37" s="220"/>
      <c r="U37" s="222"/>
      <c r="AC37" s="193"/>
      <c r="AD37" s="193"/>
      <c r="AE37" s="193"/>
      <c r="AF37" s="193"/>
    </row>
    <row r="38" spans="1:32" ht="51" customHeight="1">
      <c r="A38" s="215" t="s">
        <v>225</v>
      </c>
      <c r="B38" s="216"/>
      <c r="C38" s="216"/>
      <c r="D38" s="218"/>
      <c r="E38" s="223"/>
      <c r="F38" s="234"/>
      <c r="G38" s="235"/>
      <c r="H38" s="234"/>
      <c r="I38" s="234"/>
      <c r="J38" s="234"/>
      <c r="K38" s="379"/>
      <c r="L38" s="379"/>
      <c r="M38" s="379"/>
      <c r="N38" s="379"/>
      <c r="O38" s="379"/>
      <c r="P38" s="379"/>
      <c r="Q38" s="379"/>
      <c r="R38" s="220"/>
      <c r="S38" s="221"/>
      <c r="T38" s="220"/>
      <c r="U38" s="222"/>
      <c r="AC38" s="193"/>
      <c r="AD38" s="193"/>
      <c r="AE38" s="193"/>
      <c r="AF38" s="193"/>
    </row>
    <row r="39" spans="1:32" ht="51" customHeight="1">
      <c r="A39" s="215" t="s">
        <v>226</v>
      </c>
      <c r="B39" s="216" t="s">
        <v>227</v>
      </c>
      <c r="C39" s="216"/>
      <c r="D39" s="218"/>
      <c r="E39" s="223"/>
      <c r="F39" s="234"/>
      <c r="G39" s="220">
        <v>9.5</v>
      </c>
      <c r="H39" s="234"/>
      <c r="I39" s="234"/>
      <c r="J39" s="234"/>
      <c r="K39" s="376" t="s">
        <v>198</v>
      </c>
      <c r="L39" s="377"/>
      <c r="M39" s="378"/>
      <c r="N39" s="212"/>
      <c r="O39" s="212"/>
      <c r="P39" s="212"/>
      <c r="Q39" s="212"/>
      <c r="R39" s="220">
        <v>10.5</v>
      </c>
      <c r="S39" s="221"/>
      <c r="T39" s="220"/>
      <c r="U39" s="222"/>
      <c r="AC39" s="193"/>
      <c r="AD39" s="193"/>
      <c r="AE39" s="193"/>
      <c r="AF39" s="193"/>
    </row>
    <row r="40" spans="1:32" ht="51" customHeight="1">
      <c r="A40" s="215" t="s">
        <v>228</v>
      </c>
      <c r="B40" s="216" t="s">
        <v>227</v>
      </c>
      <c r="C40" s="216"/>
      <c r="D40" s="218"/>
      <c r="E40" s="223"/>
      <c r="F40" s="234"/>
      <c r="G40" s="220">
        <v>8</v>
      </c>
      <c r="H40" s="234"/>
      <c r="I40" s="234"/>
      <c r="J40" s="234"/>
      <c r="K40" s="376" t="s">
        <v>229</v>
      </c>
      <c r="L40" s="377"/>
      <c r="M40" s="378"/>
      <c r="N40" s="212"/>
      <c r="O40" s="212"/>
      <c r="P40" s="212"/>
      <c r="Q40" s="212"/>
      <c r="R40" s="220">
        <v>10.5</v>
      </c>
      <c r="S40" s="221"/>
      <c r="T40" s="220"/>
      <c r="U40" s="222"/>
      <c r="AC40" s="193"/>
      <c r="AD40" s="193"/>
      <c r="AE40" s="193"/>
      <c r="AF40" s="193"/>
    </row>
    <row r="41" spans="1:32" ht="51" customHeight="1">
      <c r="A41" s="215"/>
      <c r="B41" s="236"/>
      <c r="C41" s="236"/>
      <c r="D41" s="218"/>
      <c r="E41" s="223"/>
      <c r="F41" s="224"/>
      <c r="G41" s="220"/>
      <c r="H41" s="224"/>
      <c r="I41" s="224"/>
      <c r="J41" s="224"/>
      <c r="K41" s="356"/>
      <c r="L41" s="356"/>
      <c r="M41" s="356"/>
      <c r="N41" s="356"/>
      <c r="O41" s="356"/>
      <c r="P41" s="356"/>
      <c r="Q41" s="356"/>
      <c r="R41" s="220"/>
      <c r="S41" s="221"/>
      <c r="T41" s="220"/>
      <c r="U41" s="222"/>
      <c r="AC41" s="193"/>
      <c r="AD41" s="193"/>
      <c r="AE41" s="193"/>
      <c r="AF41" s="193"/>
    </row>
    <row r="42" spans="1:32" ht="51" customHeight="1" thickBot="1">
      <c r="A42" s="237"/>
      <c r="B42" s="238"/>
      <c r="C42" s="238"/>
      <c r="D42" s="239"/>
      <c r="E42" s="240"/>
      <c r="F42" s="239"/>
      <c r="G42" s="241"/>
      <c r="H42" s="242"/>
      <c r="I42" s="239"/>
      <c r="J42" s="243"/>
      <c r="K42" s="380"/>
      <c r="L42" s="380"/>
      <c r="M42" s="380"/>
      <c r="N42" s="380"/>
      <c r="O42" s="380"/>
      <c r="P42" s="380"/>
      <c r="Q42" s="380"/>
      <c r="R42" s="241"/>
      <c r="S42" s="244"/>
      <c r="T42" s="241"/>
      <c r="U42" s="245"/>
      <c r="AC42" s="193"/>
      <c r="AD42" s="193"/>
      <c r="AE42" s="193"/>
      <c r="AF42" s="193"/>
    </row>
    <row r="43" spans="1:32" s="246" customFormat="1" ht="51" customHeight="1">
      <c r="A43" s="188" t="s">
        <v>230</v>
      </c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</row>
    <row r="44" spans="1:32" s="246" customFormat="1" ht="15" customHeight="1" thickBot="1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</row>
    <row r="45" spans="1:32" s="246" customFormat="1" ht="15" customHeight="1" thickBot="1">
      <c r="A45" s="357" t="s">
        <v>231</v>
      </c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9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</row>
    <row r="46" spans="1:32" s="246" customFormat="1" ht="15" hidden="1" customHeight="1" outlineLevel="1" thickBot="1">
      <c r="A46" s="247" t="s">
        <v>232</v>
      </c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</row>
    <row r="47" spans="1:32" s="246" customFormat="1" ht="15" hidden="1" customHeight="1" outlineLevel="1" thickBot="1">
      <c r="A47" s="24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</row>
    <row r="48" spans="1:32" s="246" customFormat="1" ht="15" hidden="1" customHeight="1" outlineLevel="1">
      <c r="A48" s="24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</row>
    <row r="49" spans="1:32" s="246" customFormat="1" ht="15" hidden="1" customHeight="1" outlineLevel="1">
      <c r="A49" s="248"/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</row>
    <row r="50" spans="1:32" s="246" customFormat="1" ht="15" hidden="1" customHeight="1" outlineLevel="1">
      <c r="A50" s="248"/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</row>
    <row r="51" spans="1:32" s="246" customFormat="1" ht="15" hidden="1" customHeight="1" outlineLevel="1">
      <c r="A51" s="247" t="s">
        <v>233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</row>
    <row r="52" spans="1:32" s="246" customFormat="1" ht="15" hidden="1" customHeight="1" outlineLevel="1">
      <c r="A52" s="24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</row>
    <row r="53" spans="1:32" s="246" customFormat="1" ht="15" hidden="1" customHeight="1" outlineLevel="1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</row>
    <row r="54" spans="1:32" s="246" customFormat="1" ht="15" hidden="1" customHeight="1" outlineLevel="1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</row>
    <row r="55" spans="1:32" s="246" customFormat="1" ht="15" hidden="1" customHeight="1" outlineLevel="1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</row>
    <row r="56" spans="1:32" s="246" customFormat="1" ht="15" hidden="1" customHeight="1" outlineLevel="1">
      <c r="A56" s="247" t="s">
        <v>234</v>
      </c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</row>
    <row r="57" spans="1:32" s="246" customFormat="1" ht="15" hidden="1" customHeight="1" outlineLevel="1">
      <c r="A57" s="24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</row>
    <row r="58" spans="1:32" ht="15" hidden="1" customHeight="1" outlineLevel="1"/>
    <row r="59" spans="1:32" ht="15" hidden="1" customHeight="1" outlineLevel="1"/>
    <row r="60" spans="1:32" ht="15" hidden="1" customHeight="1" outlineLevel="1"/>
    <row r="61" spans="1:32" ht="15" hidden="1" customHeight="1" outlineLevel="1">
      <c r="A61" s="247" t="s">
        <v>218</v>
      </c>
    </row>
    <row r="62" spans="1:32" ht="15" hidden="1" customHeight="1" outlineLevel="1">
      <c r="A62" s="188" t="s">
        <v>235</v>
      </c>
    </row>
    <row r="63" spans="1:32" ht="15" hidden="1" customHeight="1" outlineLevel="1">
      <c r="A63" s="188" t="s">
        <v>56</v>
      </c>
    </row>
    <row r="64" spans="1:32" ht="15" hidden="1" customHeight="1" outlineLevel="1">
      <c r="A64" s="188" t="s">
        <v>236</v>
      </c>
    </row>
    <row r="65" spans="1:21" ht="15" hidden="1" customHeight="1" outlineLevel="1">
      <c r="A65" s="188" t="s">
        <v>237</v>
      </c>
    </row>
    <row r="66" spans="1:21" ht="15" hidden="1" customHeight="1" outlineLevel="1"/>
    <row r="67" spans="1:21" ht="15" hidden="1" customHeight="1" outlineLevel="1"/>
    <row r="68" spans="1:21" ht="15" hidden="1" customHeight="1" outlineLevel="1"/>
    <row r="69" spans="1:21" ht="15" hidden="1" customHeight="1" outlineLevel="1"/>
    <row r="70" spans="1:21" ht="15" hidden="1" customHeight="1" outlineLevel="1">
      <c r="A70" s="248"/>
      <c r="B70" s="248"/>
      <c r="C70" s="248"/>
    </row>
    <row r="71" spans="1:21" ht="15" hidden="1" customHeight="1" outlineLevel="1"/>
    <row r="72" spans="1:21" ht="15" hidden="1" customHeight="1" outlineLevel="1">
      <c r="A72" s="248"/>
    </row>
    <row r="73" spans="1:21" ht="17.25" collapsed="1" thickBot="1"/>
    <row r="74" spans="1:21" ht="15" customHeight="1" thickBot="1">
      <c r="A74" s="357" t="s">
        <v>238</v>
      </c>
      <c r="B74" s="358"/>
      <c r="C74" s="358"/>
      <c r="D74" s="358"/>
      <c r="E74" s="358"/>
      <c r="F74" s="358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9"/>
    </row>
    <row r="75" spans="1:21" ht="15" customHeight="1">
      <c r="A75" s="247"/>
    </row>
    <row r="76" spans="1:21" ht="15" customHeight="1">
      <c r="A76" s="247"/>
    </row>
    <row r="77" spans="1:21" ht="15" customHeight="1">
      <c r="A77" s="247"/>
    </row>
    <row r="78" spans="1:21" ht="15" customHeight="1">
      <c r="A78" s="247"/>
    </row>
    <row r="79" spans="1:21" ht="15" customHeight="1">
      <c r="A79" s="247"/>
    </row>
    <row r="80" spans="1:21" ht="15" customHeight="1">
      <c r="A80" s="247"/>
    </row>
    <row r="81" spans="1:1" ht="15" customHeight="1">
      <c r="A81" s="247"/>
    </row>
    <row r="82" spans="1:1" ht="15" customHeight="1">
      <c r="A82" s="247"/>
    </row>
    <row r="83" spans="1:1" ht="15" customHeight="1">
      <c r="A83" s="247"/>
    </row>
    <row r="84" spans="1:1" ht="15" customHeight="1">
      <c r="A84" s="247"/>
    </row>
    <row r="85" spans="1:1" ht="15" customHeight="1">
      <c r="A85" s="247"/>
    </row>
    <row r="86" spans="1:1" ht="15" customHeight="1">
      <c r="A86" s="247"/>
    </row>
    <row r="87" spans="1:1" ht="15" customHeight="1">
      <c r="A87" s="247"/>
    </row>
    <row r="88" spans="1:1" ht="15" customHeight="1">
      <c r="A88" s="247"/>
    </row>
    <row r="89" spans="1:1" ht="15" customHeight="1">
      <c r="A89" s="247"/>
    </row>
    <row r="90" spans="1:1" ht="15" customHeight="1">
      <c r="A90" s="247"/>
    </row>
    <row r="91" spans="1:1" ht="15" customHeight="1">
      <c r="A91" s="247"/>
    </row>
    <row r="92" spans="1:1" ht="15" customHeight="1">
      <c r="A92" s="247"/>
    </row>
    <row r="93" spans="1:1" ht="15" customHeight="1">
      <c r="A93" s="247"/>
    </row>
    <row r="94" spans="1:1" ht="15" customHeight="1">
      <c r="A94" s="247"/>
    </row>
    <row r="95" spans="1:1" ht="15" customHeight="1">
      <c r="A95" s="247"/>
    </row>
    <row r="96" spans="1:1" ht="15" customHeight="1" thickBot="1">
      <c r="A96" s="247"/>
    </row>
    <row r="97" spans="1:21" ht="15" customHeight="1" thickBot="1">
      <c r="A97" s="357" t="s">
        <v>239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9"/>
    </row>
    <row r="98" spans="1:21" ht="15" customHeight="1"/>
    <row r="99" spans="1:21" ht="34.5" customHeight="1">
      <c r="A99" s="247" t="s">
        <v>240</v>
      </c>
    </row>
    <row r="100" spans="1:21" ht="34.5" customHeight="1"/>
    <row r="101" spans="1:21" ht="34.5" customHeight="1">
      <c r="A101" s="188" t="s">
        <v>241</v>
      </c>
    </row>
    <row r="102" spans="1:21" ht="34.5" customHeight="1">
      <c r="A102" s="188" t="s">
        <v>242</v>
      </c>
    </row>
    <row r="103" spans="1:21" ht="34.5" customHeight="1">
      <c r="A103" s="249" t="s">
        <v>281</v>
      </c>
    </row>
    <row r="104" spans="1:21" ht="34.5" customHeight="1">
      <c r="A104" s="249" t="s">
        <v>282</v>
      </c>
    </row>
    <row r="105" spans="1:21" ht="15" customHeight="1">
      <c r="C105" s="188" t="str">
        <f>UPPER(A105)</f>
        <v/>
      </c>
    </row>
    <row r="106" spans="1:21" ht="15" customHeight="1">
      <c r="C106" s="188" t="str">
        <f>UPPER(A106)</f>
        <v/>
      </c>
    </row>
    <row r="107" spans="1:21" ht="15" customHeight="1"/>
    <row r="108" spans="1:21" ht="15" customHeight="1"/>
    <row r="109" spans="1:21" ht="15" customHeight="1"/>
    <row r="110" spans="1:21" ht="15" customHeight="1"/>
    <row r="111" spans="1:21" ht="15" customHeight="1"/>
    <row r="112" spans="1:21" ht="15" customHeight="1"/>
    <row r="113" spans="1:1" ht="15" customHeight="1"/>
    <row r="114" spans="1:1" ht="15" customHeight="1"/>
    <row r="115" spans="1:1" ht="15" customHeight="1"/>
    <row r="116" spans="1:1" ht="15" customHeight="1"/>
    <row r="117" spans="1:1" ht="26.25" customHeight="1">
      <c r="A117" s="188" t="s">
        <v>243</v>
      </c>
    </row>
    <row r="118" spans="1:1" ht="26.25" customHeight="1">
      <c r="A118" s="188" t="s">
        <v>244</v>
      </c>
    </row>
    <row r="119" spans="1:1" ht="26.25" customHeight="1">
      <c r="A119" s="249" t="s">
        <v>283</v>
      </c>
    </row>
    <row r="120" spans="1:1" ht="15" customHeight="1"/>
    <row r="121" spans="1:1" ht="15" customHeight="1"/>
    <row r="122" spans="1:1" ht="15" customHeight="1"/>
    <row r="123" spans="1:1" ht="15" customHeight="1"/>
    <row r="124" spans="1:1" ht="15" customHeight="1"/>
    <row r="125" spans="1:1" ht="15" customHeight="1"/>
    <row r="126" spans="1:1" ht="15" customHeight="1"/>
    <row r="127" spans="1:1" ht="15" customHeight="1"/>
    <row r="128" spans="1:1" ht="15" customHeight="1"/>
    <row r="129" spans="1:1" ht="15" customHeight="1"/>
    <row r="130" spans="1:1" ht="15" customHeight="1"/>
    <row r="131" spans="1:1" ht="15" customHeight="1"/>
    <row r="132" spans="1:1" ht="15" customHeight="1"/>
    <row r="133" spans="1:1" ht="15" customHeight="1"/>
    <row r="134" spans="1:1" ht="15" customHeight="1"/>
    <row r="135" spans="1:1" ht="15" customHeight="1"/>
    <row r="136" spans="1:1" ht="15" customHeight="1"/>
    <row r="137" spans="1:1" ht="15" customHeight="1"/>
    <row r="138" spans="1:1" ht="15" customHeight="1"/>
    <row r="139" spans="1:1" ht="26.25" customHeight="1">
      <c r="A139" s="188" t="s">
        <v>245</v>
      </c>
    </row>
    <row r="140" spans="1:1" ht="26.25" customHeight="1">
      <c r="A140" s="249" t="s">
        <v>284</v>
      </c>
    </row>
    <row r="141" spans="1:1" ht="26.25" customHeight="1">
      <c r="A141" s="188" t="s">
        <v>246</v>
      </c>
    </row>
    <row r="142" spans="1:1" ht="15" customHeight="1"/>
    <row r="143" spans="1:1" ht="15" customHeight="1"/>
    <row r="144" spans="1:1" ht="15" customHeight="1"/>
    <row r="145" s="188" customFormat="1" ht="15" customHeight="1"/>
    <row r="146" s="188" customFormat="1" ht="15" customHeight="1"/>
    <row r="147" s="188" customFormat="1" ht="15" customHeight="1"/>
    <row r="148" s="188" customFormat="1" ht="15" customHeight="1"/>
    <row r="149" s="188" customFormat="1" ht="15" customHeight="1"/>
    <row r="150" s="188" customFormat="1" ht="15" customHeight="1"/>
    <row r="151" s="188" customFormat="1" ht="15" customHeight="1"/>
    <row r="152" s="188" customFormat="1" ht="15" customHeight="1"/>
    <row r="153" s="188" customFormat="1" ht="15" customHeight="1"/>
    <row r="154" s="188" customFormat="1" ht="15" customHeight="1"/>
    <row r="155" s="188" customFormat="1" ht="15" customHeight="1"/>
    <row r="156" s="188" customFormat="1" ht="15" customHeight="1"/>
    <row r="157" s="188" customFormat="1" ht="15" customHeight="1"/>
    <row r="158" s="188" customFormat="1" ht="15" customHeight="1"/>
    <row r="159" s="188" customFormat="1" ht="15" customHeight="1"/>
    <row r="160" s="188" customFormat="1" ht="15" customHeight="1"/>
    <row r="161" spans="1:21" ht="15" customHeight="1"/>
    <row r="162" spans="1:21" ht="15" customHeight="1"/>
    <row r="163" spans="1:21" ht="15" customHeight="1"/>
    <row r="164" spans="1:21" ht="15" customHeight="1" thickBot="1"/>
    <row r="165" spans="1:21" ht="15" customHeight="1" thickBot="1">
      <c r="A165" s="357" t="s">
        <v>247</v>
      </c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9"/>
    </row>
    <row r="166" spans="1:21" ht="15" customHeight="1"/>
    <row r="167" spans="1:21" ht="30" customHeight="1">
      <c r="A167" s="247" t="s">
        <v>248</v>
      </c>
    </row>
    <row r="168" spans="1:21" ht="30" customHeight="1"/>
    <row r="169" spans="1:21" ht="30" customHeight="1">
      <c r="A169" s="188" t="s">
        <v>249</v>
      </c>
    </row>
    <row r="170" spans="1:21" ht="30" customHeight="1">
      <c r="A170" s="188" t="s">
        <v>250</v>
      </c>
    </row>
    <row r="171" spans="1:21" ht="30" customHeight="1">
      <c r="A171" s="249" t="s">
        <v>285</v>
      </c>
    </row>
    <row r="172" spans="1:21" ht="15" customHeight="1"/>
    <row r="173" spans="1:21" ht="15" customHeight="1"/>
    <row r="174" spans="1:21" ht="15" customHeight="1"/>
    <row r="175" spans="1:21" ht="15" customHeight="1"/>
    <row r="176" spans="1:21" ht="15" customHeight="1"/>
    <row r="177" spans="1:21" ht="15" customHeight="1"/>
    <row r="178" spans="1:21" ht="15" customHeight="1"/>
    <row r="179" spans="1:21" ht="15" customHeight="1"/>
    <row r="180" spans="1:21" ht="15" customHeight="1"/>
    <row r="181" spans="1:21" ht="15" customHeight="1"/>
    <row r="182" spans="1:21" ht="15" customHeight="1"/>
    <row r="183" spans="1:21" ht="15" customHeight="1"/>
    <row r="184" spans="1:21" ht="15" customHeight="1"/>
    <row r="185" spans="1:21" ht="15" customHeight="1"/>
    <row r="186" spans="1:21" ht="15" customHeight="1"/>
    <row r="187" spans="1:21" ht="15" customHeight="1"/>
    <row r="188" spans="1:21" ht="15" customHeight="1" thickBot="1"/>
    <row r="189" spans="1:21" ht="15" customHeight="1">
      <c r="A189" s="360"/>
      <c r="B189" s="361"/>
      <c r="C189" s="250"/>
      <c r="D189" s="251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3"/>
    </row>
    <row r="190" spans="1:21" ht="15" customHeight="1">
      <c r="A190" s="254"/>
      <c r="D190" s="255"/>
      <c r="U190" s="256"/>
    </row>
    <row r="191" spans="1:21" ht="15" customHeight="1">
      <c r="A191" s="254"/>
      <c r="D191" s="255"/>
      <c r="U191" s="256"/>
    </row>
    <row r="192" spans="1:21" ht="15" customHeight="1" thickBot="1">
      <c r="A192" s="254"/>
      <c r="B192" s="257"/>
      <c r="C192" s="257"/>
      <c r="D192" s="255"/>
      <c r="U192" s="256"/>
    </row>
    <row r="193" spans="1:32" ht="15" customHeight="1" thickBot="1">
      <c r="A193" s="190" t="s">
        <v>251</v>
      </c>
      <c r="B193" s="258"/>
      <c r="C193" s="259"/>
      <c r="D193" s="362"/>
      <c r="E193" s="363"/>
      <c r="F193" s="363"/>
      <c r="G193" s="363"/>
      <c r="H193" s="363"/>
      <c r="I193" s="363"/>
      <c r="J193" s="363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4"/>
    </row>
    <row r="194" spans="1:32" ht="15" customHeight="1" thickBot="1">
      <c r="A194" s="365" t="s">
        <v>252</v>
      </c>
      <c r="B194" s="366"/>
      <c r="C194" s="259"/>
      <c r="D194" s="367" t="s">
        <v>253</v>
      </c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9"/>
    </row>
    <row r="195" spans="1:32" ht="15" customHeight="1">
      <c r="A195" s="247" t="s">
        <v>254</v>
      </c>
    </row>
    <row r="196" spans="1:32" s="246" customFormat="1">
      <c r="A196" s="188"/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</row>
  </sheetData>
  <mergeCells count="46">
    <mergeCell ref="K41:Q41"/>
    <mergeCell ref="K42:Q42"/>
    <mergeCell ref="A45:U45"/>
    <mergeCell ref="A74:U74"/>
    <mergeCell ref="A97:U97"/>
    <mergeCell ref="K36:Q36"/>
    <mergeCell ref="K37:Q37"/>
    <mergeCell ref="K38:Q38"/>
    <mergeCell ref="K39:M39"/>
    <mergeCell ref="K40:M40"/>
    <mergeCell ref="K31:Q31"/>
    <mergeCell ref="K32:Q32"/>
    <mergeCell ref="K33:Q33"/>
    <mergeCell ref="K34:Q34"/>
    <mergeCell ref="K35:Q35"/>
    <mergeCell ref="E7:E9"/>
    <mergeCell ref="S7:S9"/>
    <mergeCell ref="K24:Q24"/>
    <mergeCell ref="K25:Q25"/>
    <mergeCell ref="K26:Q26"/>
    <mergeCell ref="K13:Q13"/>
    <mergeCell ref="K14:Q14"/>
    <mergeCell ref="K15:Q15"/>
    <mergeCell ref="K16:Q16"/>
    <mergeCell ref="K17:Q17"/>
    <mergeCell ref="K18:Q18"/>
    <mergeCell ref="K19:Q19"/>
    <mergeCell ref="K20:Q20"/>
    <mergeCell ref="K21:Q21"/>
    <mergeCell ref="K22:Q22"/>
    <mergeCell ref="K23:Q23"/>
    <mergeCell ref="A165:U165"/>
    <mergeCell ref="A189:B189"/>
    <mergeCell ref="D193:U193"/>
    <mergeCell ref="A194:B194"/>
    <mergeCell ref="D194:U194"/>
    <mergeCell ref="K27:Q27"/>
    <mergeCell ref="K28:Q28"/>
    <mergeCell ref="K29:Q29"/>
    <mergeCell ref="K30:Q30"/>
    <mergeCell ref="K12:Q12"/>
    <mergeCell ref="L1:U4"/>
    <mergeCell ref="Q5:R5"/>
    <mergeCell ref="K7:Q9"/>
    <mergeCell ref="K10:Q10"/>
    <mergeCell ref="K11:Q11"/>
  </mergeCells>
  <conditionalFormatting sqref="B3:C5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256" scale="48" orientation="landscape" r:id="rId1"/>
  <rowBreaks count="2" manualBreakCount="2">
    <brk id="42" max="17" man="1"/>
    <brk id="139" max="17" man="1"/>
  </rowBreaks>
  <colBreaks count="2" manualBreakCount="2">
    <brk id="10" max="41" man="1"/>
    <brk id="18" max="19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 moveWithCells="1">
                  <from>
                    <xdr:col>3</xdr:col>
                    <xdr:colOff>57150</xdr:colOff>
                    <xdr:row>190</xdr:row>
                    <xdr:rowOff>0</xdr:rowOff>
                  </from>
                  <to>
                    <xdr:col>3</xdr:col>
                    <xdr:colOff>381000</xdr:colOff>
                    <xdr:row>191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 moveWithCells="1">
                  <from>
                    <xdr:col>3</xdr:col>
                    <xdr:colOff>57150</xdr:colOff>
                    <xdr:row>191</xdr:row>
                    <xdr:rowOff>38100</xdr:rowOff>
                  </from>
                  <to>
                    <xdr:col>3</xdr:col>
                    <xdr:colOff>295275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autoFill="0" autoLine="0" autoPict="0">
                <anchor moveWithCells="1">
                  <from>
                    <xdr:col>3</xdr:col>
                    <xdr:colOff>57150</xdr:colOff>
                    <xdr:row>192</xdr:row>
                    <xdr:rowOff>76200</xdr:rowOff>
                  </from>
                  <to>
                    <xdr:col>3</xdr:col>
                    <xdr:colOff>295275</xdr:colOff>
                    <xdr:row>194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57FCDA4-A85D-4154-A838-EDCE036B8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2024-12-23T08:53:53Z</cp:lastPrinted>
  <dcterms:created xsi:type="dcterms:W3CDTF">2016-05-06T01:47:29Z</dcterms:created>
  <dcterms:modified xsi:type="dcterms:W3CDTF">2024-12-23T08:54:50Z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