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DONE/"/>
    </mc:Choice>
  </mc:AlternateContent>
  <xr:revisionPtr revIDLastSave="456" documentId="11_67A9A39E740BD62A36159A488305315AAE2D8C56" xr6:coauthVersionLast="47" xr6:coauthVersionMax="47" xr10:uidLastSave="{3CA8AF9A-DBBF-4CCD-8677-57BB6C5ACDE1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38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DOCKET'!$A$1:$Q$155</definedName>
    <definedName name="_xlnm.Print_Area" localSheetId="1">'2. TRIM CARD'!$A$1:$C$20</definedName>
    <definedName name="_xlnm.Print_Area" localSheetId="2">BTS!$A$1:$S$40</definedName>
    <definedName name="_xlnm.Print_Titles" localSheetId="0">'1. CUTTING DOCKET'!$1:$15</definedName>
    <definedName name="_xlnm.Print_Titles" localSheetId="1">'2. TRIM CARD'!$1:$5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B129" i="1"/>
  <c r="K19" i="1"/>
  <c r="L19" i="1"/>
  <c r="L77" i="1"/>
  <c r="I35" i="38"/>
  <c r="J35" i="38" s="1"/>
  <c r="K35" i="38" s="1"/>
  <c r="G35" i="38"/>
  <c r="F35" i="38" s="1"/>
  <c r="I34" i="38"/>
  <c r="J34" i="38" s="1"/>
  <c r="K34" i="38" s="1"/>
  <c r="G34" i="38"/>
  <c r="F34" i="38" s="1"/>
  <c r="J31" i="38"/>
  <c r="K31" i="38" s="1"/>
  <c r="I31" i="38"/>
  <c r="G31" i="38"/>
  <c r="F31" i="38"/>
  <c r="K29" i="38"/>
  <c r="J29" i="38"/>
  <c r="I29" i="38"/>
  <c r="G29" i="38"/>
  <c r="F29" i="38"/>
  <c r="I28" i="38"/>
  <c r="J28" i="38" s="1"/>
  <c r="K28" i="38" s="1"/>
  <c r="G28" i="38"/>
  <c r="F28" i="38" s="1"/>
  <c r="I27" i="38"/>
  <c r="J27" i="38" s="1"/>
  <c r="K27" i="38" s="1"/>
  <c r="G27" i="38"/>
  <c r="F27" i="38" s="1"/>
  <c r="J26" i="38"/>
  <c r="K26" i="38" s="1"/>
  <c r="I26" i="38"/>
  <c r="G26" i="38"/>
  <c r="F26" i="38" s="1"/>
  <c r="I21" i="38"/>
  <c r="J21" i="38" s="1"/>
  <c r="K21" i="38" s="1"/>
  <c r="G21" i="38"/>
  <c r="F21" i="38"/>
  <c r="J20" i="38"/>
  <c r="K20" i="38" s="1"/>
  <c r="I20" i="38"/>
  <c r="G20" i="38"/>
  <c r="F20" i="38" s="1"/>
  <c r="I19" i="38"/>
  <c r="J19" i="38" s="1"/>
  <c r="K19" i="38" s="1"/>
  <c r="G19" i="38"/>
  <c r="F19" i="38"/>
  <c r="J17" i="38"/>
  <c r="K17" i="38" s="1"/>
  <c r="I17" i="38"/>
  <c r="G17" i="38"/>
  <c r="F17" i="38"/>
  <c r="I16" i="38"/>
  <c r="J16" i="38" s="1"/>
  <c r="K16" i="38" s="1"/>
  <c r="G16" i="38"/>
  <c r="F16" i="38"/>
  <c r="I15" i="38"/>
  <c r="J15" i="38" s="1"/>
  <c r="K15" i="38" s="1"/>
  <c r="G15" i="38"/>
  <c r="F15" i="38" s="1"/>
  <c r="I13" i="38"/>
  <c r="J13" i="38" s="1"/>
  <c r="K13" i="38" s="1"/>
  <c r="G13" i="38"/>
  <c r="F13" i="38" s="1"/>
  <c r="J12" i="38"/>
  <c r="K12" i="38" s="1"/>
  <c r="I12" i="38"/>
  <c r="G12" i="38"/>
  <c r="F12" i="38" s="1"/>
  <c r="K11" i="38"/>
  <c r="J11" i="38"/>
  <c r="I11" i="38"/>
  <c r="G11" i="38"/>
  <c r="F11" i="38"/>
  <c r="B5" i="38"/>
  <c r="B4" i="38"/>
  <c r="B3" i="38"/>
  <c r="P1" i="38"/>
  <c r="A10" i="5" l="1"/>
  <c r="I19" i="1" l="1"/>
  <c r="H19" i="1"/>
  <c r="A8" i="5" l="1"/>
  <c r="B37" i="5" l="1"/>
  <c r="A37" i="5"/>
  <c r="B35" i="5"/>
  <c r="A35" i="5"/>
  <c r="A33" i="5"/>
  <c r="B31" i="5" l="1"/>
  <c r="A31" i="5"/>
  <c r="B27" i="5"/>
  <c r="A27" i="5"/>
  <c r="B25" i="5"/>
  <c r="A25" i="5"/>
  <c r="B23" i="5"/>
  <c r="A23" i="5"/>
  <c r="B21" i="5"/>
  <c r="A21" i="5"/>
  <c r="C2" i="5"/>
  <c r="A116" i="1" l="1"/>
  <c r="A117" i="1"/>
  <c r="A118" i="1"/>
  <c r="A119" i="1"/>
  <c r="A120" i="1"/>
  <c r="A121" i="1"/>
  <c r="A122" i="1"/>
  <c r="A123" i="1"/>
  <c r="L121" i="1"/>
  <c r="L122" i="1" l="1"/>
  <c r="A115" i="1" l="1"/>
  <c r="L123" i="1"/>
  <c r="G19" i="1" l="1"/>
  <c r="A19" i="5" l="1"/>
  <c r="A17" i="5"/>
  <c r="B17" i="5"/>
  <c r="A15" i="5"/>
  <c r="B15" i="5"/>
  <c r="C14" i="5"/>
  <c r="C13" i="5"/>
  <c r="A9" i="5"/>
  <c r="B7" i="5"/>
  <c r="C5" i="5"/>
  <c r="C4" i="5"/>
  <c r="C3" i="5"/>
  <c r="B33" i="5"/>
  <c r="B29" i="5"/>
  <c r="A29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55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55" i="1" s="1"/>
  <c r="K21" i="1"/>
  <c r="K53" i="1" s="1"/>
  <c r="H155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A80" i="1"/>
  <c r="L21" i="1"/>
  <c r="L53" i="1" s="1"/>
  <c r="I155" i="1" s="1"/>
  <c r="H21" i="1"/>
  <c r="H53" i="1" s="1"/>
  <c r="E155" i="1" s="1"/>
  <c r="L82" i="1" l="1"/>
  <c r="L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F19" i="1"/>
  <c r="F21" i="1" s="1"/>
  <c r="F53" i="1" s="1"/>
  <c r="C155" i="1" s="1"/>
  <c r="M19" i="1"/>
  <c r="M21" i="1" s="1"/>
  <c r="G21" i="1"/>
  <c r="G53" i="1" l="1"/>
  <c r="M53" i="1"/>
  <c r="J155" i="1" s="1"/>
  <c r="H82" i="1"/>
  <c r="H81" i="1"/>
  <c r="H91" i="1"/>
  <c r="H88" i="1"/>
  <c r="H94" i="1" s="1"/>
  <c r="H100" i="1" s="1"/>
  <c r="H106" i="1" s="1"/>
  <c r="H112" i="1" s="1"/>
  <c r="H87" i="1"/>
  <c r="H93" i="1" s="1"/>
  <c r="H99" i="1" s="1"/>
  <c r="H105" i="1" s="1"/>
  <c r="H111" i="1" s="1"/>
  <c r="F82" i="1"/>
  <c r="F81" i="1"/>
  <c r="D155" i="1" l="1"/>
  <c r="K155" i="1" s="1"/>
  <c r="C49" i="1"/>
  <c r="D43" i="1"/>
  <c r="D45" i="1" s="1"/>
  <c r="C43" i="1"/>
  <c r="Q42" i="1"/>
  <c r="Q45" i="1" s="1"/>
  <c r="K111" i="1" l="1"/>
  <c r="K105" i="1"/>
  <c r="K93" i="1"/>
  <c r="K81" i="1"/>
  <c r="K99" i="1"/>
  <c r="K87" i="1"/>
  <c r="S45" i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K98" i="1" l="1"/>
  <c r="K92" i="1"/>
  <c r="K86" i="1"/>
  <c r="K110" i="1"/>
  <c r="K104" i="1"/>
  <c r="K112" i="1"/>
  <c r="K82" i="1"/>
  <c r="K106" i="1"/>
  <c r="K100" i="1"/>
  <c r="K94" i="1"/>
  <c r="K88" i="1"/>
  <c r="E71" i="1"/>
  <c r="H109" i="1"/>
  <c r="H86" i="1"/>
  <c r="H92" i="1"/>
  <c r="H98" i="1" s="1"/>
  <c r="H104" i="1"/>
  <c r="H110" i="1" s="1"/>
  <c r="H85" i="1"/>
  <c r="H97" i="1"/>
  <c r="H103" i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M82" i="1"/>
  <c r="O82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K96" i="1" l="1"/>
  <c r="K90" i="1"/>
  <c r="K84" i="1"/>
  <c r="K108" i="1"/>
  <c r="K102" i="1"/>
  <c r="H84" i="1"/>
  <c r="H96" i="1"/>
  <c r="H108" i="1"/>
  <c r="H90" i="1"/>
  <c r="H102" i="1"/>
  <c r="E65" i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K109" i="1" l="1"/>
  <c r="K97" i="1"/>
  <c r="K91" i="1"/>
  <c r="K85" i="1"/>
  <c r="K103" i="1"/>
  <c r="S33" i="1"/>
  <c r="M81" i="1" l="1"/>
  <c r="O81" i="1" s="1"/>
  <c r="G64" i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E59" i="1" l="1"/>
  <c r="E58" i="1"/>
  <c r="C148" i="1" s="1"/>
  <c r="B148" i="1"/>
  <c r="H118" i="1"/>
  <c r="H121" i="1"/>
  <c r="H120" i="1"/>
  <c r="K118" i="1"/>
  <c r="M118" i="1" s="1"/>
  <c r="O118" i="1" s="1"/>
  <c r="K121" i="1"/>
  <c r="M121" i="1" s="1"/>
  <c r="O121" i="1" s="1"/>
  <c r="K120" i="1"/>
  <c r="M120" i="1" s="1"/>
  <c r="O120" i="1" s="1"/>
  <c r="K117" i="1"/>
  <c r="M117" i="1" s="1"/>
  <c r="O117" i="1" s="1"/>
  <c r="K119" i="1"/>
  <c r="M119" i="1" s="1"/>
  <c r="O119" i="1" s="1"/>
  <c r="K122" i="1"/>
  <c r="M122" i="1" s="1"/>
  <c r="O122" i="1" s="1"/>
  <c r="K116" i="1"/>
  <c r="M116" i="1" s="1"/>
  <c r="O116" i="1" s="1"/>
  <c r="K115" i="1"/>
  <c r="M115" i="1" s="1"/>
  <c r="O115" i="1" s="1"/>
  <c r="K123" i="1"/>
  <c r="M123" i="1" s="1"/>
  <c r="O123" i="1" s="1"/>
  <c r="H116" i="1"/>
  <c r="H117" i="1"/>
  <c r="H119" i="1"/>
  <c r="H122" i="1"/>
  <c r="H115" i="1"/>
  <c r="H123" i="1"/>
  <c r="K79" i="1"/>
  <c r="M79" i="1" s="1"/>
  <c r="O79" i="1" s="1"/>
  <c r="K95" i="1"/>
  <c r="M95" i="1" s="1"/>
  <c r="O95" i="1" s="1"/>
  <c r="K89" i="1"/>
  <c r="M89" i="1" s="1"/>
  <c r="O89" i="1" s="1"/>
  <c r="K77" i="1"/>
  <c r="M77" i="1" s="1"/>
  <c r="K83" i="1"/>
  <c r="M83" i="1" s="1"/>
  <c r="O83" i="1" s="1"/>
  <c r="K107" i="1"/>
  <c r="M107" i="1" s="1"/>
  <c r="O107" i="1" s="1"/>
  <c r="K101" i="1"/>
  <c r="M101" i="1" s="1"/>
  <c r="O101" i="1" s="1"/>
  <c r="K78" i="1"/>
  <c r="M78" i="1" s="1"/>
  <c r="O78" i="1" s="1"/>
  <c r="K80" i="1"/>
  <c r="M80" i="1" s="1"/>
  <c r="O80" i="1" s="1"/>
  <c r="Q53" i="1"/>
  <c r="H80" i="1"/>
  <c r="H78" i="1"/>
  <c r="H79" i="1"/>
  <c r="M90" i="1"/>
  <c r="O90" i="1" s="1"/>
  <c r="M98" i="1"/>
  <c r="O98" i="1" s="1"/>
  <c r="M106" i="1"/>
  <c r="O106" i="1" s="1"/>
  <c r="M91" i="1"/>
  <c r="O91" i="1" s="1"/>
  <c r="M99" i="1"/>
  <c r="O99" i="1" s="1"/>
  <c r="M84" i="1"/>
  <c r="O84" i="1" s="1"/>
  <c r="M92" i="1"/>
  <c r="O92" i="1" s="1"/>
  <c r="M100" i="1"/>
  <c r="O100" i="1" s="1"/>
  <c r="M108" i="1"/>
  <c r="O108" i="1" s="1"/>
  <c r="M87" i="1"/>
  <c r="O87" i="1" s="1"/>
  <c r="M103" i="1"/>
  <c r="O103" i="1" s="1"/>
  <c r="M85" i="1"/>
  <c r="O85" i="1" s="1"/>
  <c r="M93" i="1"/>
  <c r="O93" i="1" s="1"/>
  <c r="M109" i="1"/>
  <c r="O109" i="1" s="1"/>
  <c r="M111" i="1"/>
  <c r="O111" i="1" s="1"/>
  <c r="M86" i="1"/>
  <c r="O86" i="1" s="1"/>
  <c r="M94" i="1"/>
  <c r="O94" i="1" s="1"/>
  <c r="M102" i="1"/>
  <c r="O102" i="1" s="1"/>
  <c r="M110" i="1"/>
  <c r="O110" i="1" s="1"/>
  <c r="M88" i="1"/>
  <c r="O88" i="1" s="1"/>
  <c r="M96" i="1"/>
  <c r="O96" i="1" s="1"/>
  <c r="M104" i="1"/>
  <c r="O104" i="1" s="1"/>
  <c r="M112" i="1"/>
  <c r="O112" i="1" s="1"/>
  <c r="M97" i="1"/>
  <c r="O97" i="1" s="1"/>
  <c r="M105" i="1"/>
  <c r="O105" i="1" s="1"/>
  <c r="A57" i="1"/>
  <c r="H89" i="1"/>
  <c r="H101" i="1"/>
  <c r="H83" i="1"/>
  <c r="H95" i="1"/>
  <c r="H107" i="1"/>
  <c r="H77" i="1"/>
  <c r="B144" i="1"/>
  <c r="B138" i="1"/>
  <c r="C6" i="5" l="1"/>
  <c r="C9" i="5" s="1"/>
  <c r="XFD122" i="1"/>
  <c r="C138" i="1"/>
  <c r="C144" i="1"/>
  <c r="G58" i="1"/>
  <c r="I58" i="1" s="1"/>
  <c r="J58" i="1" s="1"/>
  <c r="O77" i="1"/>
  <c r="G59" i="1" l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<sst xmlns="http://schemas.openxmlformats.org/spreadsheetml/2006/main" count="609" uniqueCount="291">
  <si>
    <t>Mã số:</t>
  </si>
  <si>
    <t>MER.QT-1.BM.4</t>
  </si>
  <si>
    <t>Lần ban hành:</t>
  </si>
  <si>
    <t>01</t>
  </si>
  <si>
    <t>Số trang</t>
  </si>
  <si>
    <t>03/03</t>
  </si>
  <si>
    <t>MER - CHI/OANH - EXT :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</si>
  <si>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</si>
  <si>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</si>
  <si>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</si>
  <si>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</si>
  <si>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</si>
  <si>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SS25 - PRODUCTION</t>
  </si>
  <si>
    <t>TÊN HÀNG:</t>
  </si>
  <si>
    <t>SS TEE</t>
  </si>
  <si>
    <t>DROP:</t>
  </si>
  <si>
    <t>NGÀY CẤP:</t>
  </si>
  <si>
    <t>VẢI CHÍNH:</t>
  </si>
  <si>
    <t>SINGLE JERSEY_100% COTTON_190( SOFT HANDFEEL)</t>
  </si>
  <si>
    <t>NGÀY GIAO HÀNG:</t>
  </si>
  <si>
    <t xml:space="preserve">THÀNH PHẦN VẢI: </t>
  </si>
  <si>
    <t>100% COTTON</t>
  </si>
  <si>
    <t>KHỔ VẢI:</t>
  </si>
  <si>
    <t>177CM</t>
  </si>
  <si>
    <t xml:space="preserve">Xí nghiệp: </t>
  </si>
  <si>
    <t>UN-AVAILABLE</t>
  </si>
  <si>
    <t>KHÁCH HÀNG:</t>
  </si>
  <si>
    <t>TOMORROWLAND</t>
  </si>
  <si>
    <t xml:space="preserve">XUẤT NGÀY </t>
  </si>
  <si>
    <t>SKU</t>
  </si>
  <si>
    <t>COLOR</t>
  </si>
  <si>
    <t>SIZE:</t>
  </si>
  <si>
    <t>XXS</t>
  </si>
  <si>
    <t>XS</t>
  </si>
  <si>
    <t>S</t>
  </si>
  <si>
    <t>M</t>
  </si>
  <si>
    <t>L</t>
  </si>
  <si>
    <t>XL</t>
  </si>
  <si>
    <t>2XL</t>
  </si>
  <si>
    <t>3XL</t>
  </si>
  <si>
    <t>TOTAL</t>
  </si>
  <si>
    <t xml:space="preserve">ORDER CUT </t>
  </si>
  <si>
    <t>BLACK</t>
  </si>
  <si>
    <t>EXTRA (+/-)</t>
  </si>
  <si>
    <t>SHIPPING SAMPLE REQUIRED</t>
  </si>
  <si>
    <t>TOTAL :</t>
  </si>
  <si>
    <t>2XS</t>
  </si>
  <si>
    <t>M-0324-KT-5141</t>
  </si>
  <si>
    <t>WHITE</t>
  </si>
  <si>
    <t>WHISPER WHITE</t>
  </si>
  <si>
    <t>FLINT STONE</t>
  </si>
  <si>
    <t>BRONZE GREEN</t>
  </si>
  <si>
    <t>WILD GINGER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</si>
  <si>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</si>
  <si>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</si>
  <si>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</si>
  <si>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</si>
  <si>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</si>
  <si>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</si>
  <si>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</si>
  <si>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</si>
  <si>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</si>
  <si>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</si>
  <si>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</si>
  <si>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</si>
  <si>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</si>
  <si>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</si>
  <si>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+VIỀN</t>
  </si>
  <si>
    <t xml:space="preserve">RIB 1X1_100% COTTON_260 </t>
  </si>
  <si>
    <t>BO CỔ</t>
  </si>
  <si>
    <t>VẢI CHÍNH</t>
  </si>
  <si>
    <t>WHITE OVO STANDARD</t>
  </si>
  <si>
    <t>-OVFW24P0456003T00K LOT 0743/3 ÁNH A CẤP 795M</t>
  </si>
  <si>
    <t xml:space="preserve">CM20 1X1RIB  100% COTTON 260GSM </t>
  </si>
  <si>
    <t xml:space="preserve">-OVFW24P0456004T00K LOT 0743/3 ÁNH A CẤP 54M </t>
  </si>
  <si>
    <t>-OVFW24P0456005T00K LOT 0716/4 ÁNH A CẤP 74MM
-OVFW24P0456005T00K LOT 0715/4 ÁNH A CẤP 530MM</t>
  </si>
  <si>
    <t xml:space="preserve">-OVFW24P0456006T00K LOT 0716/4 ÁNH A CẤP 15M TRIỆT TIÊU
OVFW24P0456006T00K LOT 0715/4 ÁNH A CẤP 26M </t>
  </si>
  <si>
    <t>-OVFW24P0456007T00K LOT 0309/4 ÁNH A CẤP 149M
-OVFW24P0456007T00K LOT 0310/4 ÁNH A CẤP 445M</t>
  </si>
  <si>
    <t>-OVFW24P0456008T00K LOT 0309/4 ÁNH A CẤP 17M TRIỆT TIÊU
-OVFW24P0456007T00K LOT 0310/4 ÁNH A CẤP 24M</t>
  </si>
  <si>
    <t>-OVFW24P0456009T00K LOT 1502/4 ÁNH A CẤP 400M</t>
  </si>
  <si>
    <t>-OVFW24P0456010T00K LOT 1502/4 CẤP 27M</t>
  </si>
  <si>
    <t>-OVFW24P0456011T00K LOT 1501/4 ÁNH A CẤP 399M</t>
  </si>
  <si>
    <t>-OVFW24P0456012T00K LOT 1501/4 ÁNH A CẤP 27M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</si>
  <si>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</si>
  <si>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</si>
  <si>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</si>
  <si>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</si>
  <si>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</si>
  <si>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</si>
  <si>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</si>
  <si>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</si>
  <si>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</si>
  <si>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</si>
  <si>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</si>
  <si>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</si>
  <si>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</si>
  <si>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NHÃN CHÍNH </t>
  </si>
  <si>
    <t xml:space="preserve">PCS </t>
  </si>
  <si>
    <t>NHÃN SIZE</t>
  </si>
  <si>
    <t>CHỈ TEX 40 MAY CHÍNH + VẮT SỔ</t>
  </si>
  <si>
    <t>GR10.038</t>
  </si>
  <si>
    <t>PO: O08-0510</t>
  </si>
  <si>
    <t>RE8082</t>
  </si>
  <si>
    <t>NHÃN CHÍNH LT251 KHÔNG SIZE (LBOVO151)</t>
  </si>
  <si>
    <t>PO: O08-0511</t>
  </si>
  <si>
    <t>NHÃN SIZE LT246 (OVOW23_181_T)</t>
  </si>
  <si>
    <t>NHÃN XUẤT XỨ (MADE IN VIET NAM)
LT138_TEAR-AWAY COO TAB_OVOF21_217_T</t>
  </si>
  <si>
    <t>PO: O08-0513</t>
  </si>
  <si>
    <t>NHÃN THÀNH PHẦN 100% COTTON LT110_CC LABEL</t>
  </si>
  <si>
    <t>PO: O08-0512</t>
  </si>
  <si>
    <t>TAPE DỆT 5MM</t>
  </si>
  <si>
    <t>NATURAL</t>
  </si>
  <si>
    <t>PO: O08-0514</t>
  </si>
  <si>
    <t>TAPE DỆT 1/8"</t>
  </si>
  <si>
    <t>PHẦN C : PHỤ LIỆU ĐÓNG GÓI</t>
  </si>
  <si>
    <t>THẺ BÀI</t>
  </si>
  <si>
    <t>SET</t>
  </si>
  <si>
    <t>STICKER DÁN THẺ BÀI - 4CM RỘNG X 5CM CAO</t>
  </si>
  <si>
    <t>WHITE/BLACK</t>
  </si>
  <si>
    <t>STICKER DÁN THẺ NGOÀI NYLON  - 4CM RỘNG X 5CM CAO</t>
  </si>
  <si>
    <t>STICKER TRÒN DÁN NGOÀI BAO NYLON - 3CM RỘNG</t>
  </si>
  <si>
    <t>BAO NYLON - 330MM RỘNG  X  465MM CAO</t>
  </si>
  <si>
    <t>CLEAR</t>
  </si>
  <si>
    <t>GIẤY CHỐNG ẨM A4 (TISSUE PAPER)</t>
  </si>
  <si>
    <t>BAO NYLON 100X120CM</t>
  </si>
  <si>
    <t>THÙNG CARTON BOX 60X40X30CM</t>
  </si>
  <si>
    <t xml:space="preserve">TẤM LÓT 58X38CM </t>
  </si>
  <si>
    <t>PHẦN D : IN / THÊU / WASH</t>
  </si>
  <si>
    <t>PHẦN E : HÌNH</t>
  </si>
  <si>
    <r>
      <t>IN :</t>
    </r>
    <r>
      <rPr>
        <b/>
        <sz val="45"/>
        <rFont val="Muli"/>
      </rPr>
      <t xml:space="preserve"> </t>
    </r>
  </si>
  <si>
    <t>CHẤT LƯỢNG VÀ KÍCH THƯỚC</t>
  </si>
  <si>
    <t>DUYỆT HÌNH IN THEO</t>
  </si>
  <si>
    <t>THÔNG TIN ĐỊNH VỊ HÌNH IN</t>
  </si>
  <si>
    <t>XXL</t>
  </si>
  <si>
    <t xml:space="preserve">THÊU : </t>
  </si>
  <si>
    <t>DUYỆT HÌNH THÊU THEO</t>
  </si>
  <si>
    <t>- DUYỆT CHẤT LƯỢNG MÀU SẮC HÌNH THÊU NHƯ TRÊN ÁO MẪU ĐÃ CHUYỂN CÙNG TÁC NGHIỆP SẢN XUẤT</t>
  </si>
  <si>
    <t>THÔNG TIN ĐỊNH VỊ HÌNH THÊU</t>
  </si>
  <si>
    <t xml:space="preserve">ĐỊNH VỊ HÌNH THÊU THÂN TRƯỚC :
CANH GIỮA THÂN TRƯỚC , TỪ ĐƯỜNG MAY GIỮA CỔ TRƯỚC XUỐNG </t>
  </si>
  <si>
    <t>DUYỆT GARMENT WASH  THEO</t>
  </si>
  <si>
    <t>CẦN WASH ĐỂ CO RÚT VÀO THÔNG SỐ.</t>
  </si>
  <si>
    <t xml:space="preserve">WASH : </t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</si>
  <si>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</si>
  <si>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</si>
  <si>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</si>
  <si>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</si>
  <si>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</si>
  <si>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</si>
  <si>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</si>
  <si>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</si>
  <si>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</si>
  <si>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 MAY CHÍNH</t>
  </si>
  <si>
    <t xml:space="preserve">GẬP ĐÔI, MAY KẸP TẠI GIỮA CỔ SAU </t>
  </si>
  <si>
    <t xml:space="preserve">GẬP ĐÔI, MAY SÁT BÊN CẠNH TRÁI CỦA NHÃN CHÍNH ( HƯỚNG NGƯỜI MẶC) </t>
  </si>
  <si>
    <t>GẬP ĐÔI, MAY KẸP BÊN SƯỜN TRÁI NGƯỜI MẶT, CÁCH MÉP LAI 11CM</t>
  </si>
  <si>
    <t xml:space="preserve">TREO VÀO NHÃN SIZE - NHƯ HÌNH </t>
  </si>
  <si>
    <t>DÁN GIỮA MẶT SAU CỦA THẺ BÀI PHỤ - NHƯ HÌNH</t>
  </si>
  <si>
    <t xml:space="preserve">DÁN BÊN NGOÀI NYLON , GÓC TRÁI NGƯỜI NHÌN - NHƯ HÌNH </t>
  </si>
  <si>
    <t xml:space="preserve">DÁN NGOÀI NYLON, GIỮA GÓC DƯỚI TRƯỚC - NHƯ HÌNH </t>
  </si>
  <si>
    <t>TREO QUA NHÃN CHÍNH/NHÃN SIZE</t>
  </si>
  <si>
    <t>ĐÓNG GÓI TỪNG SẢN PHẨM</t>
  </si>
  <si>
    <t>BỎ VÀO KHI GẤP XẾP</t>
  </si>
  <si>
    <t>LÓT TRONG THÙNG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</si>
  <si>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</si>
  <si>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</si>
  <si>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</si>
  <si>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</si>
  <si>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</si>
  <si>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</si>
  <si>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Tol 
UPDATED ON 16.SEP</t>
  </si>
  <si>
    <t>COMMENTS</t>
  </si>
  <si>
    <t>MEASUREMENT</t>
  </si>
  <si>
    <t>INSTRUCTION</t>
  </si>
  <si>
    <t>BODY</t>
  </si>
  <si>
    <t>BODY LENGTH</t>
  </si>
  <si>
    <t>FRONT, SHOULDER NECK POINT TO BOTTOM HEM</t>
  </si>
  <si>
    <t>DÀI TRƯỚC TỪ ĐỈNH VAI XUỐNG LAI</t>
  </si>
  <si>
    <t>A</t>
  </si>
  <si>
    <t>SHOULDER TO SHOULDER</t>
  </si>
  <si>
    <t>SEAM TO SEAM, EXCL BINDING OR CUFF HEM</t>
  </si>
  <si>
    <t>NGANG VAI</t>
  </si>
  <si>
    <t>B</t>
  </si>
  <si>
    <t xml:space="preserve">1/2 CHEST WIDTH </t>
  </si>
  <si>
    <t>1 CM BELOW ARMPIT</t>
  </si>
  <si>
    <t>1/2 NGANG NGỰC DƯỚI NÁCH 1CM</t>
  </si>
  <si>
    <t>C</t>
  </si>
  <si>
    <t>1/2 CARURE WIDTH</t>
  </si>
  <si>
    <t>1/2 ARMHOLE HEIGHT, SEAM TO SEAM</t>
  </si>
  <si>
    <t xml:space="preserve">1/2 NGANG TRƯỚC TỪ 1/2 NÁCH </t>
  </si>
  <si>
    <t>D</t>
  </si>
  <si>
    <t>1/2 BOTTOM WIDTH</t>
  </si>
  <si>
    <t>BOTTOM HEM</t>
  </si>
  <si>
    <t>1/2 NGANG LAI</t>
  </si>
  <si>
    <t>E</t>
  </si>
  <si>
    <t>BOTTOM HEM HEIGHT</t>
  </si>
  <si>
    <t>STITCHING OR RIB HEIGHT</t>
  </si>
  <si>
    <t>TO BẢN LAI ÁO</t>
  </si>
  <si>
    <t>F</t>
  </si>
  <si>
    <t>1/2 ARMHOLE STRAIGHT</t>
  </si>
  <si>
    <t>1/2 NÁCH ĐO THẲNG</t>
  </si>
  <si>
    <t>G</t>
  </si>
  <si>
    <t>1/2 SLEEVEWIDTH AT ARMPIT</t>
  </si>
  <si>
    <t>UNDERARM POINT, PERPENDULAR TO SLEEVE</t>
  </si>
  <si>
    <t>H</t>
  </si>
  <si>
    <t>1/2 SLEEVE OPENING INSIDE</t>
  </si>
  <si>
    <t>RIB/ CUFF HEM</t>
  </si>
  <si>
    <t>CỬA TAY</t>
  </si>
  <si>
    <t>I</t>
  </si>
  <si>
    <t>CUFF HEM HEIGHT</t>
  </si>
  <si>
    <t>TO BẢN LAI TAY</t>
  </si>
  <si>
    <t>J</t>
  </si>
  <si>
    <t xml:space="preserve">SLEEVE LENGTH </t>
  </si>
  <si>
    <t>SHOULDER TO CUFF HEM</t>
  </si>
  <si>
    <t>DÀI TAY TỪ VAI ĐẾN CỬA TAY</t>
  </si>
  <si>
    <t>K</t>
  </si>
  <si>
    <t>SLEEVEHEAD HEIGHT</t>
  </si>
  <si>
    <t>SHOULDERDROP</t>
  </si>
  <si>
    <t xml:space="preserve">HEIGHT BETWEEN SNP AT NECK TO SHOULDERSEAM </t>
  </si>
  <si>
    <t>NECK</t>
  </si>
  <si>
    <t>CỔ</t>
  </si>
  <si>
    <t xml:space="preserve">NECK OPENING </t>
  </si>
  <si>
    <t>SEAM TO SEAM, INCL COLLAR</t>
  </si>
  <si>
    <t>RỘNG CỔ</t>
  </si>
  <si>
    <t>FRONT NECK DROP</t>
  </si>
  <si>
    <t>STRAIGHT FROM SNP TO CF NECKLINE, INCL COLLAR</t>
  </si>
  <si>
    <t>HẠ CỔ TRƯỚC</t>
  </si>
  <si>
    <t>BACK NECK DROP</t>
  </si>
  <si>
    <t>HẠ CỔ SAU</t>
  </si>
  <si>
    <t>COLLAR HEIGHT</t>
  </si>
  <si>
    <t>CB</t>
  </si>
  <si>
    <t>TO BẢN CỔ</t>
  </si>
  <si>
    <t>N</t>
  </si>
  <si>
    <t>COLLAR WIDTH ON TOP</t>
  </si>
  <si>
    <t>REAL OPENING, EXCL COLLAR</t>
  </si>
  <si>
    <t>MINIMUM HEADPASSING</t>
  </si>
  <si>
    <t>NECKOPENING STRETCHED OPEN TO MAX</t>
  </si>
  <si>
    <t>VÒNG CỔ KÉO CĂNG</t>
  </si>
  <si>
    <t>OK</t>
  </si>
  <si>
    <t xml:space="preserve">ARTWORK 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</si>
  <si>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</si>
  <si>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</si>
  <si>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</si>
  <si>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</si>
  <si>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</si>
  <si>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</si>
  <si>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</si>
  <si>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 xml:space="preserve">stick to spec </t>
  </si>
  <si>
    <t>ARTWORK POSITION FROM CB NECKLINE</t>
  </si>
  <si>
    <t>Marked in red is out of tolerance, marked in yellow is adjusted or added</t>
  </si>
  <si>
    <t>LOOK - FABRIC</t>
  </si>
  <si>
    <t>FABRIC + COLOUR</t>
  </si>
  <si>
    <t>WASHING</t>
  </si>
  <si>
    <t>TRIMS</t>
  </si>
  <si>
    <t>ARTWORK</t>
  </si>
  <si>
    <t>TECHNIQUE</t>
  </si>
  <si>
    <t>COLOUR</t>
  </si>
  <si>
    <t xml:space="preserve">POSITION </t>
  </si>
  <si>
    <t>PICTURES</t>
  </si>
  <si>
    <t>FITTING</t>
  </si>
  <si>
    <t>Fitting looks ok on both colorways</t>
  </si>
  <si>
    <t>FINISHING - MANUFACTURING</t>
  </si>
  <si>
    <t xml:space="preserve">* Please make sure to first finish the sideseam first before finishing the bottom hem seam </t>
  </si>
  <si>
    <t xml:space="preserve"> -&gt; Overlock can not be visible at bottom hem so please adjust order of finishing/ approve for bulk</t>
  </si>
  <si>
    <t xml:space="preserve">VUI LÒNG ĐẢM BẢO MAY SẠCH , KHÔNG CÓ ĐƯỜNG MAY TẠI SƯỜN LAI </t>
  </si>
  <si>
    <t>Requested in following sizes</t>
  </si>
  <si>
    <t>Extra comments</t>
  </si>
  <si>
    <t>I do want to check/ approve all artwork positions of other colorways but for this style, you can proceed to production</t>
  </si>
  <si>
    <t>Please contact us if something isn't clear, or if you have any questions</t>
  </si>
  <si>
    <t>T25  FW25  G2783</t>
  </si>
  <si>
    <t>T25-0047</t>
  </si>
  <si>
    <t>T25-0049</t>
  </si>
  <si>
    <t>T25-0054</t>
  </si>
  <si>
    <t>T25-0051</t>
  </si>
  <si>
    <t>T25-0050</t>
  </si>
  <si>
    <t>T25-0056</t>
  </si>
  <si>
    <t>T25-0055</t>
  </si>
  <si>
    <t xml:space="preserve">T25-0044 </t>
  </si>
  <si>
    <t>0CM</t>
  </si>
  <si>
    <t>IN BÁN THÀNH PHẨM TẠI THÂN SAU</t>
  </si>
  <si>
    <t>THÊU BÁN THÀNH PHẨM TẠI THÂN TRƯỚC</t>
  </si>
  <si>
    <t>ĐỊNH VỊ HÌNH IN THÂN SAU : CANH GIỮA THÂN SAU, TỪ ĐƯỜNG MAY GIỮA CỔ SAU XUÔNG</t>
  </si>
  <si>
    <t xml:space="preserve">STAIRWAY CIRCLE BLUE TSHIRT  </t>
  </si>
  <si>
    <t>THAM KHẢO CÁCH MAY: ÁO MẪU T25-SS76  CHUYỂN CÙNG TÁC NGHIỆP</t>
  </si>
  <si>
    <t>SAMPLING</t>
  </si>
  <si>
    <t>DUSTY BLUE</t>
  </si>
  <si>
    <t>BLUE</t>
  </si>
  <si>
    <t>NHÃN THÀNH PHẦN</t>
  </si>
  <si>
    <t xml:space="preserve">DUYỆT CHẤT LƯỢNG, MÀU SẮC HÌNH IN NHƯ COMMENT </t>
  </si>
  <si>
    <t>10.5CM</t>
  </si>
  <si>
    <t>DUYỆT CHẤT LƯỢNG, MÀU SẮC HÌNH IN NHƯ COMMENT MER GỬI</t>
  </si>
  <si>
    <t>C0057-SST043 - 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</si>
</sst>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b/>
      <sz val="12"/>
      <color rgb="FFFF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2" applyNumberFormat="0" applyProtection="0">
      <alignment horizontal="right" vertical="center"/>
    </xf>
    <xf numFmtId="0" fontId="2" fillId="8" borderId="12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3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1" applyNumberFormat="0" applyProtection="0">
      <alignment horizontal="left" vertical="center" indent="1"/>
    </xf>
    <xf numFmtId="4" fontId="13" fillId="7" borderId="31" applyNumberFormat="0" applyProtection="0">
      <alignment horizontal="right" vertical="center"/>
    </xf>
    <xf numFmtId="10" fontId="6" fillId="6" borderId="29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35" applyNumberFormat="0" applyAlignment="0" applyProtection="0"/>
    <xf numFmtId="0" fontId="58" fillId="20" borderId="36" applyNumberFormat="0" applyAlignment="0" applyProtection="0"/>
    <xf numFmtId="0" fontId="59" fillId="20" borderId="35" applyNumberFormat="0" applyAlignment="0" applyProtection="0"/>
    <xf numFmtId="0" fontId="60" fillId="0" borderId="37" applyNumberFormat="0" applyFill="0" applyAlignment="0" applyProtection="0"/>
    <xf numFmtId="0" fontId="61" fillId="21" borderId="38" applyNumberFormat="0" applyAlignment="0" applyProtection="0"/>
    <xf numFmtId="0" fontId="62" fillId="0" borderId="0" applyNumberFormat="0" applyFill="0" applyBorder="0" applyAlignment="0" applyProtection="0"/>
    <xf numFmtId="0" fontId="1" fillId="22" borderId="3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0" applyNumberFormat="0" applyFill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7" fillId="0" borderId="0"/>
    <xf numFmtId="0" fontId="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0"/>
    <xf numFmtId="0" fontId="74" fillId="0" borderId="0"/>
    <xf numFmtId="0" fontId="76" fillId="0" borderId="0"/>
    <xf numFmtId="0" fontId="76" fillId="0" borderId="0"/>
    <xf numFmtId="0" fontId="1" fillId="0" borderId="0"/>
    <xf numFmtId="0" fontId="2" fillId="0" borderId="0" applyFill="0"/>
  </cellStyleXfs>
  <cellXfs count="37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0" fontId="32" fillId="2" borderId="3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29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165" fontId="37" fillId="0" borderId="29" xfId="0" applyNumberFormat="1" applyFont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 wrapText="1"/>
    </xf>
    <xf numFmtId="0" fontId="26" fillId="2" borderId="20" xfId="0" quotePrefix="1" applyFont="1" applyFill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/>
    </xf>
    <xf numFmtId="4" fontId="37" fillId="2" borderId="29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5" fontId="26" fillId="2" borderId="29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 wrapText="1"/>
    </xf>
    <xf numFmtId="1" fontId="37" fillId="2" borderId="29" xfId="0" applyNumberFormat="1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1" fontId="26" fillId="2" borderId="30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0" xfId="0" quotePrefix="1" applyFont="1" applyFill="1" applyBorder="1" applyAlignment="1">
      <alignment vertical="center" wrapText="1"/>
    </xf>
    <xf numFmtId="0" fontId="68" fillId="2" borderId="1" xfId="0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40" fillId="4" borderId="1" xfId="0" quotePrefix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9" fillId="2" borderId="1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vertical="center"/>
    </xf>
    <xf numFmtId="0" fontId="40" fillId="2" borderId="2" xfId="0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/>
    </xf>
    <xf numFmtId="0" fontId="40" fillId="2" borderId="2" xfId="62" applyNumberFormat="1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vertical="center"/>
    </xf>
    <xf numFmtId="1" fontId="40" fillId="13" borderId="2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40" fillId="14" borderId="0" xfId="0" applyFont="1" applyFill="1" applyAlignment="1">
      <alignment horizontal="left" vertical="center"/>
    </xf>
    <xf numFmtId="0" fontId="40" fillId="14" borderId="0" xfId="0" applyFont="1" applyFill="1" applyAlignment="1">
      <alignment horizontal="center" vertical="center"/>
    </xf>
    <xf numFmtId="1" fontId="40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6" fillId="0" borderId="29" xfId="1" applyNumberFormat="1" applyFont="1" applyBorder="1" applyAlignment="1">
      <alignment vertical="center" wrapText="1"/>
    </xf>
    <xf numFmtId="1" fontId="48" fillId="14" borderId="0" xfId="0" applyNumberFormat="1" applyFont="1" applyFill="1" applyAlignment="1">
      <alignment horizontal="center" vertical="center"/>
    </xf>
    <xf numFmtId="1" fontId="27" fillId="0" borderId="29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40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7" fillId="2" borderId="0" xfId="131" applyFont="1" applyFill="1" applyAlignment="1">
      <alignment vertical="center"/>
    </xf>
    <xf numFmtId="9" fontId="32" fillId="2" borderId="0" xfId="131" applyFont="1" applyFill="1" applyAlignment="1">
      <alignment vertical="center"/>
    </xf>
    <xf numFmtId="9" fontId="34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5" fillId="0" borderId="0" xfId="131" applyFont="1" applyAlignment="1">
      <alignment vertical="center"/>
    </xf>
    <xf numFmtId="9" fontId="35" fillId="0" borderId="0" xfId="131" applyFont="1" applyAlignment="1">
      <alignment vertical="center"/>
    </xf>
    <xf numFmtId="175" fontId="40" fillId="2" borderId="0" xfId="131" applyNumberFormat="1" applyFont="1" applyFill="1" applyAlignment="1">
      <alignment vertical="center"/>
    </xf>
    <xf numFmtId="176" fontId="37" fillId="0" borderId="2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6" fillId="0" borderId="5" xfId="1" applyNumberFormat="1" applyFont="1" applyBorder="1" applyAlignment="1">
      <alignment vertical="center" wrapText="1"/>
    </xf>
    <xf numFmtId="1" fontId="44" fillId="0" borderId="4" xfId="1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73" fillId="2" borderId="0" xfId="0" applyFont="1" applyFill="1" applyAlignment="1">
      <alignment vertical="center" wrapText="1"/>
    </xf>
    <xf numFmtId="0" fontId="75" fillId="2" borderId="1" xfId="0" applyFont="1" applyFill="1" applyBorder="1" applyAlignment="1">
      <alignment horizontal="left" vertical="center"/>
    </xf>
    <xf numFmtId="0" fontId="48" fillId="47" borderId="1" xfId="0" applyFont="1" applyFill="1" applyBorder="1" applyAlignment="1">
      <alignment horizontal="left" vertical="center"/>
    </xf>
    <xf numFmtId="0" fontId="48" fillId="47" borderId="3" xfId="0" applyFont="1" applyFill="1" applyBorder="1" applyAlignment="1">
      <alignment horizontal="center" vertical="center"/>
    </xf>
    <xf numFmtId="0" fontId="48" fillId="47" borderId="0" xfId="0" applyFont="1" applyFill="1" applyAlignment="1">
      <alignment horizontal="center" vertical="center"/>
    </xf>
    <xf numFmtId="0" fontId="48" fillId="47" borderId="3" xfId="0" applyFont="1" applyFill="1" applyBorder="1" applyAlignment="1">
      <alignment horizontal="center" vertical="center" wrapText="1"/>
    </xf>
    <xf numFmtId="0" fontId="48" fillId="47" borderId="1" xfId="0" applyFont="1" applyFill="1" applyBorder="1" applyAlignment="1">
      <alignment horizontal="center" vertical="center"/>
    </xf>
    <xf numFmtId="1" fontId="40" fillId="2" borderId="2" xfId="0" applyNumberFormat="1" applyFont="1" applyFill="1" applyBorder="1" applyAlignment="1">
      <alignment horizontal="center" vertical="center"/>
    </xf>
    <xf numFmtId="1" fontId="40" fillId="5" borderId="1" xfId="0" quotePrefix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78" fillId="2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9" fontId="78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1" fontId="26" fillId="0" borderId="29" xfId="1" applyNumberFormat="1" applyFont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/>
    </xf>
    <xf numFmtId="0" fontId="83" fillId="0" borderId="0" xfId="0" applyFont="1" applyAlignment="1">
      <alignment vertical="center"/>
    </xf>
    <xf numFmtId="9" fontId="83" fillId="0" borderId="0" xfId="131" applyFont="1" applyAlignment="1">
      <alignment vertical="center"/>
    </xf>
    <xf numFmtId="0" fontId="84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horizontal="center" vertical="center"/>
    </xf>
    <xf numFmtId="0" fontId="40" fillId="12" borderId="29" xfId="2" applyFont="1" applyFill="1" applyBorder="1" applyAlignment="1">
      <alignment horizontal="center" vertical="center" wrapText="1"/>
    </xf>
    <xf numFmtId="0" fontId="38" fillId="5" borderId="29" xfId="2" applyFont="1" applyFill="1" applyBorder="1" applyAlignment="1">
      <alignment horizontal="center" vertical="center" wrapText="1"/>
    </xf>
    <xf numFmtId="0" fontId="38" fillId="5" borderId="30" xfId="2" applyFont="1" applyFill="1" applyBorder="1" applyAlignment="1">
      <alignment horizontal="center" vertical="center" wrapText="1"/>
    </xf>
    <xf numFmtId="0" fontId="85" fillId="0" borderId="0" xfId="2" applyFont="1" applyAlignment="1">
      <alignment vertical="center"/>
    </xf>
    <xf numFmtId="0" fontId="38" fillId="5" borderId="29" xfId="2" applyFont="1" applyFill="1" applyBorder="1" applyAlignment="1">
      <alignment horizontal="center" vertical="center"/>
    </xf>
    <xf numFmtId="0" fontId="85" fillId="0" borderId="29" xfId="2" applyFont="1" applyBorder="1" applyAlignment="1">
      <alignment horizontal="center" vertical="center" wrapText="1"/>
    </xf>
    <xf numFmtId="0" fontId="39" fillId="0" borderId="29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9" fillId="0" borderId="29" xfId="2" applyNumberFormat="1" applyFont="1" applyBorder="1" applyAlignment="1">
      <alignment horizontal="center" vertical="center" wrapText="1"/>
    </xf>
    <xf numFmtId="0" fontId="85" fillId="0" borderId="29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40" fillId="0" borderId="29" xfId="2" applyFont="1" applyBorder="1" applyAlignment="1">
      <alignment horizontal="center" vertical="center" wrapText="1"/>
    </xf>
    <xf numFmtId="0" fontId="27" fillId="2" borderId="26" xfId="0" applyFont="1" applyFill="1" applyBorder="1" applyAlignment="1" applyProtection="1">
      <alignment horizontal="left"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28" fillId="2" borderId="26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vertical="center"/>
    </xf>
    <xf numFmtId="0" fontId="67" fillId="2" borderId="26" xfId="0" applyFont="1" applyFill="1" applyBorder="1" applyAlignment="1">
      <alignment vertical="center"/>
    </xf>
    <xf numFmtId="0" fontId="27" fillId="2" borderId="26" xfId="0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 wrapText="1"/>
    </xf>
    <xf numFmtId="164" fontId="27" fillId="2" borderId="26" xfId="0" quotePrefix="1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 wrapText="1"/>
    </xf>
    <xf numFmtId="0" fontId="30" fillId="2" borderId="26" xfId="0" applyFont="1" applyFill="1" applyBorder="1" applyAlignment="1">
      <alignment horizontal="left" vertical="center"/>
    </xf>
    <xf numFmtId="0" fontId="27" fillId="2" borderId="29" xfId="0" quotePrefix="1" applyFont="1" applyFill="1" applyBorder="1" applyAlignment="1">
      <alignment horizontal="left" vertical="center"/>
    </xf>
    <xf numFmtId="0" fontId="36" fillId="2" borderId="29" xfId="0" applyFont="1" applyFill="1" applyBorder="1" applyAlignment="1">
      <alignment horizontal="center" vertical="center"/>
    </xf>
    <xf numFmtId="1" fontId="36" fillId="2" borderId="29" xfId="0" applyNumberFormat="1" applyFont="1" applyFill="1" applyBorder="1" applyAlignment="1">
      <alignment horizontal="center" vertical="center"/>
    </xf>
    <xf numFmtId="12" fontId="81" fillId="0" borderId="29" xfId="0" quotePrefix="1" applyNumberFormat="1" applyFont="1" applyBorder="1" applyAlignment="1">
      <alignment vertical="center" wrapText="1"/>
    </xf>
    <xf numFmtId="0" fontId="10" fillId="0" borderId="43" xfId="0" applyFont="1" applyBorder="1" applyAlignment="1">
      <alignment horizontal="left" vertical="center"/>
    </xf>
    <xf numFmtId="177" fontId="10" fillId="0" borderId="41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17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88" fillId="0" borderId="0" xfId="0" applyFont="1" applyAlignment="1">
      <alignment vertical="center"/>
    </xf>
    <xf numFmtId="0" fontId="10" fillId="0" borderId="43" xfId="0" applyFont="1" applyBorder="1" applyAlignment="1">
      <alignment vertical="center"/>
    </xf>
    <xf numFmtId="177" fontId="87" fillId="0" borderId="0" xfId="0" applyNumberFormat="1" applyFont="1" applyAlignment="1">
      <alignment vertical="center"/>
    </xf>
    <xf numFmtId="0" fontId="89" fillId="0" borderId="0" xfId="0" applyFont="1" applyAlignment="1">
      <alignment horizontal="right" vertical="center"/>
    </xf>
    <xf numFmtId="0" fontId="10" fillId="0" borderId="41" xfId="0" applyFont="1" applyBorder="1" applyAlignment="1">
      <alignment vertical="center"/>
    </xf>
    <xf numFmtId="0" fontId="10" fillId="0" borderId="4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0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87" fillId="0" borderId="44" xfId="0" applyFont="1" applyBorder="1" applyAlignment="1">
      <alignment vertical="center" wrapText="1"/>
    </xf>
    <xf numFmtId="0" fontId="87" fillId="0" borderId="44" xfId="0" applyFont="1" applyBorder="1" applyAlignment="1">
      <alignment horizontal="center" vertical="center"/>
    </xf>
    <xf numFmtId="0" fontId="87" fillId="5" borderId="44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5" borderId="44" xfId="0" applyFont="1" applyFill="1" applyBorder="1" applyAlignment="1">
      <alignment horizontal="center"/>
    </xf>
    <xf numFmtId="0" fontId="87" fillId="0" borderId="0" xfId="0" applyFont="1"/>
    <xf numFmtId="0" fontId="87" fillId="0" borderId="0" xfId="0" applyFont="1" applyAlignment="1">
      <alignment horizontal="center"/>
    </xf>
    <xf numFmtId="0" fontId="87" fillId="0" borderId="45" xfId="0" applyFont="1" applyBorder="1" applyAlignment="1">
      <alignment vertical="center"/>
    </xf>
    <xf numFmtId="0" fontId="87" fillId="0" borderId="45" xfId="0" applyFont="1" applyBorder="1" applyAlignment="1">
      <alignment vertical="center" wrapText="1"/>
    </xf>
    <xf numFmtId="0" fontId="87" fillId="0" borderId="45" xfId="0" applyFont="1" applyBorder="1" applyAlignment="1">
      <alignment horizontal="center" vertical="center"/>
    </xf>
    <xf numFmtId="0" fontId="87" fillId="5" borderId="45" xfId="0" applyFont="1" applyFill="1" applyBorder="1" applyAlignment="1">
      <alignment horizontal="center" vertical="center"/>
    </xf>
    <xf numFmtId="0" fontId="87" fillId="0" borderId="17" xfId="0" applyFont="1" applyBorder="1" applyAlignment="1">
      <alignment horizontal="center" vertical="center"/>
    </xf>
    <xf numFmtId="0" fontId="87" fillId="5" borderId="45" xfId="0" applyFont="1" applyFill="1" applyBorder="1" applyAlignment="1">
      <alignment horizontal="center"/>
    </xf>
    <xf numFmtId="0" fontId="10" fillId="0" borderId="46" xfId="0" applyFont="1" applyBorder="1" applyAlignment="1">
      <alignment vertical="center"/>
    </xf>
    <xf numFmtId="0" fontId="10" fillId="0" borderId="46" xfId="0" applyFont="1" applyBorder="1" applyAlignment="1">
      <alignment vertical="center" wrapText="1"/>
    </xf>
    <xf numFmtId="0" fontId="87" fillId="0" borderId="46" xfId="0" applyFont="1" applyBorder="1" applyAlignment="1">
      <alignment horizontal="center" vertical="center"/>
    </xf>
    <xf numFmtId="0" fontId="87" fillId="5" borderId="46" xfId="0" applyFont="1" applyFill="1" applyBorder="1" applyAlignment="1">
      <alignment horizontal="center" vertical="center"/>
    </xf>
    <xf numFmtId="0" fontId="87" fillId="0" borderId="19" xfId="0" applyFont="1" applyBorder="1" applyAlignment="1">
      <alignment horizontal="center" vertical="center"/>
    </xf>
    <xf numFmtId="0" fontId="87" fillId="5" borderId="46" xfId="0" applyFont="1" applyFill="1" applyBorder="1" applyAlignment="1">
      <alignment horizontal="center"/>
    </xf>
    <xf numFmtId="0" fontId="87" fillId="0" borderId="47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48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88" fillId="0" borderId="49" xfId="136" applyFont="1" applyBorder="1" applyAlignment="1">
      <alignment vertical="center"/>
    </xf>
    <xf numFmtId="0" fontId="88" fillId="0" borderId="29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0" fillId="48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8" fillId="0" borderId="27" xfId="0" applyFont="1" applyBorder="1" applyAlignment="1">
      <alignment horizontal="left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48" borderId="53" xfId="0" applyFont="1" applyFill="1" applyBorder="1" applyAlignment="1">
      <alignment horizontal="center" vertical="center"/>
    </xf>
    <xf numFmtId="0" fontId="87" fillId="0" borderId="5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91" fillId="0" borderId="49" xfId="136" applyFont="1" applyBorder="1" applyAlignment="1">
      <alignment vertical="center"/>
    </xf>
    <xf numFmtId="0" fontId="88" fillId="0" borderId="4" xfId="0" applyFont="1" applyBorder="1" applyAlignment="1">
      <alignment vertical="center" wrapText="1"/>
    </xf>
    <xf numFmtId="0" fontId="10" fillId="48" borderId="29" xfId="0" applyFont="1" applyFill="1" applyBorder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88" fillId="5" borderId="30" xfId="0" applyFont="1" applyFill="1" applyBorder="1" applyAlignment="1">
      <alignment horizontal="center" vertical="center"/>
    </xf>
    <xf numFmtId="0" fontId="88" fillId="0" borderId="30" xfId="0" applyFont="1" applyBorder="1" applyAlignment="1">
      <alignment horizontal="center" vertical="center"/>
    </xf>
    <xf numFmtId="0" fontId="92" fillId="0" borderId="29" xfId="0" applyFont="1" applyBorder="1" applyAlignment="1">
      <alignment horizontal="center" vertical="center"/>
    </xf>
    <xf numFmtId="0" fontId="92" fillId="5" borderId="30" xfId="0" applyFont="1" applyFill="1" applyBorder="1" applyAlignment="1">
      <alignment horizontal="center" vertical="center"/>
    </xf>
    <xf numFmtId="0" fontId="92" fillId="0" borderId="30" xfId="0" applyFont="1" applyBorder="1" applyAlignment="1">
      <alignment horizontal="center" vertical="center"/>
    </xf>
    <xf numFmtId="0" fontId="93" fillId="0" borderId="29" xfId="0" applyFont="1" applyBorder="1" applyAlignment="1">
      <alignment horizontal="center" vertical="center"/>
    </xf>
    <xf numFmtId="0" fontId="94" fillId="5" borderId="29" xfId="0" applyFont="1" applyFill="1" applyBorder="1" applyAlignment="1">
      <alignment horizontal="center" vertical="center"/>
    </xf>
    <xf numFmtId="0" fontId="95" fillId="0" borderId="29" xfId="0" applyFont="1" applyBorder="1" applyAlignment="1">
      <alignment vertical="center" wrapText="1"/>
    </xf>
    <xf numFmtId="0" fontId="10" fillId="48" borderId="30" xfId="0" applyFont="1" applyFill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99" fillId="0" borderId="0" xfId="0" applyFont="1" applyAlignment="1">
      <alignment vertical="center" wrapText="1"/>
    </xf>
    <xf numFmtId="0" fontId="100" fillId="0" borderId="0" xfId="0" applyFont="1" applyAlignment="1">
      <alignment vertical="center"/>
    </xf>
    <xf numFmtId="0" fontId="10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51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1" fontId="24" fillId="2" borderId="29" xfId="0" applyNumberFormat="1" applyFont="1" applyFill="1" applyBorder="1" applyAlignment="1">
      <alignment horizontal="left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/>
    </xf>
    <xf numFmtId="1" fontId="26" fillId="2" borderId="29" xfId="0" applyNumberFormat="1" applyFont="1" applyFill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82" fillId="2" borderId="30" xfId="0" quotePrefix="1" applyFont="1" applyFill="1" applyBorder="1" applyAlignment="1">
      <alignment horizontal="center" vertical="center" wrapText="1"/>
    </xf>
    <xf numFmtId="0" fontId="82" fillId="2" borderId="27" xfId="0" quotePrefix="1" applyFont="1" applyFill="1" applyBorder="1" applyAlignment="1">
      <alignment horizontal="center" vertical="center" wrapText="1"/>
    </xf>
    <xf numFmtId="0" fontId="82" fillId="2" borderId="28" xfId="0" quotePrefix="1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36" fillId="9" borderId="29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 wrapText="1"/>
    </xf>
    <xf numFmtId="1" fontId="72" fillId="2" borderId="30" xfId="0" quotePrefix="1" applyNumberFormat="1" applyFont="1" applyFill="1" applyBorder="1" applyAlignment="1">
      <alignment horizontal="center" vertical="center"/>
    </xf>
    <xf numFmtId="1" fontId="72" fillId="2" borderId="28" xfId="0" quotePrefix="1" applyNumberFormat="1" applyFont="1" applyFill="1" applyBorder="1" applyAlignment="1">
      <alignment horizontal="center" vertical="center"/>
    </xf>
    <xf numFmtId="1" fontId="72" fillId="2" borderId="29" xfId="0" applyNumberFormat="1" applyFont="1" applyFill="1" applyBorder="1" applyAlignment="1">
      <alignment horizontal="center" vertical="center"/>
    </xf>
    <xf numFmtId="0" fontId="30" fillId="9" borderId="30" xfId="0" applyFont="1" applyFill="1" applyBorder="1" applyAlignment="1">
      <alignment horizontal="center" vertical="center" wrapText="1"/>
    </xf>
    <xf numFmtId="0" fontId="73" fillId="9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center" vertical="center" wrapText="1"/>
    </xf>
    <xf numFmtId="1" fontId="49" fillId="0" borderId="29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vertical="center" wrapText="1"/>
    </xf>
    <xf numFmtId="0" fontId="38" fillId="10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/>
    </xf>
    <xf numFmtId="1" fontId="72" fillId="2" borderId="29" xfId="0" quotePrefix="1" applyNumberFormat="1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quotePrefix="1" applyFont="1" applyBorder="1" applyAlignment="1">
      <alignment horizontal="center" vertical="center"/>
    </xf>
    <xf numFmtId="16" fontId="23" fillId="0" borderId="29" xfId="0" quotePrefix="1" applyNumberFormat="1" applyFont="1" applyBorder="1" applyAlignment="1">
      <alignment horizontal="center" vertical="center"/>
    </xf>
    <xf numFmtId="0" fontId="82" fillId="0" borderId="14" xfId="0" applyFont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2" fillId="0" borderId="18" xfId="0" applyFont="1" applyBorder="1" applyAlignment="1">
      <alignment horizontal="center" vertical="center" wrapText="1"/>
    </xf>
    <xf numFmtId="0" fontId="82" fillId="0" borderId="22" xfId="0" applyFont="1" applyBorder="1" applyAlignment="1">
      <alignment horizontal="center" vertical="center" wrapText="1"/>
    </xf>
    <xf numFmtId="0" fontId="82" fillId="0" borderId="19" xfId="0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40" fillId="15" borderId="0" xfId="0" applyFont="1" applyFill="1" applyAlignment="1">
      <alignment horizontal="left"/>
    </xf>
    <xf numFmtId="15" fontId="27" fillId="2" borderId="26" xfId="0" quotePrefix="1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 wrapText="1"/>
    </xf>
    <xf numFmtId="1" fontId="86" fillId="0" borderId="29" xfId="0" quotePrefix="1" applyNumberFormat="1" applyFont="1" applyBorder="1" applyAlignment="1">
      <alignment horizontal="left" vertical="center" wrapText="1"/>
    </xf>
    <xf numFmtId="1" fontId="86" fillId="0" borderId="29" xfId="0" applyNumberFormat="1" applyFont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/>
    </xf>
    <xf numFmtId="1" fontId="49" fillId="0" borderId="29" xfId="0" quotePrefix="1" applyNumberFormat="1" applyFont="1" applyBorder="1" applyAlignment="1">
      <alignment horizontal="left" vertical="center" wrapText="1"/>
    </xf>
    <xf numFmtId="1" fontId="49" fillId="0" borderId="29" xfId="0" applyNumberFormat="1" applyFont="1" applyBorder="1" applyAlignment="1">
      <alignment horizontal="left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1" fontId="72" fillId="2" borderId="28" xfId="0" applyNumberFormat="1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1" fontId="72" fillId="2" borderId="30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8" fillId="5" borderId="27" xfId="2" applyNumberFormat="1" applyFont="1" applyFill="1" applyBorder="1" applyAlignment="1">
      <alignment horizontal="center" vertical="center" wrapText="1"/>
    </xf>
    <xf numFmtId="0" fontId="38" fillId="0" borderId="30" xfId="2" applyFont="1" applyBorder="1" applyAlignment="1">
      <alignment horizontal="center"/>
    </xf>
    <xf numFmtId="0" fontId="38" fillId="0" borderId="27" xfId="2" applyFont="1" applyBorder="1" applyAlignment="1">
      <alignment horizontal="center"/>
    </xf>
    <xf numFmtId="0" fontId="38" fillId="5" borderId="30" xfId="2" applyFont="1" applyFill="1" applyBorder="1" applyAlignment="1">
      <alignment horizontal="center" vertical="center" wrapText="1"/>
    </xf>
    <xf numFmtId="0" fontId="38" fillId="5" borderId="27" xfId="2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0" fillId="0" borderId="43" xfId="0" applyFont="1" applyBorder="1" applyAlignment="1">
      <alignment horizontal="left" vertical="center"/>
    </xf>
    <xf numFmtId="0" fontId="100" fillId="0" borderId="42" xfId="0" applyFont="1" applyBorder="1" applyAlignment="1">
      <alignment horizontal="left" vertical="center"/>
    </xf>
    <xf numFmtId="0" fontId="100" fillId="0" borderId="51" xfId="0" applyFont="1" applyBorder="1" applyAlignment="1">
      <alignment horizontal="left" vertical="center"/>
    </xf>
    <xf numFmtId="0" fontId="98" fillId="5" borderId="43" xfId="0" applyFont="1" applyFill="1" applyBorder="1" applyAlignment="1">
      <alignment horizontal="left" vertical="center"/>
    </xf>
    <xf numFmtId="0" fontId="98" fillId="5" borderId="42" xfId="0" applyFont="1" applyFill="1" applyBorder="1" applyAlignment="1">
      <alignment horizontal="left" vertical="center"/>
    </xf>
    <xf numFmtId="0" fontId="98" fillId="5" borderId="51" xfId="0" applyFont="1" applyFill="1" applyBorder="1" applyAlignment="1">
      <alignment horizontal="left" vertical="center"/>
    </xf>
    <xf numFmtId="0" fontId="87" fillId="5" borderId="43" xfId="0" applyFont="1" applyFill="1" applyBorder="1" applyAlignment="1">
      <alignment horizontal="left" vertical="center"/>
    </xf>
    <xf numFmtId="0" fontId="87" fillId="5" borderId="42" xfId="0" applyFont="1" applyFill="1" applyBorder="1" applyAlignment="1">
      <alignment horizontal="left" vertical="center"/>
    </xf>
    <xf numFmtId="0" fontId="87" fillId="5" borderId="51" xfId="0" applyFont="1" applyFill="1" applyBorder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88" fillId="0" borderId="27" xfId="0" applyFont="1" applyBorder="1" applyAlignment="1">
      <alignment horizontal="left" vertical="center"/>
    </xf>
    <xf numFmtId="0" fontId="87" fillId="48" borderId="44" xfId="0" applyFont="1" applyFill="1" applyBorder="1" applyAlignment="1">
      <alignment horizontal="center" vertical="center" wrapText="1"/>
    </xf>
    <xf numFmtId="0" fontId="87" fillId="48" borderId="45" xfId="0" applyFont="1" applyFill="1" applyBorder="1" applyAlignment="1">
      <alignment horizontal="center" vertical="center"/>
    </xf>
    <xf numFmtId="0" fontId="87" fillId="48" borderId="46" xfId="0" applyFont="1" applyFill="1" applyBorder="1" applyAlignment="1">
      <alignment horizontal="center" vertical="center"/>
    </xf>
    <xf numFmtId="0" fontId="91" fillId="0" borderId="15" xfId="0" applyFont="1" applyBorder="1" applyAlignment="1">
      <alignment horizontal="left" vertical="center"/>
    </xf>
    <xf numFmtId="0" fontId="91" fillId="0" borderId="19" xfId="0" applyFont="1" applyBorder="1" applyAlignment="1">
      <alignment horizontal="left" vertical="center"/>
    </xf>
    <xf numFmtId="0" fontId="88" fillId="0" borderId="19" xfId="0" applyFont="1" applyBorder="1" applyAlignment="1">
      <alignment horizontal="left" vertical="center"/>
    </xf>
    <xf numFmtId="0" fontId="88" fillId="0" borderId="10" xfId="0" applyFont="1" applyBorder="1" applyAlignment="1">
      <alignment horizontal="left" vertical="center"/>
    </xf>
    <xf numFmtId="0" fontId="87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</cellXfs>
  <cellStyles count="13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57D2EAF4-BFE1-41EF-905F-6CB0807AB8AE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7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4</xdr:row>
      <xdr:rowOff>71438</xdr:rowOff>
    </xdr:from>
    <xdr:to>
      <xdr:col>16</xdr:col>
      <xdr:colOff>2190749</xdr:colOff>
      <xdr:row>7</xdr:row>
      <xdr:rowOff>378219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69688" y="1619251"/>
          <a:ext cx="4143374" cy="2307031"/>
        </a:xfrm>
        <a:prstGeom prst="rect">
          <a:avLst/>
        </a:prstGeom>
      </xdr:spPr>
    </xdr:pic>
    <xdr:clientData/>
  </xdr:twoCellAnchor>
  <xdr:twoCellAnchor editAs="oneCell">
    <xdr:from>
      <xdr:col>9</xdr:col>
      <xdr:colOff>1285874</xdr:colOff>
      <xdr:row>125</xdr:row>
      <xdr:rowOff>1976438</xdr:rowOff>
    </xdr:from>
    <xdr:to>
      <xdr:col>16</xdr:col>
      <xdr:colOff>2539996</xdr:colOff>
      <xdr:row>130</xdr:row>
      <xdr:rowOff>1047749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0437" y="35694938"/>
          <a:ext cx="9921872" cy="5524499"/>
        </a:xfrm>
        <a:prstGeom prst="rect">
          <a:avLst/>
        </a:prstGeom>
      </xdr:spPr>
    </xdr:pic>
    <xdr:clientData/>
  </xdr:twoCellAnchor>
  <xdr:twoCellAnchor editAs="oneCell">
    <xdr:from>
      <xdr:col>9</xdr:col>
      <xdr:colOff>857248</xdr:colOff>
      <xdr:row>135</xdr:row>
      <xdr:rowOff>23813</xdr:rowOff>
    </xdr:from>
    <xdr:to>
      <xdr:col>16</xdr:col>
      <xdr:colOff>2111370</xdr:colOff>
      <xdr:row>139</xdr:row>
      <xdr:rowOff>738187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1811" y="45339001"/>
          <a:ext cx="9921872" cy="5524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4191000</xdr:colOff>
      <xdr:row>23</xdr:row>
      <xdr:rowOff>47625</xdr:rowOff>
    </xdr:from>
    <xdr:to>
      <xdr:col>2</xdr:col>
      <xdr:colOff>7345348</xdr:colOff>
      <xdr:row>23</xdr:row>
      <xdr:rowOff>3714749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0188" y="34647188"/>
          <a:ext cx="3154348" cy="3667124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21</xdr:row>
      <xdr:rowOff>23812</xdr:rowOff>
    </xdr:from>
    <xdr:to>
      <xdr:col>2</xdr:col>
      <xdr:colOff>4437949</xdr:colOff>
      <xdr:row>21</xdr:row>
      <xdr:rowOff>3238499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9813" y="32813625"/>
          <a:ext cx="3247324" cy="3214687"/>
        </a:xfrm>
        <a:prstGeom prst="rect">
          <a:avLst/>
        </a:prstGeom>
      </xdr:spPr>
    </xdr:pic>
    <xdr:clientData/>
  </xdr:twoCellAnchor>
  <xdr:twoCellAnchor editAs="oneCell">
    <xdr:from>
      <xdr:col>2</xdr:col>
      <xdr:colOff>4881564</xdr:colOff>
      <xdr:row>25</xdr:row>
      <xdr:rowOff>0</xdr:rowOff>
    </xdr:from>
    <xdr:to>
      <xdr:col>2</xdr:col>
      <xdr:colOff>6925852</xdr:colOff>
      <xdr:row>25</xdr:row>
      <xdr:rowOff>3262313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2" y="41957625"/>
          <a:ext cx="2044288" cy="3262313"/>
        </a:xfrm>
        <a:prstGeom prst="rect">
          <a:avLst/>
        </a:prstGeom>
      </xdr:spPr>
    </xdr:pic>
    <xdr:clientData/>
  </xdr:twoCellAnchor>
  <xdr:twoCellAnchor editAs="oneCell">
    <xdr:from>
      <xdr:col>2</xdr:col>
      <xdr:colOff>4905375</xdr:colOff>
      <xdr:row>27</xdr:row>
      <xdr:rowOff>23812</xdr:rowOff>
    </xdr:from>
    <xdr:to>
      <xdr:col>2</xdr:col>
      <xdr:colOff>6725836</xdr:colOff>
      <xdr:row>27</xdr:row>
      <xdr:rowOff>2928937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34563" y="47124937"/>
          <a:ext cx="1820461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6500812</xdr:colOff>
      <xdr:row>21</xdr:row>
      <xdr:rowOff>214313</xdr:rowOff>
    </xdr:from>
    <xdr:to>
      <xdr:col>2</xdr:col>
      <xdr:colOff>10501870</xdr:colOff>
      <xdr:row>21</xdr:row>
      <xdr:rowOff>2996001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33004126"/>
          <a:ext cx="4001058" cy="278168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2714624</xdr:colOff>
      <xdr:row>31</xdr:row>
      <xdr:rowOff>23813</xdr:rowOff>
    </xdr:from>
    <xdr:to>
      <xdr:col>2</xdr:col>
      <xdr:colOff>7643812</xdr:colOff>
      <xdr:row>31</xdr:row>
      <xdr:rowOff>3996967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3812" y="51792188"/>
          <a:ext cx="4929188" cy="397315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2667000</xdr:colOff>
      <xdr:row>35</xdr:row>
      <xdr:rowOff>619125</xdr:rowOff>
    </xdr:from>
    <xdr:to>
      <xdr:col>2</xdr:col>
      <xdr:colOff>11001375</xdr:colOff>
      <xdr:row>36</xdr:row>
      <xdr:rowOff>20990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96188" y="62626875"/>
          <a:ext cx="8334375" cy="340236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1752600</xdr:colOff>
      <xdr:row>15</xdr:row>
      <xdr:rowOff>76200</xdr:rowOff>
    </xdr:from>
    <xdr:to>
      <xdr:col>2</xdr:col>
      <xdr:colOff>4695643</xdr:colOff>
      <xdr:row>15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17</xdr:row>
      <xdr:rowOff>762000</xdr:rowOff>
    </xdr:from>
    <xdr:to>
      <xdr:col>2</xdr:col>
      <xdr:colOff>6919918</xdr:colOff>
      <xdr:row>17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8039100</xdr:colOff>
      <xdr:row>0</xdr:row>
      <xdr:rowOff>685800</xdr:rowOff>
    </xdr:from>
    <xdr:to>
      <xdr:col>2</xdr:col>
      <xdr:colOff>12182474</xdr:colOff>
      <xdr:row>3</xdr:row>
      <xdr:rowOff>287731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954000" y="685800"/>
          <a:ext cx="4143374" cy="2307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381000</xdr:colOff>
          <xdr:row>154</xdr:row>
          <xdr:rowOff>76200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314325</xdr:colOff>
          <xdr:row>154</xdr:row>
          <xdr:rowOff>76200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314325</xdr:colOff>
          <xdr:row>154</xdr:row>
          <xdr:rowOff>57150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9151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63128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53603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53603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419100</xdr:colOff>
          <xdr:row>101</xdr:row>
          <xdr:rowOff>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314325</xdr:colOff>
          <xdr:row>101</xdr:row>
          <xdr:rowOff>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9151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314325</xdr:colOff>
          <xdr:row>101</xdr:row>
          <xdr:rowOff>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9151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63128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53603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53603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4</xdr:col>
          <xdr:colOff>38100</xdr:colOff>
          <xdr:row>101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314325</xdr:colOff>
          <xdr:row>101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9151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314325</xdr:colOff>
          <xdr:row>101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419100</xdr:colOff>
          <xdr:row>101</xdr:row>
          <xdr:rowOff>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314325</xdr:colOff>
          <xdr:row>101</xdr:row>
          <xdr:rowOff>19050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314325</xdr:colOff>
          <xdr:row>101</xdr:row>
          <xdr:rowOff>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0</xdr:rowOff>
        </xdr:from>
        <xdr:to>
          <xdr:col>1</xdr:col>
          <xdr:colOff>361950</xdr:colOff>
          <xdr:row>70</xdr:row>
          <xdr:rowOff>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0</xdr:rowOff>
        </xdr:from>
        <xdr:to>
          <xdr:col>1</xdr:col>
          <xdr:colOff>361950</xdr:colOff>
          <xdr:row>70</xdr:row>
          <xdr:rowOff>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70</xdr:row>
          <xdr:rowOff>0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70</xdr:row>
          <xdr:rowOff>0</xdr:rowOff>
        </xdr:to>
        <xdr:sp macro="" textlink="">
          <xdr:nvSpPr>
            <xdr:cNvPr id="6160" name="Option Butto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70</xdr:row>
          <xdr:rowOff>0</xdr:rowOff>
        </xdr:to>
        <xdr:sp macro="" textlink="">
          <xdr:nvSpPr>
            <xdr:cNvPr id="6161" name="Option 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40186</xdr:colOff>
      <xdr:row>125</xdr:row>
      <xdr:rowOff>71272</xdr:rowOff>
    </xdr:from>
    <xdr:to>
      <xdr:col>16</xdr:col>
      <xdr:colOff>259861</xdr:colOff>
      <xdr:row>126</xdr:row>
      <xdr:rowOff>69748</xdr:rowOff>
    </xdr:to>
    <xdr:sp macro="" textlink="">
      <xdr:nvSpPr>
        <xdr:cNvPr id="18" name="Text Box 7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8784136" y="23159872"/>
          <a:ext cx="6382350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124</xdr:row>
          <xdr:rowOff>190500</xdr:rowOff>
        </xdr:from>
        <xdr:to>
          <xdr:col>2</xdr:col>
          <xdr:colOff>419100</xdr:colOff>
          <xdr:row>126</xdr:row>
          <xdr:rowOff>0</xdr:rowOff>
        </xdr:to>
        <xdr:sp macro="" textlink="">
          <xdr:nvSpPr>
            <xdr:cNvPr id="6162" name="Option 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126</xdr:row>
          <xdr:rowOff>28575</xdr:rowOff>
        </xdr:from>
        <xdr:to>
          <xdr:col>2</xdr:col>
          <xdr:colOff>333375</xdr:colOff>
          <xdr:row>127</xdr:row>
          <xdr:rowOff>47625</xdr:rowOff>
        </xdr:to>
        <xdr:sp macro="" textlink="">
          <xdr:nvSpPr>
            <xdr:cNvPr id="6163" name="Option Butto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37194</xdr:colOff>
      <xdr:row>126</xdr:row>
      <xdr:rowOff>106861</xdr:rowOff>
    </xdr:from>
    <xdr:to>
      <xdr:col>17</xdr:col>
      <xdr:colOff>491690</xdr:colOff>
      <xdr:row>127</xdr:row>
      <xdr:rowOff>146844</xdr:rowOff>
    </xdr:to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8781144" y="23385961"/>
          <a:ext cx="6883871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>
    <xdr:from>
      <xdr:col>3</xdr:col>
      <xdr:colOff>39321</xdr:colOff>
      <xdr:row>127</xdr:row>
      <xdr:rowOff>126999</xdr:rowOff>
    </xdr:from>
    <xdr:to>
      <xdr:col>17</xdr:col>
      <xdr:colOff>493817</xdr:colOff>
      <xdr:row>128</xdr:row>
      <xdr:rowOff>185790</xdr:rowOff>
    </xdr:to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8783271" y="23596599"/>
          <a:ext cx="6883871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127</xdr:row>
          <xdr:rowOff>66675</xdr:rowOff>
        </xdr:from>
        <xdr:to>
          <xdr:col>2</xdr:col>
          <xdr:colOff>333375</xdr:colOff>
          <xdr:row>128</xdr:row>
          <xdr:rowOff>85725</xdr:rowOff>
        </xdr:to>
        <xdr:sp macro="" textlink="">
          <xdr:nvSpPr>
            <xdr:cNvPr id="6164" name="Option Button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107</xdr:row>
      <xdr:rowOff>114300</xdr:rowOff>
    </xdr:from>
    <xdr:to>
      <xdr:col>2</xdr:col>
      <xdr:colOff>85725</xdr:colOff>
      <xdr:row>124</xdr:row>
      <xdr:rowOff>123825</xdr:rowOff>
    </xdr:to>
    <xdr:grpSp>
      <xdr:nvGrpSpPr>
        <xdr:cNvPr id="30" name="Group 1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>
          <a:grpSpLocks/>
        </xdr:cNvGrpSpPr>
      </xdr:nvGrpSpPr>
      <xdr:grpSpPr bwMode="auto">
        <a:xfrm>
          <a:off x="85725" y="20273682"/>
          <a:ext cx="5569324" cy="3248025"/>
          <a:chOff x="6881615" y="10270182"/>
          <a:chExt cx="6575976" cy="3133743"/>
        </a:xfrm>
      </xdr:grpSpPr>
      <xdr:pic>
        <xdr:nvPicPr>
          <xdr:cNvPr id="34" name="Picture 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9294000" y="10280692"/>
            <a:ext cx="4163591" cy="31226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" name="Picture 1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6489897" y="10661900"/>
            <a:ext cx="3133743" cy="23503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6" name="Straight Arrow Connector 17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684847" y="12016155"/>
            <a:ext cx="1826846" cy="117230"/>
          </a:xfrm>
          <a:prstGeom prst="straightConnector1">
            <a:avLst/>
          </a:prstGeom>
          <a:noFill/>
          <a:ln w="57150" algn="ctr">
            <a:solidFill>
              <a:srgbClr val="FFFF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28575</xdr:colOff>
      <xdr:row>73</xdr:row>
      <xdr:rowOff>19050</xdr:rowOff>
    </xdr:from>
    <xdr:to>
      <xdr:col>1</xdr:col>
      <xdr:colOff>847725</xdr:colOff>
      <xdr:row>89</xdr:row>
      <xdr:rowOff>0</xdr:rowOff>
    </xdr:to>
    <xdr:pic>
      <xdr:nvPicPr>
        <xdr:cNvPr id="37" name="Picture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05" b="7664"/>
        <a:stretch>
          <a:fillRect/>
        </a:stretch>
      </xdr:blipFill>
      <xdr:spPr bwMode="auto">
        <a:xfrm>
          <a:off x="28575" y="13011150"/>
          <a:ext cx="3543300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.tran\AppData\Local\Temp\cd5a6b0f-cc81-47e1-bbd3-29cdfa90ef41_wetransfer_basic-hoodie-men-xls_2024-08-12_0749.zip.f41\BASIC%20TSHIRT%20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57">
          <cell r="F57" t="str">
            <v>NATURAL</v>
          </cell>
        </row>
        <row r="58">
          <cell r="B58" t="str">
            <v>THẺ BÀI MAINLINE</v>
          </cell>
        </row>
        <row r="61">
          <cell r="F61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PROTO"/>
      <sheetName val="PRE-PRODUCTION SAMPLE"/>
    </sheetNames>
    <sheetDataSet>
      <sheetData sheetId="0" refreshError="1">
        <row r="6">
          <cell r="C6" t="str">
            <v>MEN</v>
          </cell>
        </row>
        <row r="9">
          <cell r="C9" t="str">
            <v>T-SHIRT SHORT SLEEVES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72"/>
  <sheetViews>
    <sheetView tabSelected="1" view="pageBreakPreview" topLeftCell="A129" zoomScale="40" zoomScaleNormal="10" zoomScaleSheetLayoutView="40" zoomScalePageLayoutView="25" workbookViewId="0">
      <selection activeCell="J132" sqref="J132"/>
    </sheetView>
  </sheetViews>
  <sheetFormatPr defaultColWidth="9.140625" defaultRowHeight="16.5"/>
  <cols>
    <col min="1" max="1" width="8.42578125" style="32" customWidth="1"/>
    <col min="2" max="2" width="42.5703125" style="32" customWidth="1"/>
    <col min="3" max="3" width="48.28515625" style="32" customWidth="1"/>
    <col min="4" max="4" width="29.5703125" style="32" customWidth="1"/>
    <col min="5" max="5" width="29.28515625" style="32" customWidth="1"/>
    <col min="6" max="6" width="24.5703125" style="32" customWidth="1"/>
    <col min="7" max="7" width="26.140625" style="33" customWidth="1"/>
    <col min="8" max="9" width="26.28515625" style="32" customWidth="1"/>
    <col min="10" max="10" width="20.42578125" style="32" customWidth="1"/>
    <col min="11" max="11" width="22.140625" style="32" customWidth="1"/>
    <col min="12" max="12" width="28" style="32" customWidth="1"/>
    <col min="13" max="13" width="21.85546875" style="32" customWidth="1"/>
    <col min="14" max="14" width="13.42578125" style="32" customWidth="1"/>
    <col min="15" max="15" width="14.28515625" style="32" customWidth="1"/>
    <col min="16" max="16" width="9.85546875" style="32" customWidth="1"/>
    <col min="17" max="17" width="47.85546875" style="32" customWidth="1"/>
    <col min="18" max="18" width="11" style="32" bestFit="1" customWidth="1"/>
    <col min="19" max="19" width="30.5703125" style="114" bestFit="1" customWidth="1"/>
    <col min="20" max="20" width="9.140625" style="32"/>
    <col min="21" max="21" width="11.85546875" style="32" bestFit="1" customWidth="1"/>
    <col min="22" max="16384" width="9.140625" style="32"/>
  </cols>
  <sheetData>
    <row r="1" spans="1:19" s="1" customFormat="1" ht="39">
      <c r="A1" s="35"/>
      <c r="B1" s="35"/>
      <c r="C1" s="35"/>
      <c r="D1" s="36"/>
      <c r="E1" s="35"/>
      <c r="F1" s="35"/>
      <c r="G1" s="35"/>
      <c r="H1" s="35"/>
      <c r="I1" s="35"/>
      <c r="J1" s="35"/>
      <c r="K1" s="35"/>
      <c r="L1" s="37"/>
      <c r="M1" s="37"/>
      <c r="N1" s="304" t="s">
        <v>0</v>
      </c>
      <c r="O1" s="304" t="s">
        <v>0</v>
      </c>
      <c r="P1" s="305" t="s">
        <v>1</v>
      </c>
      <c r="Q1" s="305"/>
      <c r="S1" s="99"/>
    </row>
    <row r="2" spans="1:19" s="1" customFormat="1" ht="2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7"/>
      <c r="M2" s="37"/>
      <c r="N2" s="304" t="s">
        <v>2</v>
      </c>
      <c r="O2" s="304" t="s">
        <v>2</v>
      </c>
      <c r="P2" s="306" t="s">
        <v>3</v>
      </c>
      <c r="Q2" s="306"/>
      <c r="S2" s="99"/>
    </row>
    <row r="3" spans="1:19" s="1" customFormat="1" ht="2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7"/>
      <c r="M3" s="37"/>
      <c r="N3" s="304" t="s">
        <v>4</v>
      </c>
      <c r="O3" s="304" t="s">
        <v>4</v>
      </c>
      <c r="P3" s="307" t="s">
        <v>5</v>
      </c>
      <c r="Q3" s="305"/>
      <c r="S3" s="99"/>
    </row>
    <row r="4" spans="1:19" s="2" customFormat="1" ht="33" customHeight="1" thickBot="1">
      <c r="B4" s="3" t="s">
        <v>6</v>
      </c>
      <c r="G4" s="4"/>
      <c r="S4" s="100"/>
    </row>
    <row r="5" spans="1:19" s="2" customFormat="1" ht="52.5" customHeight="1">
      <c r="B5" s="5" t="s">
        <v>7</v>
      </c>
      <c r="C5" s="5"/>
      <c r="D5" s="3"/>
      <c r="F5" s="6"/>
      <c r="G5" s="308" t="s">
        <v>282</v>
      </c>
      <c r="H5" s="309"/>
      <c r="I5" s="309"/>
      <c r="J5" s="309"/>
      <c r="K5" s="309"/>
      <c r="L5" s="309"/>
      <c r="M5" s="310"/>
      <c r="S5" s="100"/>
    </row>
    <row r="6" spans="1:19" s="7" customFormat="1" ht="52.5" customHeight="1">
      <c r="B6" s="8" t="s">
        <v>8</v>
      </c>
      <c r="C6" s="8"/>
      <c r="D6" s="54" t="s">
        <v>268</v>
      </c>
      <c r="E6" s="95"/>
      <c r="F6" s="8"/>
      <c r="G6" s="311"/>
      <c r="H6" s="312"/>
      <c r="I6" s="312"/>
      <c r="J6" s="312"/>
      <c r="K6" s="312"/>
      <c r="L6" s="312"/>
      <c r="M6" s="313"/>
      <c r="N6" s="10"/>
      <c r="O6" s="10"/>
      <c r="P6" s="10"/>
      <c r="Q6" s="10"/>
      <c r="S6" s="101"/>
    </row>
    <row r="7" spans="1:19" s="7" customFormat="1" ht="52.5" customHeight="1">
      <c r="B7" s="8" t="s">
        <v>9</v>
      </c>
      <c r="C7" s="8"/>
      <c r="D7" s="54" t="s">
        <v>290</v>
      </c>
      <c r="E7" s="54"/>
      <c r="F7" s="8"/>
      <c r="G7" s="311"/>
      <c r="H7" s="312"/>
      <c r="I7" s="312"/>
      <c r="J7" s="312"/>
      <c r="K7" s="312"/>
      <c r="L7" s="312"/>
      <c r="M7" s="313"/>
      <c r="N7" s="10"/>
      <c r="O7" s="10"/>
      <c r="P7" s="10"/>
      <c r="Q7" s="10"/>
      <c r="S7" s="101"/>
    </row>
    <row r="8" spans="1:19" s="7" customFormat="1" ht="52.5" customHeight="1" thickBot="1">
      <c r="B8" s="8" t="s">
        <v>10</v>
      </c>
      <c r="C8" s="8"/>
      <c r="D8" s="9" t="s">
        <v>281</v>
      </c>
      <c r="E8" s="95"/>
      <c r="F8" s="95"/>
      <c r="G8" s="314"/>
      <c r="H8" s="315"/>
      <c r="I8" s="315"/>
      <c r="J8" s="315"/>
      <c r="K8" s="315"/>
      <c r="L8" s="315"/>
      <c r="M8" s="316"/>
      <c r="N8" s="10"/>
      <c r="O8" s="10"/>
      <c r="P8" s="10"/>
      <c r="Q8" s="10"/>
      <c r="S8" s="101"/>
    </row>
    <row r="9" spans="1:19" s="11" customFormat="1" ht="33">
      <c r="B9" s="12" t="s">
        <v>11</v>
      </c>
      <c r="C9" s="12"/>
      <c r="D9" s="58" t="s">
        <v>12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S9" s="102"/>
    </row>
    <row r="10" spans="1:19" s="11" customFormat="1" ht="33">
      <c r="B10" s="163" t="s">
        <v>13</v>
      </c>
      <c r="C10" s="164"/>
      <c r="D10" s="57" t="s">
        <v>14</v>
      </c>
      <c r="E10" s="57"/>
      <c r="F10" s="57"/>
      <c r="G10" s="165"/>
      <c r="H10" s="57"/>
      <c r="I10" s="166"/>
      <c r="J10" s="167" t="s">
        <v>15</v>
      </c>
      <c r="K10" s="166"/>
      <c r="L10" s="166" t="s">
        <v>283</v>
      </c>
      <c r="M10" s="166"/>
      <c r="N10" s="168"/>
      <c r="O10" s="168"/>
      <c r="P10" s="168"/>
      <c r="Q10" s="168"/>
      <c r="S10" s="102"/>
    </row>
    <row r="11" spans="1:19" s="11" customFormat="1" ht="70.5" customHeight="1">
      <c r="B11" s="166" t="s">
        <v>16</v>
      </c>
      <c r="C11" s="166"/>
      <c r="D11" s="318">
        <v>45618</v>
      </c>
      <c r="E11" s="319"/>
      <c r="F11" s="319"/>
      <c r="G11" s="170"/>
      <c r="H11" s="169"/>
      <c r="I11" s="166"/>
      <c r="J11" s="167" t="s">
        <v>17</v>
      </c>
      <c r="K11" s="166"/>
      <c r="L11" s="321" t="s">
        <v>18</v>
      </c>
      <c r="M11" s="321"/>
      <c r="N11" s="321"/>
      <c r="O11" s="321"/>
      <c r="P11" s="321"/>
      <c r="Q11" s="321"/>
      <c r="S11" s="102"/>
    </row>
    <row r="12" spans="1:19" s="11" customFormat="1" ht="33">
      <c r="B12" s="166" t="s">
        <v>19</v>
      </c>
      <c r="C12" s="166"/>
      <c r="D12" s="171"/>
      <c r="E12" s="166"/>
      <c r="F12" s="166"/>
      <c r="G12" s="172"/>
      <c r="H12" s="173"/>
      <c r="I12" s="166"/>
      <c r="J12" s="167" t="s">
        <v>20</v>
      </c>
      <c r="L12" s="166" t="s">
        <v>21</v>
      </c>
      <c r="M12" s="166"/>
      <c r="N12" s="166"/>
      <c r="O12" s="173"/>
      <c r="P12" s="173"/>
      <c r="Q12" s="168"/>
      <c r="S12" s="102"/>
    </row>
    <row r="13" spans="1:19" s="11" customFormat="1" ht="33">
      <c r="B13" s="320"/>
      <c r="C13" s="320"/>
      <c r="D13" s="320"/>
      <c r="E13" s="320"/>
      <c r="F13" s="320"/>
      <c r="G13" s="172"/>
      <c r="H13" s="173"/>
      <c r="I13" s="166"/>
      <c r="J13" s="167" t="s">
        <v>22</v>
      </c>
      <c r="K13" s="166"/>
      <c r="L13" s="166" t="s">
        <v>23</v>
      </c>
      <c r="M13" s="166"/>
      <c r="N13" s="173"/>
      <c r="O13" s="168"/>
      <c r="P13" s="168"/>
      <c r="Q13" s="173"/>
      <c r="S13" s="102"/>
    </row>
    <row r="14" spans="1:19" s="11" customFormat="1" ht="45">
      <c r="B14" s="166" t="s">
        <v>24</v>
      </c>
      <c r="C14" s="166"/>
      <c r="D14" s="166" t="s">
        <v>25</v>
      </c>
      <c r="E14" s="166"/>
      <c r="F14" s="166"/>
      <c r="G14" s="174"/>
      <c r="H14" s="166"/>
      <c r="I14" s="166"/>
      <c r="J14" s="167" t="s">
        <v>26</v>
      </c>
      <c r="K14" s="166"/>
      <c r="L14" s="175" t="s">
        <v>27</v>
      </c>
      <c r="M14" s="168"/>
      <c r="N14" s="168"/>
      <c r="O14" s="168"/>
      <c r="P14" s="168"/>
      <c r="Q14" s="168"/>
      <c r="S14" s="102"/>
    </row>
    <row r="15" spans="1:19" s="11" customFormat="1" ht="32.450000000000003" customHeight="1">
      <c r="B15" s="16" t="s">
        <v>28</v>
      </c>
      <c r="C15" s="16"/>
      <c r="D15" s="16"/>
      <c r="E15" s="12"/>
      <c r="F15" s="12"/>
      <c r="G15" s="17"/>
      <c r="H15" s="12"/>
      <c r="I15" s="12"/>
      <c r="J15" s="12"/>
      <c r="K15" s="12"/>
      <c r="L15" s="12"/>
      <c r="M15" s="12"/>
      <c r="N15" s="12"/>
      <c r="O15" s="12"/>
      <c r="P15" s="12"/>
      <c r="Q15" s="12"/>
      <c r="S15" s="102"/>
    </row>
    <row r="16" spans="1:19" s="18" customFormat="1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S16" s="103"/>
    </row>
    <row r="17" spans="2:19" s="81" customFormat="1" ht="52.5">
      <c r="B17" s="77"/>
      <c r="C17" s="78" t="s">
        <v>29</v>
      </c>
      <c r="D17" s="78" t="s">
        <v>30</v>
      </c>
      <c r="E17" s="79" t="s">
        <v>31</v>
      </c>
      <c r="F17" s="79" t="s">
        <v>32</v>
      </c>
      <c r="G17" s="79" t="s">
        <v>33</v>
      </c>
      <c r="H17" s="79" t="s">
        <v>34</v>
      </c>
      <c r="I17" s="79" t="s">
        <v>35</v>
      </c>
      <c r="J17" s="79" t="s">
        <v>36</v>
      </c>
      <c r="K17" s="79" t="s">
        <v>37</v>
      </c>
      <c r="L17" s="79" t="s">
        <v>38</v>
      </c>
      <c r="M17" s="79" t="s">
        <v>39</v>
      </c>
      <c r="N17" s="79"/>
      <c r="O17" s="79"/>
      <c r="P17" s="79"/>
      <c r="Q17" s="80" t="s">
        <v>40</v>
      </c>
      <c r="S17" s="104"/>
    </row>
    <row r="18" spans="2:19" s="81" customFormat="1" ht="85.5" customHeight="1">
      <c r="B18" s="82" t="s">
        <v>41</v>
      </c>
      <c r="C18" s="131"/>
      <c r="D18" s="83" t="s">
        <v>284</v>
      </c>
      <c r="E18" s="84"/>
      <c r="F18" s="128">
        <v>0</v>
      </c>
      <c r="G18" s="128">
        <v>0</v>
      </c>
      <c r="H18" s="128">
        <v>0</v>
      </c>
      <c r="I18" s="128">
        <v>0</v>
      </c>
      <c r="J18" s="128">
        <v>1</v>
      </c>
      <c r="K18" s="128">
        <v>0</v>
      </c>
      <c r="L18" s="128">
        <v>0</v>
      </c>
      <c r="M18" s="128">
        <v>0</v>
      </c>
      <c r="N18" s="85"/>
      <c r="O18" s="85"/>
      <c r="P18" s="85"/>
      <c r="Q18" s="86">
        <f>SUM(E18:P18)</f>
        <v>1</v>
      </c>
      <c r="S18" s="104"/>
    </row>
    <row r="19" spans="2:19" s="81" customFormat="1" ht="81.75" customHeight="1">
      <c r="B19" s="82" t="s">
        <v>43</v>
      </c>
      <c r="C19" s="131"/>
      <c r="D19" s="84" t="str">
        <f>+D18</f>
        <v>DUSTY BLUE</v>
      </c>
      <c r="E19" s="84"/>
      <c r="F19" s="87">
        <f>+ROUND(F18*0.05,0)</f>
        <v>0</v>
      </c>
      <c r="G19" s="87">
        <f>+ROUND(G18*5%,0)</f>
        <v>0</v>
      </c>
      <c r="H19" s="87">
        <f>+ROUND(H18*5%,0)</f>
        <v>0</v>
      </c>
      <c r="I19" s="87">
        <f t="shared" ref="I19:L19" si="0">+ROUND(I18*5%,0)</f>
        <v>0</v>
      </c>
      <c r="J19" s="87">
        <v>2</v>
      </c>
      <c r="K19" s="87">
        <f t="shared" si="0"/>
        <v>0</v>
      </c>
      <c r="L19" s="87">
        <f t="shared" si="0"/>
        <v>0</v>
      </c>
      <c r="M19" s="87">
        <f t="shared" ref="M19" si="1">+ROUND(M18*0.05,0)</f>
        <v>0</v>
      </c>
      <c r="N19" s="87"/>
      <c r="O19" s="87"/>
      <c r="P19" s="87"/>
      <c r="Q19" s="86">
        <f>SUM(E19:P19)</f>
        <v>2</v>
      </c>
      <c r="S19" s="104"/>
    </row>
    <row r="20" spans="2:19" s="91" customFormat="1" ht="81.75" customHeight="1">
      <c r="B20" s="123" t="s">
        <v>44</v>
      </c>
      <c r="C20" s="124"/>
      <c r="D20" s="124"/>
      <c r="E20" s="125"/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6"/>
      <c r="O20" s="126"/>
      <c r="P20" s="126"/>
      <c r="Q20" s="127">
        <f>SUM(F20:P20)</f>
        <v>0</v>
      </c>
    </row>
    <row r="21" spans="2:19" s="91" customFormat="1" ht="81.75" customHeight="1">
      <c r="B21" s="88" t="s">
        <v>45</v>
      </c>
      <c r="C21" s="88"/>
      <c r="D21" s="89" t="str">
        <f>+D19</f>
        <v>DUSTY BLUE</v>
      </c>
      <c r="E21" s="90"/>
      <c r="F21" s="129">
        <f t="shared" ref="F21:L21" si="2">SUM(F18:F20)</f>
        <v>0</v>
      </c>
      <c r="G21" s="129">
        <f t="shared" si="2"/>
        <v>0</v>
      </c>
      <c r="H21" s="129">
        <f t="shared" si="2"/>
        <v>0</v>
      </c>
      <c r="I21" s="129">
        <f t="shared" si="2"/>
        <v>0</v>
      </c>
      <c r="J21" s="129">
        <f t="shared" si="2"/>
        <v>3</v>
      </c>
      <c r="K21" s="129">
        <f t="shared" si="2"/>
        <v>0</v>
      </c>
      <c r="L21" s="129">
        <f t="shared" si="2"/>
        <v>0</v>
      </c>
      <c r="M21" s="129">
        <f t="shared" ref="M21" si="3">SUM(M18:M20)</f>
        <v>0</v>
      </c>
      <c r="N21" s="129"/>
      <c r="O21" s="129"/>
      <c r="P21" s="129"/>
      <c r="Q21" s="129">
        <f>SUM(Q18:Q20)</f>
        <v>3</v>
      </c>
      <c r="S21" s="115"/>
    </row>
    <row r="22" spans="2:19" s="81" customFormat="1" ht="52.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S22" s="104"/>
    </row>
    <row r="23" spans="2:19" s="81" customFormat="1" ht="52.5" hidden="1">
      <c r="B23" s="77"/>
      <c r="C23" s="78" t="s">
        <v>29</v>
      </c>
      <c r="D23" s="78" t="s">
        <v>30</v>
      </c>
      <c r="E23" s="79" t="s">
        <v>31</v>
      </c>
      <c r="F23" s="79" t="s">
        <v>46</v>
      </c>
      <c r="G23" s="79" t="s">
        <v>33</v>
      </c>
      <c r="H23" s="79" t="s">
        <v>34</v>
      </c>
      <c r="I23" s="79" t="s">
        <v>35</v>
      </c>
      <c r="J23" s="79" t="s">
        <v>36</v>
      </c>
      <c r="K23" s="79" t="s">
        <v>37</v>
      </c>
      <c r="L23" s="79" t="s">
        <v>38</v>
      </c>
      <c r="M23" s="79" t="s">
        <v>39</v>
      </c>
      <c r="N23" s="79"/>
      <c r="O23" s="79"/>
      <c r="P23" s="79"/>
      <c r="Q23" s="80" t="s">
        <v>40</v>
      </c>
      <c r="S23" s="104"/>
    </row>
    <row r="24" spans="2:19" s="81" customFormat="1" ht="52.5" hidden="1">
      <c r="B24" s="82" t="s">
        <v>41</v>
      </c>
      <c r="C24" s="122" t="s">
        <v>47</v>
      </c>
      <c r="D24" s="83" t="s">
        <v>48</v>
      </c>
      <c r="E24" s="84"/>
      <c r="F24" s="128">
        <v>24</v>
      </c>
      <c r="G24" s="128">
        <v>48</v>
      </c>
      <c r="H24" s="128">
        <v>124</v>
      </c>
      <c r="I24" s="128">
        <v>232</v>
      </c>
      <c r="J24" s="128">
        <v>204</v>
      </c>
      <c r="K24" s="128">
        <v>100</v>
      </c>
      <c r="L24" s="128">
        <v>44</v>
      </c>
      <c r="M24" s="128">
        <v>24</v>
      </c>
      <c r="N24" s="85"/>
      <c r="O24" s="85"/>
      <c r="P24" s="85"/>
      <c r="Q24" s="86">
        <f>SUM(E24:P24)</f>
        <v>800</v>
      </c>
      <c r="S24" s="104"/>
    </row>
    <row r="25" spans="2:19" s="81" customFormat="1" ht="52.5" hidden="1">
      <c r="B25" s="82" t="s">
        <v>43</v>
      </c>
      <c r="C25" s="122" t="str">
        <f>C24</f>
        <v>M-0324-KT-5141</v>
      </c>
      <c r="D25" s="84" t="str">
        <f>+D24</f>
        <v>WHITE</v>
      </c>
      <c r="E25" s="84"/>
      <c r="F25" s="87">
        <f>+ROUND(F24*0.05,0)</f>
        <v>1</v>
      </c>
      <c r="G25" s="87">
        <f t="shared" ref="G25:M25" si="4">+ROUND(G24*0.05,0)</f>
        <v>2</v>
      </c>
      <c r="H25" s="87">
        <f t="shared" si="4"/>
        <v>6</v>
      </c>
      <c r="I25" s="87">
        <f t="shared" si="4"/>
        <v>12</v>
      </c>
      <c r="J25" s="87">
        <f t="shared" si="4"/>
        <v>10</v>
      </c>
      <c r="K25" s="87">
        <f t="shared" si="4"/>
        <v>5</v>
      </c>
      <c r="L25" s="87">
        <f t="shared" si="4"/>
        <v>2</v>
      </c>
      <c r="M25" s="87">
        <f t="shared" si="4"/>
        <v>1</v>
      </c>
      <c r="N25" s="87"/>
      <c r="O25" s="87"/>
      <c r="P25" s="87"/>
      <c r="Q25" s="86">
        <f>SUM(E25:P25)</f>
        <v>39</v>
      </c>
      <c r="S25" s="104"/>
    </row>
    <row r="26" spans="2:19" s="91" customFormat="1" ht="59.25" hidden="1">
      <c r="B26" s="123" t="s">
        <v>44</v>
      </c>
      <c r="C26" s="124"/>
      <c r="D26" s="124"/>
      <c r="E26" s="125"/>
      <c r="F26" s="125">
        <v>0</v>
      </c>
      <c r="G26" s="125">
        <v>1</v>
      </c>
      <c r="H26" s="125">
        <v>1</v>
      </c>
      <c r="I26" s="125">
        <v>3</v>
      </c>
      <c r="J26" s="125">
        <v>1</v>
      </c>
      <c r="K26" s="125">
        <v>1</v>
      </c>
      <c r="L26" s="125">
        <v>0</v>
      </c>
      <c r="M26" s="125">
        <v>0</v>
      </c>
      <c r="N26" s="126"/>
      <c r="O26" s="126"/>
      <c r="P26" s="126"/>
      <c r="Q26" s="127">
        <f>SUM(F26:P26)</f>
        <v>7</v>
      </c>
    </row>
    <row r="27" spans="2:19" s="91" customFormat="1" ht="52.5" hidden="1">
      <c r="B27" s="88" t="s">
        <v>45</v>
      </c>
      <c r="C27" s="88"/>
      <c r="D27" s="89" t="str">
        <f>+D25</f>
        <v>WHITE</v>
      </c>
      <c r="E27" s="90"/>
      <c r="F27" s="129">
        <f>SUM(F24:F26)</f>
        <v>25</v>
      </c>
      <c r="G27" s="129">
        <f t="shared" ref="G27" si="5">SUM(G24:G26)</f>
        <v>51</v>
      </c>
      <c r="H27" s="129">
        <f t="shared" ref="H27" si="6">SUM(H24:H26)</f>
        <v>131</v>
      </c>
      <c r="I27" s="129">
        <f t="shared" ref="I27" si="7">SUM(I24:I26)</f>
        <v>247</v>
      </c>
      <c r="J27" s="129">
        <f t="shared" ref="J27" si="8">SUM(J24:J26)</f>
        <v>215</v>
      </c>
      <c r="K27" s="129">
        <f t="shared" ref="K27" si="9">SUM(K24:K26)</f>
        <v>106</v>
      </c>
      <c r="L27" s="129">
        <f t="shared" ref="L27" si="10">SUM(L24:L26)</f>
        <v>46</v>
      </c>
      <c r="M27" s="129">
        <f t="shared" ref="M27" si="11">SUM(M24:M26)</f>
        <v>25</v>
      </c>
      <c r="N27" s="129">
        <f t="shared" ref="N27" si="12">SUM(N24:N26)</f>
        <v>0</v>
      </c>
      <c r="O27" s="129">
        <f t="shared" ref="O27" si="13">SUM(O24:O26)</f>
        <v>0</v>
      </c>
      <c r="P27" s="129">
        <f t="shared" ref="P27" si="14">SUM(P24:P26)</f>
        <v>0</v>
      </c>
      <c r="Q27" s="129">
        <f>SUM(Q24:Q26)</f>
        <v>846</v>
      </c>
      <c r="S27" s="115">
        <f>Q25/Q24</f>
        <v>4.8750000000000002E-2</v>
      </c>
    </row>
    <row r="28" spans="2:19" s="81" customFormat="1" ht="52.5" hidden="1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S28" s="104"/>
    </row>
    <row r="29" spans="2:19" s="81" customFormat="1" ht="52.5" hidden="1">
      <c r="B29" s="77"/>
      <c r="C29" s="78" t="s">
        <v>29</v>
      </c>
      <c r="D29" s="78" t="s">
        <v>30</v>
      </c>
      <c r="E29" s="79" t="s">
        <v>31</v>
      </c>
      <c r="F29" s="79" t="s">
        <v>46</v>
      </c>
      <c r="G29" s="79" t="s">
        <v>33</v>
      </c>
      <c r="H29" s="79" t="s">
        <v>34</v>
      </c>
      <c r="I29" s="79" t="s">
        <v>35</v>
      </c>
      <c r="J29" s="79" t="s">
        <v>36</v>
      </c>
      <c r="K29" s="79" t="s">
        <v>37</v>
      </c>
      <c r="L29" s="79" t="s">
        <v>38</v>
      </c>
      <c r="M29" s="79" t="s">
        <v>39</v>
      </c>
      <c r="N29" s="79"/>
      <c r="O29" s="79"/>
      <c r="P29" s="79"/>
      <c r="Q29" s="80" t="s">
        <v>40</v>
      </c>
      <c r="S29" s="104"/>
    </row>
    <row r="30" spans="2:19" s="81" customFormat="1" ht="52.5" hidden="1">
      <c r="B30" s="82" t="s">
        <v>41</v>
      </c>
      <c r="C30" s="122" t="s">
        <v>47</v>
      </c>
      <c r="D30" s="83" t="s">
        <v>49</v>
      </c>
      <c r="E30" s="84"/>
      <c r="F30" s="128">
        <v>18</v>
      </c>
      <c r="G30" s="128">
        <v>36</v>
      </c>
      <c r="H30" s="128">
        <v>93</v>
      </c>
      <c r="I30" s="128">
        <v>174</v>
      </c>
      <c r="J30" s="128">
        <v>153</v>
      </c>
      <c r="K30" s="128">
        <v>75</v>
      </c>
      <c r="L30" s="128">
        <v>33</v>
      </c>
      <c r="M30" s="128">
        <v>18</v>
      </c>
      <c r="N30" s="85"/>
      <c r="O30" s="85"/>
      <c r="P30" s="85"/>
      <c r="Q30" s="86">
        <f>SUM(E30:P30)</f>
        <v>600</v>
      </c>
      <c r="S30" s="104"/>
    </row>
    <row r="31" spans="2:19" s="81" customFormat="1" ht="52.5" hidden="1">
      <c r="B31" s="82" t="s">
        <v>43</v>
      </c>
      <c r="C31" s="122" t="str">
        <f>C30</f>
        <v>M-0324-KT-5141</v>
      </c>
      <c r="D31" s="84" t="str">
        <f>+D30</f>
        <v>WHISPER WHITE</v>
      </c>
      <c r="E31" s="84"/>
      <c r="F31" s="87">
        <f>+ROUND(F30*0.05,0)</f>
        <v>1</v>
      </c>
      <c r="G31" s="87">
        <f t="shared" ref="G31:M31" si="15">+ROUND(G30*0.05,0)</f>
        <v>2</v>
      </c>
      <c r="H31" s="87">
        <f t="shared" si="15"/>
        <v>5</v>
      </c>
      <c r="I31" s="87">
        <f t="shared" si="15"/>
        <v>9</v>
      </c>
      <c r="J31" s="87">
        <f t="shared" si="15"/>
        <v>8</v>
      </c>
      <c r="K31" s="87">
        <f t="shared" si="15"/>
        <v>4</v>
      </c>
      <c r="L31" s="87">
        <f t="shared" si="15"/>
        <v>2</v>
      </c>
      <c r="M31" s="87">
        <f t="shared" si="15"/>
        <v>1</v>
      </c>
      <c r="N31" s="87"/>
      <c r="O31" s="87"/>
      <c r="P31" s="87"/>
      <c r="Q31" s="86">
        <f>SUM(E31:P31)</f>
        <v>32</v>
      </c>
      <c r="S31" s="104"/>
    </row>
    <row r="32" spans="2:19" s="91" customFormat="1" ht="59.25" hidden="1">
      <c r="B32" s="123" t="s">
        <v>44</v>
      </c>
      <c r="C32" s="124"/>
      <c r="D32" s="124"/>
      <c r="E32" s="125"/>
      <c r="F32" s="125">
        <v>0</v>
      </c>
      <c r="G32" s="125">
        <v>1</v>
      </c>
      <c r="H32" s="125">
        <v>1</v>
      </c>
      <c r="I32" s="125">
        <v>3</v>
      </c>
      <c r="J32" s="125">
        <v>1</v>
      </c>
      <c r="K32" s="125">
        <v>1</v>
      </c>
      <c r="L32" s="125">
        <v>0</v>
      </c>
      <c r="M32" s="125">
        <v>0</v>
      </c>
      <c r="N32" s="126"/>
      <c r="O32" s="126"/>
      <c r="P32" s="126"/>
      <c r="Q32" s="127">
        <f>SUM(F32:P32)</f>
        <v>7</v>
      </c>
    </row>
    <row r="33" spans="2:19" s="91" customFormat="1" ht="52.5" hidden="1">
      <c r="B33" s="88" t="s">
        <v>45</v>
      </c>
      <c r="C33" s="88"/>
      <c r="D33" s="89" t="str">
        <f>+D31</f>
        <v>WHISPER WHITE</v>
      </c>
      <c r="E33" s="90"/>
      <c r="F33" s="129">
        <f>SUM(F30:F32)</f>
        <v>19</v>
      </c>
      <c r="G33" s="129">
        <f t="shared" ref="G33" si="16">SUM(G30:G32)</f>
        <v>39</v>
      </c>
      <c r="H33" s="129">
        <f t="shared" ref="H33" si="17">SUM(H30:H32)</f>
        <v>99</v>
      </c>
      <c r="I33" s="129">
        <f t="shared" ref="I33" si="18">SUM(I30:I32)</f>
        <v>186</v>
      </c>
      <c r="J33" s="129">
        <f t="shared" ref="J33" si="19">SUM(J30:J32)</f>
        <v>162</v>
      </c>
      <c r="K33" s="129">
        <f t="shared" ref="K33" si="20">SUM(K30:K32)</f>
        <v>80</v>
      </c>
      <c r="L33" s="129">
        <f t="shared" ref="L33" si="21">SUM(L30:L32)</f>
        <v>35</v>
      </c>
      <c r="M33" s="129">
        <f t="shared" ref="M33" si="22">SUM(M30:M32)</f>
        <v>19</v>
      </c>
      <c r="N33" s="129">
        <f t="shared" ref="N33" si="23">SUM(N30:N32)</f>
        <v>0</v>
      </c>
      <c r="O33" s="129">
        <f t="shared" ref="O33" si="24">SUM(O30:O32)</f>
        <v>0</v>
      </c>
      <c r="P33" s="129">
        <f t="shared" ref="P33" si="25">SUM(P30:P32)</f>
        <v>0</v>
      </c>
      <c r="Q33" s="129">
        <f>SUM(Q30:Q32)</f>
        <v>639</v>
      </c>
      <c r="S33" s="115">
        <f>Q31/Q30</f>
        <v>5.3333333333333337E-2</v>
      </c>
    </row>
    <row r="34" spans="2:19" s="81" customFormat="1" ht="52.5" hidden="1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S34" s="104"/>
    </row>
    <row r="35" spans="2:19" s="81" customFormat="1" ht="52.5" hidden="1">
      <c r="B35" s="77"/>
      <c r="C35" s="78" t="s">
        <v>29</v>
      </c>
      <c r="D35" s="78" t="s">
        <v>30</v>
      </c>
      <c r="E35" s="79" t="s">
        <v>31</v>
      </c>
      <c r="F35" s="79" t="s">
        <v>46</v>
      </c>
      <c r="G35" s="79" t="s">
        <v>33</v>
      </c>
      <c r="H35" s="79" t="s">
        <v>34</v>
      </c>
      <c r="I35" s="79" t="s">
        <v>35</v>
      </c>
      <c r="J35" s="79" t="s">
        <v>36</v>
      </c>
      <c r="K35" s="79" t="s">
        <v>37</v>
      </c>
      <c r="L35" s="79" t="s">
        <v>38</v>
      </c>
      <c r="M35" s="79" t="s">
        <v>39</v>
      </c>
      <c r="N35" s="79"/>
      <c r="O35" s="79"/>
      <c r="P35" s="79"/>
      <c r="Q35" s="80" t="s">
        <v>40</v>
      </c>
      <c r="S35" s="104"/>
    </row>
    <row r="36" spans="2:19" s="81" customFormat="1" ht="52.5" hidden="1">
      <c r="B36" s="82" t="s">
        <v>41</v>
      </c>
      <c r="C36" s="122" t="s">
        <v>47</v>
      </c>
      <c r="D36" s="83" t="s">
        <v>50</v>
      </c>
      <c r="E36" s="84"/>
      <c r="F36" s="128">
        <v>18</v>
      </c>
      <c r="G36" s="128">
        <v>36</v>
      </c>
      <c r="H36" s="128">
        <v>93</v>
      </c>
      <c r="I36" s="128">
        <v>174</v>
      </c>
      <c r="J36" s="128">
        <v>153</v>
      </c>
      <c r="K36" s="128">
        <v>75</v>
      </c>
      <c r="L36" s="128">
        <v>33</v>
      </c>
      <c r="M36" s="128">
        <v>18</v>
      </c>
      <c r="N36" s="85"/>
      <c r="O36" s="85"/>
      <c r="P36" s="85"/>
      <c r="Q36" s="86">
        <f>SUM(E36:P36)</f>
        <v>600</v>
      </c>
      <c r="S36" s="104"/>
    </row>
    <row r="37" spans="2:19" s="81" customFormat="1" ht="52.5" hidden="1">
      <c r="B37" s="82" t="s">
        <v>43</v>
      </c>
      <c r="C37" s="122" t="str">
        <f>C36</f>
        <v>M-0324-KT-5141</v>
      </c>
      <c r="D37" s="84" t="str">
        <f>+D36</f>
        <v>FLINT STONE</v>
      </c>
      <c r="E37" s="84"/>
      <c r="F37" s="87">
        <f>+ROUND(F36*0.05,0)</f>
        <v>1</v>
      </c>
      <c r="G37" s="87">
        <f t="shared" ref="G37:M37" si="26">+ROUND(G36*0.05,0)</f>
        <v>2</v>
      </c>
      <c r="H37" s="87">
        <f t="shared" si="26"/>
        <v>5</v>
      </c>
      <c r="I37" s="87">
        <f t="shared" si="26"/>
        <v>9</v>
      </c>
      <c r="J37" s="87">
        <f t="shared" si="26"/>
        <v>8</v>
      </c>
      <c r="K37" s="87">
        <f t="shared" si="26"/>
        <v>4</v>
      </c>
      <c r="L37" s="87">
        <f t="shared" si="26"/>
        <v>2</v>
      </c>
      <c r="M37" s="87">
        <f t="shared" si="26"/>
        <v>1</v>
      </c>
      <c r="N37" s="87"/>
      <c r="O37" s="87"/>
      <c r="P37" s="87"/>
      <c r="Q37" s="86">
        <f>SUM(E37:P37)</f>
        <v>32</v>
      </c>
      <c r="S37" s="104"/>
    </row>
    <row r="38" spans="2:19" s="91" customFormat="1" ht="59.25" hidden="1">
      <c r="B38" s="123" t="s">
        <v>44</v>
      </c>
      <c r="C38" s="124"/>
      <c r="D38" s="124"/>
      <c r="E38" s="125"/>
      <c r="F38" s="125">
        <v>0</v>
      </c>
      <c r="G38" s="125">
        <v>1</v>
      </c>
      <c r="H38" s="125">
        <v>1</v>
      </c>
      <c r="I38" s="125">
        <v>3</v>
      </c>
      <c r="J38" s="125">
        <v>1</v>
      </c>
      <c r="K38" s="125">
        <v>1</v>
      </c>
      <c r="L38" s="125">
        <v>0</v>
      </c>
      <c r="M38" s="125">
        <v>0</v>
      </c>
      <c r="N38" s="126"/>
      <c r="O38" s="126"/>
      <c r="P38" s="126"/>
      <c r="Q38" s="127">
        <f>SUM(F38:P38)</f>
        <v>7</v>
      </c>
    </row>
    <row r="39" spans="2:19" s="91" customFormat="1" ht="52.5" hidden="1">
      <c r="B39" s="88" t="s">
        <v>45</v>
      </c>
      <c r="C39" s="88"/>
      <c r="D39" s="89" t="str">
        <f>+D37</f>
        <v>FLINT STONE</v>
      </c>
      <c r="E39" s="90"/>
      <c r="F39" s="129">
        <f>SUM(F36:F38)</f>
        <v>19</v>
      </c>
      <c r="G39" s="129">
        <f t="shared" ref="G39" si="27">SUM(G36:G38)</f>
        <v>39</v>
      </c>
      <c r="H39" s="129">
        <f t="shared" ref="H39" si="28">SUM(H36:H38)</f>
        <v>99</v>
      </c>
      <c r="I39" s="129">
        <f t="shared" ref="I39" si="29">SUM(I36:I38)</f>
        <v>186</v>
      </c>
      <c r="J39" s="129">
        <f t="shared" ref="J39" si="30">SUM(J36:J38)</f>
        <v>162</v>
      </c>
      <c r="K39" s="129">
        <f t="shared" ref="K39" si="31">SUM(K36:K38)</f>
        <v>80</v>
      </c>
      <c r="L39" s="129">
        <f t="shared" ref="L39" si="32">SUM(L36:L38)</f>
        <v>35</v>
      </c>
      <c r="M39" s="129">
        <f t="shared" ref="M39" si="33">SUM(M36:M38)</f>
        <v>19</v>
      </c>
      <c r="N39" s="129">
        <f t="shared" ref="N39" si="34">SUM(N36:N38)</f>
        <v>0</v>
      </c>
      <c r="O39" s="129">
        <f t="shared" ref="O39" si="35">SUM(O36:O38)</f>
        <v>0</v>
      </c>
      <c r="P39" s="129">
        <f t="shared" ref="P39" si="36">SUM(P36:P38)</f>
        <v>0</v>
      </c>
      <c r="Q39" s="129">
        <f>SUM(Q36:Q38)</f>
        <v>639</v>
      </c>
      <c r="S39" s="115">
        <f>Q37/Q36</f>
        <v>5.3333333333333337E-2</v>
      </c>
    </row>
    <row r="40" spans="2:19" s="81" customFormat="1" ht="52.5" hidden="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S40" s="104"/>
    </row>
    <row r="41" spans="2:19" s="81" customFormat="1" ht="52.5" hidden="1">
      <c r="B41" s="77"/>
      <c r="C41" s="78" t="s">
        <v>29</v>
      </c>
      <c r="D41" s="78" t="s">
        <v>30</v>
      </c>
      <c r="E41" s="79" t="s">
        <v>31</v>
      </c>
      <c r="F41" s="79" t="s">
        <v>46</v>
      </c>
      <c r="G41" s="79" t="s">
        <v>33</v>
      </c>
      <c r="H41" s="79" t="s">
        <v>34</v>
      </c>
      <c r="I41" s="79" t="s">
        <v>35</v>
      </c>
      <c r="J41" s="79" t="s">
        <v>36</v>
      </c>
      <c r="K41" s="79" t="s">
        <v>37</v>
      </c>
      <c r="L41" s="79" t="s">
        <v>38</v>
      </c>
      <c r="M41" s="79" t="s">
        <v>39</v>
      </c>
      <c r="N41" s="79"/>
      <c r="O41" s="79"/>
      <c r="P41" s="79"/>
      <c r="Q41" s="80" t="s">
        <v>40</v>
      </c>
      <c r="S41" s="104"/>
    </row>
    <row r="42" spans="2:19" s="81" customFormat="1" ht="52.5" hidden="1">
      <c r="B42" s="82" t="s">
        <v>41</v>
      </c>
      <c r="C42" s="122" t="s">
        <v>47</v>
      </c>
      <c r="D42" s="83" t="s">
        <v>51</v>
      </c>
      <c r="E42" s="84"/>
      <c r="F42" s="128">
        <v>12</v>
      </c>
      <c r="G42" s="128">
        <v>24</v>
      </c>
      <c r="H42" s="128">
        <v>62</v>
      </c>
      <c r="I42" s="128">
        <v>116</v>
      </c>
      <c r="J42" s="128">
        <v>102</v>
      </c>
      <c r="K42" s="128">
        <v>50</v>
      </c>
      <c r="L42" s="128">
        <v>22</v>
      </c>
      <c r="M42" s="128">
        <v>12</v>
      </c>
      <c r="N42" s="85"/>
      <c r="O42" s="85"/>
      <c r="P42" s="85"/>
      <c r="Q42" s="86">
        <f>SUM(E42:P42)</f>
        <v>400</v>
      </c>
      <c r="S42" s="104"/>
    </row>
    <row r="43" spans="2:19" s="81" customFormat="1" ht="52.5" hidden="1">
      <c r="B43" s="82" t="s">
        <v>43</v>
      </c>
      <c r="C43" s="122" t="str">
        <f>C42</f>
        <v>M-0324-KT-5141</v>
      </c>
      <c r="D43" s="84" t="str">
        <f>+D42</f>
        <v>BRONZE GREEN</v>
      </c>
      <c r="E43" s="84"/>
      <c r="F43" s="87">
        <f>+ROUND(F42*0.05,0)</f>
        <v>1</v>
      </c>
      <c r="G43" s="87">
        <f t="shared" ref="G43:M43" si="37">+ROUND(G42*0.05,0)</f>
        <v>1</v>
      </c>
      <c r="H43" s="87">
        <f t="shared" si="37"/>
        <v>3</v>
      </c>
      <c r="I43" s="87">
        <f t="shared" si="37"/>
        <v>6</v>
      </c>
      <c r="J43" s="87">
        <f t="shared" si="37"/>
        <v>5</v>
      </c>
      <c r="K43" s="87">
        <f t="shared" si="37"/>
        <v>3</v>
      </c>
      <c r="L43" s="87">
        <f t="shared" si="37"/>
        <v>1</v>
      </c>
      <c r="M43" s="87">
        <f t="shared" si="37"/>
        <v>1</v>
      </c>
      <c r="N43" s="87"/>
      <c r="O43" s="87"/>
      <c r="P43" s="87"/>
      <c r="Q43" s="86">
        <f>SUM(E43:P43)</f>
        <v>21</v>
      </c>
      <c r="S43" s="104"/>
    </row>
    <row r="44" spans="2:19" s="91" customFormat="1" ht="59.25" hidden="1">
      <c r="B44" s="123" t="s">
        <v>44</v>
      </c>
      <c r="C44" s="124"/>
      <c r="D44" s="124"/>
      <c r="E44" s="125"/>
      <c r="F44" s="125">
        <v>0</v>
      </c>
      <c r="G44" s="125">
        <v>1</v>
      </c>
      <c r="H44" s="125">
        <v>1</v>
      </c>
      <c r="I44" s="125">
        <v>3</v>
      </c>
      <c r="J44" s="125">
        <v>1</v>
      </c>
      <c r="K44" s="125">
        <v>1</v>
      </c>
      <c r="L44" s="125">
        <v>0</v>
      </c>
      <c r="M44" s="125">
        <v>0</v>
      </c>
      <c r="N44" s="126"/>
      <c r="O44" s="126"/>
      <c r="P44" s="126"/>
      <c r="Q44" s="127">
        <f>SUM(F44:P44)</f>
        <v>7</v>
      </c>
    </row>
    <row r="45" spans="2:19" s="91" customFormat="1" ht="52.5" hidden="1">
      <c r="B45" s="88" t="s">
        <v>45</v>
      </c>
      <c r="C45" s="88"/>
      <c r="D45" s="89" t="str">
        <f>+D43</f>
        <v>BRONZE GREEN</v>
      </c>
      <c r="E45" s="90"/>
      <c r="F45" s="129">
        <f>SUM(F42:F44)</f>
        <v>13</v>
      </c>
      <c r="G45" s="129">
        <f t="shared" ref="G45" si="38">SUM(G42:G44)</f>
        <v>26</v>
      </c>
      <c r="H45" s="129">
        <f t="shared" ref="H45" si="39">SUM(H42:H44)</f>
        <v>66</v>
      </c>
      <c r="I45" s="129">
        <f t="shared" ref="I45" si="40">SUM(I42:I44)</f>
        <v>125</v>
      </c>
      <c r="J45" s="129">
        <f t="shared" ref="J45" si="41">SUM(J42:J44)</f>
        <v>108</v>
      </c>
      <c r="K45" s="129">
        <f t="shared" ref="K45" si="42">SUM(K42:K44)</f>
        <v>54</v>
      </c>
      <c r="L45" s="129">
        <f t="shared" ref="L45" si="43">SUM(L42:L44)</f>
        <v>23</v>
      </c>
      <c r="M45" s="129">
        <f t="shared" ref="M45" si="44">SUM(M42:M44)</f>
        <v>13</v>
      </c>
      <c r="N45" s="129">
        <f t="shared" ref="N45" si="45">SUM(N42:N44)</f>
        <v>0</v>
      </c>
      <c r="O45" s="129">
        <f t="shared" ref="O45" si="46">SUM(O42:O44)</f>
        <v>0</v>
      </c>
      <c r="P45" s="129">
        <f t="shared" ref="P45" si="47">SUM(P42:P44)</f>
        <v>0</v>
      </c>
      <c r="Q45" s="129">
        <f>SUM(Q42:Q44)</f>
        <v>428</v>
      </c>
      <c r="S45" s="115">
        <f>Q43/Q42</f>
        <v>5.2499999999999998E-2</v>
      </c>
    </row>
    <row r="46" spans="2:19" s="81" customFormat="1" ht="52.5" hidden="1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S46" s="104"/>
    </row>
    <row r="47" spans="2:19" s="81" customFormat="1" ht="52.5" hidden="1">
      <c r="B47" s="77"/>
      <c r="C47" s="78" t="s">
        <v>29</v>
      </c>
      <c r="D47" s="78" t="s">
        <v>30</v>
      </c>
      <c r="E47" s="79" t="s">
        <v>31</v>
      </c>
      <c r="F47" s="79" t="s">
        <v>46</v>
      </c>
      <c r="G47" s="79" t="s">
        <v>33</v>
      </c>
      <c r="H47" s="79" t="s">
        <v>34</v>
      </c>
      <c r="I47" s="79" t="s">
        <v>35</v>
      </c>
      <c r="J47" s="79" t="s">
        <v>36</v>
      </c>
      <c r="K47" s="79" t="s">
        <v>37</v>
      </c>
      <c r="L47" s="79" t="s">
        <v>38</v>
      </c>
      <c r="M47" s="79" t="s">
        <v>39</v>
      </c>
      <c r="N47" s="79"/>
      <c r="O47" s="79"/>
      <c r="P47" s="79"/>
      <c r="Q47" s="80" t="s">
        <v>40</v>
      </c>
      <c r="S47" s="104"/>
    </row>
    <row r="48" spans="2:19" s="81" customFormat="1" ht="52.5" hidden="1">
      <c r="B48" s="82" t="s">
        <v>41</v>
      </c>
      <c r="C48" s="122" t="s">
        <v>47</v>
      </c>
      <c r="D48" s="83" t="s">
        <v>52</v>
      </c>
      <c r="E48" s="84"/>
      <c r="F48" s="128">
        <v>12</v>
      </c>
      <c r="G48" s="128">
        <v>24</v>
      </c>
      <c r="H48" s="128">
        <v>62</v>
      </c>
      <c r="I48" s="128">
        <v>116</v>
      </c>
      <c r="J48" s="128">
        <v>102</v>
      </c>
      <c r="K48" s="128">
        <v>50</v>
      </c>
      <c r="L48" s="128">
        <v>22</v>
      </c>
      <c r="M48" s="128">
        <v>12</v>
      </c>
      <c r="N48" s="85"/>
      <c r="O48" s="85"/>
      <c r="P48" s="85"/>
      <c r="Q48" s="86">
        <f>SUM(E48:P48)</f>
        <v>400</v>
      </c>
      <c r="S48" s="104"/>
    </row>
    <row r="49" spans="1:19" s="81" customFormat="1" ht="52.5" hidden="1">
      <c r="B49" s="82" t="s">
        <v>43</v>
      </c>
      <c r="C49" s="122" t="str">
        <f>+C48</f>
        <v>M-0324-KT-5141</v>
      </c>
      <c r="D49" s="84" t="str">
        <f>+D48</f>
        <v>WILD GINGER</v>
      </c>
      <c r="E49" s="84"/>
      <c r="F49" s="87">
        <f>+ROUND(F48*0.05,0)</f>
        <v>1</v>
      </c>
      <c r="G49" s="87">
        <f t="shared" ref="G49:M49" si="48">+ROUND(G48*0.05,0)</f>
        <v>1</v>
      </c>
      <c r="H49" s="87">
        <f t="shared" si="48"/>
        <v>3</v>
      </c>
      <c r="I49" s="87">
        <f t="shared" si="48"/>
        <v>6</v>
      </c>
      <c r="J49" s="87">
        <f t="shared" si="48"/>
        <v>5</v>
      </c>
      <c r="K49" s="87">
        <f t="shared" si="48"/>
        <v>3</v>
      </c>
      <c r="L49" s="87">
        <f t="shared" si="48"/>
        <v>1</v>
      </c>
      <c r="M49" s="87">
        <f t="shared" si="48"/>
        <v>1</v>
      </c>
      <c r="N49" s="87"/>
      <c r="O49" s="87"/>
      <c r="P49" s="87"/>
      <c r="Q49" s="86">
        <f>SUM(E49:P49)</f>
        <v>21</v>
      </c>
      <c r="S49" s="104"/>
    </row>
    <row r="50" spans="1:19" s="91" customFormat="1" ht="59.25" hidden="1">
      <c r="B50" s="123" t="s">
        <v>44</v>
      </c>
      <c r="C50" s="124"/>
      <c r="D50" s="124"/>
      <c r="E50" s="125"/>
      <c r="F50" s="125">
        <v>0</v>
      </c>
      <c r="G50" s="125">
        <v>1</v>
      </c>
      <c r="H50" s="125">
        <v>1</v>
      </c>
      <c r="I50" s="125">
        <v>3</v>
      </c>
      <c r="J50" s="125">
        <v>1</v>
      </c>
      <c r="K50" s="125">
        <v>1</v>
      </c>
      <c r="L50" s="125">
        <v>0</v>
      </c>
      <c r="M50" s="125">
        <v>0</v>
      </c>
      <c r="N50" s="126"/>
      <c r="O50" s="126"/>
      <c r="P50" s="126"/>
      <c r="Q50" s="127">
        <f>SUM(F50:P50)</f>
        <v>7</v>
      </c>
    </row>
    <row r="51" spans="1:19" s="91" customFormat="1" ht="52.5" hidden="1">
      <c r="B51" s="88" t="s">
        <v>45</v>
      </c>
      <c r="C51" s="88"/>
      <c r="D51" s="89" t="str">
        <f>+D49</f>
        <v>WILD GINGER</v>
      </c>
      <c r="E51" s="90"/>
      <c r="F51" s="129">
        <f>SUM(F48:F50)</f>
        <v>13</v>
      </c>
      <c r="G51" s="129">
        <f t="shared" ref="G51" si="49">SUM(G48:G50)</f>
        <v>26</v>
      </c>
      <c r="H51" s="129">
        <f t="shared" ref="H51" si="50">SUM(H48:H50)</f>
        <v>66</v>
      </c>
      <c r="I51" s="129">
        <f t="shared" ref="I51" si="51">SUM(I48:I50)</f>
        <v>125</v>
      </c>
      <c r="J51" s="129">
        <f t="shared" ref="J51" si="52">SUM(J48:J50)</f>
        <v>108</v>
      </c>
      <c r="K51" s="129">
        <f t="shared" ref="K51" si="53">SUM(K48:K50)</f>
        <v>54</v>
      </c>
      <c r="L51" s="129">
        <f t="shared" ref="L51" si="54">SUM(L48:L50)</f>
        <v>23</v>
      </c>
      <c r="M51" s="129">
        <f t="shared" ref="M51" si="55">SUM(M48:M50)</f>
        <v>13</v>
      </c>
      <c r="N51" s="129">
        <f t="shared" ref="N51" si="56">SUM(N48:N50)</f>
        <v>0</v>
      </c>
      <c r="O51" s="129">
        <f t="shared" ref="O51" si="57">SUM(O48:O50)</f>
        <v>0</v>
      </c>
      <c r="P51" s="129">
        <f t="shared" ref="P51" si="58">SUM(P48:P50)</f>
        <v>0</v>
      </c>
      <c r="Q51" s="129">
        <f>SUM(Q48:Q50)</f>
        <v>428</v>
      </c>
      <c r="S51" s="115">
        <f>Q49/Q48</f>
        <v>5.2499999999999998E-2</v>
      </c>
    </row>
    <row r="52" spans="1:19" s="81" customFormat="1" ht="52.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S52" s="104"/>
    </row>
    <row r="53" spans="1:19" s="91" customFormat="1" ht="78" customHeight="1">
      <c r="B53" s="92" t="s">
        <v>53</v>
      </c>
      <c r="C53" s="93"/>
      <c r="D53" s="92"/>
      <c r="E53" s="94"/>
      <c r="F53" s="97">
        <f>F21</f>
        <v>0</v>
      </c>
      <c r="G53" s="97">
        <f>G21</f>
        <v>0</v>
      </c>
      <c r="H53" s="97">
        <f t="shared" ref="H53:Q53" si="59">H21</f>
        <v>0</v>
      </c>
      <c r="I53" s="97">
        <f t="shared" si="59"/>
        <v>0</v>
      </c>
      <c r="J53" s="97">
        <f t="shared" si="59"/>
        <v>3</v>
      </c>
      <c r="K53" s="97">
        <f t="shared" si="59"/>
        <v>0</v>
      </c>
      <c r="L53" s="97">
        <f t="shared" si="59"/>
        <v>0</v>
      </c>
      <c r="M53" s="97">
        <f t="shared" si="59"/>
        <v>0</v>
      </c>
      <c r="N53" s="97"/>
      <c r="O53" s="97"/>
      <c r="P53" s="97"/>
      <c r="Q53" s="97">
        <f t="shared" si="59"/>
        <v>3</v>
      </c>
      <c r="S53" s="105"/>
    </row>
    <row r="54" spans="1:19" s="51" customFormat="1" ht="45">
      <c r="B54" s="52"/>
      <c r="C54" s="53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S54" s="106"/>
    </row>
    <row r="55" spans="1:19" s="1" customFormat="1" ht="33">
      <c r="B55" s="41" t="s">
        <v>54</v>
      </c>
      <c r="C55" s="20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S55" s="99"/>
    </row>
    <row r="56" spans="1:19" s="21" customFormat="1" ht="96">
      <c r="A56" s="325" t="s">
        <v>55</v>
      </c>
      <c r="B56" s="325"/>
      <c r="C56" s="325"/>
      <c r="D56" s="67" t="s">
        <v>56</v>
      </c>
      <c r="E56" s="67" t="s">
        <v>57</v>
      </c>
      <c r="F56" s="67" t="s">
        <v>58</v>
      </c>
      <c r="G56" s="66" t="s">
        <v>59</v>
      </c>
      <c r="H56" s="66" t="s">
        <v>60</v>
      </c>
      <c r="I56" s="66" t="s">
        <v>61</v>
      </c>
      <c r="J56" s="66" t="s">
        <v>62</v>
      </c>
      <c r="K56" s="66" t="s">
        <v>63</v>
      </c>
      <c r="L56" s="66" t="s">
        <v>64</v>
      </c>
      <c r="M56" s="66" t="s">
        <v>65</v>
      </c>
      <c r="N56" s="322" t="s">
        <v>66</v>
      </c>
      <c r="O56" s="322"/>
      <c r="P56" s="322"/>
      <c r="Q56" s="322"/>
      <c r="S56" s="107"/>
    </row>
    <row r="57" spans="1:19" s="28" customFormat="1" ht="72.75" customHeight="1">
      <c r="A57" s="301" t="str">
        <f>$D$21</f>
        <v>DUSTY BLUE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S57" s="108"/>
    </row>
    <row r="58" spans="1:19" s="55" customFormat="1" ht="250.5" customHeight="1">
      <c r="A58" s="56">
        <v>1</v>
      </c>
      <c r="B58" s="297" t="str">
        <f>$L$11</f>
        <v>SINGLE JERSEY_100% COTTON_190( SOFT HANDFEEL)</v>
      </c>
      <c r="C58" s="297"/>
      <c r="D58" s="71" t="s">
        <v>67</v>
      </c>
      <c r="E58" s="71" t="str">
        <f>$D$21</f>
        <v>DUSTY BLUE</v>
      </c>
      <c r="F58" s="56" t="s">
        <v>35</v>
      </c>
      <c r="G58" s="72">
        <f>$Q$21</f>
        <v>3</v>
      </c>
      <c r="H58" s="73">
        <v>0.77</v>
      </c>
      <c r="I58" s="59">
        <f>H58*G58</f>
        <v>2.31</v>
      </c>
      <c r="J58" s="64">
        <f>I58*1.5%+(I58/50)*0.5</f>
        <v>5.7749999999999996E-2</v>
      </c>
      <c r="K58" s="64">
        <v>0</v>
      </c>
      <c r="L58" s="64">
        <v>3</v>
      </c>
      <c r="M58" s="116">
        <f>ROUNDUP(SUM(I58:L58),0)</f>
        <v>6</v>
      </c>
      <c r="N58" s="323"/>
      <c r="O58" s="324"/>
      <c r="P58" s="324"/>
      <c r="Q58" s="324"/>
      <c r="S58" s="109"/>
    </row>
    <row r="59" spans="1:19" s="55" customFormat="1" ht="225.6" customHeight="1">
      <c r="A59" s="56">
        <v>2</v>
      </c>
      <c r="B59" s="300" t="s">
        <v>68</v>
      </c>
      <c r="C59" s="300"/>
      <c r="D59" s="71" t="s">
        <v>69</v>
      </c>
      <c r="E59" s="71" t="str">
        <f>$D$21</f>
        <v>DUSTY BLUE</v>
      </c>
      <c r="F59" s="56" t="s">
        <v>35</v>
      </c>
      <c r="G59" s="72">
        <f>G58</f>
        <v>3</v>
      </c>
      <c r="H59" s="73">
        <v>2.8000000000000001E-2</v>
      </c>
      <c r="I59" s="59">
        <f>H59*G59</f>
        <v>8.4000000000000005E-2</v>
      </c>
      <c r="J59" s="64">
        <f>I59*1.55%+(I59/30)*0.5</f>
        <v>2.702E-3</v>
      </c>
      <c r="K59" s="64">
        <v>0</v>
      </c>
      <c r="L59" s="64">
        <v>0</v>
      </c>
      <c r="M59" s="116">
        <f>ROUNDUP(SUM(I59:L59),0)</f>
        <v>1</v>
      </c>
      <c r="N59" s="323"/>
      <c r="O59" s="324"/>
      <c r="P59" s="324"/>
      <c r="Q59" s="324"/>
      <c r="S59" s="109"/>
    </row>
    <row r="60" spans="1:19" s="28" customFormat="1" ht="47.25" hidden="1" customHeight="1">
      <c r="A60" s="301" t="s">
        <v>48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S60" s="108"/>
    </row>
    <row r="61" spans="1:19" s="55" customFormat="1" ht="114" hidden="1" customHeight="1">
      <c r="A61" s="56">
        <v>3</v>
      </c>
      <c r="B61" s="297" t="str">
        <f>$L$11</f>
        <v>SINGLE JERSEY_100% COTTON_190( SOFT HANDFEEL)</v>
      </c>
      <c r="C61" s="297"/>
      <c r="D61" s="71" t="s">
        <v>70</v>
      </c>
      <c r="E61" s="71" t="s">
        <v>71</v>
      </c>
      <c r="F61" s="56" t="s">
        <v>35</v>
      </c>
      <c r="G61" s="72">
        <f>$Q$27</f>
        <v>846</v>
      </c>
      <c r="H61" s="73">
        <v>0</v>
      </c>
      <c r="I61" s="59">
        <f>H61*G61</f>
        <v>0</v>
      </c>
      <c r="J61" s="64">
        <f>I61*1.8%+(I61/50)*0.5</f>
        <v>0</v>
      </c>
      <c r="K61" s="64">
        <v>3</v>
      </c>
      <c r="L61" s="64">
        <v>0</v>
      </c>
      <c r="M61" s="116">
        <f>ROUNDUP(SUM(I61:L61),0)</f>
        <v>3</v>
      </c>
      <c r="N61" s="326" t="s">
        <v>72</v>
      </c>
      <c r="O61" s="327"/>
      <c r="P61" s="327"/>
      <c r="Q61" s="327"/>
      <c r="S61" s="109"/>
    </row>
    <row r="62" spans="1:19" s="55" customFormat="1" ht="107.45" hidden="1" customHeight="1" thickBot="1">
      <c r="A62" s="56">
        <v>4</v>
      </c>
      <c r="B62" s="300" t="s">
        <v>73</v>
      </c>
      <c r="C62" s="300"/>
      <c r="D62" s="71" t="s">
        <v>69</v>
      </c>
      <c r="E62" s="71" t="str">
        <f>E61</f>
        <v>WHITE OVO STANDARD</v>
      </c>
      <c r="F62" s="56" t="s">
        <v>35</v>
      </c>
      <c r="G62" s="72">
        <f>G61</f>
        <v>846</v>
      </c>
      <c r="H62" s="73">
        <v>0</v>
      </c>
      <c r="I62" s="59">
        <f>H62*G62</f>
        <v>0</v>
      </c>
      <c r="J62" s="64">
        <f>I62*5%</f>
        <v>0</v>
      </c>
      <c r="K62" s="64">
        <v>0</v>
      </c>
      <c r="L62" s="64">
        <v>0</v>
      </c>
      <c r="M62" s="116">
        <f>ROUNDUP(SUM(I62:L62),0)</f>
        <v>0</v>
      </c>
      <c r="N62" s="326" t="s">
        <v>74</v>
      </c>
      <c r="O62" s="327"/>
      <c r="P62" s="327"/>
      <c r="Q62" s="327"/>
      <c r="S62" s="109"/>
    </row>
    <row r="63" spans="1:19" s="28" customFormat="1" ht="40.5" hidden="1">
      <c r="A63" s="301" t="str">
        <f>$D$33</f>
        <v>WHISPER WHITE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S63" s="108"/>
    </row>
    <row r="64" spans="1:19" s="55" customFormat="1" ht="234.6" hidden="1" customHeight="1" thickBot="1">
      <c r="A64" s="56">
        <v>5</v>
      </c>
      <c r="B64" s="297" t="str">
        <f>$L$11</f>
        <v>SINGLE JERSEY_100% COTTON_190( SOFT HANDFEEL)</v>
      </c>
      <c r="C64" s="297"/>
      <c r="D64" s="71" t="s">
        <v>70</v>
      </c>
      <c r="E64" s="71" t="str">
        <f>$D$33</f>
        <v>WHISPER WHITE</v>
      </c>
      <c r="F64" s="56" t="s">
        <v>35</v>
      </c>
      <c r="G64" s="72">
        <f>$Q$33</f>
        <v>639</v>
      </c>
      <c r="H64" s="73">
        <v>0</v>
      </c>
      <c r="I64" s="59">
        <f>H64*G64</f>
        <v>0</v>
      </c>
      <c r="J64" s="64">
        <f>I64*2%+(I64/40)*0.5</f>
        <v>0</v>
      </c>
      <c r="K64" s="64">
        <v>3</v>
      </c>
      <c r="L64" s="64">
        <v>0</v>
      </c>
      <c r="M64" s="116">
        <f>ROUNDUP(SUM(I64:L64),0)</f>
        <v>3</v>
      </c>
      <c r="N64" s="298" t="s">
        <v>75</v>
      </c>
      <c r="O64" s="299"/>
      <c r="P64" s="299"/>
      <c r="Q64" s="299"/>
      <c r="S64" s="109"/>
    </row>
    <row r="65" spans="1:19" s="55" customFormat="1" ht="250.5" hidden="1" customHeight="1" thickBot="1">
      <c r="A65" s="56">
        <v>6</v>
      </c>
      <c r="B65" s="300" t="s">
        <v>73</v>
      </c>
      <c r="C65" s="300"/>
      <c r="D65" s="71" t="s">
        <v>69</v>
      </c>
      <c r="E65" s="71" t="str">
        <f>E64</f>
        <v>WHISPER WHITE</v>
      </c>
      <c r="F65" s="56" t="s">
        <v>35</v>
      </c>
      <c r="G65" s="72">
        <f>G64</f>
        <v>639</v>
      </c>
      <c r="H65" s="73">
        <v>0</v>
      </c>
      <c r="I65" s="59">
        <f>H65*G65</f>
        <v>0</v>
      </c>
      <c r="J65" s="64">
        <f>I65*5%</f>
        <v>0</v>
      </c>
      <c r="K65" s="64">
        <v>0</v>
      </c>
      <c r="L65" s="64">
        <v>0</v>
      </c>
      <c r="M65" s="116">
        <f>ROUNDUP(SUM(I65:L65),0)</f>
        <v>0</v>
      </c>
      <c r="N65" s="298" t="s">
        <v>76</v>
      </c>
      <c r="O65" s="299"/>
      <c r="P65" s="299"/>
      <c r="Q65" s="299"/>
      <c r="S65" s="109"/>
    </row>
    <row r="66" spans="1:19" s="28" customFormat="1" ht="40.5" hidden="1">
      <c r="A66" s="301" t="str">
        <f>$D$39</f>
        <v>FLINT STONE</v>
      </c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S66" s="108"/>
    </row>
    <row r="67" spans="1:19" s="55" customFormat="1" ht="231.6" hidden="1" customHeight="1" thickBot="1">
      <c r="A67" s="56">
        <v>7</v>
      </c>
      <c r="B67" s="297" t="str">
        <f>$L$11</f>
        <v>SINGLE JERSEY_100% COTTON_190( SOFT HANDFEEL)</v>
      </c>
      <c r="C67" s="297"/>
      <c r="D67" s="71" t="s">
        <v>70</v>
      </c>
      <c r="E67" s="71" t="str">
        <f>$D$39</f>
        <v>FLINT STONE</v>
      </c>
      <c r="F67" s="56" t="s">
        <v>35</v>
      </c>
      <c r="G67" s="72">
        <f>$Q$39</f>
        <v>639</v>
      </c>
      <c r="H67" s="73">
        <v>0</v>
      </c>
      <c r="I67" s="59">
        <f>H67*G67</f>
        <v>0</v>
      </c>
      <c r="J67" s="64">
        <f>I67*0.5%+(I67/50)*0.5</f>
        <v>0</v>
      </c>
      <c r="K67" s="64">
        <v>3</v>
      </c>
      <c r="L67" s="64">
        <v>0</v>
      </c>
      <c r="M67" s="116">
        <f>ROUNDUP(SUM(I67:L67),0)</f>
        <v>3</v>
      </c>
      <c r="N67" s="298" t="s">
        <v>77</v>
      </c>
      <c r="O67" s="299"/>
      <c r="P67" s="299"/>
      <c r="Q67" s="299"/>
      <c r="S67" s="109"/>
    </row>
    <row r="68" spans="1:19" s="55" customFormat="1" ht="269.10000000000002" hidden="1" customHeight="1" thickBot="1">
      <c r="A68" s="56">
        <v>8</v>
      </c>
      <c r="B68" s="300" t="s">
        <v>73</v>
      </c>
      <c r="C68" s="300"/>
      <c r="D68" s="71" t="s">
        <v>69</v>
      </c>
      <c r="E68" s="71" t="str">
        <f>E67</f>
        <v>FLINT STONE</v>
      </c>
      <c r="F68" s="56" t="s">
        <v>35</v>
      </c>
      <c r="G68" s="72">
        <f>G67</f>
        <v>639</v>
      </c>
      <c r="H68" s="73">
        <v>0</v>
      </c>
      <c r="I68" s="59">
        <f>H68*G68</f>
        <v>0</v>
      </c>
      <c r="J68" s="64">
        <f>I68*5%</f>
        <v>0</v>
      </c>
      <c r="K68" s="64">
        <v>0</v>
      </c>
      <c r="L68" s="64">
        <v>0</v>
      </c>
      <c r="M68" s="116">
        <f>ROUNDUP(SUM(I68:L68),0)</f>
        <v>0</v>
      </c>
      <c r="N68" s="298" t="s">
        <v>78</v>
      </c>
      <c r="O68" s="299"/>
      <c r="P68" s="299"/>
      <c r="Q68" s="299"/>
      <c r="S68" s="109"/>
    </row>
    <row r="69" spans="1:19" s="28" customFormat="1" ht="40.5" hidden="1">
      <c r="A69" s="301" t="str">
        <f>+D42</f>
        <v>BRONZE GREEN</v>
      </c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S69" s="108"/>
    </row>
    <row r="70" spans="1:19" s="55" customFormat="1" ht="116.45" hidden="1" customHeight="1" thickBot="1">
      <c r="A70" s="56">
        <v>7</v>
      </c>
      <c r="B70" s="297" t="str">
        <f>$L$11</f>
        <v>SINGLE JERSEY_100% COTTON_190( SOFT HANDFEEL)</v>
      </c>
      <c r="C70" s="297"/>
      <c r="D70" s="71" t="s">
        <v>70</v>
      </c>
      <c r="E70" s="71" t="str">
        <f>+A69</f>
        <v>BRONZE GREEN</v>
      </c>
      <c r="F70" s="56" t="s">
        <v>35</v>
      </c>
      <c r="G70" s="72">
        <f>+Q45</f>
        <v>428</v>
      </c>
      <c r="H70" s="73">
        <v>0</v>
      </c>
      <c r="I70" s="59">
        <f>H70*G70</f>
        <v>0</v>
      </c>
      <c r="J70" s="64">
        <f>I70*0.7%+(I70/50)*0.5</f>
        <v>0</v>
      </c>
      <c r="K70" s="64">
        <v>3</v>
      </c>
      <c r="L70" s="64">
        <v>0</v>
      </c>
      <c r="M70" s="116">
        <f>ROUNDUP(SUM(I70:L70),0)</f>
        <v>3</v>
      </c>
      <c r="N70" s="298" t="s">
        <v>79</v>
      </c>
      <c r="O70" s="299"/>
      <c r="P70" s="299"/>
      <c r="Q70" s="299"/>
      <c r="S70" s="109"/>
    </row>
    <row r="71" spans="1:19" s="55" customFormat="1" ht="69.95" hidden="1" customHeight="1" thickBot="1">
      <c r="A71" s="56">
        <v>8</v>
      </c>
      <c r="B71" s="300" t="s">
        <v>73</v>
      </c>
      <c r="C71" s="300"/>
      <c r="D71" s="71" t="s">
        <v>69</v>
      </c>
      <c r="E71" s="71" t="str">
        <f>E70</f>
        <v>BRONZE GREEN</v>
      </c>
      <c r="F71" s="56" t="s">
        <v>35</v>
      </c>
      <c r="G71" s="72">
        <f>G70</f>
        <v>428</v>
      </c>
      <c r="H71" s="73">
        <v>0</v>
      </c>
      <c r="I71" s="59">
        <f>H71*G71</f>
        <v>0</v>
      </c>
      <c r="J71" s="64">
        <f>I71*5%</f>
        <v>0</v>
      </c>
      <c r="K71" s="64">
        <v>0</v>
      </c>
      <c r="L71" s="64">
        <v>0</v>
      </c>
      <c r="M71" s="116">
        <f>ROUNDUP(SUM(I71:L71),0)</f>
        <v>0</v>
      </c>
      <c r="N71" s="298" t="s">
        <v>80</v>
      </c>
      <c r="O71" s="299"/>
      <c r="P71" s="299"/>
      <c r="Q71" s="299"/>
      <c r="S71" s="109"/>
    </row>
    <row r="72" spans="1:19" s="28" customFormat="1" ht="40.5" hidden="1">
      <c r="A72" s="301" t="str">
        <f>+D48</f>
        <v>WILD GINGER</v>
      </c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S72" s="108"/>
    </row>
    <row r="73" spans="1:19" s="55" customFormat="1" ht="125.45" hidden="1" customHeight="1" thickBot="1">
      <c r="A73" s="56">
        <v>9</v>
      </c>
      <c r="B73" s="297" t="str">
        <f>$L$11</f>
        <v>SINGLE JERSEY_100% COTTON_190( SOFT HANDFEEL)</v>
      </c>
      <c r="C73" s="297"/>
      <c r="D73" s="71" t="s">
        <v>70</v>
      </c>
      <c r="E73" s="71" t="str">
        <f>$D$51</f>
        <v>WILD GINGER</v>
      </c>
      <c r="F73" s="56" t="s">
        <v>35</v>
      </c>
      <c r="G73" s="72">
        <f>$Q$51</f>
        <v>428</v>
      </c>
      <c r="H73" s="73">
        <v>0</v>
      </c>
      <c r="I73" s="59">
        <f>H73*G73</f>
        <v>0</v>
      </c>
      <c r="J73" s="64">
        <f>I73*0.6%+(I73/50)*0.5</f>
        <v>0</v>
      </c>
      <c r="K73" s="64">
        <v>3</v>
      </c>
      <c r="L73" s="64">
        <v>0</v>
      </c>
      <c r="M73" s="116">
        <f>ROUNDUP(SUM(I73:L73),0)</f>
        <v>3</v>
      </c>
      <c r="N73" s="298" t="s">
        <v>81</v>
      </c>
      <c r="O73" s="299"/>
      <c r="P73" s="299"/>
      <c r="Q73" s="299"/>
      <c r="S73" s="109"/>
    </row>
    <row r="74" spans="1:19" s="55" customFormat="1" ht="110.1" hidden="1" customHeight="1" thickBot="1">
      <c r="A74" s="56">
        <v>10</v>
      </c>
      <c r="B74" s="300" t="s">
        <v>73</v>
      </c>
      <c r="C74" s="300"/>
      <c r="D74" s="71" t="s">
        <v>69</v>
      </c>
      <c r="E74" s="71" t="str">
        <f>E73</f>
        <v>WILD GINGER</v>
      </c>
      <c r="F74" s="56" t="s">
        <v>35</v>
      </c>
      <c r="G74" s="72">
        <f>G73</f>
        <v>428</v>
      </c>
      <c r="H74" s="73">
        <v>0</v>
      </c>
      <c r="I74" s="59">
        <f>H74*G74</f>
        <v>0</v>
      </c>
      <c r="J74" s="64">
        <f>I74*5%</f>
        <v>0</v>
      </c>
      <c r="K74" s="64">
        <v>0</v>
      </c>
      <c r="L74" s="64">
        <v>0</v>
      </c>
      <c r="M74" s="116">
        <f>ROUNDUP(SUM(I74:L74),0)</f>
        <v>0</v>
      </c>
      <c r="N74" s="298" t="s">
        <v>82</v>
      </c>
      <c r="O74" s="299"/>
      <c r="P74" s="299"/>
      <c r="Q74" s="299"/>
      <c r="S74" s="109"/>
    </row>
    <row r="75" spans="1:19" s="22" customFormat="1" ht="33.75" thickBot="1">
      <c r="B75" s="41" t="s">
        <v>83</v>
      </c>
      <c r="C75" s="23"/>
      <c r="D75" s="23"/>
      <c r="E75" s="23"/>
      <c r="G75" s="24"/>
      <c r="Q75" s="25"/>
      <c r="S75" s="110"/>
    </row>
    <row r="76" spans="1:19" s="34" customFormat="1" ht="72">
      <c r="A76" s="330" t="s">
        <v>84</v>
      </c>
      <c r="B76" s="331"/>
      <c r="C76" s="331"/>
      <c r="D76" s="331"/>
      <c r="E76" s="332"/>
      <c r="F76" s="38" t="s">
        <v>85</v>
      </c>
      <c r="G76" s="38" t="s">
        <v>86</v>
      </c>
      <c r="H76" s="328" t="s">
        <v>87</v>
      </c>
      <c r="I76" s="333"/>
      <c r="J76" s="39" t="s">
        <v>58</v>
      </c>
      <c r="K76" s="38" t="s">
        <v>88</v>
      </c>
      <c r="L76" s="38" t="s">
        <v>89</v>
      </c>
      <c r="M76" s="40" t="s">
        <v>90</v>
      </c>
      <c r="N76" s="40" t="s">
        <v>91</v>
      </c>
      <c r="O76" s="40" t="s">
        <v>92</v>
      </c>
      <c r="P76" s="328" t="s">
        <v>93</v>
      </c>
      <c r="Q76" s="329"/>
      <c r="S76" s="111"/>
    </row>
    <row r="77" spans="1:19" s="11" customFormat="1" ht="139.5" customHeight="1">
      <c r="A77" s="68">
        <f>ROW()-ROW($A$76)</f>
        <v>1</v>
      </c>
      <c r="B77" s="302" t="s">
        <v>94</v>
      </c>
      <c r="C77" s="302"/>
      <c r="D77" s="302"/>
      <c r="E77" s="302"/>
      <c r="F77" s="139" t="s">
        <v>285</v>
      </c>
      <c r="G77" s="139" t="s">
        <v>285</v>
      </c>
      <c r="H77" s="281" t="str">
        <f>$D$21</f>
        <v>DUSTY BLUE</v>
      </c>
      <c r="I77" s="282"/>
      <c r="J77" s="63" t="s">
        <v>95</v>
      </c>
      <c r="K77" s="63">
        <f>+$Q$21</f>
        <v>3</v>
      </c>
      <c r="L77" s="70">
        <f>140/4500</f>
        <v>3.111111111111111E-2</v>
      </c>
      <c r="M77" s="69">
        <f>K77*L77</f>
        <v>9.3333333333333324E-2</v>
      </c>
      <c r="N77" s="69"/>
      <c r="O77" s="65">
        <f t="shared" ref="O77" si="60">ROUNDUP(N77+M77,0)</f>
        <v>1</v>
      </c>
      <c r="P77" s="303" t="s">
        <v>269</v>
      </c>
      <c r="Q77" s="294"/>
      <c r="S77" s="102"/>
    </row>
    <row r="78" spans="1:19" s="11" customFormat="1" ht="139.5" customHeight="1">
      <c r="A78" s="68">
        <f t="shared" ref="A78:A80" si="61">ROW()-ROW($A$76)</f>
        <v>2</v>
      </c>
      <c r="B78" s="302" t="s">
        <v>96</v>
      </c>
      <c r="C78" s="302"/>
      <c r="D78" s="302"/>
      <c r="E78" s="302"/>
      <c r="F78" s="139" t="s">
        <v>42</v>
      </c>
      <c r="G78" s="98" t="s">
        <v>42</v>
      </c>
      <c r="H78" s="281" t="str">
        <f t="shared" ref="H78:H80" si="62">$D$21</f>
        <v>DUSTY BLUE</v>
      </c>
      <c r="I78" s="282"/>
      <c r="J78" s="63" t="s">
        <v>97</v>
      </c>
      <c r="K78" s="63">
        <f t="shared" ref="K78:K80" si="63">+$Q$21</f>
        <v>3</v>
      </c>
      <c r="L78" s="70">
        <v>1</v>
      </c>
      <c r="M78" s="69">
        <f t="shared" ref="M78:M82" si="64">K78*L78</f>
        <v>3</v>
      </c>
      <c r="N78" s="69"/>
      <c r="O78" s="65">
        <f t="shared" ref="O78" si="65">ROUNDUP(N78+M78,0)</f>
        <v>3</v>
      </c>
      <c r="P78" s="303" t="s">
        <v>270</v>
      </c>
      <c r="Q78" s="294"/>
      <c r="S78" s="102"/>
    </row>
    <row r="79" spans="1:19" s="11" customFormat="1" ht="139.5" customHeight="1">
      <c r="A79" s="68">
        <f t="shared" si="61"/>
        <v>3</v>
      </c>
      <c r="B79" s="302" t="s">
        <v>98</v>
      </c>
      <c r="C79" s="302"/>
      <c r="D79" s="302"/>
      <c r="E79" s="302"/>
      <c r="F79" s="139" t="s">
        <v>42</v>
      </c>
      <c r="G79" s="98" t="s">
        <v>42</v>
      </c>
      <c r="H79" s="281" t="str">
        <f t="shared" si="62"/>
        <v>DUSTY BLUE</v>
      </c>
      <c r="I79" s="282"/>
      <c r="J79" s="63" t="s">
        <v>97</v>
      </c>
      <c r="K79" s="63">
        <f t="shared" si="63"/>
        <v>3</v>
      </c>
      <c r="L79" s="70">
        <v>1</v>
      </c>
      <c r="M79" s="69">
        <f t="shared" si="64"/>
        <v>3</v>
      </c>
      <c r="N79" s="69"/>
      <c r="O79" s="65">
        <f t="shared" ref="O79:O80" si="66">ROUNDUP(N79+M79,0)</f>
        <v>3</v>
      </c>
      <c r="P79" s="303" t="s">
        <v>271</v>
      </c>
      <c r="Q79" s="294"/>
      <c r="S79" s="102"/>
    </row>
    <row r="80" spans="1:19" s="11" customFormat="1" ht="139.5" customHeight="1">
      <c r="A80" s="68">
        <f t="shared" si="61"/>
        <v>4</v>
      </c>
      <c r="B80" s="291" t="s">
        <v>286</v>
      </c>
      <c r="C80" s="291"/>
      <c r="D80" s="291"/>
      <c r="E80" s="291"/>
      <c r="F80" s="139" t="s">
        <v>48</v>
      </c>
      <c r="G80" s="139" t="s">
        <v>48</v>
      </c>
      <c r="H80" s="281" t="str">
        <f t="shared" si="62"/>
        <v>DUSTY BLUE</v>
      </c>
      <c r="I80" s="282"/>
      <c r="J80" s="63" t="s">
        <v>97</v>
      </c>
      <c r="K80" s="63">
        <f t="shared" si="63"/>
        <v>3</v>
      </c>
      <c r="L80" s="70">
        <v>1</v>
      </c>
      <c r="M80" s="69">
        <f t="shared" si="64"/>
        <v>3</v>
      </c>
      <c r="N80" s="69"/>
      <c r="O80" s="65">
        <f t="shared" si="66"/>
        <v>3</v>
      </c>
      <c r="P80" s="303" t="s">
        <v>272</v>
      </c>
      <c r="Q80" s="294"/>
      <c r="S80" s="102"/>
    </row>
    <row r="81" spans="1:19" s="11" customFormat="1" ht="66" hidden="1">
      <c r="A81" s="68">
        <v>1</v>
      </c>
      <c r="B81" s="302" t="s">
        <v>99</v>
      </c>
      <c r="C81" s="302"/>
      <c r="D81" s="302"/>
      <c r="E81" s="302"/>
      <c r="F81" s="60" t="str">
        <f>+D42</f>
        <v>BRONZE GREEN</v>
      </c>
      <c r="G81" s="98" t="s">
        <v>100</v>
      </c>
      <c r="H81" s="281" t="str">
        <f>+D42</f>
        <v>BRONZE GREEN</v>
      </c>
      <c r="I81" s="282"/>
      <c r="J81" s="63" t="s">
        <v>95</v>
      </c>
      <c r="K81" s="63">
        <f>+$Q$45</f>
        <v>428</v>
      </c>
      <c r="L81" s="70">
        <f t="shared" ref="L81:L82" si="67">145/4500</f>
        <v>3.2222222222222222E-2</v>
      </c>
      <c r="M81" s="69">
        <f t="shared" si="64"/>
        <v>13.79111111111111</v>
      </c>
      <c r="N81" s="69"/>
      <c r="O81" s="65">
        <f t="shared" ref="O81:O82" si="68">ROUNDUP(N81+M81,0)</f>
        <v>14</v>
      </c>
      <c r="P81" s="284" t="s">
        <v>101</v>
      </c>
      <c r="Q81" s="284"/>
      <c r="S81" s="102"/>
    </row>
    <row r="82" spans="1:19" s="11" customFormat="1" ht="66" hidden="1">
      <c r="A82" s="68">
        <v>1</v>
      </c>
      <c r="B82" s="302" t="s">
        <v>99</v>
      </c>
      <c r="C82" s="302"/>
      <c r="D82" s="302"/>
      <c r="E82" s="302"/>
      <c r="F82" s="60" t="str">
        <f>+D48</f>
        <v>WILD GINGER</v>
      </c>
      <c r="G82" s="98" t="s">
        <v>102</v>
      </c>
      <c r="H82" s="281" t="str">
        <f>+D48</f>
        <v>WILD GINGER</v>
      </c>
      <c r="I82" s="282"/>
      <c r="J82" s="63" t="s">
        <v>95</v>
      </c>
      <c r="K82" s="63">
        <f>+$Q$51</f>
        <v>428</v>
      </c>
      <c r="L82" s="70">
        <f t="shared" si="67"/>
        <v>3.2222222222222222E-2</v>
      </c>
      <c r="M82" s="69">
        <f t="shared" si="64"/>
        <v>13.79111111111111</v>
      </c>
      <c r="N82" s="69"/>
      <c r="O82" s="65">
        <f t="shared" si="68"/>
        <v>14</v>
      </c>
      <c r="P82" s="284" t="s">
        <v>101</v>
      </c>
      <c r="Q82" s="284"/>
      <c r="S82" s="102"/>
    </row>
    <row r="83" spans="1:19" s="11" customFormat="1" ht="33" hidden="1">
      <c r="A83" s="68">
        <v>2</v>
      </c>
      <c r="B83" s="285" t="s">
        <v>103</v>
      </c>
      <c r="C83" s="286"/>
      <c r="D83" s="286"/>
      <c r="E83" s="287"/>
      <c r="F83" s="119" t="s">
        <v>48</v>
      </c>
      <c r="G83" s="118"/>
      <c r="H83" s="281" t="str">
        <f t="shared" ref="H83" si="69">$D$21</f>
        <v>DUSTY BLUE</v>
      </c>
      <c r="I83" s="282"/>
      <c r="J83" s="63" t="s">
        <v>97</v>
      </c>
      <c r="K83" s="63">
        <f t="shared" ref="K83" si="70">+$Q$21</f>
        <v>3</v>
      </c>
      <c r="L83" s="63">
        <v>1</v>
      </c>
      <c r="M83" s="63">
        <f t="shared" ref="M83:M112" si="71">L83*K83</f>
        <v>3</v>
      </c>
      <c r="N83" s="69"/>
      <c r="O83" s="65">
        <f t="shared" ref="O83" si="72">ROUNDUP(N83+M83,0)</f>
        <v>3</v>
      </c>
      <c r="P83" s="283" t="s">
        <v>104</v>
      </c>
      <c r="Q83" s="284"/>
      <c r="S83" s="102"/>
    </row>
    <row r="84" spans="1:19" s="11" customFormat="1" ht="33" hidden="1">
      <c r="A84" s="68">
        <v>2</v>
      </c>
      <c r="B84" s="285" t="s">
        <v>103</v>
      </c>
      <c r="C84" s="286"/>
      <c r="D84" s="286"/>
      <c r="E84" s="287"/>
      <c r="F84" s="119" t="s">
        <v>48</v>
      </c>
      <c r="G84" s="118"/>
      <c r="H84" s="281" t="str">
        <f t="shared" ref="H84" si="73">$D$27</f>
        <v>WHITE</v>
      </c>
      <c r="I84" s="282"/>
      <c r="J84" s="63" t="s">
        <v>97</v>
      </c>
      <c r="K84" s="63">
        <f t="shared" ref="K84" si="74">+$Q$27</f>
        <v>846</v>
      </c>
      <c r="L84" s="63">
        <v>1</v>
      </c>
      <c r="M84" s="63">
        <f t="shared" si="71"/>
        <v>846</v>
      </c>
      <c r="N84" s="69"/>
      <c r="O84" s="65">
        <f t="shared" ref="O84" si="75">ROUNDUP(N84+M84,0)</f>
        <v>846</v>
      </c>
      <c r="P84" s="283" t="s">
        <v>104</v>
      </c>
      <c r="Q84" s="284"/>
      <c r="S84" s="102"/>
    </row>
    <row r="85" spans="1:19" s="11" customFormat="1" ht="33" hidden="1">
      <c r="A85" s="68">
        <v>2</v>
      </c>
      <c r="B85" s="285" t="s">
        <v>103</v>
      </c>
      <c r="C85" s="286"/>
      <c r="D85" s="286"/>
      <c r="E85" s="287"/>
      <c r="F85" s="119" t="s">
        <v>48</v>
      </c>
      <c r="G85" s="118"/>
      <c r="H85" s="281" t="str">
        <f t="shared" ref="H85" si="76">$D$33</f>
        <v>WHISPER WHITE</v>
      </c>
      <c r="I85" s="282"/>
      <c r="J85" s="63" t="s">
        <v>97</v>
      </c>
      <c r="K85" s="63">
        <f t="shared" ref="K85" si="77">+$Q$33</f>
        <v>639</v>
      </c>
      <c r="L85" s="63">
        <v>1</v>
      </c>
      <c r="M85" s="63">
        <f t="shared" si="71"/>
        <v>639</v>
      </c>
      <c r="N85" s="69"/>
      <c r="O85" s="65">
        <f t="shared" ref="O85:O86" si="78">ROUNDUP(N85+M85,0)</f>
        <v>639</v>
      </c>
      <c r="P85" s="283" t="s">
        <v>104</v>
      </c>
      <c r="Q85" s="284"/>
      <c r="S85" s="102"/>
    </row>
    <row r="86" spans="1:19" s="11" customFormat="1" ht="33" hidden="1">
      <c r="A86" s="68">
        <v>2</v>
      </c>
      <c r="B86" s="285" t="s">
        <v>103</v>
      </c>
      <c r="C86" s="286"/>
      <c r="D86" s="286"/>
      <c r="E86" s="287"/>
      <c r="F86" s="119" t="s">
        <v>48</v>
      </c>
      <c r="G86" s="118"/>
      <c r="H86" s="281" t="str">
        <f t="shared" ref="H86" si="79">$D$39</f>
        <v>FLINT STONE</v>
      </c>
      <c r="I86" s="282"/>
      <c r="J86" s="63" t="s">
        <v>97</v>
      </c>
      <c r="K86" s="63">
        <f t="shared" ref="K86" si="80">+$Q$39</f>
        <v>639</v>
      </c>
      <c r="L86" s="63">
        <v>1</v>
      </c>
      <c r="M86" s="63">
        <f t="shared" si="71"/>
        <v>639</v>
      </c>
      <c r="N86" s="69"/>
      <c r="O86" s="65">
        <f t="shared" si="78"/>
        <v>639</v>
      </c>
      <c r="P86" s="283" t="s">
        <v>104</v>
      </c>
      <c r="Q86" s="284"/>
      <c r="S86" s="102"/>
    </row>
    <row r="87" spans="1:19" s="11" customFormat="1" ht="33" hidden="1">
      <c r="A87" s="68">
        <v>2</v>
      </c>
      <c r="B87" s="285" t="s">
        <v>103</v>
      </c>
      <c r="C87" s="286"/>
      <c r="D87" s="286"/>
      <c r="E87" s="287"/>
      <c r="F87" s="119" t="s">
        <v>48</v>
      </c>
      <c r="G87" s="118"/>
      <c r="H87" s="281" t="str">
        <f>+D42</f>
        <v>BRONZE GREEN</v>
      </c>
      <c r="I87" s="282"/>
      <c r="J87" s="63" t="s">
        <v>97</v>
      </c>
      <c r="K87" s="63">
        <f t="shared" ref="K87" si="81">+$Q$45</f>
        <v>428</v>
      </c>
      <c r="L87" s="63">
        <v>1</v>
      </c>
      <c r="M87" s="63">
        <f t="shared" si="71"/>
        <v>428</v>
      </c>
      <c r="N87" s="69"/>
      <c r="O87" s="65">
        <f t="shared" ref="O87:O88" si="82">ROUNDUP(N87+M87,0)</f>
        <v>428</v>
      </c>
      <c r="P87" s="283" t="s">
        <v>104</v>
      </c>
      <c r="Q87" s="284"/>
      <c r="S87" s="102"/>
    </row>
    <row r="88" spans="1:19" s="11" customFormat="1" ht="33" hidden="1">
      <c r="A88" s="68">
        <v>2</v>
      </c>
      <c r="B88" s="285" t="s">
        <v>103</v>
      </c>
      <c r="C88" s="286"/>
      <c r="D88" s="286"/>
      <c r="E88" s="287"/>
      <c r="F88" s="119" t="s">
        <v>48</v>
      </c>
      <c r="G88" s="118"/>
      <c r="H88" s="281" t="str">
        <f>+D48</f>
        <v>WILD GINGER</v>
      </c>
      <c r="I88" s="282"/>
      <c r="J88" s="63" t="s">
        <v>97</v>
      </c>
      <c r="K88" s="63">
        <f t="shared" ref="K88" si="83">+$Q$51</f>
        <v>428</v>
      </c>
      <c r="L88" s="63">
        <v>1</v>
      </c>
      <c r="M88" s="63">
        <f t="shared" si="71"/>
        <v>428</v>
      </c>
      <c r="N88" s="69"/>
      <c r="O88" s="65">
        <f t="shared" si="82"/>
        <v>428</v>
      </c>
      <c r="P88" s="283" t="s">
        <v>104</v>
      </c>
      <c r="Q88" s="284"/>
      <c r="S88" s="102"/>
    </row>
    <row r="89" spans="1:19" s="11" customFormat="1" ht="33" hidden="1">
      <c r="A89" s="68">
        <v>3</v>
      </c>
      <c r="B89" s="285" t="s">
        <v>105</v>
      </c>
      <c r="C89" s="286"/>
      <c r="D89" s="286"/>
      <c r="E89" s="287"/>
      <c r="F89" s="119" t="s">
        <v>48</v>
      </c>
      <c r="G89" s="118"/>
      <c r="H89" s="281" t="str">
        <f t="shared" ref="H89" si="84">$D$21</f>
        <v>DUSTY BLUE</v>
      </c>
      <c r="I89" s="282"/>
      <c r="J89" s="63" t="s">
        <v>97</v>
      </c>
      <c r="K89" s="63">
        <f t="shared" ref="K89" si="85">+$Q$21</f>
        <v>3</v>
      </c>
      <c r="L89" s="63">
        <v>1</v>
      </c>
      <c r="M89" s="63">
        <f t="shared" si="71"/>
        <v>3</v>
      </c>
      <c r="N89" s="69"/>
      <c r="O89" s="65">
        <f t="shared" ref="O89" si="86">ROUNDUP(N89+M89,0)</f>
        <v>3</v>
      </c>
      <c r="P89" s="283" t="s">
        <v>104</v>
      </c>
      <c r="Q89" s="284"/>
      <c r="S89" s="102"/>
    </row>
    <row r="90" spans="1:19" s="11" customFormat="1" ht="33" hidden="1">
      <c r="A90" s="68">
        <v>3</v>
      </c>
      <c r="B90" s="285" t="s">
        <v>105</v>
      </c>
      <c r="C90" s="286"/>
      <c r="D90" s="286"/>
      <c r="E90" s="287"/>
      <c r="F90" s="119" t="s">
        <v>48</v>
      </c>
      <c r="G90" s="118"/>
      <c r="H90" s="281" t="str">
        <f t="shared" ref="H90" si="87">$D$27</f>
        <v>WHITE</v>
      </c>
      <c r="I90" s="282"/>
      <c r="J90" s="63" t="s">
        <v>97</v>
      </c>
      <c r="K90" s="63">
        <f t="shared" ref="K90" si="88">+$Q$27</f>
        <v>846</v>
      </c>
      <c r="L90" s="63">
        <v>1</v>
      </c>
      <c r="M90" s="63">
        <f t="shared" si="71"/>
        <v>846</v>
      </c>
      <c r="N90" s="69"/>
      <c r="O90" s="65">
        <f t="shared" ref="O90" si="89">ROUNDUP(N90+M90,0)</f>
        <v>846</v>
      </c>
      <c r="P90" s="283" t="s">
        <v>104</v>
      </c>
      <c r="Q90" s="284"/>
      <c r="S90" s="102"/>
    </row>
    <row r="91" spans="1:19" s="11" customFormat="1" ht="33" hidden="1">
      <c r="A91" s="68">
        <v>3</v>
      </c>
      <c r="B91" s="285" t="s">
        <v>105</v>
      </c>
      <c r="C91" s="286"/>
      <c r="D91" s="286"/>
      <c r="E91" s="287"/>
      <c r="F91" s="119" t="s">
        <v>48</v>
      </c>
      <c r="G91" s="118"/>
      <c r="H91" s="281" t="str">
        <f>+D30</f>
        <v>WHISPER WHITE</v>
      </c>
      <c r="I91" s="282"/>
      <c r="J91" s="63" t="s">
        <v>97</v>
      </c>
      <c r="K91" s="63">
        <f t="shared" ref="K91" si="90">+$Q$33</f>
        <v>639</v>
      </c>
      <c r="L91" s="63">
        <v>1</v>
      </c>
      <c r="M91" s="63">
        <f t="shared" si="71"/>
        <v>639</v>
      </c>
      <c r="N91" s="69"/>
      <c r="O91" s="65">
        <f t="shared" ref="O91:O92" si="91">ROUNDUP(N91+M91,0)</f>
        <v>639</v>
      </c>
      <c r="P91" s="283" t="s">
        <v>104</v>
      </c>
      <c r="Q91" s="284"/>
      <c r="S91" s="102"/>
    </row>
    <row r="92" spans="1:19" s="11" customFormat="1" ht="33" hidden="1">
      <c r="A92" s="68">
        <v>3</v>
      </c>
      <c r="B92" s="285" t="s">
        <v>105</v>
      </c>
      <c r="C92" s="286"/>
      <c r="D92" s="286"/>
      <c r="E92" s="287"/>
      <c r="F92" s="119" t="s">
        <v>48</v>
      </c>
      <c r="G92" s="118"/>
      <c r="H92" s="281" t="str">
        <f t="shared" ref="H92" si="92">$D$39</f>
        <v>FLINT STONE</v>
      </c>
      <c r="I92" s="282"/>
      <c r="J92" s="63" t="s">
        <v>97</v>
      </c>
      <c r="K92" s="63">
        <f t="shared" ref="K92" si="93">+$Q$39</f>
        <v>639</v>
      </c>
      <c r="L92" s="63">
        <v>1</v>
      </c>
      <c r="M92" s="63">
        <f t="shared" si="71"/>
        <v>639</v>
      </c>
      <c r="N92" s="69"/>
      <c r="O92" s="65">
        <f t="shared" si="91"/>
        <v>639</v>
      </c>
      <c r="P92" s="283" t="s">
        <v>104</v>
      </c>
      <c r="Q92" s="284"/>
      <c r="S92" s="102"/>
    </row>
    <row r="93" spans="1:19" s="11" customFormat="1" ht="33" hidden="1">
      <c r="A93" s="68">
        <v>3</v>
      </c>
      <c r="B93" s="285" t="s">
        <v>105</v>
      </c>
      <c r="C93" s="286"/>
      <c r="D93" s="286"/>
      <c r="E93" s="287"/>
      <c r="F93" s="119" t="s">
        <v>48</v>
      </c>
      <c r="G93" s="118"/>
      <c r="H93" s="281" t="str">
        <f>+H87</f>
        <v>BRONZE GREEN</v>
      </c>
      <c r="I93" s="282"/>
      <c r="J93" s="63" t="s">
        <v>97</v>
      </c>
      <c r="K93" s="63">
        <f t="shared" ref="K93" si="94">+$Q$45</f>
        <v>428</v>
      </c>
      <c r="L93" s="63">
        <v>1</v>
      </c>
      <c r="M93" s="63">
        <f t="shared" si="71"/>
        <v>428</v>
      </c>
      <c r="N93" s="69"/>
      <c r="O93" s="65">
        <f t="shared" ref="O93:O94" si="95">ROUNDUP(N93+M93,0)</f>
        <v>428</v>
      </c>
      <c r="P93" s="283" t="s">
        <v>104</v>
      </c>
      <c r="Q93" s="284"/>
      <c r="S93" s="102"/>
    </row>
    <row r="94" spans="1:19" s="11" customFormat="1" ht="33" hidden="1">
      <c r="A94" s="68">
        <v>3</v>
      </c>
      <c r="B94" s="285" t="s">
        <v>105</v>
      </c>
      <c r="C94" s="286"/>
      <c r="D94" s="286"/>
      <c r="E94" s="287"/>
      <c r="F94" s="119" t="s">
        <v>48</v>
      </c>
      <c r="G94" s="118"/>
      <c r="H94" s="281" t="str">
        <f>+H88</f>
        <v>WILD GINGER</v>
      </c>
      <c r="I94" s="282"/>
      <c r="J94" s="63" t="s">
        <v>97</v>
      </c>
      <c r="K94" s="63">
        <f t="shared" ref="K94" si="96">+$Q$51</f>
        <v>428</v>
      </c>
      <c r="L94" s="63">
        <v>1</v>
      </c>
      <c r="M94" s="63">
        <f t="shared" si="71"/>
        <v>428</v>
      </c>
      <c r="N94" s="69"/>
      <c r="O94" s="65">
        <f t="shared" si="95"/>
        <v>428</v>
      </c>
      <c r="P94" s="283" t="s">
        <v>104</v>
      </c>
      <c r="Q94" s="284"/>
      <c r="S94" s="102"/>
    </row>
    <row r="95" spans="1:19" s="11" customFormat="1" ht="33" hidden="1">
      <c r="A95" s="68">
        <v>4</v>
      </c>
      <c r="B95" s="291" t="s">
        <v>106</v>
      </c>
      <c r="C95" s="302"/>
      <c r="D95" s="302"/>
      <c r="E95" s="302"/>
      <c r="F95" s="119" t="s">
        <v>48</v>
      </c>
      <c r="G95" s="118"/>
      <c r="H95" s="281" t="str">
        <f t="shared" ref="H95" si="97">$D$21</f>
        <v>DUSTY BLUE</v>
      </c>
      <c r="I95" s="282"/>
      <c r="J95" s="63" t="s">
        <v>97</v>
      </c>
      <c r="K95" s="63">
        <f t="shared" ref="K95" si="98">+$Q$21</f>
        <v>3</v>
      </c>
      <c r="L95" s="63">
        <v>1</v>
      </c>
      <c r="M95" s="63">
        <f t="shared" si="71"/>
        <v>3</v>
      </c>
      <c r="N95" s="69"/>
      <c r="O95" s="65">
        <f t="shared" ref="O95:O101" si="99">ROUNDUP(N95+M95,0)</f>
        <v>3</v>
      </c>
      <c r="P95" s="283" t="s">
        <v>107</v>
      </c>
      <c r="Q95" s="284"/>
      <c r="S95" s="102"/>
    </row>
    <row r="96" spans="1:19" s="11" customFormat="1" ht="33" hidden="1">
      <c r="A96" s="68">
        <v>4</v>
      </c>
      <c r="B96" s="291" t="s">
        <v>106</v>
      </c>
      <c r="C96" s="302"/>
      <c r="D96" s="302"/>
      <c r="E96" s="302"/>
      <c r="F96" s="119" t="s">
        <v>48</v>
      </c>
      <c r="G96" s="118"/>
      <c r="H96" s="281" t="str">
        <f t="shared" ref="H96" si="100">$D$27</f>
        <v>WHITE</v>
      </c>
      <c r="I96" s="282"/>
      <c r="J96" s="63" t="s">
        <v>97</v>
      </c>
      <c r="K96" s="63">
        <f t="shared" ref="K96" si="101">+$Q$27</f>
        <v>846</v>
      </c>
      <c r="L96" s="63">
        <v>1</v>
      </c>
      <c r="M96" s="63">
        <f t="shared" si="71"/>
        <v>846</v>
      </c>
      <c r="N96" s="69"/>
      <c r="O96" s="65">
        <f t="shared" ref="O96" si="102">ROUNDUP(N96+M96,0)</f>
        <v>846</v>
      </c>
      <c r="P96" s="283" t="s">
        <v>107</v>
      </c>
      <c r="Q96" s="284"/>
      <c r="S96" s="102"/>
    </row>
    <row r="97" spans="1:19" s="11" customFormat="1" ht="33" hidden="1">
      <c r="A97" s="68">
        <v>4</v>
      </c>
      <c r="B97" s="291" t="s">
        <v>106</v>
      </c>
      <c r="C97" s="302"/>
      <c r="D97" s="302"/>
      <c r="E97" s="302"/>
      <c r="F97" s="119" t="s">
        <v>48</v>
      </c>
      <c r="G97" s="118"/>
      <c r="H97" s="281" t="str">
        <f t="shared" ref="H97" si="103">$D$33</f>
        <v>WHISPER WHITE</v>
      </c>
      <c r="I97" s="282"/>
      <c r="J97" s="63" t="s">
        <v>97</v>
      </c>
      <c r="K97" s="63">
        <f t="shared" ref="K97" si="104">+$Q$33</f>
        <v>639</v>
      </c>
      <c r="L97" s="63">
        <v>1</v>
      </c>
      <c r="M97" s="63">
        <f t="shared" si="71"/>
        <v>639</v>
      </c>
      <c r="N97" s="69"/>
      <c r="O97" s="65">
        <f t="shared" ref="O97:O98" si="105">ROUNDUP(N97+M97,0)</f>
        <v>639</v>
      </c>
      <c r="P97" s="283" t="s">
        <v>107</v>
      </c>
      <c r="Q97" s="284"/>
      <c r="S97" s="102"/>
    </row>
    <row r="98" spans="1:19" s="11" customFormat="1" ht="33" hidden="1">
      <c r="A98" s="68">
        <v>4</v>
      </c>
      <c r="B98" s="291" t="s">
        <v>106</v>
      </c>
      <c r="C98" s="302"/>
      <c r="D98" s="302"/>
      <c r="E98" s="302"/>
      <c r="F98" s="119" t="s">
        <v>48</v>
      </c>
      <c r="G98" s="118"/>
      <c r="H98" s="281" t="str">
        <f>+H92</f>
        <v>FLINT STONE</v>
      </c>
      <c r="I98" s="282"/>
      <c r="J98" s="63" t="s">
        <v>97</v>
      </c>
      <c r="K98" s="63">
        <f t="shared" ref="K98" si="106">+$Q$39</f>
        <v>639</v>
      </c>
      <c r="L98" s="63">
        <v>1</v>
      </c>
      <c r="M98" s="63">
        <f t="shared" si="71"/>
        <v>639</v>
      </c>
      <c r="N98" s="69"/>
      <c r="O98" s="65">
        <f t="shared" si="105"/>
        <v>639</v>
      </c>
      <c r="P98" s="283" t="s">
        <v>107</v>
      </c>
      <c r="Q98" s="284"/>
      <c r="S98" s="102"/>
    </row>
    <row r="99" spans="1:19" s="11" customFormat="1" ht="33" hidden="1">
      <c r="A99" s="68">
        <v>4</v>
      </c>
      <c r="B99" s="291" t="s">
        <v>106</v>
      </c>
      <c r="C99" s="302"/>
      <c r="D99" s="302"/>
      <c r="E99" s="302"/>
      <c r="F99" s="119" t="s">
        <v>48</v>
      </c>
      <c r="G99" s="118"/>
      <c r="H99" s="281" t="str">
        <f>+H93</f>
        <v>BRONZE GREEN</v>
      </c>
      <c r="I99" s="282"/>
      <c r="J99" s="63" t="s">
        <v>97</v>
      </c>
      <c r="K99" s="63">
        <f t="shared" ref="K99" si="107">+$Q$45</f>
        <v>428</v>
      </c>
      <c r="L99" s="63">
        <v>1</v>
      </c>
      <c r="M99" s="63">
        <f t="shared" si="71"/>
        <v>428</v>
      </c>
      <c r="N99" s="69"/>
      <c r="O99" s="65">
        <f t="shared" ref="O99:O100" si="108">ROUNDUP(N99+M99,0)</f>
        <v>428</v>
      </c>
      <c r="P99" s="283" t="s">
        <v>107</v>
      </c>
      <c r="Q99" s="284"/>
      <c r="S99" s="102"/>
    </row>
    <row r="100" spans="1:19" s="11" customFormat="1" ht="33" hidden="1">
      <c r="A100" s="68">
        <v>4</v>
      </c>
      <c r="B100" s="291" t="s">
        <v>106</v>
      </c>
      <c r="C100" s="302"/>
      <c r="D100" s="302"/>
      <c r="E100" s="302"/>
      <c r="F100" s="119" t="s">
        <v>48</v>
      </c>
      <c r="G100" s="118"/>
      <c r="H100" s="281" t="str">
        <f>+H94</f>
        <v>WILD GINGER</v>
      </c>
      <c r="I100" s="282"/>
      <c r="J100" s="63" t="s">
        <v>97</v>
      </c>
      <c r="K100" s="63">
        <f t="shared" ref="K100" si="109">+$Q$51</f>
        <v>428</v>
      </c>
      <c r="L100" s="63">
        <v>1</v>
      </c>
      <c r="M100" s="63">
        <f t="shared" si="71"/>
        <v>428</v>
      </c>
      <c r="N100" s="69"/>
      <c r="O100" s="65">
        <f t="shared" si="108"/>
        <v>428</v>
      </c>
      <c r="P100" s="283" t="s">
        <v>107</v>
      </c>
      <c r="Q100" s="284"/>
      <c r="S100" s="102"/>
    </row>
    <row r="101" spans="1:19" s="11" customFormat="1" ht="33" hidden="1">
      <c r="A101" s="68">
        <v>5</v>
      </c>
      <c r="B101" s="285" t="s">
        <v>108</v>
      </c>
      <c r="C101" s="286"/>
      <c r="D101" s="286"/>
      <c r="E101" s="287"/>
      <c r="F101" s="119" t="s">
        <v>48</v>
      </c>
      <c r="G101" s="118"/>
      <c r="H101" s="281" t="str">
        <f t="shared" ref="H101" si="110">$D$21</f>
        <v>DUSTY BLUE</v>
      </c>
      <c r="I101" s="282"/>
      <c r="J101" s="63" t="s">
        <v>97</v>
      </c>
      <c r="K101" s="63">
        <f t="shared" ref="K101" si="111">+$Q$21</f>
        <v>3</v>
      </c>
      <c r="L101" s="63">
        <v>1</v>
      </c>
      <c r="M101" s="63">
        <f t="shared" si="71"/>
        <v>3</v>
      </c>
      <c r="N101" s="69"/>
      <c r="O101" s="65">
        <f t="shared" si="99"/>
        <v>3</v>
      </c>
      <c r="P101" s="283" t="s">
        <v>109</v>
      </c>
      <c r="Q101" s="284"/>
      <c r="S101" s="102"/>
    </row>
    <row r="102" spans="1:19" s="11" customFormat="1" ht="33" hidden="1">
      <c r="A102" s="68">
        <v>5</v>
      </c>
      <c r="B102" s="285" t="s">
        <v>108</v>
      </c>
      <c r="C102" s="286"/>
      <c r="D102" s="286"/>
      <c r="E102" s="287"/>
      <c r="F102" s="119" t="s">
        <v>48</v>
      </c>
      <c r="G102" s="118"/>
      <c r="H102" s="281" t="str">
        <f t="shared" ref="H102" si="112">$D$27</f>
        <v>WHITE</v>
      </c>
      <c r="I102" s="282"/>
      <c r="J102" s="63" t="s">
        <v>97</v>
      </c>
      <c r="K102" s="63">
        <f t="shared" ref="K102" si="113">+$Q$27</f>
        <v>846</v>
      </c>
      <c r="L102" s="63">
        <v>1</v>
      </c>
      <c r="M102" s="63">
        <f t="shared" si="71"/>
        <v>846</v>
      </c>
      <c r="N102" s="69"/>
      <c r="O102" s="65">
        <f t="shared" ref="O102" si="114">ROUNDUP(N102+M102,0)</f>
        <v>846</v>
      </c>
      <c r="P102" s="283" t="s">
        <v>109</v>
      </c>
      <c r="Q102" s="284"/>
      <c r="S102" s="102"/>
    </row>
    <row r="103" spans="1:19" s="11" customFormat="1" ht="33" hidden="1">
      <c r="A103" s="68">
        <v>5</v>
      </c>
      <c r="B103" s="285" t="s">
        <v>108</v>
      </c>
      <c r="C103" s="286"/>
      <c r="D103" s="286"/>
      <c r="E103" s="287"/>
      <c r="F103" s="119" t="s">
        <v>48</v>
      </c>
      <c r="G103" s="118"/>
      <c r="H103" s="281" t="str">
        <f t="shared" ref="H103" si="115">$D$33</f>
        <v>WHISPER WHITE</v>
      </c>
      <c r="I103" s="282"/>
      <c r="J103" s="63" t="s">
        <v>97</v>
      </c>
      <c r="K103" s="63">
        <f t="shared" ref="K103" si="116">+$Q$33</f>
        <v>639</v>
      </c>
      <c r="L103" s="63">
        <v>1</v>
      </c>
      <c r="M103" s="63">
        <f t="shared" si="71"/>
        <v>639</v>
      </c>
      <c r="N103" s="69"/>
      <c r="O103" s="65">
        <f t="shared" ref="O103:O104" si="117">ROUNDUP(N103+M103,0)</f>
        <v>639</v>
      </c>
      <c r="P103" s="283" t="s">
        <v>109</v>
      </c>
      <c r="Q103" s="284"/>
      <c r="S103" s="102"/>
    </row>
    <row r="104" spans="1:19" s="11" customFormat="1" ht="33" hidden="1">
      <c r="A104" s="68">
        <v>5</v>
      </c>
      <c r="B104" s="285" t="s">
        <v>108</v>
      </c>
      <c r="C104" s="286"/>
      <c r="D104" s="286"/>
      <c r="E104" s="287"/>
      <c r="F104" s="119" t="s">
        <v>48</v>
      </c>
      <c r="G104" s="118"/>
      <c r="H104" s="281" t="str">
        <f t="shared" ref="H104" si="118">$D$39</f>
        <v>FLINT STONE</v>
      </c>
      <c r="I104" s="282"/>
      <c r="J104" s="63" t="s">
        <v>97</v>
      </c>
      <c r="K104" s="63">
        <f t="shared" ref="K104" si="119">+$Q$39</f>
        <v>639</v>
      </c>
      <c r="L104" s="63">
        <v>1</v>
      </c>
      <c r="M104" s="63">
        <f t="shared" si="71"/>
        <v>639</v>
      </c>
      <c r="N104" s="69"/>
      <c r="O104" s="65">
        <f t="shared" si="117"/>
        <v>639</v>
      </c>
      <c r="P104" s="283" t="s">
        <v>109</v>
      </c>
      <c r="Q104" s="284"/>
      <c r="S104" s="102"/>
    </row>
    <row r="105" spans="1:19" s="11" customFormat="1" ht="33" hidden="1">
      <c r="A105" s="68">
        <v>5</v>
      </c>
      <c r="B105" s="285" t="s">
        <v>108</v>
      </c>
      <c r="C105" s="286"/>
      <c r="D105" s="286"/>
      <c r="E105" s="287"/>
      <c r="F105" s="119" t="s">
        <v>48</v>
      </c>
      <c r="G105" s="118"/>
      <c r="H105" s="281" t="str">
        <f>+H99</f>
        <v>BRONZE GREEN</v>
      </c>
      <c r="I105" s="282"/>
      <c r="J105" s="63" t="s">
        <v>97</v>
      </c>
      <c r="K105" s="63">
        <f t="shared" ref="K105" si="120">+$Q$45</f>
        <v>428</v>
      </c>
      <c r="L105" s="63">
        <v>1</v>
      </c>
      <c r="M105" s="63">
        <f t="shared" si="71"/>
        <v>428</v>
      </c>
      <c r="N105" s="69"/>
      <c r="O105" s="65">
        <f t="shared" ref="O105:O106" si="121">ROUNDUP(N105+M105,0)</f>
        <v>428</v>
      </c>
      <c r="P105" s="283" t="s">
        <v>109</v>
      </c>
      <c r="Q105" s="284"/>
      <c r="S105" s="102"/>
    </row>
    <row r="106" spans="1:19" s="11" customFormat="1" ht="33" hidden="1">
      <c r="A106" s="68">
        <v>5</v>
      </c>
      <c r="B106" s="285" t="s">
        <v>108</v>
      </c>
      <c r="C106" s="286"/>
      <c r="D106" s="286"/>
      <c r="E106" s="287"/>
      <c r="F106" s="119" t="s">
        <v>48</v>
      </c>
      <c r="G106" s="118"/>
      <c r="H106" s="281" t="str">
        <f>+H100</f>
        <v>WILD GINGER</v>
      </c>
      <c r="I106" s="282"/>
      <c r="J106" s="63" t="s">
        <v>97</v>
      </c>
      <c r="K106" s="63">
        <f t="shared" ref="K106" si="122">+$Q$51</f>
        <v>428</v>
      </c>
      <c r="L106" s="63">
        <v>1</v>
      </c>
      <c r="M106" s="63">
        <f t="shared" si="71"/>
        <v>428</v>
      </c>
      <c r="N106" s="69"/>
      <c r="O106" s="65">
        <f t="shared" si="121"/>
        <v>428</v>
      </c>
      <c r="P106" s="283" t="s">
        <v>109</v>
      </c>
      <c r="Q106" s="284"/>
      <c r="S106" s="102"/>
    </row>
    <row r="107" spans="1:19" s="11" customFormat="1" ht="33" hidden="1">
      <c r="A107" s="68">
        <v>6</v>
      </c>
      <c r="B107" s="285" t="s">
        <v>110</v>
      </c>
      <c r="C107" s="286"/>
      <c r="D107" s="286"/>
      <c r="E107" s="287"/>
      <c r="F107" s="119" t="s">
        <v>111</v>
      </c>
      <c r="G107" s="96"/>
      <c r="H107" s="281" t="str">
        <f t="shared" ref="H107" si="123">$D$21</f>
        <v>DUSTY BLUE</v>
      </c>
      <c r="I107" s="282"/>
      <c r="J107" s="63" t="s">
        <v>35</v>
      </c>
      <c r="K107" s="63">
        <f t="shared" ref="K107" si="124">+$Q$21</f>
        <v>3</v>
      </c>
      <c r="L107" s="70">
        <v>0.03</v>
      </c>
      <c r="M107" s="69">
        <f t="shared" si="71"/>
        <v>0.09</v>
      </c>
      <c r="N107" s="69"/>
      <c r="O107" s="65">
        <f t="shared" ref="O107:O111" si="125">ROUNDUP(N107+M107,0)</f>
        <v>1</v>
      </c>
      <c r="P107" s="283" t="s">
        <v>112</v>
      </c>
      <c r="Q107" s="284"/>
      <c r="S107" s="102"/>
    </row>
    <row r="108" spans="1:19" s="11" customFormat="1" ht="33" hidden="1">
      <c r="A108" s="68">
        <v>6</v>
      </c>
      <c r="B108" s="285" t="s">
        <v>110</v>
      </c>
      <c r="C108" s="286"/>
      <c r="D108" s="286"/>
      <c r="E108" s="287"/>
      <c r="F108" s="119" t="s">
        <v>111</v>
      </c>
      <c r="G108" s="96"/>
      <c r="H108" s="281" t="str">
        <f t="shared" ref="H108" si="126">$D$27</f>
        <v>WHITE</v>
      </c>
      <c r="I108" s="282"/>
      <c r="J108" s="63" t="s">
        <v>35</v>
      </c>
      <c r="K108" s="63">
        <f t="shared" ref="K108" si="127">+$Q$27</f>
        <v>846</v>
      </c>
      <c r="L108" s="70">
        <v>0.03</v>
      </c>
      <c r="M108" s="69">
        <f t="shared" si="71"/>
        <v>25.38</v>
      </c>
      <c r="N108" s="69"/>
      <c r="O108" s="65">
        <f t="shared" si="125"/>
        <v>26</v>
      </c>
      <c r="P108" s="283" t="s">
        <v>112</v>
      </c>
      <c r="Q108" s="284"/>
      <c r="S108" s="102"/>
    </row>
    <row r="109" spans="1:19" s="11" customFormat="1" ht="33" hidden="1">
      <c r="A109" s="68">
        <v>6</v>
      </c>
      <c r="B109" s="285" t="s">
        <v>113</v>
      </c>
      <c r="C109" s="286"/>
      <c r="D109" s="286"/>
      <c r="E109" s="287"/>
      <c r="F109" s="119" t="s">
        <v>111</v>
      </c>
      <c r="G109" s="118"/>
      <c r="H109" s="281" t="str">
        <f t="shared" ref="H109" si="128">$D$33</f>
        <v>WHISPER WHITE</v>
      </c>
      <c r="I109" s="282"/>
      <c r="J109" s="63" t="s">
        <v>35</v>
      </c>
      <c r="K109" s="63">
        <f t="shared" ref="K109" si="129">+$Q$33</f>
        <v>639</v>
      </c>
      <c r="L109" s="70">
        <v>0.03</v>
      </c>
      <c r="M109" s="69">
        <f t="shared" si="71"/>
        <v>19.169999999999998</v>
      </c>
      <c r="N109" s="69"/>
      <c r="O109" s="65">
        <f t="shared" ref="O109:O110" si="130">ROUNDUP(N109+M109,0)</f>
        <v>20</v>
      </c>
      <c r="P109" s="283" t="s">
        <v>112</v>
      </c>
      <c r="Q109" s="284"/>
      <c r="S109" s="102"/>
    </row>
    <row r="110" spans="1:19" s="11" customFormat="1" ht="33" hidden="1">
      <c r="A110" s="68">
        <v>6</v>
      </c>
      <c r="B110" s="285" t="s">
        <v>113</v>
      </c>
      <c r="C110" s="286"/>
      <c r="D110" s="286"/>
      <c r="E110" s="287"/>
      <c r="F110" s="119" t="s">
        <v>111</v>
      </c>
      <c r="G110" s="96"/>
      <c r="H110" s="281" t="str">
        <f>+H104</f>
        <v>FLINT STONE</v>
      </c>
      <c r="I110" s="282"/>
      <c r="J110" s="63" t="s">
        <v>35</v>
      </c>
      <c r="K110" s="63">
        <f t="shared" ref="K110" si="131">+$Q$39</f>
        <v>639</v>
      </c>
      <c r="L110" s="70">
        <v>0.03</v>
      </c>
      <c r="M110" s="69">
        <f t="shared" si="71"/>
        <v>19.169999999999998</v>
      </c>
      <c r="N110" s="69"/>
      <c r="O110" s="65">
        <f t="shared" si="130"/>
        <v>20</v>
      </c>
      <c r="P110" s="283" t="s">
        <v>112</v>
      </c>
      <c r="Q110" s="284"/>
      <c r="S110" s="102"/>
    </row>
    <row r="111" spans="1:19" s="11" customFormat="1" ht="33" hidden="1">
      <c r="A111" s="68">
        <v>6</v>
      </c>
      <c r="B111" s="285" t="s">
        <v>113</v>
      </c>
      <c r="C111" s="286"/>
      <c r="D111" s="286"/>
      <c r="E111" s="287"/>
      <c r="F111" s="119" t="s">
        <v>111</v>
      </c>
      <c r="G111" s="118"/>
      <c r="H111" s="281" t="str">
        <f>+H105</f>
        <v>BRONZE GREEN</v>
      </c>
      <c r="I111" s="282"/>
      <c r="J111" s="63" t="s">
        <v>35</v>
      </c>
      <c r="K111" s="63">
        <f t="shared" ref="K111" si="132">+$Q$45</f>
        <v>428</v>
      </c>
      <c r="L111" s="70">
        <v>0.03</v>
      </c>
      <c r="M111" s="69">
        <f t="shared" si="71"/>
        <v>12.84</v>
      </c>
      <c r="N111" s="69"/>
      <c r="O111" s="65">
        <f t="shared" si="125"/>
        <v>13</v>
      </c>
      <c r="P111" s="283" t="s">
        <v>112</v>
      </c>
      <c r="Q111" s="284"/>
      <c r="S111" s="102"/>
    </row>
    <row r="112" spans="1:19" s="11" customFormat="1" ht="33" hidden="1">
      <c r="A112" s="68">
        <v>6</v>
      </c>
      <c r="B112" s="285" t="s">
        <v>113</v>
      </c>
      <c r="C112" s="286"/>
      <c r="D112" s="286"/>
      <c r="E112" s="287"/>
      <c r="F112" s="119" t="s">
        <v>111</v>
      </c>
      <c r="G112" s="96"/>
      <c r="H112" s="281" t="str">
        <f>+H106</f>
        <v>WILD GINGER</v>
      </c>
      <c r="I112" s="282"/>
      <c r="J112" s="63" t="s">
        <v>35</v>
      </c>
      <c r="K112" s="63">
        <f t="shared" ref="K112" si="133">+$Q$51</f>
        <v>428</v>
      </c>
      <c r="L112" s="70">
        <v>0.03</v>
      </c>
      <c r="M112" s="69">
        <f t="shared" si="71"/>
        <v>12.84</v>
      </c>
      <c r="N112" s="69"/>
      <c r="O112" s="65">
        <f t="shared" ref="O112" si="134">ROUNDUP(N112+M112,0)</f>
        <v>13</v>
      </c>
      <c r="P112" s="283" t="s">
        <v>112</v>
      </c>
      <c r="Q112" s="284"/>
      <c r="S112" s="102"/>
    </row>
    <row r="113" spans="1:19 16384:16384" s="22" customFormat="1" ht="33" hidden="1">
      <c r="B113" s="45" t="s">
        <v>114</v>
      </c>
      <c r="C113" s="23"/>
      <c r="D113" s="23"/>
      <c r="E113" s="23"/>
      <c r="G113" s="24"/>
      <c r="H113" s="26"/>
      <c r="I113" s="26"/>
      <c r="J113" s="26"/>
      <c r="K113" s="26"/>
      <c r="L113" s="26"/>
      <c r="M113" s="26"/>
      <c r="N113" s="26"/>
      <c r="O113" s="26"/>
      <c r="Q113" s="25"/>
      <c r="S113" s="110"/>
    </row>
    <row r="114" spans="1:19 16384:16384" s="34" customFormat="1" ht="72" hidden="1">
      <c r="A114" s="325" t="s">
        <v>84</v>
      </c>
      <c r="B114" s="325"/>
      <c r="C114" s="325"/>
      <c r="D114" s="325"/>
      <c r="E114" s="325"/>
      <c r="F114" s="66" t="s">
        <v>85</v>
      </c>
      <c r="G114" s="66" t="s">
        <v>86</v>
      </c>
      <c r="H114" s="335" t="s">
        <v>87</v>
      </c>
      <c r="I114" s="336"/>
      <c r="J114" s="67" t="s">
        <v>58</v>
      </c>
      <c r="K114" s="66" t="s">
        <v>88</v>
      </c>
      <c r="L114" s="66" t="s">
        <v>89</v>
      </c>
      <c r="M114" s="66" t="s">
        <v>90</v>
      </c>
      <c r="N114" s="66" t="s">
        <v>91</v>
      </c>
      <c r="O114" s="66" t="s">
        <v>92</v>
      </c>
      <c r="P114" s="322" t="s">
        <v>93</v>
      </c>
      <c r="Q114" s="322"/>
      <c r="S114" s="111"/>
    </row>
    <row r="115" spans="1:19 16384:16384" s="28" customFormat="1" ht="95.25" hidden="1" customHeight="1">
      <c r="A115" s="68">
        <f>ROW()-ROW($A$114)</f>
        <v>1</v>
      </c>
      <c r="B115" s="285" t="s">
        <v>115</v>
      </c>
      <c r="C115" s="286"/>
      <c r="D115" s="286"/>
      <c r="E115" s="287"/>
      <c r="F115" s="119" t="s">
        <v>42</v>
      </c>
      <c r="G115" s="60"/>
      <c r="H115" s="281" t="str">
        <f t="shared" ref="H115:H123" si="135">$D$21</f>
        <v>DUSTY BLUE</v>
      </c>
      <c r="I115" s="282"/>
      <c r="J115" s="63" t="s">
        <v>116</v>
      </c>
      <c r="K115" s="63">
        <f>+$Q$21</f>
        <v>3</v>
      </c>
      <c r="L115" s="63">
        <v>1</v>
      </c>
      <c r="M115" s="63">
        <f t="shared" ref="M115:M123" si="136">K115*L115</f>
        <v>3</v>
      </c>
      <c r="N115" s="69"/>
      <c r="O115" s="65">
        <f t="shared" ref="O115:O123" si="137">ROUNDUP(N115+M115,0)</f>
        <v>3</v>
      </c>
      <c r="P115" s="292" t="s">
        <v>273</v>
      </c>
      <c r="Q115" s="293"/>
      <c r="S115" s="108"/>
    </row>
    <row r="116" spans="1:19 16384:16384" s="28" customFormat="1" ht="95.25" hidden="1" customHeight="1">
      <c r="A116" s="68">
        <f t="shared" ref="A116:A123" si="138">ROW()-ROW($A$114)</f>
        <v>2</v>
      </c>
      <c r="B116" s="285" t="s">
        <v>117</v>
      </c>
      <c r="C116" s="286"/>
      <c r="D116" s="286"/>
      <c r="E116" s="287"/>
      <c r="F116" s="60" t="s">
        <v>118</v>
      </c>
      <c r="G116" s="60"/>
      <c r="H116" s="281" t="str">
        <f t="shared" si="135"/>
        <v>DUSTY BLUE</v>
      </c>
      <c r="I116" s="282"/>
      <c r="J116" s="63" t="s">
        <v>97</v>
      </c>
      <c r="K116" s="63">
        <f t="shared" ref="K116" si="139">+$Q$21</f>
        <v>3</v>
      </c>
      <c r="L116" s="63">
        <v>1</v>
      </c>
      <c r="M116" s="63">
        <f t="shared" si="136"/>
        <v>3</v>
      </c>
      <c r="N116" s="69"/>
      <c r="O116" s="65">
        <f t="shared" si="137"/>
        <v>3</v>
      </c>
      <c r="P116" s="292" t="s">
        <v>274</v>
      </c>
      <c r="Q116" s="334"/>
      <c r="S116" s="108"/>
    </row>
    <row r="117" spans="1:19 16384:16384" s="28" customFormat="1" ht="95.25" hidden="1" customHeight="1">
      <c r="A117" s="68">
        <f t="shared" si="138"/>
        <v>3</v>
      </c>
      <c r="B117" s="285" t="s">
        <v>119</v>
      </c>
      <c r="C117" s="286"/>
      <c r="D117" s="286"/>
      <c r="E117" s="287"/>
      <c r="F117" s="60" t="s">
        <v>118</v>
      </c>
      <c r="G117" s="60"/>
      <c r="H117" s="281" t="str">
        <f t="shared" si="135"/>
        <v>DUSTY BLUE</v>
      </c>
      <c r="I117" s="282"/>
      <c r="J117" s="63" t="s">
        <v>97</v>
      </c>
      <c r="K117" s="63">
        <f t="shared" ref="K117:K118" si="140">+$Q$21</f>
        <v>3</v>
      </c>
      <c r="L117" s="63">
        <v>1</v>
      </c>
      <c r="M117" s="63">
        <f t="shared" si="136"/>
        <v>3</v>
      </c>
      <c r="N117" s="69"/>
      <c r="O117" s="65">
        <f t="shared" si="137"/>
        <v>3</v>
      </c>
      <c r="P117" s="292" t="s">
        <v>274</v>
      </c>
      <c r="Q117" s="334"/>
      <c r="S117" s="108"/>
    </row>
    <row r="118" spans="1:19 16384:16384" s="28" customFormat="1" ht="95.25" hidden="1" customHeight="1">
      <c r="A118" s="68">
        <f t="shared" si="138"/>
        <v>4</v>
      </c>
      <c r="B118" s="285" t="s">
        <v>120</v>
      </c>
      <c r="C118" s="286"/>
      <c r="D118" s="286"/>
      <c r="E118" s="287"/>
      <c r="F118" s="60" t="s">
        <v>48</v>
      </c>
      <c r="G118" s="60"/>
      <c r="H118" s="281" t="str">
        <f>$D$21</f>
        <v>DUSTY BLUE</v>
      </c>
      <c r="I118" s="282"/>
      <c r="J118" s="63" t="s">
        <v>97</v>
      </c>
      <c r="K118" s="63">
        <f t="shared" si="140"/>
        <v>3</v>
      </c>
      <c r="L118" s="63">
        <v>1</v>
      </c>
      <c r="M118" s="63">
        <f t="shared" ref="M118" si="141">K118*L118</f>
        <v>3</v>
      </c>
      <c r="N118" s="69"/>
      <c r="O118" s="65">
        <f t="shared" ref="O118" si="142">ROUNDUP(N118+M118,0)</f>
        <v>3</v>
      </c>
      <c r="P118" s="292" t="s">
        <v>275</v>
      </c>
      <c r="Q118" s="293"/>
      <c r="S118" s="108"/>
    </row>
    <row r="119" spans="1:19 16384:16384" s="28" customFormat="1" ht="95.25" hidden="1" customHeight="1">
      <c r="A119" s="68">
        <f t="shared" si="138"/>
        <v>5</v>
      </c>
      <c r="B119" s="285" t="s">
        <v>121</v>
      </c>
      <c r="C119" s="286"/>
      <c r="D119" s="286"/>
      <c r="E119" s="287"/>
      <c r="F119" s="60" t="s">
        <v>122</v>
      </c>
      <c r="G119" s="60"/>
      <c r="H119" s="281" t="str">
        <f t="shared" si="135"/>
        <v>DUSTY BLUE</v>
      </c>
      <c r="I119" s="282"/>
      <c r="J119" s="63" t="s">
        <v>97</v>
      </c>
      <c r="K119" s="63">
        <f t="shared" ref="K119:K121" si="143">+$Q$21</f>
        <v>3</v>
      </c>
      <c r="L119" s="63">
        <v>1</v>
      </c>
      <c r="M119" s="63">
        <f t="shared" si="136"/>
        <v>3</v>
      </c>
      <c r="N119" s="69"/>
      <c r="O119" s="65">
        <f t="shared" si="137"/>
        <v>3</v>
      </c>
      <c r="P119" s="337" t="s">
        <v>276</v>
      </c>
      <c r="Q119" s="334"/>
      <c r="S119" s="108"/>
    </row>
    <row r="120" spans="1:19 16384:16384" s="28" customFormat="1" ht="95.25" hidden="1" customHeight="1">
      <c r="A120" s="68">
        <f t="shared" si="138"/>
        <v>6</v>
      </c>
      <c r="B120" s="291" t="s">
        <v>123</v>
      </c>
      <c r="C120" s="291"/>
      <c r="D120" s="291"/>
      <c r="E120" s="291"/>
      <c r="F120" s="60" t="s">
        <v>48</v>
      </c>
      <c r="G120" s="60"/>
      <c r="H120" s="281" t="str">
        <f t="shared" si="135"/>
        <v>DUSTY BLUE</v>
      </c>
      <c r="I120" s="282"/>
      <c r="J120" s="63" t="s">
        <v>97</v>
      </c>
      <c r="K120" s="63">
        <f t="shared" si="143"/>
        <v>3</v>
      </c>
      <c r="L120" s="63">
        <v>1</v>
      </c>
      <c r="M120" s="63">
        <f t="shared" si="136"/>
        <v>3</v>
      </c>
      <c r="N120" s="69"/>
      <c r="O120" s="65">
        <f t="shared" si="137"/>
        <v>3</v>
      </c>
      <c r="P120" s="294"/>
      <c r="Q120" s="294"/>
      <c r="S120" s="108"/>
    </row>
    <row r="121" spans="1:19 16384:16384" s="28" customFormat="1" ht="95.25" hidden="1" customHeight="1">
      <c r="A121" s="68">
        <f t="shared" si="138"/>
        <v>7</v>
      </c>
      <c r="B121" s="291" t="s">
        <v>124</v>
      </c>
      <c r="C121" s="291"/>
      <c r="D121" s="291"/>
      <c r="E121" s="291"/>
      <c r="F121" s="60" t="s">
        <v>122</v>
      </c>
      <c r="G121" s="60"/>
      <c r="H121" s="281" t="str">
        <f t="shared" si="135"/>
        <v>DUSTY BLUE</v>
      </c>
      <c r="I121" s="282"/>
      <c r="J121" s="63" t="s">
        <v>97</v>
      </c>
      <c r="K121" s="63">
        <f t="shared" si="143"/>
        <v>3</v>
      </c>
      <c r="L121" s="70">
        <f>1/50</f>
        <v>0.02</v>
      </c>
      <c r="M121" s="63">
        <f t="shared" si="136"/>
        <v>0.06</v>
      </c>
      <c r="N121" s="69"/>
      <c r="O121" s="65">
        <f t="shared" si="137"/>
        <v>1</v>
      </c>
      <c r="P121" s="294"/>
      <c r="Q121" s="294"/>
      <c r="S121" s="108"/>
    </row>
    <row r="122" spans="1:19 16384:16384" s="28" customFormat="1" ht="95.25" hidden="1" customHeight="1">
      <c r="A122" s="68">
        <f t="shared" si="138"/>
        <v>8</v>
      </c>
      <c r="B122" s="285" t="s">
        <v>125</v>
      </c>
      <c r="C122" s="286"/>
      <c r="D122" s="286"/>
      <c r="E122" s="287"/>
      <c r="F122" s="60" t="s">
        <v>111</v>
      </c>
      <c r="G122" s="60"/>
      <c r="H122" s="281" t="str">
        <f t="shared" si="135"/>
        <v>DUSTY BLUE</v>
      </c>
      <c r="I122" s="282"/>
      <c r="J122" s="63" t="s">
        <v>97</v>
      </c>
      <c r="K122" s="63">
        <f t="shared" ref="K122" si="144">+$Q$21</f>
        <v>3</v>
      </c>
      <c r="L122" s="70">
        <f>1/50</f>
        <v>0.02</v>
      </c>
      <c r="M122" s="63">
        <f t="shared" si="136"/>
        <v>0.06</v>
      </c>
      <c r="N122" s="69"/>
      <c r="O122" s="65">
        <f t="shared" si="137"/>
        <v>1</v>
      </c>
      <c r="P122" s="337"/>
      <c r="Q122" s="334"/>
      <c r="S122" s="108"/>
      <c r="XFD122" s="28">
        <f>SUM(A122:XFC122)</f>
        <v>12.08</v>
      </c>
    </row>
    <row r="123" spans="1:19 16384:16384" s="28" customFormat="1" ht="95.25" hidden="1" customHeight="1">
      <c r="A123" s="68">
        <f t="shared" si="138"/>
        <v>9</v>
      </c>
      <c r="B123" s="285" t="s">
        <v>126</v>
      </c>
      <c r="C123" s="286"/>
      <c r="D123" s="286"/>
      <c r="E123" s="287"/>
      <c r="F123" s="60" t="s">
        <v>111</v>
      </c>
      <c r="G123" s="60"/>
      <c r="H123" s="281" t="str">
        <f t="shared" si="135"/>
        <v>DUSTY BLUE</v>
      </c>
      <c r="I123" s="282"/>
      <c r="J123" s="63" t="s">
        <v>97</v>
      </c>
      <c r="K123" s="63">
        <f t="shared" ref="K123" si="145">+$Q$21</f>
        <v>3</v>
      </c>
      <c r="L123" s="70">
        <f>L122*2</f>
        <v>0.04</v>
      </c>
      <c r="M123" s="63">
        <f t="shared" si="136"/>
        <v>0.12</v>
      </c>
      <c r="N123" s="69"/>
      <c r="O123" s="65">
        <f t="shared" si="137"/>
        <v>1</v>
      </c>
      <c r="P123" s="337"/>
      <c r="Q123" s="334"/>
      <c r="S123" s="108"/>
    </row>
    <row r="124" spans="1:19 16384:16384" s="11" customFormat="1" ht="33">
      <c r="A124" s="46"/>
      <c r="B124" s="46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S124" s="102"/>
    </row>
    <row r="125" spans="1:19 16384:16384" s="11" customFormat="1" ht="33">
      <c r="B125" s="41" t="s">
        <v>127</v>
      </c>
      <c r="C125" s="42"/>
      <c r="D125" s="43"/>
      <c r="E125" s="43"/>
      <c r="F125" s="43"/>
      <c r="G125" s="44"/>
      <c r="H125" s="43"/>
      <c r="I125" s="43"/>
      <c r="J125" s="270" t="s">
        <v>128</v>
      </c>
      <c r="K125" s="270"/>
      <c r="L125" s="270"/>
      <c r="M125" s="270"/>
      <c r="N125" s="270"/>
      <c r="O125" s="27"/>
      <c r="P125" s="27"/>
      <c r="Q125" s="28"/>
      <c r="S125" s="102"/>
    </row>
    <row r="126" spans="1:19 16384:16384" s="132" customFormat="1" ht="159" customHeight="1">
      <c r="A126" s="132">
        <v>1</v>
      </c>
      <c r="B126" s="133" t="s">
        <v>129</v>
      </c>
      <c r="C126" s="342" t="s">
        <v>278</v>
      </c>
      <c r="D126" s="342"/>
      <c r="E126" s="342"/>
      <c r="F126" s="342"/>
      <c r="G126" s="342"/>
      <c r="H126" s="342"/>
      <c r="I126" s="342"/>
      <c r="J126" s="134"/>
      <c r="K126" s="135"/>
      <c r="L126" s="135"/>
      <c r="M126" s="121"/>
      <c r="N126" s="134"/>
      <c r="O126" s="134"/>
      <c r="P126" s="134"/>
      <c r="Q126" s="134"/>
      <c r="S126" s="136"/>
    </row>
    <row r="127" spans="1:19 16384:16384" s="11" customFormat="1" ht="49.5" customHeight="1">
      <c r="A127" s="46"/>
      <c r="B127" s="266" t="s">
        <v>130</v>
      </c>
      <c r="C127" s="267"/>
      <c r="D127" s="267"/>
      <c r="E127" s="267"/>
      <c r="F127" s="267"/>
      <c r="G127" s="267"/>
      <c r="H127" s="267"/>
      <c r="I127" s="280"/>
      <c r="J127" s="29"/>
      <c r="K127" s="15"/>
      <c r="L127" s="15"/>
      <c r="M127" s="29"/>
      <c r="N127" s="29"/>
      <c r="O127" s="29"/>
      <c r="P127" s="29"/>
      <c r="Q127" s="29"/>
      <c r="S127" s="102"/>
    </row>
    <row r="128" spans="1:19 16384:16384" s="11" customFormat="1" ht="49.5" customHeight="1">
      <c r="A128" s="46"/>
      <c r="B128" s="272" t="s">
        <v>87</v>
      </c>
      <c r="C128" s="273"/>
      <c r="D128" s="274" t="s">
        <v>131</v>
      </c>
      <c r="E128" s="275"/>
      <c r="F128" s="275"/>
      <c r="G128" s="275"/>
      <c r="H128" s="275"/>
      <c r="I128" s="276"/>
      <c r="J128" s="29"/>
      <c r="K128" s="29"/>
      <c r="L128" s="29"/>
      <c r="M128" s="29"/>
      <c r="N128" s="29"/>
      <c r="O128" s="29"/>
      <c r="P128" s="29"/>
      <c r="Q128" s="29"/>
      <c r="S128" s="102"/>
    </row>
    <row r="129" spans="1:19" s="2" customFormat="1" ht="168.75" customHeight="1">
      <c r="A129" s="117"/>
      <c r="B129" s="265" t="str">
        <f>$D$18</f>
        <v>DUSTY BLUE</v>
      </c>
      <c r="C129" s="265"/>
      <c r="D129" s="277" t="s">
        <v>287</v>
      </c>
      <c r="E129" s="278"/>
      <c r="F129" s="278"/>
      <c r="G129" s="278"/>
      <c r="H129" s="278"/>
      <c r="I129" s="279"/>
      <c r="J129" s="4"/>
      <c r="K129" s="4"/>
      <c r="L129" s="4"/>
      <c r="M129" s="4"/>
      <c r="N129" s="4"/>
      <c r="O129" s="4"/>
      <c r="S129" s="100"/>
    </row>
    <row r="130" spans="1:19" s="3" customFormat="1" ht="82.5" customHeight="1">
      <c r="A130" s="137"/>
      <c r="B130" s="266" t="s">
        <v>132</v>
      </c>
      <c r="C130" s="267"/>
      <c r="D130" s="268"/>
      <c r="E130" s="268"/>
      <c r="F130" s="268"/>
      <c r="G130" s="268"/>
      <c r="H130" s="268"/>
      <c r="I130" s="269"/>
      <c r="J130" s="6"/>
      <c r="K130" s="6"/>
      <c r="L130" s="6"/>
      <c r="M130" s="4"/>
      <c r="N130" s="6"/>
      <c r="O130" s="6"/>
      <c r="S130" s="138"/>
    </row>
    <row r="131" spans="1:19" s="2" customFormat="1" ht="91.5" customHeight="1">
      <c r="A131" s="117"/>
      <c r="B131" s="288"/>
      <c r="C131" s="289"/>
      <c r="D131" s="47" t="s">
        <v>33</v>
      </c>
      <c r="E131" s="47" t="s">
        <v>34</v>
      </c>
      <c r="F131" s="47" t="s">
        <v>35</v>
      </c>
      <c r="G131" s="47" t="s">
        <v>36</v>
      </c>
      <c r="H131" s="47" t="s">
        <v>37</v>
      </c>
      <c r="I131" s="47" t="s">
        <v>133</v>
      </c>
      <c r="J131" s="4"/>
      <c r="K131" s="4"/>
      <c r="L131" s="4"/>
      <c r="M131" s="4"/>
      <c r="N131" s="4"/>
      <c r="O131" s="4"/>
      <c r="S131" s="100"/>
    </row>
    <row r="132" spans="1:19" s="2" customFormat="1" ht="197.25" customHeight="1">
      <c r="A132" s="117"/>
      <c r="B132" s="295" t="s">
        <v>280</v>
      </c>
      <c r="C132" s="296"/>
      <c r="D132" s="179" t="s">
        <v>277</v>
      </c>
      <c r="E132" s="179" t="s">
        <v>277</v>
      </c>
      <c r="F132" s="179" t="s">
        <v>277</v>
      </c>
      <c r="G132" s="179" t="s">
        <v>288</v>
      </c>
      <c r="H132" s="179" t="s">
        <v>277</v>
      </c>
      <c r="I132" s="179" t="s">
        <v>277</v>
      </c>
      <c r="J132" s="4"/>
      <c r="K132" s="4"/>
      <c r="L132" s="4"/>
      <c r="M132" s="4"/>
      <c r="N132" s="4"/>
      <c r="O132" s="4"/>
      <c r="S132" s="100"/>
    </row>
    <row r="133" spans="1:19" s="11" customFormat="1" ht="33">
      <c r="S133" s="102"/>
    </row>
    <row r="134" spans="1:19" s="11" customFormat="1" ht="12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29"/>
      <c r="K134" s="29"/>
      <c r="L134" s="29"/>
      <c r="M134" s="29"/>
      <c r="N134" s="29"/>
      <c r="O134" s="29"/>
      <c r="P134" s="29"/>
      <c r="Q134" s="29"/>
      <c r="S134" s="102"/>
    </row>
    <row r="135" spans="1:19" s="132" customFormat="1" ht="69" customHeight="1">
      <c r="A135" s="140">
        <v>2</v>
      </c>
      <c r="B135" s="140" t="s">
        <v>134</v>
      </c>
      <c r="C135" s="140" t="s">
        <v>279</v>
      </c>
      <c r="D135" s="140"/>
      <c r="E135" s="140"/>
      <c r="F135" s="140"/>
      <c r="G135" s="134"/>
      <c r="H135" s="134"/>
      <c r="I135" s="134"/>
      <c r="J135" s="134"/>
      <c r="K135" s="135"/>
      <c r="L135" s="135"/>
      <c r="M135" s="121"/>
      <c r="N135" s="134"/>
      <c r="O135" s="134"/>
      <c r="P135" s="134"/>
      <c r="Q135" s="134"/>
      <c r="S135" s="136"/>
    </row>
    <row r="136" spans="1:19" s="11" customFormat="1" ht="65.25" customHeight="1">
      <c r="A136" s="46"/>
      <c r="B136" s="266" t="s">
        <v>130</v>
      </c>
      <c r="C136" s="267"/>
      <c r="D136" s="267"/>
      <c r="E136" s="267"/>
      <c r="F136" s="267"/>
      <c r="G136" s="267"/>
      <c r="H136" s="267"/>
      <c r="I136" s="280"/>
      <c r="J136" s="29"/>
      <c r="K136" s="15"/>
      <c r="L136" s="15"/>
      <c r="M136" s="29"/>
      <c r="N136" s="29"/>
      <c r="O136" s="29"/>
      <c r="P136" s="29"/>
      <c r="Q136" s="29"/>
      <c r="S136" s="102"/>
    </row>
    <row r="137" spans="1:19" s="11" customFormat="1" ht="63" customHeight="1">
      <c r="A137" s="46"/>
      <c r="B137" s="272" t="s">
        <v>87</v>
      </c>
      <c r="C137" s="273"/>
      <c r="D137" s="274" t="s">
        <v>135</v>
      </c>
      <c r="E137" s="275"/>
      <c r="F137" s="275"/>
      <c r="G137" s="275"/>
      <c r="H137" s="275"/>
      <c r="I137" s="276"/>
      <c r="J137" s="29"/>
      <c r="K137" s="29"/>
      <c r="L137" s="29"/>
      <c r="M137" s="29"/>
      <c r="N137" s="29"/>
      <c r="O137" s="29"/>
      <c r="P137" s="29"/>
      <c r="Q137" s="29"/>
      <c r="S137" s="102"/>
    </row>
    <row r="138" spans="1:19" s="11" customFormat="1" ht="194.25" customHeight="1">
      <c r="A138" s="46"/>
      <c r="B138" s="271" t="str">
        <f>$D$21</f>
        <v>DUSTY BLUE</v>
      </c>
      <c r="C138" s="271" t="str">
        <f t="shared" ref="C138" si="146">$E$58</f>
        <v>DUSTY BLUE</v>
      </c>
      <c r="D138" s="277" t="s">
        <v>289</v>
      </c>
      <c r="E138" s="278"/>
      <c r="F138" s="278"/>
      <c r="G138" s="278"/>
      <c r="H138" s="278"/>
      <c r="I138" s="279"/>
      <c r="J138" s="29"/>
      <c r="K138" s="29"/>
      <c r="L138" s="29"/>
      <c r="M138" s="29"/>
      <c r="N138" s="29"/>
      <c r="O138" s="29"/>
      <c r="S138" s="102"/>
    </row>
    <row r="139" spans="1:19" s="11" customFormat="1" ht="54" customHeight="1">
      <c r="A139" s="46"/>
      <c r="B139" s="74"/>
      <c r="C139" s="75"/>
      <c r="D139" s="76"/>
      <c r="E139" s="61"/>
      <c r="F139" s="61"/>
      <c r="G139" s="61"/>
      <c r="H139" s="61"/>
      <c r="I139" s="62"/>
      <c r="J139" s="29"/>
      <c r="K139" s="29"/>
      <c r="L139" s="29"/>
      <c r="M139" s="29"/>
      <c r="N139" s="29"/>
      <c r="O139" s="29"/>
      <c r="S139" s="102"/>
    </row>
    <row r="140" spans="1:19" s="11" customFormat="1" ht="59.25" customHeight="1">
      <c r="A140" s="46"/>
      <c r="B140" s="266" t="s">
        <v>137</v>
      </c>
      <c r="C140" s="267"/>
      <c r="D140" s="267"/>
      <c r="E140" s="267"/>
      <c r="F140" s="267"/>
      <c r="G140" s="267"/>
      <c r="H140" s="267"/>
      <c r="I140" s="280"/>
      <c r="J140" s="29"/>
      <c r="K140" s="29"/>
      <c r="L140" s="29"/>
      <c r="S140" s="102"/>
    </row>
    <row r="141" spans="1:19" s="11" customFormat="1" ht="56.25" customHeight="1">
      <c r="A141" s="46"/>
      <c r="B141" s="288"/>
      <c r="C141" s="289"/>
      <c r="D141" s="47" t="s">
        <v>33</v>
      </c>
      <c r="E141" s="47" t="s">
        <v>34</v>
      </c>
      <c r="F141" s="47" t="s">
        <v>35</v>
      </c>
      <c r="G141" s="47" t="s">
        <v>36</v>
      </c>
      <c r="H141" s="47" t="s">
        <v>37</v>
      </c>
      <c r="I141" s="47" t="s">
        <v>133</v>
      </c>
      <c r="J141" s="29"/>
      <c r="S141" s="102"/>
    </row>
    <row r="142" spans="1:19" s="11" customFormat="1" ht="204" customHeight="1">
      <c r="A142" s="46"/>
      <c r="B142" s="290" t="s">
        <v>138</v>
      </c>
      <c r="C142" s="290"/>
      <c r="D142" s="179" t="s">
        <v>277</v>
      </c>
      <c r="E142" s="179" t="s">
        <v>277</v>
      </c>
      <c r="F142" s="179" t="s">
        <v>277</v>
      </c>
      <c r="G142" s="179" t="s">
        <v>288</v>
      </c>
      <c r="H142" s="179" t="s">
        <v>277</v>
      </c>
      <c r="I142" s="179" t="s">
        <v>277</v>
      </c>
      <c r="J142" s="29"/>
      <c r="S142" s="102"/>
    </row>
    <row r="143" spans="1:19" s="11" customFormat="1" ht="101.25" hidden="1" customHeight="1">
      <c r="A143" s="46"/>
      <c r="B143" s="272" t="s">
        <v>87</v>
      </c>
      <c r="C143" s="273"/>
      <c r="D143" s="274" t="s">
        <v>139</v>
      </c>
      <c r="E143" s="275"/>
      <c r="F143" s="275"/>
      <c r="G143" s="275"/>
      <c r="H143" s="275"/>
      <c r="I143" s="276"/>
      <c r="J143" s="29"/>
      <c r="K143" s="29"/>
      <c r="L143" s="29"/>
      <c r="M143" s="29"/>
      <c r="N143" s="29"/>
      <c r="O143" s="29"/>
      <c r="P143" s="29"/>
      <c r="Q143" s="29"/>
      <c r="S143" s="102"/>
    </row>
    <row r="144" spans="1:19" s="11" customFormat="1" ht="111.75" hidden="1" customHeight="1">
      <c r="A144" s="46"/>
      <c r="B144" s="271" t="str">
        <f>$D$21</f>
        <v>DUSTY BLUE</v>
      </c>
      <c r="C144" s="271" t="str">
        <f t="shared" ref="C144" si="147">$E$58</f>
        <v>DUSTY BLUE</v>
      </c>
      <c r="D144" s="339" t="s">
        <v>140</v>
      </c>
      <c r="E144" s="340"/>
      <c r="F144" s="340"/>
      <c r="G144" s="340"/>
      <c r="H144" s="340"/>
      <c r="I144" s="341"/>
      <c r="J144" s="29"/>
      <c r="K144" s="29"/>
      <c r="L144" s="29"/>
      <c r="M144" s="29"/>
      <c r="N144" s="29"/>
      <c r="O144" s="29"/>
      <c r="S144" s="102"/>
    </row>
    <row r="145" spans="1:19" s="132" customFormat="1" ht="69" customHeight="1">
      <c r="A145" s="140">
        <v>3</v>
      </c>
      <c r="B145" s="140" t="s">
        <v>141</v>
      </c>
      <c r="C145" s="140" t="s">
        <v>142</v>
      </c>
      <c r="D145" s="140"/>
      <c r="E145" s="140"/>
      <c r="F145" s="140"/>
      <c r="G145" s="134"/>
      <c r="H145" s="134"/>
      <c r="I145" s="134"/>
      <c r="J145" s="134"/>
      <c r="K145" s="135"/>
      <c r="L145" s="135"/>
      <c r="M145" s="121"/>
      <c r="N145" s="134"/>
      <c r="O145" s="134"/>
      <c r="P145" s="134"/>
      <c r="Q145" s="134"/>
      <c r="S145" s="136"/>
    </row>
    <row r="146" spans="1:19" s="11" customFormat="1" ht="65.25" hidden="1" customHeight="1">
      <c r="A146" s="46"/>
      <c r="B146" s="266" t="s">
        <v>130</v>
      </c>
      <c r="C146" s="267"/>
      <c r="D146" s="267"/>
      <c r="E146" s="267"/>
      <c r="F146" s="267"/>
      <c r="G146" s="267"/>
      <c r="H146" s="267"/>
      <c r="I146" s="280"/>
      <c r="J146" s="29"/>
      <c r="K146" s="15"/>
      <c r="L146" s="15"/>
      <c r="M146" s="29"/>
      <c r="N146" s="29"/>
      <c r="O146" s="29"/>
      <c r="P146" s="29"/>
      <c r="Q146" s="29"/>
      <c r="S146" s="102"/>
    </row>
    <row r="147" spans="1:19" s="11" customFormat="1" ht="63" hidden="1" customHeight="1">
      <c r="A147" s="46"/>
      <c r="B147" s="272" t="s">
        <v>87</v>
      </c>
      <c r="C147" s="273"/>
      <c r="D147" s="274" t="s">
        <v>135</v>
      </c>
      <c r="E147" s="275"/>
      <c r="F147" s="275"/>
      <c r="G147" s="275"/>
      <c r="H147" s="275"/>
      <c r="I147" s="276"/>
      <c r="J147" s="29"/>
      <c r="K147" s="29"/>
      <c r="L147" s="29"/>
      <c r="M147" s="29"/>
      <c r="N147" s="29"/>
      <c r="O147" s="29"/>
      <c r="P147" s="29"/>
      <c r="Q147" s="29"/>
      <c r="S147" s="102"/>
    </row>
    <row r="148" spans="1:19" s="11" customFormat="1" ht="194.25" hidden="1" customHeight="1">
      <c r="A148" s="46"/>
      <c r="B148" s="271" t="str">
        <f>$D$21</f>
        <v>DUSTY BLUE</v>
      </c>
      <c r="C148" s="271" t="str">
        <f t="shared" ref="C148" si="148">$E$58</f>
        <v>DUSTY BLUE</v>
      </c>
      <c r="D148" s="277" t="s">
        <v>136</v>
      </c>
      <c r="E148" s="278"/>
      <c r="F148" s="278"/>
      <c r="G148" s="278"/>
      <c r="H148" s="278"/>
      <c r="I148" s="279"/>
      <c r="J148" s="29"/>
      <c r="K148" s="29"/>
      <c r="L148" s="29"/>
      <c r="M148" s="29"/>
      <c r="N148" s="29"/>
      <c r="O148" s="29"/>
      <c r="S148" s="102"/>
    </row>
    <row r="149" spans="1:19" s="11" customFormat="1" ht="33">
      <c r="A149" s="46"/>
      <c r="B149" s="46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S149" s="102"/>
    </row>
    <row r="150" spans="1:19" s="11" customFormat="1" ht="29.25" customHeight="1">
      <c r="B150" s="270" t="s">
        <v>143</v>
      </c>
      <c r="C150" s="270"/>
      <c r="D150" s="270"/>
      <c r="E150" s="270"/>
      <c r="G150" s="29"/>
      <c r="N150" s="28"/>
      <c r="O150" s="27"/>
      <c r="P150" s="27"/>
      <c r="Q150" s="28"/>
      <c r="S150" s="102"/>
    </row>
    <row r="151" spans="1:19" s="11" customFormat="1" ht="35.25" customHeight="1">
      <c r="A151" s="46">
        <v>1</v>
      </c>
      <c r="B151" s="48" t="s">
        <v>144</v>
      </c>
      <c r="C151" s="46"/>
      <c r="D151" s="46"/>
      <c r="G151" s="29"/>
      <c r="N151" s="28"/>
      <c r="O151" s="27"/>
      <c r="P151" s="27"/>
      <c r="Q151" s="28"/>
      <c r="S151" s="102"/>
    </row>
    <row r="152" spans="1:19" s="11" customFormat="1" ht="35.25" customHeight="1">
      <c r="A152" s="46">
        <v>2</v>
      </c>
      <c r="B152" s="48" t="s">
        <v>145</v>
      </c>
      <c r="C152" s="46"/>
      <c r="D152" s="46"/>
      <c r="G152" s="29"/>
      <c r="N152" s="28"/>
      <c r="O152" s="27"/>
      <c r="P152" s="27"/>
      <c r="Q152" s="28"/>
      <c r="S152" s="102"/>
    </row>
    <row r="153" spans="1:19" s="11" customFormat="1" ht="35.25" customHeight="1">
      <c r="A153" s="46">
        <v>3</v>
      </c>
      <c r="B153" s="48" t="s">
        <v>146</v>
      </c>
      <c r="C153" s="46"/>
      <c r="D153" s="46"/>
      <c r="G153" s="29"/>
      <c r="N153" s="28"/>
      <c r="O153" s="27"/>
      <c r="P153" s="27"/>
      <c r="Q153" s="28"/>
      <c r="S153" s="102"/>
    </row>
    <row r="154" spans="1:19" s="14" customFormat="1" ht="55.5" customHeight="1">
      <c r="A154" s="12"/>
      <c r="B154" s="176" t="s">
        <v>147</v>
      </c>
      <c r="C154" s="120" t="s">
        <v>46</v>
      </c>
      <c r="D154" s="120" t="s">
        <v>33</v>
      </c>
      <c r="E154" s="120" t="s">
        <v>34</v>
      </c>
      <c r="F154" s="120" t="s">
        <v>35</v>
      </c>
      <c r="G154" s="120" t="s">
        <v>36</v>
      </c>
      <c r="H154" s="120" t="s">
        <v>37</v>
      </c>
      <c r="I154" s="177" t="s">
        <v>38</v>
      </c>
      <c r="J154" s="177" t="s">
        <v>39</v>
      </c>
      <c r="K154" s="130" t="s">
        <v>40</v>
      </c>
      <c r="M154" s="30"/>
      <c r="N154" s="31"/>
      <c r="O154" s="31"/>
      <c r="P154" s="30"/>
      <c r="S154" s="112"/>
    </row>
    <row r="155" spans="1:19" s="14" customFormat="1" ht="55.5" customHeight="1">
      <c r="A155" s="12"/>
      <c r="B155" s="176" t="s">
        <v>148</v>
      </c>
      <c r="C155" s="178">
        <f>+F53</f>
        <v>0</v>
      </c>
      <c r="D155" s="178">
        <f t="shared" ref="D155:J155" si="149">+G53</f>
        <v>0</v>
      </c>
      <c r="E155" s="178">
        <f t="shared" si="149"/>
        <v>0</v>
      </c>
      <c r="F155" s="178">
        <f t="shared" si="149"/>
        <v>0</v>
      </c>
      <c r="G155" s="178">
        <f t="shared" si="149"/>
        <v>3</v>
      </c>
      <c r="H155" s="178">
        <f t="shared" si="149"/>
        <v>0</v>
      </c>
      <c r="I155" s="178">
        <f t="shared" si="149"/>
        <v>0</v>
      </c>
      <c r="J155" s="178">
        <f t="shared" si="149"/>
        <v>0</v>
      </c>
      <c r="K155" s="130">
        <f>SUBTOTAL(9,C155:J155)</f>
        <v>3</v>
      </c>
      <c r="M155" s="30"/>
      <c r="N155" s="31"/>
      <c r="O155" s="31"/>
      <c r="P155" s="30"/>
      <c r="S155" s="112"/>
    </row>
    <row r="156" spans="1:19" s="141" customFormat="1" ht="207" customHeight="1"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S156" s="142"/>
    </row>
    <row r="157" spans="1:19" s="49" customFormat="1" ht="409.5" customHeight="1"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S157" s="113"/>
    </row>
    <row r="158" spans="1:19" s="49" customFormat="1" ht="33">
      <c r="G158" s="50"/>
      <c r="S158" s="113"/>
    </row>
    <row r="159" spans="1:19" s="49" customFormat="1" ht="33">
      <c r="G159" s="50"/>
      <c r="S159" s="113"/>
    </row>
    <row r="160" spans="1:19" s="49" customFormat="1" ht="33">
      <c r="G160" s="50"/>
      <c r="S160" s="113"/>
    </row>
    <row r="161" spans="7:19" s="49" customFormat="1" ht="33">
      <c r="G161" s="50"/>
      <c r="S161" s="113"/>
    </row>
    <row r="162" spans="7:19" s="49" customFormat="1" ht="33">
      <c r="G162" s="50"/>
      <c r="S162" s="113"/>
    </row>
    <row r="163" spans="7:19" s="49" customFormat="1" ht="33">
      <c r="G163" s="50"/>
      <c r="S163" s="113"/>
    </row>
    <row r="164" spans="7:19" s="49" customFormat="1" ht="33">
      <c r="G164" s="50"/>
      <c r="S164" s="113"/>
    </row>
    <row r="165" spans="7:19" s="49" customFormat="1" ht="33">
      <c r="G165" s="50"/>
      <c r="S165" s="113"/>
    </row>
    <row r="166" spans="7:19" s="49" customFormat="1" ht="33">
      <c r="G166" s="50"/>
      <c r="S166" s="113"/>
    </row>
    <row r="167" spans="7:19" s="49" customFormat="1" ht="33">
      <c r="G167" s="50"/>
      <c r="S167" s="113"/>
    </row>
    <row r="168" spans="7:19" s="49" customFormat="1" ht="33">
      <c r="G168" s="50"/>
      <c r="S168" s="113"/>
    </row>
    <row r="169" spans="7:19" s="49" customFormat="1" ht="33">
      <c r="G169" s="50"/>
      <c r="S169" s="113"/>
    </row>
    <row r="170" spans="7:19" s="49" customFormat="1" ht="33">
      <c r="G170" s="50"/>
      <c r="S170" s="113"/>
    </row>
    <row r="171" spans="7:19" s="49" customFormat="1" ht="33">
      <c r="G171" s="50"/>
      <c r="H171" s="32"/>
      <c r="I171" s="32"/>
      <c r="S171" s="113"/>
    </row>
    <row r="172" spans="7:19" s="49" customFormat="1" ht="33">
      <c r="G172" s="50"/>
      <c r="H172" s="32"/>
      <c r="I172" s="32"/>
      <c r="S172" s="113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214">
    <mergeCell ref="B87:E87"/>
    <mergeCell ref="B119:E119"/>
    <mergeCell ref="H119:I119"/>
    <mergeCell ref="P119:Q119"/>
    <mergeCell ref="B122:E122"/>
    <mergeCell ref="H122:I122"/>
    <mergeCell ref="P122:Q122"/>
    <mergeCell ref="B117:E117"/>
    <mergeCell ref="B157:Q157"/>
    <mergeCell ref="J125:N125"/>
    <mergeCell ref="B123:E123"/>
    <mergeCell ref="H123:I123"/>
    <mergeCell ref="P123:Q123"/>
    <mergeCell ref="H117:I117"/>
    <mergeCell ref="P117:Q117"/>
    <mergeCell ref="D144:I144"/>
    <mergeCell ref="C126:I126"/>
    <mergeCell ref="B156:Q156"/>
    <mergeCell ref="B127:I127"/>
    <mergeCell ref="D128:I128"/>
    <mergeCell ref="D129:I129"/>
    <mergeCell ref="B131:C131"/>
    <mergeCell ref="H88:I88"/>
    <mergeCell ref="P88:Q88"/>
    <mergeCell ref="P93:Q93"/>
    <mergeCell ref="B94:E94"/>
    <mergeCell ref="H94:I94"/>
    <mergeCell ref="P94:Q94"/>
    <mergeCell ref="B90:E90"/>
    <mergeCell ref="H90:I90"/>
    <mergeCell ref="A114:E114"/>
    <mergeCell ref="H98:I98"/>
    <mergeCell ref="P98:Q98"/>
    <mergeCell ref="P106:Q106"/>
    <mergeCell ref="B109:E109"/>
    <mergeCell ref="H102:I102"/>
    <mergeCell ref="P95:Q95"/>
    <mergeCell ref="B107:E107"/>
    <mergeCell ref="H107:I107"/>
    <mergeCell ref="H104:I104"/>
    <mergeCell ref="B105:E105"/>
    <mergeCell ref="P97:Q97"/>
    <mergeCell ref="B108:E108"/>
    <mergeCell ref="B111:E111"/>
    <mergeCell ref="P105:Q105"/>
    <mergeCell ref="B106:E106"/>
    <mergeCell ref="B85:E85"/>
    <mergeCell ref="H85:I85"/>
    <mergeCell ref="P85:Q85"/>
    <mergeCell ref="B84:E84"/>
    <mergeCell ref="H84:I84"/>
    <mergeCell ref="P84:Q84"/>
    <mergeCell ref="P83:Q83"/>
    <mergeCell ref="B83:E83"/>
    <mergeCell ref="B81:E81"/>
    <mergeCell ref="H81:I81"/>
    <mergeCell ref="H82:I82"/>
    <mergeCell ref="P82:Q82"/>
    <mergeCell ref="P116:Q116"/>
    <mergeCell ref="P114:Q114"/>
    <mergeCell ref="H116:I116"/>
    <mergeCell ref="H108:I108"/>
    <mergeCell ref="P108:Q108"/>
    <mergeCell ref="H111:I111"/>
    <mergeCell ref="P111:Q111"/>
    <mergeCell ref="H115:I115"/>
    <mergeCell ref="P115:Q115"/>
    <mergeCell ref="H114:I114"/>
    <mergeCell ref="P89:Q89"/>
    <mergeCell ref="B67:C67"/>
    <mergeCell ref="N67:Q67"/>
    <mergeCell ref="H95:I95"/>
    <mergeCell ref="B68:C68"/>
    <mergeCell ref="N68:Q68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H86:I86"/>
    <mergeCell ref="B92:E92"/>
    <mergeCell ref="H92:I92"/>
    <mergeCell ref="P81:Q81"/>
    <mergeCell ref="B82:E82"/>
    <mergeCell ref="B86:E86"/>
    <mergeCell ref="P87:Q87"/>
    <mergeCell ref="B88:E88"/>
    <mergeCell ref="B89:E89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H89:I89"/>
    <mergeCell ref="B101:E101"/>
    <mergeCell ref="H101:I101"/>
    <mergeCell ref="B91:E91"/>
    <mergeCell ref="H91:I91"/>
    <mergeCell ref="B95:E95"/>
    <mergeCell ref="B96:E96"/>
    <mergeCell ref="H96:I96"/>
    <mergeCell ref="B97:E97"/>
    <mergeCell ref="H97:I97"/>
    <mergeCell ref="B99:E99"/>
    <mergeCell ref="H99:I99"/>
    <mergeCell ref="H100:I100"/>
    <mergeCell ref="B93:E93"/>
    <mergeCell ref="H93:I93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B116:E116"/>
    <mergeCell ref="P86:Q86"/>
    <mergeCell ref="P91:Q91"/>
    <mergeCell ref="P92:Q92"/>
    <mergeCell ref="P90:Q90"/>
    <mergeCell ref="P96:Q96"/>
    <mergeCell ref="B102:E102"/>
    <mergeCell ref="P112:Q112"/>
    <mergeCell ref="B98:E98"/>
    <mergeCell ref="B103:E103"/>
    <mergeCell ref="B104:E104"/>
    <mergeCell ref="H103:I103"/>
    <mergeCell ref="P103:Q103"/>
    <mergeCell ref="P99:Q99"/>
    <mergeCell ref="B100:E100"/>
    <mergeCell ref="P102:Q102"/>
    <mergeCell ref="P104:Q104"/>
    <mergeCell ref="P107:Q107"/>
    <mergeCell ref="P101:Q101"/>
    <mergeCell ref="P100:Q100"/>
    <mergeCell ref="H105:I105"/>
    <mergeCell ref="B112:E112"/>
    <mergeCell ref="H112:I112"/>
    <mergeCell ref="B115:E115"/>
    <mergeCell ref="B70:C70"/>
    <mergeCell ref="N70:Q70"/>
    <mergeCell ref="B71:C71"/>
    <mergeCell ref="N71:Q71"/>
    <mergeCell ref="A66:Q66"/>
    <mergeCell ref="H83:I83"/>
    <mergeCell ref="B78:E78"/>
    <mergeCell ref="H78:I78"/>
    <mergeCell ref="P78:Q78"/>
    <mergeCell ref="N74:Q74"/>
    <mergeCell ref="B74:C74"/>
    <mergeCell ref="A69:Q69"/>
    <mergeCell ref="B79:E79"/>
    <mergeCell ref="H79:I79"/>
    <mergeCell ref="P79:Q79"/>
    <mergeCell ref="B80:E80"/>
    <mergeCell ref="H80:I80"/>
    <mergeCell ref="P80:Q80"/>
    <mergeCell ref="H106:I106"/>
    <mergeCell ref="H109:I109"/>
    <mergeCell ref="P109:Q109"/>
    <mergeCell ref="H110:I110"/>
    <mergeCell ref="P110:Q110"/>
    <mergeCell ref="B110:E110"/>
    <mergeCell ref="H87:I87"/>
    <mergeCell ref="B144:C144"/>
    <mergeCell ref="B141:C141"/>
    <mergeCell ref="D143:I143"/>
    <mergeCell ref="B142:C142"/>
    <mergeCell ref="B143:C143"/>
    <mergeCell ref="B136:I136"/>
    <mergeCell ref="B121:E121"/>
    <mergeCell ref="B118:E118"/>
    <mergeCell ref="H118:I118"/>
    <mergeCell ref="P118:Q118"/>
    <mergeCell ref="B120:E120"/>
    <mergeCell ref="H120:I120"/>
    <mergeCell ref="P120:Q120"/>
    <mergeCell ref="H121:I121"/>
    <mergeCell ref="P121:Q121"/>
    <mergeCell ref="B132:C132"/>
    <mergeCell ref="B128:C128"/>
    <mergeCell ref="B129:C129"/>
    <mergeCell ref="B130:I130"/>
    <mergeCell ref="B150:E150"/>
    <mergeCell ref="B138:C138"/>
    <mergeCell ref="B137:C137"/>
    <mergeCell ref="D137:I137"/>
    <mergeCell ref="D138:I138"/>
    <mergeCell ref="B140:I140"/>
    <mergeCell ref="B146:I146"/>
    <mergeCell ref="B147:C147"/>
    <mergeCell ref="D147:I147"/>
    <mergeCell ref="B148:C148"/>
    <mergeCell ref="D148:I148"/>
  </mergeCells>
  <phoneticPr fontId="70" type="noConversion"/>
  <conditionalFormatting sqref="F77:F82">
    <cfRule type="duplicateValues" dxfId="6" priority="10"/>
  </conditionalFormatting>
  <conditionalFormatting sqref="F77:G77">
    <cfRule type="cellIs" dxfId="5" priority="6" operator="lessThan">
      <formula>0</formula>
    </cfRule>
  </conditionalFormatting>
  <conditionalFormatting sqref="G77">
    <cfRule type="duplicateValues" dxfId="4" priority="2"/>
    <cfRule type="duplicateValues" dxfId="3" priority="3"/>
    <cfRule type="duplicateValues" dxfId="2" priority="5"/>
  </conditionalFormatting>
  <conditionalFormatting sqref="G80">
    <cfRule type="duplicateValues" dxfId="1" priority="1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112" max="16" man="1"/>
    <brk id="15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view="pageBreakPreview" zoomScale="25" zoomScaleNormal="40" zoomScaleSheetLayoutView="25" zoomScalePageLayoutView="25" workbookViewId="0">
      <pane ySplit="5" topLeftCell="A19" activePane="bottomLeft" state="frozen"/>
      <selection activeCell="D65" sqref="D65"/>
      <selection pane="bottomLeft" activeCell="C2" sqref="C2"/>
    </sheetView>
  </sheetViews>
  <sheetFormatPr defaultColWidth="9.140625" defaultRowHeight="24"/>
  <cols>
    <col min="1" max="1" width="73.85546875" style="160" customWidth="1"/>
    <col min="2" max="2" width="97.5703125" style="161" hidden="1" customWidth="1"/>
    <col min="3" max="3" width="188.42578125" style="161" customWidth="1"/>
    <col min="4" max="16384" width="9.140625" style="161"/>
  </cols>
  <sheetData>
    <row r="1" spans="1:8" s="145" customFormat="1" ht="134.25" customHeight="1">
      <c r="A1" s="143"/>
      <c r="B1" s="144"/>
      <c r="C1" s="144"/>
    </row>
    <row r="2" spans="1:8" s="145" customFormat="1" ht="37.5" customHeight="1">
      <c r="A2" s="144" t="str">
        <f>'[2]1. CUTTING '!B6</f>
        <v xml:space="preserve">JOB NUMBER:  </v>
      </c>
      <c r="B2" s="144" t="str">
        <f>'[3]1. CUTTING'!D6</f>
        <v>C21  SS24  G2693</v>
      </c>
      <c r="C2" s="144" t="str">
        <f>'1. CUTTING DOCKET'!$D$6</f>
        <v>T25  FW25  G2783</v>
      </c>
    </row>
    <row r="3" spans="1:8" s="145" customFormat="1" ht="37.5" customHeight="1">
      <c r="A3" s="146" t="str">
        <f>'[2]1. CUTTING '!B7</f>
        <v xml:space="preserve">STYLE NUMBER: </v>
      </c>
      <c r="B3" s="147" t="str">
        <f>'[3]1. CUTTING'!D7</f>
        <v>CRTZ-1206</v>
      </c>
      <c r="C3" s="144" t="str">
        <f>'1. CUTTING DOCKET'!D7</f>
        <v>C0057-SST043 - OPTION 2</v>
      </c>
    </row>
    <row r="4" spans="1:8" s="145" customFormat="1" ht="37.5" customHeight="1">
      <c r="A4" s="146" t="str">
        <f>'[2]1. CUTTING '!B8</f>
        <v xml:space="preserve">STYLE NAME : </v>
      </c>
      <c r="B4" s="144" t="str">
        <f>'[3]1. CUTTING'!D8</f>
        <v>ALCATRAZ HOODIE 2024 OFF WHITE</v>
      </c>
      <c r="C4" s="144" t="str">
        <f>'1. CUTTING DOCKET'!D8</f>
        <v xml:space="preserve">STAIRWAY CIRCLE BLUE TSHIRT  </v>
      </c>
    </row>
    <row r="5" spans="1:8" s="145" customFormat="1" ht="75.95" customHeight="1">
      <c r="A5" s="148"/>
      <c r="B5" s="149" t="str">
        <f>'[3]1. CUTTING'!A33</f>
        <v>CREAM</v>
      </c>
      <c r="C5" s="149" t="str">
        <f>'1. CUTTING DOCKET'!$D$18</f>
        <v>DUSTY BLUE</v>
      </c>
    </row>
    <row r="6" spans="1:8" s="152" customFormat="1" ht="40.5">
      <c r="A6" s="150" t="s">
        <v>149</v>
      </c>
      <c r="B6" s="151" t="str">
        <f t="shared" ref="B6" si="0">B5</f>
        <v>CREAM</v>
      </c>
      <c r="C6" s="151" t="str">
        <f>'1. CUTTING DOCKET'!E58</f>
        <v>DUSTY BLUE</v>
      </c>
    </row>
    <row r="7" spans="1:8" s="152" customFormat="1" ht="87" customHeight="1">
      <c r="A7" s="153" t="s">
        <v>150</v>
      </c>
      <c r="B7" s="347" t="str">
        <f>'1. CUTTING DOCKET'!$L$11</f>
        <v>SINGLE JERSEY_100% COTTON_190( SOFT HANDFEEL)</v>
      </c>
      <c r="C7" s="348"/>
    </row>
    <row r="8" spans="1:8" s="152" customFormat="1" ht="321" customHeight="1">
      <c r="A8" s="154" t="str">
        <f>'1. CUTTING DOCKET'!D58</f>
        <v>VẢI CHÍNH +VIỀN</v>
      </c>
      <c r="B8" s="155"/>
      <c r="C8" s="162"/>
      <c r="H8" s="156"/>
    </row>
    <row r="9" spans="1:8" s="152" customFormat="1" ht="81">
      <c r="A9" s="150" t="str">
        <f>'1. CUTTING DOCKET'!$B$59</f>
        <v xml:space="preserve">RIB 1X1_100% COTTON_260 </v>
      </c>
      <c r="B9" s="150" t="str">
        <f>'[3]1. CUTTING'!E35</f>
        <v>CREAM</v>
      </c>
      <c r="C9" s="150" t="str">
        <f>C6</f>
        <v>DUSTY BLUE</v>
      </c>
    </row>
    <row r="10" spans="1:8" s="152" customFormat="1" ht="241.15" customHeight="1">
      <c r="A10" s="154" t="str">
        <f>'1. CUTTING DOCKET'!$D$59</f>
        <v>BO CỔ</v>
      </c>
      <c r="B10" s="155"/>
      <c r="C10" s="162"/>
    </row>
    <row r="11" spans="1:8" s="152" customFormat="1" ht="40.5" hidden="1">
      <c r="A11" s="150" t="e">
        <f>'[3]1. CUTTING'!#REF!</f>
        <v>#REF!</v>
      </c>
      <c r="B11" s="150" t="str">
        <f>'[3]1. CUTTING'!E37</f>
        <v>BABY BLUE</v>
      </c>
      <c r="C11" s="150" t="e">
        <f>'[3]1. CUTTING'!#REF!</f>
        <v>#REF!</v>
      </c>
    </row>
    <row r="12" spans="1:8" s="152" customFormat="1" ht="241.15" hidden="1" customHeight="1">
      <c r="A12" s="154" t="e">
        <f>'[3]1. CUTTING'!#REF!</f>
        <v>#REF!</v>
      </c>
      <c r="B12" s="155"/>
      <c r="C12" s="155"/>
    </row>
    <row r="13" spans="1:8" s="152" customFormat="1" ht="44.25" customHeight="1">
      <c r="A13" s="150" t="str">
        <f>'[3]1. CUTTING'!B42</f>
        <v>CHỈ 40/2</v>
      </c>
      <c r="B13" s="157" t="str">
        <f>'[3]1. CUTTING'!F42</f>
        <v>WHITE</v>
      </c>
      <c r="C13" s="157" t="str">
        <f>'1. CUTTING DOCKET'!$F$77</f>
        <v>BLUE</v>
      </c>
    </row>
    <row r="14" spans="1:8" s="152" customFormat="1" ht="100.5" customHeight="1">
      <c r="A14" s="154" t="s">
        <v>151</v>
      </c>
      <c r="B14" s="158"/>
      <c r="C14" s="158" t="str">
        <f>'1. CUTTING DOCKET'!$G$77</f>
        <v>BLUE</v>
      </c>
    </row>
    <row r="15" spans="1:8" s="152" customFormat="1" ht="85.5" customHeight="1">
      <c r="A15" s="150" t="str">
        <f>'1. CUTTING DOCKET'!$B$78</f>
        <v xml:space="preserve">NHÃN CHÍNH </v>
      </c>
      <c r="B15" s="343" t="str">
        <f>'1. CUTTING DOCKET'!$F$78</f>
        <v>BLACK</v>
      </c>
      <c r="C15" s="344"/>
    </row>
    <row r="16" spans="1:8" s="152" customFormat="1" ht="291.60000000000002" customHeight="1">
      <c r="A16" s="159" t="s">
        <v>152</v>
      </c>
      <c r="B16" s="345"/>
      <c r="C16" s="346"/>
    </row>
    <row r="17" spans="1:3" s="152" customFormat="1" ht="85.5" customHeight="1">
      <c r="A17" s="150" t="str">
        <f>'1. CUTTING DOCKET'!$B$79</f>
        <v>NHÃN SIZE</v>
      </c>
      <c r="B17" s="343" t="str">
        <f>'1. CUTTING DOCKET'!$F$78</f>
        <v>BLACK</v>
      </c>
      <c r="C17" s="344"/>
    </row>
    <row r="18" spans="1:3" s="152" customFormat="1" ht="291.60000000000002" customHeight="1">
      <c r="A18" s="159" t="s">
        <v>153</v>
      </c>
      <c r="B18" s="345"/>
      <c r="C18" s="346"/>
    </row>
    <row r="19" spans="1:3" s="152" customFormat="1" ht="210.75" customHeight="1">
      <c r="A19" s="150" t="str">
        <f>'1. CUTTING DOCKET'!$B$80</f>
        <v>NHÃN THÀNH PHẦN</v>
      </c>
      <c r="B19" s="343" t="str">
        <f>'1. CUTTING DOCKET'!$F$80</f>
        <v>WHITE</v>
      </c>
      <c r="C19" s="344"/>
    </row>
    <row r="20" spans="1:3" s="152" customFormat="1" ht="300.75" customHeight="1">
      <c r="A20" s="159" t="s">
        <v>154</v>
      </c>
      <c r="B20" s="345"/>
      <c r="C20" s="346"/>
    </row>
    <row r="21" spans="1:3" s="152" customFormat="1" ht="40.5">
      <c r="A21" s="150" t="str">
        <f>'1. CUTTING DOCKET'!$B$115</f>
        <v>THẺ BÀI</v>
      </c>
      <c r="B21" s="343" t="str">
        <f>'1. CUTTING DOCKET'!$F$115</f>
        <v>BLACK</v>
      </c>
      <c r="C21" s="344"/>
    </row>
    <row r="22" spans="1:3" s="152" customFormat="1" ht="261" customHeight="1">
      <c r="A22" s="159" t="s">
        <v>155</v>
      </c>
      <c r="B22" s="345"/>
      <c r="C22" s="346"/>
    </row>
    <row r="23" spans="1:3" s="152" customFormat="1" ht="81">
      <c r="A23" s="150" t="str">
        <f>'1. CUTTING DOCKET'!$B$116</f>
        <v>STICKER DÁN THẺ BÀI - 4CM RỘNG X 5CM CAO</v>
      </c>
      <c r="B23" s="343" t="str">
        <f>'1. CUTTING DOCKET'!$F$116</f>
        <v>WHITE/BLACK</v>
      </c>
      <c r="C23" s="344"/>
    </row>
    <row r="24" spans="1:3" s="152" customFormat="1" ht="294.75" customHeight="1">
      <c r="A24" s="159" t="s">
        <v>156</v>
      </c>
      <c r="B24" s="345"/>
      <c r="C24" s="346"/>
    </row>
    <row r="25" spans="1:3" s="152" customFormat="1" ht="125.25" customHeight="1">
      <c r="A25" s="150" t="str">
        <f>'1. CUTTING DOCKET'!$B$117</f>
        <v>STICKER DÁN THẺ NGOÀI NYLON  - 4CM RỘNG X 5CM CAO</v>
      </c>
      <c r="B25" s="343" t="str">
        <f>'1. CUTTING DOCKET'!$F$117</f>
        <v>WHITE/BLACK</v>
      </c>
      <c r="C25" s="344"/>
    </row>
    <row r="26" spans="1:3" s="152" customFormat="1" ht="261.60000000000002" customHeight="1">
      <c r="A26" s="159" t="s">
        <v>157</v>
      </c>
      <c r="B26" s="345"/>
      <c r="C26" s="346"/>
    </row>
    <row r="27" spans="1:3" s="152" customFormat="1" ht="144.75" customHeight="1">
      <c r="A27" s="150" t="str">
        <f>'1. CUTTING DOCKET'!B118</f>
        <v>STICKER TRÒN DÁN NGOÀI BAO NYLON - 3CM RỘNG</v>
      </c>
      <c r="B27" s="343" t="str">
        <f>'1. CUTTING DOCKET'!F118</f>
        <v>WHITE</v>
      </c>
      <c r="C27" s="344"/>
    </row>
    <row r="28" spans="1:3" s="152" customFormat="1" ht="241.5" customHeight="1">
      <c r="A28" s="159" t="s">
        <v>158</v>
      </c>
      <c r="B28" s="345"/>
      <c r="C28" s="346"/>
    </row>
    <row r="29" spans="1:3" s="152" customFormat="1" ht="40.5" hidden="1">
      <c r="A29" s="150" t="str">
        <f>'[3]1. CUTTING'!B58</f>
        <v>THẺ BÀI MAINLINE</v>
      </c>
      <c r="B29" s="343" t="str">
        <f>'[3]1. CUTTING'!F57</f>
        <v>NATURAL</v>
      </c>
      <c r="C29" s="344"/>
    </row>
    <row r="30" spans="1:3" s="152" customFormat="1" ht="111.6" hidden="1" customHeight="1">
      <c r="A30" s="159" t="s">
        <v>159</v>
      </c>
      <c r="B30" s="345"/>
      <c r="C30" s="346"/>
    </row>
    <row r="31" spans="1:3" s="152" customFormat="1" ht="125.25" customHeight="1">
      <c r="A31" s="150" t="str">
        <f>'1. CUTTING DOCKET'!B119</f>
        <v>BAO NYLON - 330MM RỘNG  X  465MM CAO</v>
      </c>
      <c r="B31" s="343" t="str">
        <f>'1. CUTTING DOCKET'!F119</f>
        <v>CLEAR</v>
      </c>
      <c r="C31" s="344"/>
    </row>
    <row r="32" spans="1:3" s="152" customFormat="1" ht="330" customHeight="1">
      <c r="A32" s="159" t="s">
        <v>160</v>
      </c>
      <c r="B32" s="345"/>
      <c r="C32" s="346"/>
    </row>
    <row r="33" spans="1:3" s="152" customFormat="1" ht="81">
      <c r="A33" s="150" t="str">
        <f>'1. CUTTING DOCKET'!B120</f>
        <v>GIẤY CHỐNG ẨM A4 (TISSUE PAPER)</v>
      </c>
      <c r="B33" s="343" t="str">
        <f>'[3]1. CUTTING'!F61</f>
        <v>WHITE</v>
      </c>
      <c r="C33" s="344"/>
    </row>
    <row r="34" spans="1:3" s="152" customFormat="1" ht="314.25" customHeight="1">
      <c r="A34" s="159" t="s">
        <v>161</v>
      </c>
      <c r="B34" s="345"/>
      <c r="C34" s="346"/>
    </row>
    <row r="35" spans="1:3" s="152" customFormat="1" ht="81">
      <c r="A35" s="150" t="str">
        <f>'1. CUTTING DOCKET'!B122</f>
        <v>THÙNG CARTON BOX 60X40X30CM</v>
      </c>
      <c r="B35" s="343" t="str">
        <f>'1. CUTTING DOCKET'!F122</f>
        <v>NATURAL</v>
      </c>
      <c r="C35" s="344"/>
    </row>
    <row r="36" spans="1:3" s="152" customFormat="1" ht="314.25" customHeight="1">
      <c r="A36" s="159"/>
      <c r="B36" s="345"/>
      <c r="C36" s="346"/>
    </row>
    <row r="37" spans="1:3" s="152" customFormat="1" ht="40.5">
      <c r="A37" s="150" t="str">
        <f>'1. CUTTING DOCKET'!B123</f>
        <v xml:space="preserve">TẤM LÓT 58X38CM </v>
      </c>
      <c r="B37" s="343" t="str">
        <f>'1. CUTTING DOCKET'!F123</f>
        <v>NATURAL</v>
      </c>
      <c r="C37" s="344"/>
    </row>
    <row r="38" spans="1:3" s="152" customFormat="1" ht="314.25" customHeight="1">
      <c r="A38" s="159" t="s">
        <v>162</v>
      </c>
      <c r="B38" s="345"/>
      <c r="C38" s="346"/>
    </row>
  </sheetData>
  <mergeCells count="25">
    <mergeCell ref="B35:C35"/>
    <mergeCell ref="B36:C36"/>
    <mergeCell ref="B37:C37"/>
    <mergeCell ref="B38:C38"/>
    <mergeCell ref="B7:C7"/>
    <mergeCell ref="B15:C15"/>
    <mergeCell ref="B16:C16"/>
    <mergeCell ref="B19:C19"/>
    <mergeCell ref="B20:C20"/>
    <mergeCell ref="B17:C17"/>
    <mergeCell ref="B18:C18"/>
    <mergeCell ref="B21:C21"/>
    <mergeCell ref="B33:C33"/>
    <mergeCell ref="B34:C34"/>
    <mergeCell ref="B22:C22"/>
    <mergeCell ref="B23:C23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2" man="1"/>
    <brk id="26" max="16383" man="1"/>
    <brk id="36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2"/>
  <sheetViews>
    <sheetView view="pageBreakPreview" topLeftCell="A31" zoomScale="85" zoomScaleNormal="70" zoomScaleSheetLayoutView="85" workbookViewId="0">
      <selection activeCell="C13" sqref="C13"/>
    </sheetView>
  </sheetViews>
  <sheetFormatPr defaultColWidth="11.42578125" defaultRowHeight="15.75" outlineLevelRow="1"/>
  <cols>
    <col min="1" max="1" width="40.85546875" style="184" customWidth="1"/>
    <col min="2" max="2" width="42.7109375" style="192" customWidth="1"/>
    <col min="3" max="3" width="47.5703125" style="192" customWidth="1"/>
    <col min="4" max="4" width="5.7109375" style="184" customWidth="1"/>
    <col min="5" max="5" width="13.5703125" style="184" customWidth="1"/>
    <col min="6" max="11" width="10.5703125" style="184" customWidth="1"/>
    <col min="12" max="18" width="5.7109375" style="184" customWidth="1"/>
    <col min="19" max="22" width="9.140625" style="184" customWidth="1"/>
    <col min="23" max="24" width="5.42578125" style="184" customWidth="1"/>
    <col min="25" max="25" width="3.85546875" style="184" customWidth="1"/>
    <col min="26" max="33" width="7.28515625" style="184" customWidth="1"/>
    <col min="34" max="256" width="11.42578125" style="186"/>
    <col min="257" max="257" width="40.85546875" style="186" customWidth="1"/>
    <col min="258" max="258" width="42.7109375" style="186" customWidth="1"/>
    <col min="259" max="259" width="47.5703125" style="186" customWidth="1"/>
    <col min="260" max="260" width="5.7109375" style="186" customWidth="1"/>
    <col min="261" max="261" width="13.5703125" style="186" customWidth="1"/>
    <col min="262" max="267" width="7.42578125" style="186" customWidth="1"/>
    <col min="268" max="274" width="5.7109375" style="186" customWidth="1"/>
    <col min="275" max="278" width="9.140625" style="186" customWidth="1"/>
    <col min="279" max="280" width="5.42578125" style="186" customWidth="1"/>
    <col min="281" max="281" width="3.85546875" style="186" customWidth="1"/>
    <col min="282" max="289" width="7.28515625" style="186" customWidth="1"/>
    <col min="290" max="512" width="11.42578125" style="186"/>
    <col min="513" max="513" width="40.85546875" style="186" customWidth="1"/>
    <col min="514" max="514" width="42.7109375" style="186" customWidth="1"/>
    <col min="515" max="515" width="47.5703125" style="186" customWidth="1"/>
    <col min="516" max="516" width="5.7109375" style="186" customWidth="1"/>
    <col min="517" max="517" width="13.5703125" style="186" customWidth="1"/>
    <col min="518" max="523" width="7.42578125" style="186" customWidth="1"/>
    <col min="524" max="530" width="5.7109375" style="186" customWidth="1"/>
    <col min="531" max="534" width="9.140625" style="186" customWidth="1"/>
    <col min="535" max="536" width="5.42578125" style="186" customWidth="1"/>
    <col min="537" max="537" width="3.85546875" style="186" customWidth="1"/>
    <col min="538" max="545" width="7.28515625" style="186" customWidth="1"/>
    <col min="546" max="768" width="11.42578125" style="186"/>
    <col min="769" max="769" width="40.85546875" style="186" customWidth="1"/>
    <col min="770" max="770" width="42.7109375" style="186" customWidth="1"/>
    <col min="771" max="771" width="47.5703125" style="186" customWidth="1"/>
    <col min="772" max="772" width="5.7109375" style="186" customWidth="1"/>
    <col min="773" max="773" width="13.5703125" style="186" customWidth="1"/>
    <col min="774" max="779" width="7.42578125" style="186" customWidth="1"/>
    <col min="780" max="786" width="5.7109375" style="186" customWidth="1"/>
    <col min="787" max="790" width="9.140625" style="186" customWidth="1"/>
    <col min="791" max="792" width="5.42578125" style="186" customWidth="1"/>
    <col min="793" max="793" width="3.85546875" style="186" customWidth="1"/>
    <col min="794" max="801" width="7.28515625" style="186" customWidth="1"/>
    <col min="802" max="1024" width="11.42578125" style="186"/>
    <col min="1025" max="1025" width="40.85546875" style="186" customWidth="1"/>
    <col min="1026" max="1026" width="42.7109375" style="186" customWidth="1"/>
    <col min="1027" max="1027" width="47.5703125" style="186" customWidth="1"/>
    <col min="1028" max="1028" width="5.7109375" style="186" customWidth="1"/>
    <col min="1029" max="1029" width="13.5703125" style="186" customWidth="1"/>
    <col min="1030" max="1035" width="7.42578125" style="186" customWidth="1"/>
    <col min="1036" max="1042" width="5.7109375" style="186" customWidth="1"/>
    <col min="1043" max="1046" width="9.140625" style="186" customWidth="1"/>
    <col min="1047" max="1048" width="5.42578125" style="186" customWidth="1"/>
    <col min="1049" max="1049" width="3.85546875" style="186" customWidth="1"/>
    <col min="1050" max="1057" width="7.28515625" style="186" customWidth="1"/>
    <col min="1058" max="1280" width="11.42578125" style="186"/>
    <col min="1281" max="1281" width="40.85546875" style="186" customWidth="1"/>
    <col min="1282" max="1282" width="42.7109375" style="186" customWidth="1"/>
    <col min="1283" max="1283" width="47.5703125" style="186" customWidth="1"/>
    <col min="1284" max="1284" width="5.7109375" style="186" customWidth="1"/>
    <col min="1285" max="1285" width="13.5703125" style="186" customWidth="1"/>
    <col min="1286" max="1291" width="7.42578125" style="186" customWidth="1"/>
    <col min="1292" max="1298" width="5.7109375" style="186" customWidth="1"/>
    <col min="1299" max="1302" width="9.140625" style="186" customWidth="1"/>
    <col min="1303" max="1304" width="5.42578125" style="186" customWidth="1"/>
    <col min="1305" max="1305" width="3.85546875" style="186" customWidth="1"/>
    <col min="1306" max="1313" width="7.28515625" style="186" customWidth="1"/>
    <col min="1314" max="1536" width="11.42578125" style="186"/>
    <col min="1537" max="1537" width="40.85546875" style="186" customWidth="1"/>
    <col min="1538" max="1538" width="42.7109375" style="186" customWidth="1"/>
    <col min="1539" max="1539" width="47.5703125" style="186" customWidth="1"/>
    <col min="1540" max="1540" width="5.7109375" style="186" customWidth="1"/>
    <col min="1541" max="1541" width="13.5703125" style="186" customWidth="1"/>
    <col min="1542" max="1547" width="7.42578125" style="186" customWidth="1"/>
    <col min="1548" max="1554" width="5.7109375" style="186" customWidth="1"/>
    <col min="1555" max="1558" width="9.140625" style="186" customWidth="1"/>
    <col min="1559" max="1560" width="5.42578125" style="186" customWidth="1"/>
    <col min="1561" max="1561" width="3.85546875" style="186" customWidth="1"/>
    <col min="1562" max="1569" width="7.28515625" style="186" customWidth="1"/>
    <col min="1570" max="1792" width="11.42578125" style="186"/>
    <col min="1793" max="1793" width="40.85546875" style="186" customWidth="1"/>
    <col min="1794" max="1794" width="42.7109375" style="186" customWidth="1"/>
    <col min="1795" max="1795" width="47.5703125" style="186" customWidth="1"/>
    <col min="1796" max="1796" width="5.7109375" style="186" customWidth="1"/>
    <col min="1797" max="1797" width="13.5703125" style="186" customWidth="1"/>
    <col min="1798" max="1803" width="7.42578125" style="186" customWidth="1"/>
    <col min="1804" max="1810" width="5.7109375" style="186" customWidth="1"/>
    <col min="1811" max="1814" width="9.140625" style="186" customWidth="1"/>
    <col min="1815" max="1816" width="5.42578125" style="186" customWidth="1"/>
    <col min="1817" max="1817" width="3.85546875" style="186" customWidth="1"/>
    <col min="1818" max="1825" width="7.28515625" style="186" customWidth="1"/>
    <col min="1826" max="2048" width="11.42578125" style="186"/>
    <col min="2049" max="2049" width="40.85546875" style="186" customWidth="1"/>
    <col min="2050" max="2050" width="42.7109375" style="186" customWidth="1"/>
    <col min="2051" max="2051" width="47.5703125" style="186" customWidth="1"/>
    <col min="2052" max="2052" width="5.7109375" style="186" customWidth="1"/>
    <col min="2053" max="2053" width="13.5703125" style="186" customWidth="1"/>
    <col min="2054" max="2059" width="7.42578125" style="186" customWidth="1"/>
    <col min="2060" max="2066" width="5.7109375" style="186" customWidth="1"/>
    <col min="2067" max="2070" width="9.140625" style="186" customWidth="1"/>
    <col min="2071" max="2072" width="5.42578125" style="186" customWidth="1"/>
    <col min="2073" max="2073" width="3.85546875" style="186" customWidth="1"/>
    <col min="2074" max="2081" width="7.28515625" style="186" customWidth="1"/>
    <col min="2082" max="2304" width="11.42578125" style="186"/>
    <col min="2305" max="2305" width="40.85546875" style="186" customWidth="1"/>
    <col min="2306" max="2306" width="42.7109375" style="186" customWidth="1"/>
    <col min="2307" max="2307" width="47.5703125" style="186" customWidth="1"/>
    <col min="2308" max="2308" width="5.7109375" style="186" customWidth="1"/>
    <col min="2309" max="2309" width="13.5703125" style="186" customWidth="1"/>
    <col min="2310" max="2315" width="7.42578125" style="186" customWidth="1"/>
    <col min="2316" max="2322" width="5.7109375" style="186" customWidth="1"/>
    <col min="2323" max="2326" width="9.140625" style="186" customWidth="1"/>
    <col min="2327" max="2328" width="5.42578125" style="186" customWidth="1"/>
    <col min="2329" max="2329" width="3.85546875" style="186" customWidth="1"/>
    <col min="2330" max="2337" width="7.28515625" style="186" customWidth="1"/>
    <col min="2338" max="2560" width="11.42578125" style="186"/>
    <col min="2561" max="2561" width="40.85546875" style="186" customWidth="1"/>
    <col min="2562" max="2562" width="42.7109375" style="186" customWidth="1"/>
    <col min="2563" max="2563" width="47.5703125" style="186" customWidth="1"/>
    <col min="2564" max="2564" width="5.7109375" style="186" customWidth="1"/>
    <col min="2565" max="2565" width="13.5703125" style="186" customWidth="1"/>
    <col min="2566" max="2571" width="7.42578125" style="186" customWidth="1"/>
    <col min="2572" max="2578" width="5.7109375" style="186" customWidth="1"/>
    <col min="2579" max="2582" width="9.140625" style="186" customWidth="1"/>
    <col min="2583" max="2584" width="5.42578125" style="186" customWidth="1"/>
    <col min="2585" max="2585" width="3.85546875" style="186" customWidth="1"/>
    <col min="2586" max="2593" width="7.28515625" style="186" customWidth="1"/>
    <col min="2594" max="2816" width="11.42578125" style="186"/>
    <col min="2817" max="2817" width="40.85546875" style="186" customWidth="1"/>
    <col min="2818" max="2818" width="42.7109375" style="186" customWidth="1"/>
    <col min="2819" max="2819" width="47.5703125" style="186" customWidth="1"/>
    <col min="2820" max="2820" width="5.7109375" style="186" customWidth="1"/>
    <col min="2821" max="2821" width="13.5703125" style="186" customWidth="1"/>
    <col min="2822" max="2827" width="7.42578125" style="186" customWidth="1"/>
    <col min="2828" max="2834" width="5.7109375" style="186" customWidth="1"/>
    <col min="2835" max="2838" width="9.140625" style="186" customWidth="1"/>
    <col min="2839" max="2840" width="5.42578125" style="186" customWidth="1"/>
    <col min="2841" max="2841" width="3.85546875" style="186" customWidth="1"/>
    <col min="2842" max="2849" width="7.28515625" style="186" customWidth="1"/>
    <col min="2850" max="3072" width="11.42578125" style="186"/>
    <col min="3073" max="3073" width="40.85546875" style="186" customWidth="1"/>
    <col min="3074" max="3074" width="42.7109375" style="186" customWidth="1"/>
    <col min="3075" max="3075" width="47.5703125" style="186" customWidth="1"/>
    <col min="3076" max="3076" width="5.7109375" style="186" customWidth="1"/>
    <col min="3077" max="3077" width="13.5703125" style="186" customWidth="1"/>
    <col min="3078" max="3083" width="7.42578125" style="186" customWidth="1"/>
    <col min="3084" max="3090" width="5.7109375" style="186" customWidth="1"/>
    <col min="3091" max="3094" width="9.140625" style="186" customWidth="1"/>
    <col min="3095" max="3096" width="5.42578125" style="186" customWidth="1"/>
    <col min="3097" max="3097" width="3.85546875" style="186" customWidth="1"/>
    <col min="3098" max="3105" width="7.28515625" style="186" customWidth="1"/>
    <col min="3106" max="3328" width="11.42578125" style="186"/>
    <col min="3329" max="3329" width="40.85546875" style="186" customWidth="1"/>
    <col min="3330" max="3330" width="42.7109375" style="186" customWidth="1"/>
    <col min="3331" max="3331" width="47.5703125" style="186" customWidth="1"/>
    <col min="3332" max="3332" width="5.7109375" style="186" customWidth="1"/>
    <col min="3333" max="3333" width="13.5703125" style="186" customWidth="1"/>
    <col min="3334" max="3339" width="7.42578125" style="186" customWidth="1"/>
    <col min="3340" max="3346" width="5.7109375" style="186" customWidth="1"/>
    <col min="3347" max="3350" width="9.140625" style="186" customWidth="1"/>
    <col min="3351" max="3352" width="5.42578125" style="186" customWidth="1"/>
    <col min="3353" max="3353" width="3.85546875" style="186" customWidth="1"/>
    <col min="3354" max="3361" width="7.28515625" style="186" customWidth="1"/>
    <col min="3362" max="3584" width="11.42578125" style="186"/>
    <col min="3585" max="3585" width="40.85546875" style="186" customWidth="1"/>
    <col min="3586" max="3586" width="42.7109375" style="186" customWidth="1"/>
    <col min="3587" max="3587" width="47.5703125" style="186" customWidth="1"/>
    <col min="3588" max="3588" width="5.7109375" style="186" customWidth="1"/>
    <col min="3589" max="3589" width="13.5703125" style="186" customWidth="1"/>
    <col min="3590" max="3595" width="7.42578125" style="186" customWidth="1"/>
    <col min="3596" max="3602" width="5.7109375" style="186" customWidth="1"/>
    <col min="3603" max="3606" width="9.140625" style="186" customWidth="1"/>
    <col min="3607" max="3608" width="5.42578125" style="186" customWidth="1"/>
    <col min="3609" max="3609" width="3.85546875" style="186" customWidth="1"/>
    <col min="3610" max="3617" width="7.28515625" style="186" customWidth="1"/>
    <col min="3618" max="3840" width="11.42578125" style="186"/>
    <col min="3841" max="3841" width="40.85546875" style="186" customWidth="1"/>
    <col min="3842" max="3842" width="42.7109375" style="186" customWidth="1"/>
    <col min="3843" max="3843" width="47.5703125" style="186" customWidth="1"/>
    <col min="3844" max="3844" width="5.7109375" style="186" customWidth="1"/>
    <col min="3845" max="3845" width="13.5703125" style="186" customWidth="1"/>
    <col min="3846" max="3851" width="7.42578125" style="186" customWidth="1"/>
    <col min="3852" max="3858" width="5.7109375" style="186" customWidth="1"/>
    <col min="3859" max="3862" width="9.140625" style="186" customWidth="1"/>
    <col min="3863" max="3864" width="5.42578125" style="186" customWidth="1"/>
    <col min="3865" max="3865" width="3.85546875" style="186" customWidth="1"/>
    <col min="3866" max="3873" width="7.28515625" style="186" customWidth="1"/>
    <col min="3874" max="4096" width="11.42578125" style="186"/>
    <col min="4097" max="4097" width="40.85546875" style="186" customWidth="1"/>
    <col min="4098" max="4098" width="42.7109375" style="186" customWidth="1"/>
    <col min="4099" max="4099" width="47.5703125" style="186" customWidth="1"/>
    <col min="4100" max="4100" width="5.7109375" style="186" customWidth="1"/>
    <col min="4101" max="4101" width="13.5703125" style="186" customWidth="1"/>
    <col min="4102" max="4107" width="7.42578125" style="186" customWidth="1"/>
    <col min="4108" max="4114" width="5.7109375" style="186" customWidth="1"/>
    <col min="4115" max="4118" width="9.140625" style="186" customWidth="1"/>
    <col min="4119" max="4120" width="5.42578125" style="186" customWidth="1"/>
    <col min="4121" max="4121" width="3.85546875" style="186" customWidth="1"/>
    <col min="4122" max="4129" width="7.28515625" style="186" customWidth="1"/>
    <col min="4130" max="4352" width="11.42578125" style="186"/>
    <col min="4353" max="4353" width="40.85546875" style="186" customWidth="1"/>
    <col min="4354" max="4354" width="42.7109375" style="186" customWidth="1"/>
    <col min="4355" max="4355" width="47.5703125" style="186" customWidth="1"/>
    <col min="4356" max="4356" width="5.7109375" style="186" customWidth="1"/>
    <col min="4357" max="4357" width="13.5703125" style="186" customWidth="1"/>
    <col min="4358" max="4363" width="7.42578125" style="186" customWidth="1"/>
    <col min="4364" max="4370" width="5.7109375" style="186" customWidth="1"/>
    <col min="4371" max="4374" width="9.140625" style="186" customWidth="1"/>
    <col min="4375" max="4376" width="5.42578125" style="186" customWidth="1"/>
    <col min="4377" max="4377" width="3.85546875" style="186" customWidth="1"/>
    <col min="4378" max="4385" width="7.28515625" style="186" customWidth="1"/>
    <col min="4386" max="4608" width="11.42578125" style="186"/>
    <col min="4609" max="4609" width="40.85546875" style="186" customWidth="1"/>
    <col min="4610" max="4610" width="42.7109375" style="186" customWidth="1"/>
    <col min="4611" max="4611" width="47.5703125" style="186" customWidth="1"/>
    <col min="4612" max="4612" width="5.7109375" style="186" customWidth="1"/>
    <col min="4613" max="4613" width="13.5703125" style="186" customWidth="1"/>
    <col min="4614" max="4619" width="7.42578125" style="186" customWidth="1"/>
    <col min="4620" max="4626" width="5.7109375" style="186" customWidth="1"/>
    <col min="4627" max="4630" width="9.140625" style="186" customWidth="1"/>
    <col min="4631" max="4632" width="5.42578125" style="186" customWidth="1"/>
    <col min="4633" max="4633" width="3.85546875" style="186" customWidth="1"/>
    <col min="4634" max="4641" width="7.28515625" style="186" customWidth="1"/>
    <col min="4642" max="4864" width="11.42578125" style="186"/>
    <col min="4865" max="4865" width="40.85546875" style="186" customWidth="1"/>
    <col min="4866" max="4866" width="42.7109375" style="186" customWidth="1"/>
    <col min="4867" max="4867" width="47.5703125" style="186" customWidth="1"/>
    <col min="4868" max="4868" width="5.7109375" style="186" customWidth="1"/>
    <col min="4869" max="4869" width="13.5703125" style="186" customWidth="1"/>
    <col min="4870" max="4875" width="7.42578125" style="186" customWidth="1"/>
    <col min="4876" max="4882" width="5.7109375" style="186" customWidth="1"/>
    <col min="4883" max="4886" width="9.140625" style="186" customWidth="1"/>
    <col min="4887" max="4888" width="5.42578125" style="186" customWidth="1"/>
    <col min="4889" max="4889" width="3.85546875" style="186" customWidth="1"/>
    <col min="4890" max="4897" width="7.28515625" style="186" customWidth="1"/>
    <col min="4898" max="5120" width="11.42578125" style="186"/>
    <col min="5121" max="5121" width="40.85546875" style="186" customWidth="1"/>
    <col min="5122" max="5122" width="42.7109375" style="186" customWidth="1"/>
    <col min="5123" max="5123" width="47.5703125" style="186" customWidth="1"/>
    <col min="5124" max="5124" width="5.7109375" style="186" customWidth="1"/>
    <col min="5125" max="5125" width="13.5703125" style="186" customWidth="1"/>
    <col min="5126" max="5131" width="7.42578125" style="186" customWidth="1"/>
    <col min="5132" max="5138" width="5.7109375" style="186" customWidth="1"/>
    <col min="5139" max="5142" width="9.140625" style="186" customWidth="1"/>
    <col min="5143" max="5144" width="5.42578125" style="186" customWidth="1"/>
    <col min="5145" max="5145" width="3.85546875" style="186" customWidth="1"/>
    <col min="5146" max="5153" width="7.28515625" style="186" customWidth="1"/>
    <col min="5154" max="5376" width="11.42578125" style="186"/>
    <col min="5377" max="5377" width="40.85546875" style="186" customWidth="1"/>
    <col min="5378" max="5378" width="42.7109375" style="186" customWidth="1"/>
    <col min="5379" max="5379" width="47.5703125" style="186" customWidth="1"/>
    <col min="5380" max="5380" width="5.7109375" style="186" customWidth="1"/>
    <col min="5381" max="5381" width="13.5703125" style="186" customWidth="1"/>
    <col min="5382" max="5387" width="7.42578125" style="186" customWidth="1"/>
    <col min="5388" max="5394" width="5.7109375" style="186" customWidth="1"/>
    <col min="5395" max="5398" width="9.140625" style="186" customWidth="1"/>
    <col min="5399" max="5400" width="5.42578125" style="186" customWidth="1"/>
    <col min="5401" max="5401" width="3.85546875" style="186" customWidth="1"/>
    <col min="5402" max="5409" width="7.28515625" style="186" customWidth="1"/>
    <col min="5410" max="5632" width="11.42578125" style="186"/>
    <col min="5633" max="5633" width="40.85546875" style="186" customWidth="1"/>
    <col min="5634" max="5634" width="42.7109375" style="186" customWidth="1"/>
    <col min="5635" max="5635" width="47.5703125" style="186" customWidth="1"/>
    <col min="5636" max="5636" width="5.7109375" style="186" customWidth="1"/>
    <col min="5637" max="5637" width="13.5703125" style="186" customWidth="1"/>
    <col min="5638" max="5643" width="7.42578125" style="186" customWidth="1"/>
    <col min="5644" max="5650" width="5.7109375" style="186" customWidth="1"/>
    <col min="5651" max="5654" width="9.140625" style="186" customWidth="1"/>
    <col min="5655" max="5656" width="5.42578125" style="186" customWidth="1"/>
    <col min="5657" max="5657" width="3.85546875" style="186" customWidth="1"/>
    <col min="5658" max="5665" width="7.28515625" style="186" customWidth="1"/>
    <col min="5666" max="5888" width="11.42578125" style="186"/>
    <col min="5889" max="5889" width="40.85546875" style="186" customWidth="1"/>
    <col min="5890" max="5890" width="42.7109375" style="186" customWidth="1"/>
    <col min="5891" max="5891" width="47.5703125" style="186" customWidth="1"/>
    <col min="5892" max="5892" width="5.7109375" style="186" customWidth="1"/>
    <col min="5893" max="5893" width="13.5703125" style="186" customWidth="1"/>
    <col min="5894" max="5899" width="7.42578125" style="186" customWidth="1"/>
    <col min="5900" max="5906" width="5.7109375" style="186" customWidth="1"/>
    <col min="5907" max="5910" width="9.140625" style="186" customWidth="1"/>
    <col min="5911" max="5912" width="5.42578125" style="186" customWidth="1"/>
    <col min="5913" max="5913" width="3.85546875" style="186" customWidth="1"/>
    <col min="5914" max="5921" width="7.28515625" style="186" customWidth="1"/>
    <col min="5922" max="6144" width="11.42578125" style="186"/>
    <col min="6145" max="6145" width="40.85546875" style="186" customWidth="1"/>
    <col min="6146" max="6146" width="42.7109375" style="186" customWidth="1"/>
    <col min="6147" max="6147" width="47.5703125" style="186" customWidth="1"/>
    <col min="6148" max="6148" width="5.7109375" style="186" customWidth="1"/>
    <col min="6149" max="6149" width="13.5703125" style="186" customWidth="1"/>
    <col min="6150" max="6155" width="7.42578125" style="186" customWidth="1"/>
    <col min="6156" max="6162" width="5.7109375" style="186" customWidth="1"/>
    <col min="6163" max="6166" width="9.140625" style="186" customWidth="1"/>
    <col min="6167" max="6168" width="5.42578125" style="186" customWidth="1"/>
    <col min="6169" max="6169" width="3.85546875" style="186" customWidth="1"/>
    <col min="6170" max="6177" width="7.28515625" style="186" customWidth="1"/>
    <col min="6178" max="6400" width="11.42578125" style="186"/>
    <col min="6401" max="6401" width="40.85546875" style="186" customWidth="1"/>
    <col min="6402" max="6402" width="42.7109375" style="186" customWidth="1"/>
    <col min="6403" max="6403" width="47.5703125" style="186" customWidth="1"/>
    <col min="6404" max="6404" width="5.7109375" style="186" customWidth="1"/>
    <col min="6405" max="6405" width="13.5703125" style="186" customWidth="1"/>
    <col min="6406" max="6411" width="7.42578125" style="186" customWidth="1"/>
    <col min="6412" max="6418" width="5.7109375" style="186" customWidth="1"/>
    <col min="6419" max="6422" width="9.140625" style="186" customWidth="1"/>
    <col min="6423" max="6424" width="5.42578125" style="186" customWidth="1"/>
    <col min="6425" max="6425" width="3.85546875" style="186" customWidth="1"/>
    <col min="6426" max="6433" width="7.28515625" style="186" customWidth="1"/>
    <col min="6434" max="6656" width="11.42578125" style="186"/>
    <col min="6657" max="6657" width="40.85546875" style="186" customWidth="1"/>
    <col min="6658" max="6658" width="42.7109375" style="186" customWidth="1"/>
    <col min="6659" max="6659" width="47.5703125" style="186" customWidth="1"/>
    <col min="6660" max="6660" width="5.7109375" style="186" customWidth="1"/>
    <col min="6661" max="6661" width="13.5703125" style="186" customWidth="1"/>
    <col min="6662" max="6667" width="7.42578125" style="186" customWidth="1"/>
    <col min="6668" max="6674" width="5.7109375" style="186" customWidth="1"/>
    <col min="6675" max="6678" width="9.140625" style="186" customWidth="1"/>
    <col min="6679" max="6680" width="5.42578125" style="186" customWidth="1"/>
    <col min="6681" max="6681" width="3.85546875" style="186" customWidth="1"/>
    <col min="6682" max="6689" width="7.28515625" style="186" customWidth="1"/>
    <col min="6690" max="6912" width="11.42578125" style="186"/>
    <col min="6913" max="6913" width="40.85546875" style="186" customWidth="1"/>
    <col min="6914" max="6914" width="42.7109375" style="186" customWidth="1"/>
    <col min="6915" max="6915" width="47.5703125" style="186" customWidth="1"/>
    <col min="6916" max="6916" width="5.7109375" style="186" customWidth="1"/>
    <col min="6917" max="6917" width="13.5703125" style="186" customWidth="1"/>
    <col min="6918" max="6923" width="7.42578125" style="186" customWidth="1"/>
    <col min="6924" max="6930" width="5.7109375" style="186" customWidth="1"/>
    <col min="6931" max="6934" width="9.140625" style="186" customWidth="1"/>
    <col min="6935" max="6936" width="5.42578125" style="186" customWidth="1"/>
    <col min="6937" max="6937" width="3.85546875" style="186" customWidth="1"/>
    <col min="6938" max="6945" width="7.28515625" style="186" customWidth="1"/>
    <col min="6946" max="7168" width="11.42578125" style="186"/>
    <col min="7169" max="7169" width="40.85546875" style="186" customWidth="1"/>
    <col min="7170" max="7170" width="42.7109375" style="186" customWidth="1"/>
    <col min="7171" max="7171" width="47.5703125" style="186" customWidth="1"/>
    <col min="7172" max="7172" width="5.7109375" style="186" customWidth="1"/>
    <col min="7173" max="7173" width="13.5703125" style="186" customWidth="1"/>
    <col min="7174" max="7179" width="7.42578125" style="186" customWidth="1"/>
    <col min="7180" max="7186" width="5.7109375" style="186" customWidth="1"/>
    <col min="7187" max="7190" width="9.140625" style="186" customWidth="1"/>
    <col min="7191" max="7192" width="5.42578125" style="186" customWidth="1"/>
    <col min="7193" max="7193" width="3.85546875" style="186" customWidth="1"/>
    <col min="7194" max="7201" width="7.28515625" style="186" customWidth="1"/>
    <col min="7202" max="7424" width="11.42578125" style="186"/>
    <col min="7425" max="7425" width="40.85546875" style="186" customWidth="1"/>
    <col min="7426" max="7426" width="42.7109375" style="186" customWidth="1"/>
    <col min="7427" max="7427" width="47.5703125" style="186" customWidth="1"/>
    <col min="7428" max="7428" width="5.7109375" style="186" customWidth="1"/>
    <col min="7429" max="7429" width="13.5703125" style="186" customWidth="1"/>
    <col min="7430" max="7435" width="7.42578125" style="186" customWidth="1"/>
    <col min="7436" max="7442" width="5.7109375" style="186" customWidth="1"/>
    <col min="7443" max="7446" width="9.140625" style="186" customWidth="1"/>
    <col min="7447" max="7448" width="5.42578125" style="186" customWidth="1"/>
    <col min="7449" max="7449" width="3.85546875" style="186" customWidth="1"/>
    <col min="7450" max="7457" width="7.28515625" style="186" customWidth="1"/>
    <col min="7458" max="7680" width="11.42578125" style="186"/>
    <col min="7681" max="7681" width="40.85546875" style="186" customWidth="1"/>
    <col min="7682" max="7682" width="42.7109375" style="186" customWidth="1"/>
    <col min="7683" max="7683" width="47.5703125" style="186" customWidth="1"/>
    <col min="7684" max="7684" width="5.7109375" style="186" customWidth="1"/>
    <col min="7685" max="7685" width="13.5703125" style="186" customWidth="1"/>
    <col min="7686" max="7691" width="7.42578125" style="186" customWidth="1"/>
    <col min="7692" max="7698" width="5.7109375" style="186" customWidth="1"/>
    <col min="7699" max="7702" width="9.140625" style="186" customWidth="1"/>
    <col min="7703" max="7704" width="5.42578125" style="186" customWidth="1"/>
    <col min="7705" max="7705" width="3.85546875" style="186" customWidth="1"/>
    <col min="7706" max="7713" width="7.28515625" style="186" customWidth="1"/>
    <col min="7714" max="7936" width="11.42578125" style="186"/>
    <col min="7937" max="7937" width="40.85546875" style="186" customWidth="1"/>
    <col min="7938" max="7938" width="42.7109375" style="186" customWidth="1"/>
    <col min="7939" max="7939" width="47.5703125" style="186" customWidth="1"/>
    <col min="7940" max="7940" width="5.7109375" style="186" customWidth="1"/>
    <col min="7941" max="7941" width="13.5703125" style="186" customWidth="1"/>
    <col min="7942" max="7947" width="7.42578125" style="186" customWidth="1"/>
    <col min="7948" max="7954" width="5.7109375" style="186" customWidth="1"/>
    <col min="7955" max="7958" width="9.140625" style="186" customWidth="1"/>
    <col min="7959" max="7960" width="5.42578125" style="186" customWidth="1"/>
    <col min="7961" max="7961" width="3.85546875" style="186" customWidth="1"/>
    <col min="7962" max="7969" width="7.28515625" style="186" customWidth="1"/>
    <col min="7970" max="8192" width="11.42578125" style="186"/>
    <col min="8193" max="8193" width="40.85546875" style="186" customWidth="1"/>
    <col min="8194" max="8194" width="42.7109375" style="186" customWidth="1"/>
    <col min="8195" max="8195" width="47.5703125" style="186" customWidth="1"/>
    <col min="8196" max="8196" width="5.7109375" style="186" customWidth="1"/>
    <col min="8197" max="8197" width="13.5703125" style="186" customWidth="1"/>
    <col min="8198" max="8203" width="7.42578125" style="186" customWidth="1"/>
    <col min="8204" max="8210" width="5.7109375" style="186" customWidth="1"/>
    <col min="8211" max="8214" width="9.140625" style="186" customWidth="1"/>
    <col min="8215" max="8216" width="5.42578125" style="186" customWidth="1"/>
    <col min="8217" max="8217" width="3.85546875" style="186" customWidth="1"/>
    <col min="8218" max="8225" width="7.28515625" style="186" customWidth="1"/>
    <col min="8226" max="8448" width="11.42578125" style="186"/>
    <col min="8449" max="8449" width="40.85546875" style="186" customWidth="1"/>
    <col min="8450" max="8450" width="42.7109375" style="186" customWidth="1"/>
    <col min="8451" max="8451" width="47.5703125" style="186" customWidth="1"/>
    <col min="8452" max="8452" width="5.7109375" style="186" customWidth="1"/>
    <col min="8453" max="8453" width="13.5703125" style="186" customWidth="1"/>
    <col min="8454" max="8459" width="7.42578125" style="186" customWidth="1"/>
    <col min="8460" max="8466" width="5.7109375" style="186" customWidth="1"/>
    <col min="8467" max="8470" width="9.140625" style="186" customWidth="1"/>
    <col min="8471" max="8472" width="5.42578125" style="186" customWidth="1"/>
    <col min="8473" max="8473" width="3.85546875" style="186" customWidth="1"/>
    <col min="8474" max="8481" width="7.28515625" style="186" customWidth="1"/>
    <col min="8482" max="8704" width="11.42578125" style="186"/>
    <col min="8705" max="8705" width="40.85546875" style="186" customWidth="1"/>
    <col min="8706" max="8706" width="42.7109375" style="186" customWidth="1"/>
    <col min="8707" max="8707" width="47.5703125" style="186" customWidth="1"/>
    <col min="8708" max="8708" width="5.7109375" style="186" customWidth="1"/>
    <col min="8709" max="8709" width="13.5703125" style="186" customWidth="1"/>
    <col min="8710" max="8715" width="7.42578125" style="186" customWidth="1"/>
    <col min="8716" max="8722" width="5.7109375" style="186" customWidth="1"/>
    <col min="8723" max="8726" width="9.140625" style="186" customWidth="1"/>
    <col min="8727" max="8728" width="5.42578125" style="186" customWidth="1"/>
    <col min="8729" max="8729" width="3.85546875" style="186" customWidth="1"/>
    <col min="8730" max="8737" width="7.28515625" style="186" customWidth="1"/>
    <col min="8738" max="8960" width="11.42578125" style="186"/>
    <col min="8961" max="8961" width="40.85546875" style="186" customWidth="1"/>
    <col min="8962" max="8962" width="42.7109375" style="186" customWidth="1"/>
    <col min="8963" max="8963" width="47.5703125" style="186" customWidth="1"/>
    <col min="8964" max="8964" width="5.7109375" style="186" customWidth="1"/>
    <col min="8965" max="8965" width="13.5703125" style="186" customWidth="1"/>
    <col min="8966" max="8971" width="7.42578125" style="186" customWidth="1"/>
    <col min="8972" max="8978" width="5.7109375" style="186" customWidth="1"/>
    <col min="8979" max="8982" width="9.140625" style="186" customWidth="1"/>
    <col min="8983" max="8984" width="5.42578125" style="186" customWidth="1"/>
    <col min="8985" max="8985" width="3.85546875" style="186" customWidth="1"/>
    <col min="8986" max="8993" width="7.28515625" style="186" customWidth="1"/>
    <col min="8994" max="9216" width="11.42578125" style="186"/>
    <col min="9217" max="9217" width="40.85546875" style="186" customWidth="1"/>
    <col min="9218" max="9218" width="42.7109375" style="186" customWidth="1"/>
    <col min="9219" max="9219" width="47.5703125" style="186" customWidth="1"/>
    <col min="9220" max="9220" width="5.7109375" style="186" customWidth="1"/>
    <col min="9221" max="9221" width="13.5703125" style="186" customWidth="1"/>
    <col min="9222" max="9227" width="7.42578125" style="186" customWidth="1"/>
    <col min="9228" max="9234" width="5.7109375" style="186" customWidth="1"/>
    <col min="9235" max="9238" width="9.140625" style="186" customWidth="1"/>
    <col min="9239" max="9240" width="5.42578125" style="186" customWidth="1"/>
    <col min="9241" max="9241" width="3.85546875" style="186" customWidth="1"/>
    <col min="9242" max="9249" width="7.28515625" style="186" customWidth="1"/>
    <col min="9250" max="9472" width="11.42578125" style="186"/>
    <col min="9473" max="9473" width="40.85546875" style="186" customWidth="1"/>
    <col min="9474" max="9474" width="42.7109375" style="186" customWidth="1"/>
    <col min="9475" max="9475" width="47.5703125" style="186" customWidth="1"/>
    <col min="9476" max="9476" width="5.7109375" style="186" customWidth="1"/>
    <col min="9477" max="9477" width="13.5703125" style="186" customWidth="1"/>
    <col min="9478" max="9483" width="7.42578125" style="186" customWidth="1"/>
    <col min="9484" max="9490" width="5.7109375" style="186" customWidth="1"/>
    <col min="9491" max="9494" width="9.140625" style="186" customWidth="1"/>
    <col min="9495" max="9496" width="5.42578125" style="186" customWidth="1"/>
    <col min="9497" max="9497" width="3.85546875" style="186" customWidth="1"/>
    <col min="9498" max="9505" width="7.28515625" style="186" customWidth="1"/>
    <col min="9506" max="9728" width="11.42578125" style="186"/>
    <col min="9729" max="9729" width="40.85546875" style="186" customWidth="1"/>
    <col min="9730" max="9730" width="42.7109375" style="186" customWidth="1"/>
    <col min="9731" max="9731" width="47.5703125" style="186" customWidth="1"/>
    <col min="9732" max="9732" width="5.7109375" style="186" customWidth="1"/>
    <col min="9733" max="9733" width="13.5703125" style="186" customWidth="1"/>
    <col min="9734" max="9739" width="7.42578125" style="186" customWidth="1"/>
    <col min="9740" max="9746" width="5.7109375" style="186" customWidth="1"/>
    <col min="9747" max="9750" width="9.140625" style="186" customWidth="1"/>
    <col min="9751" max="9752" width="5.42578125" style="186" customWidth="1"/>
    <col min="9753" max="9753" width="3.85546875" style="186" customWidth="1"/>
    <col min="9754" max="9761" width="7.28515625" style="186" customWidth="1"/>
    <col min="9762" max="9984" width="11.42578125" style="186"/>
    <col min="9985" max="9985" width="40.85546875" style="186" customWidth="1"/>
    <col min="9986" max="9986" width="42.7109375" style="186" customWidth="1"/>
    <col min="9987" max="9987" width="47.5703125" style="186" customWidth="1"/>
    <col min="9988" max="9988" width="5.7109375" style="186" customWidth="1"/>
    <col min="9989" max="9989" width="13.5703125" style="186" customWidth="1"/>
    <col min="9990" max="9995" width="7.42578125" style="186" customWidth="1"/>
    <col min="9996" max="10002" width="5.7109375" style="186" customWidth="1"/>
    <col min="10003" max="10006" width="9.140625" style="186" customWidth="1"/>
    <col min="10007" max="10008" width="5.42578125" style="186" customWidth="1"/>
    <col min="10009" max="10009" width="3.85546875" style="186" customWidth="1"/>
    <col min="10010" max="10017" width="7.28515625" style="186" customWidth="1"/>
    <col min="10018" max="10240" width="11.42578125" style="186"/>
    <col min="10241" max="10241" width="40.85546875" style="186" customWidth="1"/>
    <col min="10242" max="10242" width="42.7109375" style="186" customWidth="1"/>
    <col min="10243" max="10243" width="47.5703125" style="186" customWidth="1"/>
    <col min="10244" max="10244" width="5.7109375" style="186" customWidth="1"/>
    <col min="10245" max="10245" width="13.5703125" style="186" customWidth="1"/>
    <col min="10246" max="10251" width="7.42578125" style="186" customWidth="1"/>
    <col min="10252" max="10258" width="5.7109375" style="186" customWidth="1"/>
    <col min="10259" max="10262" width="9.140625" style="186" customWidth="1"/>
    <col min="10263" max="10264" width="5.42578125" style="186" customWidth="1"/>
    <col min="10265" max="10265" width="3.85546875" style="186" customWidth="1"/>
    <col min="10266" max="10273" width="7.28515625" style="186" customWidth="1"/>
    <col min="10274" max="10496" width="11.42578125" style="186"/>
    <col min="10497" max="10497" width="40.85546875" style="186" customWidth="1"/>
    <col min="10498" max="10498" width="42.7109375" style="186" customWidth="1"/>
    <col min="10499" max="10499" width="47.5703125" style="186" customWidth="1"/>
    <col min="10500" max="10500" width="5.7109375" style="186" customWidth="1"/>
    <col min="10501" max="10501" width="13.5703125" style="186" customWidth="1"/>
    <col min="10502" max="10507" width="7.42578125" style="186" customWidth="1"/>
    <col min="10508" max="10514" width="5.7109375" style="186" customWidth="1"/>
    <col min="10515" max="10518" width="9.140625" style="186" customWidth="1"/>
    <col min="10519" max="10520" width="5.42578125" style="186" customWidth="1"/>
    <col min="10521" max="10521" width="3.85546875" style="186" customWidth="1"/>
    <col min="10522" max="10529" width="7.28515625" style="186" customWidth="1"/>
    <col min="10530" max="10752" width="11.42578125" style="186"/>
    <col min="10753" max="10753" width="40.85546875" style="186" customWidth="1"/>
    <col min="10754" max="10754" width="42.7109375" style="186" customWidth="1"/>
    <col min="10755" max="10755" width="47.5703125" style="186" customWidth="1"/>
    <col min="10756" max="10756" width="5.7109375" style="186" customWidth="1"/>
    <col min="10757" max="10757" width="13.5703125" style="186" customWidth="1"/>
    <col min="10758" max="10763" width="7.42578125" style="186" customWidth="1"/>
    <col min="10764" max="10770" width="5.7109375" style="186" customWidth="1"/>
    <col min="10771" max="10774" width="9.140625" style="186" customWidth="1"/>
    <col min="10775" max="10776" width="5.42578125" style="186" customWidth="1"/>
    <col min="10777" max="10777" width="3.85546875" style="186" customWidth="1"/>
    <col min="10778" max="10785" width="7.28515625" style="186" customWidth="1"/>
    <col min="10786" max="11008" width="11.42578125" style="186"/>
    <col min="11009" max="11009" width="40.85546875" style="186" customWidth="1"/>
    <col min="11010" max="11010" width="42.7109375" style="186" customWidth="1"/>
    <col min="11011" max="11011" width="47.5703125" style="186" customWidth="1"/>
    <col min="11012" max="11012" width="5.7109375" style="186" customWidth="1"/>
    <col min="11013" max="11013" width="13.5703125" style="186" customWidth="1"/>
    <col min="11014" max="11019" width="7.42578125" style="186" customWidth="1"/>
    <col min="11020" max="11026" width="5.7109375" style="186" customWidth="1"/>
    <col min="11027" max="11030" width="9.140625" style="186" customWidth="1"/>
    <col min="11031" max="11032" width="5.42578125" style="186" customWidth="1"/>
    <col min="11033" max="11033" width="3.85546875" style="186" customWidth="1"/>
    <col min="11034" max="11041" width="7.28515625" style="186" customWidth="1"/>
    <col min="11042" max="11264" width="11.42578125" style="186"/>
    <col min="11265" max="11265" width="40.85546875" style="186" customWidth="1"/>
    <col min="11266" max="11266" width="42.7109375" style="186" customWidth="1"/>
    <col min="11267" max="11267" width="47.5703125" style="186" customWidth="1"/>
    <col min="11268" max="11268" width="5.7109375" style="186" customWidth="1"/>
    <col min="11269" max="11269" width="13.5703125" style="186" customWidth="1"/>
    <col min="11270" max="11275" width="7.42578125" style="186" customWidth="1"/>
    <col min="11276" max="11282" width="5.7109375" style="186" customWidth="1"/>
    <col min="11283" max="11286" width="9.140625" style="186" customWidth="1"/>
    <col min="11287" max="11288" width="5.42578125" style="186" customWidth="1"/>
    <col min="11289" max="11289" width="3.85546875" style="186" customWidth="1"/>
    <col min="11290" max="11297" width="7.28515625" style="186" customWidth="1"/>
    <col min="11298" max="11520" width="11.42578125" style="186"/>
    <col min="11521" max="11521" width="40.85546875" style="186" customWidth="1"/>
    <col min="11522" max="11522" width="42.7109375" style="186" customWidth="1"/>
    <col min="11523" max="11523" width="47.5703125" style="186" customWidth="1"/>
    <col min="11524" max="11524" width="5.7109375" style="186" customWidth="1"/>
    <col min="11525" max="11525" width="13.5703125" style="186" customWidth="1"/>
    <col min="11526" max="11531" width="7.42578125" style="186" customWidth="1"/>
    <col min="11532" max="11538" width="5.7109375" style="186" customWidth="1"/>
    <col min="11539" max="11542" width="9.140625" style="186" customWidth="1"/>
    <col min="11543" max="11544" width="5.42578125" style="186" customWidth="1"/>
    <col min="11545" max="11545" width="3.85546875" style="186" customWidth="1"/>
    <col min="11546" max="11553" width="7.28515625" style="186" customWidth="1"/>
    <col min="11554" max="11776" width="11.42578125" style="186"/>
    <col min="11777" max="11777" width="40.85546875" style="186" customWidth="1"/>
    <col min="11778" max="11778" width="42.7109375" style="186" customWidth="1"/>
    <col min="11779" max="11779" width="47.5703125" style="186" customWidth="1"/>
    <col min="11780" max="11780" width="5.7109375" style="186" customWidth="1"/>
    <col min="11781" max="11781" width="13.5703125" style="186" customWidth="1"/>
    <col min="11782" max="11787" width="7.42578125" style="186" customWidth="1"/>
    <col min="11788" max="11794" width="5.7109375" style="186" customWidth="1"/>
    <col min="11795" max="11798" width="9.140625" style="186" customWidth="1"/>
    <col min="11799" max="11800" width="5.42578125" style="186" customWidth="1"/>
    <col min="11801" max="11801" width="3.85546875" style="186" customWidth="1"/>
    <col min="11802" max="11809" width="7.28515625" style="186" customWidth="1"/>
    <col min="11810" max="12032" width="11.42578125" style="186"/>
    <col min="12033" max="12033" width="40.85546875" style="186" customWidth="1"/>
    <col min="12034" max="12034" width="42.7109375" style="186" customWidth="1"/>
    <col min="12035" max="12035" width="47.5703125" style="186" customWidth="1"/>
    <col min="12036" max="12036" width="5.7109375" style="186" customWidth="1"/>
    <col min="12037" max="12037" width="13.5703125" style="186" customWidth="1"/>
    <col min="12038" max="12043" width="7.42578125" style="186" customWidth="1"/>
    <col min="12044" max="12050" width="5.7109375" style="186" customWidth="1"/>
    <col min="12051" max="12054" width="9.140625" style="186" customWidth="1"/>
    <col min="12055" max="12056" width="5.42578125" style="186" customWidth="1"/>
    <col min="12057" max="12057" width="3.85546875" style="186" customWidth="1"/>
    <col min="12058" max="12065" width="7.28515625" style="186" customWidth="1"/>
    <col min="12066" max="12288" width="11.42578125" style="186"/>
    <col min="12289" max="12289" width="40.85546875" style="186" customWidth="1"/>
    <col min="12290" max="12290" width="42.7109375" style="186" customWidth="1"/>
    <col min="12291" max="12291" width="47.5703125" style="186" customWidth="1"/>
    <col min="12292" max="12292" width="5.7109375" style="186" customWidth="1"/>
    <col min="12293" max="12293" width="13.5703125" style="186" customWidth="1"/>
    <col min="12294" max="12299" width="7.42578125" style="186" customWidth="1"/>
    <col min="12300" max="12306" width="5.7109375" style="186" customWidth="1"/>
    <col min="12307" max="12310" width="9.140625" style="186" customWidth="1"/>
    <col min="12311" max="12312" width="5.42578125" style="186" customWidth="1"/>
    <col min="12313" max="12313" width="3.85546875" style="186" customWidth="1"/>
    <col min="12314" max="12321" width="7.28515625" style="186" customWidth="1"/>
    <col min="12322" max="12544" width="11.42578125" style="186"/>
    <col min="12545" max="12545" width="40.85546875" style="186" customWidth="1"/>
    <col min="12546" max="12546" width="42.7109375" style="186" customWidth="1"/>
    <col min="12547" max="12547" width="47.5703125" style="186" customWidth="1"/>
    <col min="12548" max="12548" width="5.7109375" style="186" customWidth="1"/>
    <col min="12549" max="12549" width="13.5703125" style="186" customWidth="1"/>
    <col min="12550" max="12555" width="7.42578125" style="186" customWidth="1"/>
    <col min="12556" max="12562" width="5.7109375" style="186" customWidth="1"/>
    <col min="12563" max="12566" width="9.140625" style="186" customWidth="1"/>
    <col min="12567" max="12568" width="5.42578125" style="186" customWidth="1"/>
    <col min="12569" max="12569" width="3.85546875" style="186" customWidth="1"/>
    <col min="12570" max="12577" width="7.28515625" style="186" customWidth="1"/>
    <col min="12578" max="12800" width="11.42578125" style="186"/>
    <col min="12801" max="12801" width="40.85546875" style="186" customWidth="1"/>
    <col min="12802" max="12802" width="42.7109375" style="186" customWidth="1"/>
    <col min="12803" max="12803" width="47.5703125" style="186" customWidth="1"/>
    <col min="12804" max="12804" width="5.7109375" style="186" customWidth="1"/>
    <col min="12805" max="12805" width="13.5703125" style="186" customWidth="1"/>
    <col min="12806" max="12811" width="7.42578125" style="186" customWidth="1"/>
    <col min="12812" max="12818" width="5.7109375" style="186" customWidth="1"/>
    <col min="12819" max="12822" width="9.140625" style="186" customWidth="1"/>
    <col min="12823" max="12824" width="5.42578125" style="186" customWidth="1"/>
    <col min="12825" max="12825" width="3.85546875" style="186" customWidth="1"/>
    <col min="12826" max="12833" width="7.28515625" style="186" customWidth="1"/>
    <col min="12834" max="13056" width="11.42578125" style="186"/>
    <col min="13057" max="13057" width="40.85546875" style="186" customWidth="1"/>
    <col min="13058" max="13058" width="42.7109375" style="186" customWidth="1"/>
    <col min="13059" max="13059" width="47.5703125" style="186" customWidth="1"/>
    <col min="13060" max="13060" width="5.7109375" style="186" customWidth="1"/>
    <col min="13061" max="13061" width="13.5703125" style="186" customWidth="1"/>
    <col min="13062" max="13067" width="7.42578125" style="186" customWidth="1"/>
    <col min="13068" max="13074" width="5.7109375" style="186" customWidth="1"/>
    <col min="13075" max="13078" width="9.140625" style="186" customWidth="1"/>
    <col min="13079" max="13080" width="5.42578125" style="186" customWidth="1"/>
    <col min="13081" max="13081" width="3.85546875" style="186" customWidth="1"/>
    <col min="13082" max="13089" width="7.28515625" style="186" customWidth="1"/>
    <col min="13090" max="13312" width="11.42578125" style="186"/>
    <col min="13313" max="13313" width="40.85546875" style="186" customWidth="1"/>
    <col min="13314" max="13314" width="42.7109375" style="186" customWidth="1"/>
    <col min="13315" max="13315" width="47.5703125" style="186" customWidth="1"/>
    <col min="13316" max="13316" width="5.7109375" style="186" customWidth="1"/>
    <col min="13317" max="13317" width="13.5703125" style="186" customWidth="1"/>
    <col min="13318" max="13323" width="7.42578125" style="186" customWidth="1"/>
    <col min="13324" max="13330" width="5.7109375" style="186" customWidth="1"/>
    <col min="13331" max="13334" width="9.140625" style="186" customWidth="1"/>
    <col min="13335" max="13336" width="5.42578125" style="186" customWidth="1"/>
    <col min="13337" max="13337" width="3.85546875" style="186" customWidth="1"/>
    <col min="13338" max="13345" width="7.28515625" style="186" customWidth="1"/>
    <col min="13346" max="13568" width="11.42578125" style="186"/>
    <col min="13569" max="13569" width="40.85546875" style="186" customWidth="1"/>
    <col min="13570" max="13570" width="42.7109375" style="186" customWidth="1"/>
    <col min="13571" max="13571" width="47.5703125" style="186" customWidth="1"/>
    <col min="13572" max="13572" width="5.7109375" style="186" customWidth="1"/>
    <col min="13573" max="13573" width="13.5703125" style="186" customWidth="1"/>
    <col min="13574" max="13579" width="7.42578125" style="186" customWidth="1"/>
    <col min="13580" max="13586" width="5.7109375" style="186" customWidth="1"/>
    <col min="13587" max="13590" width="9.140625" style="186" customWidth="1"/>
    <col min="13591" max="13592" width="5.42578125" style="186" customWidth="1"/>
    <col min="13593" max="13593" width="3.85546875" style="186" customWidth="1"/>
    <col min="13594" max="13601" width="7.28515625" style="186" customWidth="1"/>
    <col min="13602" max="13824" width="11.42578125" style="186"/>
    <col min="13825" max="13825" width="40.85546875" style="186" customWidth="1"/>
    <col min="13826" max="13826" width="42.7109375" style="186" customWidth="1"/>
    <col min="13827" max="13827" width="47.5703125" style="186" customWidth="1"/>
    <col min="13828" max="13828" width="5.7109375" style="186" customWidth="1"/>
    <col min="13829" max="13829" width="13.5703125" style="186" customWidth="1"/>
    <col min="13830" max="13835" width="7.42578125" style="186" customWidth="1"/>
    <col min="13836" max="13842" width="5.7109375" style="186" customWidth="1"/>
    <col min="13843" max="13846" width="9.140625" style="186" customWidth="1"/>
    <col min="13847" max="13848" width="5.42578125" style="186" customWidth="1"/>
    <col min="13849" max="13849" width="3.85546875" style="186" customWidth="1"/>
    <col min="13850" max="13857" width="7.28515625" style="186" customWidth="1"/>
    <col min="13858" max="14080" width="11.42578125" style="186"/>
    <col min="14081" max="14081" width="40.85546875" style="186" customWidth="1"/>
    <col min="14082" max="14082" width="42.7109375" style="186" customWidth="1"/>
    <col min="14083" max="14083" width="47.5703125" style="186" customWidth="1"/>
    <col min="14084" max="14084" width="5.7109375" style="186" customWidth="1"/>
    <col min="14085" max="14085" width="13.5703125" style="186" customWidth="1"/>
    <col min="14086" max="14091" width="7.42578125" style="186" customWidth="1"/>
    <col min="14092" max="14098" width="5.7109375" style="186" customWidth="1"/>
    <col min="14099" max="14102" width="9.140625" style="186" customWidth="1"/>
    <col min="14103" max="14104" width="5.42578125" style="186" customWidth="1"/>
    <col min="14105" max="14105" width="3.85546875" style="186" customWidth="1"/>
    <col min="14106" max="14113" width="7.28515625" style="186" customWidth="1"/>
    <col min="14114" max="14336" width="11.42578125" style="186"/>
    <col min="14337" max="14337" width="40.85546875" style="186" customWidth="1"/>
    <col min="14338" max="14338" width="42.7109375" style="186" customWidth="1"/>
    <col min="14339" max="14339" width="47.5703125" style="186" customWidth="1"/>
    <col min="14340" max="14340" width="5.7109375" style="186" customWidth="1"/>
    <col min="14341" max="14341" width="13.5703125" style="186" customWidth="1"/>
    <col min="14342" max="14347" width="7.42578125" style="186" customWidth="1"/>
    <col min="14348" max="14354" width="5.7109375" style="186" customWidth="1"/>
    <col min="14355" max="14358" width="9.140625" style="186" customWidth="1"/>
    <col min="14359" max="14360" width="5.42578125" style="186" customWidth="1"/>
    <col min="14361" max="14361" width="3.85546875" style="186" customWidth="1"/>
    <col min="14362" max="14369" width="7.28515625" style="186" customWidth="1"/>
    <col min="14370" max="14592" width="11.42578125" style="186"/>
    <col min="14593" max="14593" width="40.85546875" style="186" customWidth="1"/>
    <col min="14594" max="14594" width="42.7109375" style="186" customWidth="1"/>
    <col min="14595" max="14595" width="47.5703125" style="186" customWidth="1"/>
    <col min="14596" max="14596" width="5.7109375" style="186" customWidth="1"/>
    <col min="14597" max="14597" width="13.5703125" style="186" customWidth="1"/>
    <col min="14598" max="14603" width="7.42578125" style="186" customWidth="1"/>
    <col min="14604" max="14610" width="5.7109375" style="186" customWidth="1"/>
    <col min="14611" max="14614" width="9.140625" style="186" customWidth="1"/>
    <col min="14615" max="14616" width="5.42578125" style="186" customWidth="1"/>
    <col min="14617" max="14617" width="3.85546875" style="186" customWidth="1"/>
    <col min="14618" max="14625" width="7.28515625" style="186" customWidth="1"/>
    <col min="14626" max="14848" width="11.42578125" style="186"/>
    <col min="14849" max="14849" width="40.85546875" style="186" customWidth="1"/>
    <col min="14850" max="14850" width="42.7109375" style="186" customWidth="1"/>
    <col min="14851" max="14851" width="47.5703125" style="186" customWidth="1"/>
    <col min="14852" max="14852" width="5.7109375" style="186" customWidth="1"/>
    <col min="14853" max="14853" width="13.5703125" style="186" customWidth="1"/>
    <col min="14854" max="14859" width="7.42578125" style="186" customWidth="1"/>
    <col min="14860" max="14866" width="5.7109375" style="186" customWidth="1"/>
    <col min="14867" max="14870" width="9.140625" style="186" customWidth="1"/>
    <col min="14871" max="14872" width="5.42578125" style="186" customWidth="1"/>
    <col min="14873" max="14873" width="3.85546875" style="186" customWidth="1"/>
    <col min="14874" max="14881" width="7.28515625" style="186" customWidth="1"/>
    <col min="14882" max="15104" width="11.42578125" style="186"/>
    <col min="15105" max="15105" width="40.85546875" style="186" customWidth="1"/>
    <col min="15106" max="15106" width="42.7109375" style="186" customWidth="1"/>
    <col min="15107" max="15107" width="47.5703125" style="186" customWidth="1"/>
    <col min="15108" max="15108" width="5.7109375" style="186" customWidth="1"/>
    <col min="15109" max="15109" width="13.5703125" style="186" customWidth="1"/>
    <col min="15110" max="15115" width="7.42578125" style="186" customWidth="1"/>
    <col min="15116" max="15122" width="5.7109375" style="186" customWidth="1"/>
    <col min="15123" max="15126" width="9.140625" style="186" customWidth="1"/>
    <col min="15127" max="15128" width="5.42578125" style="186" customWidth="1"/>
    <col min="15129" max="15129" width="3.85546875" style="186" customWidth="1"/>
    <col min="15130" max="15137" width="7.28515625" style="186" customWidth="1"/>
    <col min="15138" max="15360" width="11.42578125" style="186"/>
    <col min="15361" max="15361" width="40.85546875" style="186" customWidth="1"/>
    <col min="15362" max="15362" width="42.7109375" style="186" customWidth="1"/>
    <col min="15363" max="15363" width="47.5703125" style="186" customWidth="1"/>
    <col min="15364" max="15364" width="5.7109375" style="186" customWidth="1"/>
    <col min="15365" max="15365" width="13.5703125" style="186" customWidth="1"/>
    <col min="15366" max="15371" width="7.42578125" style="186" customWidth="1"/>
    <col min="15372" max="15378" width="5.7109375" style="186" customWidth="1"/>
    <col min="15379" max="15382" width="9.140625" style="186" customWidth="1"/>
    <col min="15383" max="15384" width="5.42578125" style="186" customWidth="1"/>
    <col min="15385" max="15385" width="3.85546875" style="186" customWidth="1"/>
    <col min="15386" max="15393" width="7.28515625" style="186" customWidth="1"/>
    <col min="15394" max="15616" width="11.42578125" style="186"/>
    <col min="15617" max="15617" width="40.85546875" style="186" customWidth="1"/>
    <col min="15618" max="15618" width="42.7109375" style="186" customWidth="1"/>
    <col min="15619" max="15619" width="47.5703125" style="186" customWidth="1"/>
    <col min="15620" max="15620" width="5.7109375" style="186" customWidth="1"/>
    <col min="15621" max="15621" width="13.5703125" style="186" customWidth="1"/>
    <col min="15622" max="15627" width="7.42578125" style="186" customWidth="1"/>
    <col min="15628" max="15634" width="5.7109375" style="186" customWidth="1"/>
    <col min="15635" max="15638" width="9.140625" style="186" customWidth="1"/>
    <col min="15639" max="15640" width="5.42578125" style="186" customWidth="1"/>
    <col min="15641" max="15641" width="3.85546875" style="186" customWidth="1"/>
    <col min="15642" max="15649" width="7.28515625" style="186" customWidth="1"/>
    <col min="15650" max="15872" width="11.42578125" style="186"/>
    <col min="15873" max="15873" width="40.85546875" style="186" customWidth="1"/>
    <col min="15874" max="15874" width="42.7109375" style="186" customWidth="1"/>
    <col min="15875" max="15875" width="47.5703125" style="186" customWidth="1"/>
    <col min="15876" max="15876" width="5.7109375" style="186" customWidth="1"/>
    <col min="15877" max="15877" width="13.5703125" style="186" customWidth="1"/>
    <col min="15878" max="15883" width="7.42578125" style="186" customWidth="1"/>
    <col min="15884" max="15890" width="5.7109375" style="186" customWidth="1"/>
    <col min="15891" max="15894" width="9.140625" style="186" customWidth="1"/>
    <col min="15895" max="15896" width="5.42578125" style="186" customWidth="1"/>
    <col min="15897" max="15897" width="3.85546875" style="186" customWidth="1"/>
    <col min="15898" max="15905" width="7.28515625" style="186" customWidth="1"/>
    <col min="15906" max="16128" width="11.42578125" style="186"/>
    <col min="16129" max="16129" width="40.85546875" style="186" customWidth="1"/>
    <col min="16130" max="16130" width="42.7109375" style="186" customWidth="1"/>
    <col min="16131" max="16131" width="47.5703125" style="186" customWidth="1"/>
    <col min="16132" max="16132" width="5.7109375" style="186" customWidth="1"/>
    <col min="16133" max="16133" width="13.5703125" style="186" customWidth="1"/>
    <col min="16134" max="16139" width="7.42578125" style="186" customWidth="1"/>
    <col min="16140" max="16146" width="5.7109375" style="186" customWidth="1"/>
    <col min="16147" max="16150" width="9.140625" style="186" customWidth="1"/>
    <col min="16151" max="16152" width="5.42578125" style="186" customWidth="1"/>
    <col min="16153" max="16153" width="3.85546875" style="186" customWidth="1"/>
    <col min="16154" max="16161" width="7.28515625" style="186" customWidth="1"/>
    <col min="16162" max="16384" width="11.42578125" style="186"/>
  </cols>
  <sheetData>
    <row r="1" spans="1:33" ht="16.5" thickBot="1">
      <c r="A1" s="180" t="s">
        <v>163</v>
      </c>
      <c r="B1" s="181" t="s">
        <v>164</v>
      </c>
      <c r="C1" s="182"/>
      <c r="D1" s="183"/>
      <c r="E1" s="183"/>
      <c r="F1" s="183"/>
      <c r="G1" s="183"/>
      <c r="P1" s="373" t="e">
        <f>'[4]GENERAL INFO'!$C$8</f>
        <v>#REF!</v>
      </c>
      <c r="Q1" s="373"/>
      <c r="R1" s="373"/>
      <c r="S1" s="373"/>
      <c r="T1" s="373"/>
      <c r="U1" s="373"/>
      <c r="V1" s="373"/>
      <c r="Z1" s="185"/>
      <c r="AA1" s="185"/>
      <c r="AB1" s="185"/>
      <c r="AC1" s="185"/>
      <c r="AD1" s="185"/>
      <c r="AF1" s="185"/>
      <c r="AG1" s="185"/>
    </row>
    <row r="2" spans="1:33" ht="16.5" thickBot="1">
      <c r="A2" s="187" t="s">
        <v>165</v>
      </c>
      <c r="B2" s="181" t="s">
        <v>164</v>
      </c>
      <c r="C2" s="182"/>
      <c r="D2" s="183"/>
      <c r="E2" s="183"/>
      <c r="F2" s="183"/>
      <c r="G2" s="183"/>
      <c r="H2" s="183"/>
      <c r="I2" s="188"/>
      <c r="J2" s="188"/>
      <c r="K2" s="188"/>
      <c r="L2" s="188"/>
      <c r="P2" s="373"/>
      <c r="Q2" s="373"/>
      <c r="R2" s="373"/>
      <c r="S2" s="373"/>
      <c r="T2" s="373"/>
      <c r="U2" s="373"/>
      <c r="V2" s="373"/>
      <c r="W2" s="189"/>
      <c r="Z2" s="185"/>
      <c r="AA2" s="185"/>
      <c r="AB2" s="185"/>
      <c r="AC2" s="185"/>
      <c r="AD2" s="185"/>
      <c r="AE2" s="185"/>
      <c r="AF2" s="185"/>
      <c r="AG2" s="185"/>
    </row>
    <row r="3" spans="1:33" ht="16.5" thickBot="1">
      <c r="A3" s="190" t="s">
        <v>166</v>
      </c>
      <c r="B3" s="191" t="str">
        <f>'[4]GENERAL INFO'!C6</f>
        <v>MEN</v>
      </c>
      <c r="J3" s="193"/>
      <c r="K3" s="193"/>
      <c r="L3" s="193"/>
      <c r="M3" s="193"/>
      <c r="P3" s="373"/>
      <c r="Q3" s="373"/>
      <c r="R3" s="373"/>
      <c r="S3" s="373"/>
      <c r="T3" s="373"/>
      <c r="U3" s="373"/>
      <c r="V3" s="373"/>
      <c r="Z3" s="185"/>
      <c r="AA3" s="185"/>
      <c r="AB3" s="185"/>
      <c r="AC3" s="185"/>
      <c r="AD3" s="185"/>
      <c r="AE3" s="185"/>
      <c r="AF3" s="185"/>
      <c r="AG3" s="185"/>
    </row>
    <row r="4" spans="1:33" ht="16.5" thickBot="1">
      <c r="A4" s="190" t="s">
        <v>167</v>
      </c>
      <c r="B4" s="191" t="str">
        <f>'[4]GENERAL INFO'!C9</f>
        <v>T-SHIRT SHORT SLEEVES</v>
      </c>
      <c r="J4" s="193"/>
      <c r="K4" s="193"/>
      <c r="L4" s="193"/>
      <c r="M4" s="193"/>
      <c r="O4" s="194"/>
      <c r="P4" s="373"/>
      <c r="Q4" s="373"/>
      <c r="R4" s="373"/>
      <c r="S4" s="373"/>
      <c r="T4" s="373"/>
      <c r="U4" s="373"/>
      <c r="V4" s="373"/>
      <c r="Z4" s="185"/>
      <c r="AA4" s="185"/>
      <c r="AB4" s="185"/>
      <c r="AC4" s="185"/>
      <c r="AD4" s="185"/>
      <c r="AF4" s="185"/>
      <c r="AG4" s="185"/>
    </row>
    <row r="5" spans="1:33" ht="16.5" thickBot="1">
      <c r="A5" s="190" t="s">
        <v>168</v>
      </c>
      <c r="B5" s="191" t="e">
        <f>'[4]GENERAL INFO'!C11</f>
        <v>#REF!</v>
      </c>
      <c r="J5" s="193"/>
      <c r="K5" s="193"/>
      <c r="L5" s="193"/>
      <c r="M5" s="193"/>
      <c r="O5" s="194"/>
      <c r="P5" s="194"/>
      <c r="Q5" s="194"/>
      <c r="R5" s="374"/>
      <c r="S5" s="374"/>
      <c r="T5" s="195"/>
      <c r="U5" s="195"/>
      <c r="Z5" s="185"/>
      <c r="AA5" s="185"/>
      <c r="AB5" s="185"/>
      <c r="AC5" s="185"/>
      <c r="AD5" s="185"/>
      <c r="AE5" s="185"/>
      <c r="AF5" s="185"/>
      <c r="AG5" s="185"/>
    </row>
    <row r="6" spans="1:33" ht="16.5" thickBot="1"/>
    <row r="7" spans="1:33">
      <c r="A7" s="196"/>
      <c r="B7" s="197"/>
      <c r="C7" s="197"/>
      <c r="D7" s="198"/>
      <c r="E7" s="366" t="s">
        <v>169</v>
      </c>
      <c r="F7" s="198"/>
      <c r="G7" s="198"/>
      <c r="H7" s="199"/>
      <c r="I7" s="198"/>
      <c r="J7" s="198"/>
      <c r="K7" s="200"/>
      <c r="L7" s="369" t="s">
        <v>170</v>
      </c>
      <c r="M7" s="369"/>
      <c r="N7" s="369"/>
      <c r="O7" s="369"/>
      <c r="P7" s="369"/>
      <c r="Q7" s="369"/>
      <c r="R7" s="369"/>
      <c r="S7" s="201"/>
      <c r="T7" s="201"/>
      <c r="U7" s="201"/>
      <c r="V7" s="201"/>
      <c r="W7" s="202"/>
      <c r="X7" s="202"/>
      <c r="Y7" s="185"/>
      <c r="AD7" s="203"/>
      <c r="AE7" s="203"/>
      <c r="AF7" s="203"/>
      <c r="AG7" s="203"/>
    </row>
    <row r="8" spans="1:33" ht="16.5" thickBot="1">
      <c r="A8" s="204" t="s">
        <v>171</v>
      </c>
      <c r="B8" s="205" t="s">
        <v>172</v>
      </c>
      <c r="C8" s="205"/>
      <c r="D8" s="206"/>
      <c r="E8" s="367"/>
      <c r="F8" s="206" t="s">
        <v>33</v>
      </c>
      <c r="G8" s="206" t="s">
        <v>34</v>
      </c>
      <c r="H8" s="207" t="s">
        <v>35</v>
      </c>
      <c r="I8" s="206" t="s">
        <v>36</v>
      </c>
      <c r="J8" s="206" t="s">
        <v>37</v>
      </c>
      <c r="K8" s="208" t="s">
        <v>133</v>
      </c>
      <c r="L8" s="370"/>
      <c r="M8" s="370"/>
      <c r="N8" s="370"/>
      <c r="O8" s="370"/>
      <c r="P8" s="370"/>
      <c r="Q8" s="370"/>
      <c r="R8" s="370"/>
      <c r="S8" s="209" t="s">
        <v>35</v>
      </c>
      <c r="T8" s="209"/>
      <c r="U8" s="209"/>
      <c r="V8" s="209"/>
      <c r="W8" s="202"/>
      <c r="X8" s="202"/>
      <c r="Y8" s="185"/>
      <c r="AD8" s="203"/>
      <c r="AE8" s="203"/>
      <c r="AF8" s="203"/>
      <c r="AG8" s="203"/>
    </row>
    <row r="9" spans="1:33" ht="16.5" thickBot="1">
      <c r="A9" s="210"/>
      <c r="B9" s="211"/>
      <c r="C9" s="211"/>
      <c r="D9" s="212"/>
      <c r="E9" s="368"/>
      <c r="F9" s="212"/>
      <c r="G9" s="212"/>
      <c r="H9" s="213"/>
      <c r="I9" s="212"/>
      <c r="J9" s="212"/>
      <c r="K9" s="214"/>
      <c r="L9" s="371"/>
      <c r="M9" s="371"/>
      <c r="N9" s="371"/>
      <c r="O9" s="371"/>
      <c r="P9" s="371"/>
      <c r="Q9" s="371"/>
      <c r="R9" s="371"/>
      <c r="S9" s="215"/>
      <c r="T9" s="215"/>
      <c r="U9" s="215"/>
      <c r="V9" s="215"/>
      <c r="W9" s="202"/>
      <c r="X9" s="202"/>
      <c r="AD9" s="203"/>
      <c r="AE9" s="203"/>
      <c r="AF9" s="203"/>
      <c r="AG9" s="203"/>
    </row>
    <row r="10" spans="1:33" ht="26.25" customHeight="1">
      <c r="A10" s="216" t="s">
        <v>173</v>
      </c>
      <c r="B10" s="217"/>
      <c r="C10" s="217"/>
      <c r="D10" s="218"/>
      <c r="E10" s="219"/>
      <c r="F10" s="218"/>
      <c r="G10" s="218"/>
      <c r="H10" s="220"/>
      <c r="I10" s="218"/>
      <c r="J10" s="218"/>
      <c r="K10" s="221"/>
      <c r="L10" s="372"/>
      <c r="M10" s="372"/>
      <c r="N10" s="372"/>
      <c r="O10" s="372"/>
      <c r="P10" s="372"/>
      <c r="Q10" s="372"/>
      <c r="R10" s="372"/>
      <c r="S10" s="220"/>
      <c r="T10" s="220"/>
      <c r="U10" s="220"/>
      <c r="V10" s="222"/>
      <c r="AD10" s="195"/>
      <c r="AE10" s="195"/>
      <c r="AF10" s="195"/>
      <c r="AG10" s="195"/>
    </row>
    <row r="11" spans="1:33" ht="26.25" customHeight="1">
      <c r="A11" s="223" t="s">
        <v>174</v>
      </c>
      <c r="B11" s="224" t="s">
        <v>175</v>
      </c>
      <c r="C11" s="224" t="s">
        <v>176</v>
      </c>
      <c r="D11" s="225" t="s">
        <v>177</v>
      </c>
      <c r="E11" s="226">
        <v>2</v>
      </c>
      <c r="F11" s="227">
        <f>G11-1.5</f>
        <v>71</v>
      </c>
      <c r="G11" s="227">
        <f>H11-1.5</f>
        <v>72.5</v>
      </c>
      <c r="H11" s="228">
        <v>74</v>
      </c>
      <c r="I11" s="229">
        <f>H11+1.5</f>
        <v>75.5</v>
      </c>
      <c r="J11" s="229">
        <f>I11+1.5</f>
        <v>77</v>
      </c>
      <c r="K11" s="225">
        <f>J11+1.5</f>
        <v>78.5</v>
      </c>
      <c r="L11" s="365"/>
      <c r="M11" s="365"/>
      <c r="N11" s="365"/>
      <c r="O11" s="365"/>
      <c r="P11" s="365"/>
      <c r="Q11" s="365"/>
      <c r="R11" s="365"/>
      <c r="S11" s="231">
        <v>74</v>
      </c>
      <c r="T11" s="231"/>
      <c r="U11" s="231"/>
      <c r="V11" s="232"/>
      <c r="AD11" s="195"/>
      <c r="AE11" s="195"/>
      <c r="AF11" s="195"/>
      <c r="AG11" s="195"/>
    </row>
    <row r="12" spans="1:33" ht="26.25" customHeight="1">
      <c r="A12" s="223" t="s">
        <v>178</v>
      </c>
      <c r="B12" s="224" t="s">
        <v>179</v>
      </c>
      <c r="C12" s="224" t="s">
        <v>180</v>
      </c>
      <c r="D12" s="225" t="s">
        <v>181</v>
      </c>
      <c r="E12" s="226">
        <v>1.5</v>
      </c>
      <c r="F12" s="227">
        <f>G12-2</f>
        <v>41</v>
      </c>
      <c r="G12" s="227">
        <f>H12-2</f>
        <v>43</v>
      </c>
      <c r="H12" s="228">
        <v>45</v>
      </c>
      <c r="I12" s="229">
        <f>H12+2</f>
        <v>47</v>
      </c>
      <c r="J12" s="229">
        <f>I12+2</f>
        <v>49</v>
      </c>
      <c r="K12" s="225">
        <f>J12+2</f>
        <v>51</v>
      </c>
      <c r="L12" s="365"/>
      <c r="M12" s="365"/>
      <c r="N12" s="365"/>
      <c r="O12" s="365"/>
      <c r="P12" s="365"/>
      <c r="Q12" s="365"/>
      <c r="R12" s="365"/>
      <c r="S12" s="231">
        <v>45</v>
      </c>
      <c r="T12" s="231"/>
      <c r="U12" s="231"/>
      <c r="V12" s="232"/>
      <c r="AD12" s="195"/>
      <c r="AE12" s="195"/>
      <c r="AF12" s="195"/>
      <c r="AG12" s="195"/>
    </row>
    <row r="13" spans="1:33" ht="26.25" customHeight="1">
      <c r="A13" s="223" t="s">
        <v>182</v>
      </c>
      <c r="B13" s="224" t="s">
        <v>183</v>
      </c>
      <c r="C13" s="224" t="s">
        <v>184</v>
      </c>
      <c r="D13" s="225" t="s">
        <v>185</v>
      </c>
      <c r="E13" s="226">
        <v>2</v>
      </c>
      <c r="F13" s="227">
        <f>G13-2</f>
        <v>51</v>
      </c>
      <c r="G13" s="227">
        <f>H13-2</f>
        <v>53</v>
      </c>
      <c r="H13" s="228">
        <v>55</v>
      </c>
      <c r="I13" s="229">
        <f>H13+2</f>
        <v>57</v>
      </c>
      <c r="J13" s="229">
        <f>I13+3</f>
        <v>60</v>
      </c>
      <c r="K13" s="225">
        <f>J13+2</f>
        <v>62</v>
      </c>
      <c r="L13" s="365"/>
      <c r="M13" s="365"/>
      <c r="N13" s="365"/>
      <c r="O13" s="365"/>
      <c r="P13" s="365"/>
      <c r="Q13" s="365"/>
      <c r="R13" s="365"/>
      <c r="S13" s="231">
        <v>55</v>
      </c>
      <c r="T13" s="231"/>
      <c r="U13" s="231"/>
      <c r="V13" s="232"/>
      <c r="AD13" s="195"/>
      <c r="AE13" s="195"/>
      <c r="AF13" s="195"/>
      <c r="AG13" s="195"/>
    </row>
    <row r="14" spans="1:33" ht="26.25" customHeight="1">
      <c r="A14" s="223" t="s">
        <v>186</v>
      </c>
      <c r="B14" s="224" t="s">
        <v>187</v>
      </c>
      <c r="C14" s="224" t="s">
        <v>188</v>
      </c>
      <c r="D14" s="225" t="s">
        <v>189</v>
      </c>
      <c r="E14" s="226"/>
      <c r="F14" s="227"/>
      <c r="G14" s="227"/>
      <c r="H14" s="228"/>
      <c r="I14" s="229"/>
      <c r="J14" s="229"/>
      <c r="K14" s="225"/>
      <c r="L14" s="365"/>
      <c r="M14" s="365"/>
      <c r="N14" s="365"/>
      <c r="O14" s="365"/>
      <c r="P14" s="365"/>
      <c r="Q14" s="365"/>
      <c r="R14" s="365"/>
      <c r="S14" s="231"/>
      <c r="T14" s="231"/>
      <c r="U14" s="231"/>
      <c r="V14" s="232"/>
      <c r="AD14" s="195"/>
      <c r="AE14" s="195"/>
      <c r="AF14" s="195"/>
      <c r="AG14" s="195"/>
    </row>
    <row r="15" spans="1:33" ht="26.25" customHeight="1">
      <c r="A15" s="223" t="s">
        <v>190</v>
      </c>
      <c r="B15" s="224" t="s">
        <v>191</v>
      </c>
      <c r="C15" s="224" t="s">
        <v>192</v>
      </c>
      <c r="D15" s="225" t="s">
        <v>193</v>
      </c>
      <c r="E15" s="226">
        <v>2</v>
      </c>
      <c r="F15" s="227">
        <f>G15-2</f>
        <v>50</v>
      </c>
      <c r="G15" s="227">
        <f>H15-2</f>
        <v>52</v>
      </c>
      <c r="H15" s="228">
        <v>54</v>
      </c>
      <c r="I15" s="229">
        <f>H15+2</f>
        <v>56</v>
      </c>
      <c r="J15" s="229">
        <f>I15+3</f>
        <v>59</v>
      </c>
      <c r="K15" s="225">
        <f>J15+2</f>
        <v>61</v>
      </c>
      <c r="L15" s="365"/>
      <c r="M15" s="365"/>
      <c r="N15" s="365"/>
      <c r="O15" s="365"/>
      <c r="P15" s="365"/>
      <c r="Q15" s="365"/>
      <c r="R15" s="365"/>
      <c r="S15" s="231">
        <v>53.5</v>
      </c>
      <c r="T15" s="231"/>
      <c r="U15" s="231"/>
      <c r="V15" s="232"/>
      <c r="AD15" s="195"/>
      <c r="AE15" s="195"/>
      <c r="AF15" s="195"/>
      <c r="AG15" s="195"/>
    </row>
    <row r="16" spans="1:33" ht="26.25" customHeight="1">
      <c r="A16" s="223" t="s">
        <v>194</v>
      </c>
      <c r="B16" s="224" t="s">
        <v>195</v>
      </c>
      <c r="C16" s="224" t="s">
        <v>196</v>
      </c>
      <c r="D16" s="225" t="s">
        <v>197</v>
      </c>
      <c r="E16" s="226">
        <v>0.3</v>
      </c>
      <c r="F16" s="227">
        <f>G16</f>
        <v>2</v>
      </c>
      <c r="G16" s="227">
        <f>H16</f>
        <v>2</v>
      </c>
      <c r="H16" s="228">
        <v>2</v>
      </c>
      <c r="I16" s="229">
        <f>H16</f>
        <v>2</v>
      </c>
      <c r="J16" s="229">
        <f>I16</f>
        <v>2</v>
      </c>
      <c r="K16" s="225">
        <f>J16</f>
        <v>2</v>
      </c>
      <c r="L16" s="365"/>
      <c r="M16" s="365"/>
      <c r="N16" s="365"/>
      <c r="O16" s="365"/>
      <c r="P16" s="365"/>
      <c r="Q16" s="365"/>
      <c r="R16" s="365"/>
      <c r="S16" s="231">
        <v>2</v>
      </c>
      <c r="T16" s="231"/>
      <c r="U16" s="231"/>
      <c r="V16" s="232"/>
      <c r="AD16" s="195"/>
      <c r="AE16" s="195"/>
      <c r="AF16" s="195"/>
      <c r="AG16" s="195"/>
    </row>
    <row r="17" spans="1:33" ht="26.25" customHeight="1">
      <c r="A17" s="223" t="s">
        <v>198</v>
      </c>
      <c r="B17" s="224" t="s">
        <v>179</v>
      </c>
      <c r="C17" s="224" t="s">
        <v>199</v>
      </c>
      <c r="D17" s="225" t="s">
        <v>200</v>
      </c>
      <c r="E17" s="226">
        <v>1</v>
      </c>
      <c r="F17" s="227">
        <f>G17-1</f>
        <v>22</v>
      </c>
      <c r="G17" s="227">
        <f>H17-1</f>
        <v>23</v>
      </c>
      <c r="H17" s="228">
        <v>24</v>
      </c>
      <c r="I17" s="229">
        <f>H17+1</f>
        <v>25</v>
      </c>
      <c r="J17" s="229">
        <f>I17+1</f>
        <v>26</v>
      </c>
      <c r="K17" s="225">
        <f>J17+1</f>
        <v>27</v>
      </c>
      <c r="L17" s="365"/>
      <c r="M17" s="365"/>
      <c r="N17" s="365"/>
      <c r="O17" s="365"/>
      <c r="P17" s="365"/>
      <c r="Q17" s="365"/>
      <c r="R17" s="365"/>
      <c r="S17" s="231">
        <v>24.5</v>
      </c>
      <c r="T17" s="231"/>
      <c r="U17" s="231"/>
      <c r="V17" s="232"/>
      <c r="AD17" s="195"/>
      <c r="AE17" s="195"/>
      <c r="AF17" s="195"/>
      <c r="AG17" s="195"/>
    </row>
    <row r="18" spans="1:33" ht="26.25" customHeight="1">
      <c r="A18" s="223" t="s">
        <v>201</v>
      </c>
      <c r="B18" s="224" t="s">
        <v>202</v>
      </c>
      <c r="C18" s="224"/>
      <c r="D18" s="225" t="s">
        <v>203</v>
      </c>
      <c r="E18" s="226"/>
      <c r="F18" s="227"/>
      <c r="G18" s="227"/>
      <c r="H18" s="228"/>
      <c r="I18" s="229"/>
      <c r="J18" s="229"/>
      <c r="K18" s="225"/>
      <c r="L18" s="365"/>
      <c r="M18" s="365"/>
      <c r="N18" s="365"/>
      <c r="O18" s="365"/>
      <c r="P18" s="365"/>
      <c r="Q18" s="365"/>
      <c r="R18" s="365"/>
      <c r="S18" s="231"/>
      <c r="T18" s="231"/>
      <c r="U18" s="231"/>
      <c r="V18" s="232"/>
      <c r="AD18" s="195"/>
      <c r="AE18" s="195"/>
      <c r="AF18" s="195"/>
      <c r="AG18" s="195"/>
    </row>
    <row r="19" spans="1:33" ht="26.25" customHeight="1">
      <c r="A19" s="223" t="s">
        <v>204</v>
      </c>
      <c r="B19" s="224" t="s">
        <v>205</v>
      </c>
      <c r="C19" s="224" t="s">
        <v>206</v>
      </c>
      <c r="D19" s="225" t="s">
        <v>207</v>
      </c>
      <c r="E19" s="233">
        <v>0.7</v>
      </c>
      <c r="F19" s="229">
        <f>G19-0.5</f>
        <v>17.5</v>
      </c>
      <c r="G19" s="229">
        <f>H19-0.5</f>
        <v>18</v>
      </c>
      <c r="H19" s="228">
        <v>18.5</v>
      </c>
      <c r="I19" s="229">
        <f>H19+0.5</f>
        <v>19</v>
      </c>
      <c r="J19" s="229">
        <f>I19+0.5</f>
        <v>19.5</v>
      </c>
      <c r="K19" s="225">
        <f>J19+0.5</f>
        <v>20</v>
      </c>
      <c r="L19" s="365"/>
      <c r="M19" s="365"/>
      <c r="N19" s="365"/>
      <c r="O19" s="365"/>
      <c r="P19" s="365"/>
      <c r="Q19" s="365"/>
      <c r="R19" s="365"/>
      <c r="S19" s="231">
        <v>19</v>
      </c>
      <c r="T19" s="231"/>
      <c r="U19" s="231"/>
      <c r="V19" s="232"/>
      <c r="AD19" s="195"/>
      <c r="AE19" s="195"/>
      <c r="AF19" s="195"/>
      <c r="AG19" s="195"/>
    </row>
    <row r="20" spans="1:33" ht="26.25" customHeight="1">
      <c r="A20" s="223" t="s">
        <v>208</v>
      </c>
      <c r="B20" s="224" t="s">
        <v>195</v>
      </c>
      <c r="C20" s="224" t="s">
        <v>209</v>
      </c>
      <c r="D20" s="225" t="s">
        <v>210</v>
      </c>
      <c r="E20" s="226">
        <v>0.3</v>
      </c>
      <c r="F20" s="227">
        <f>G20</f>
        <v>2</v>
      </c>
      <c r="G20" s="227">
        <f>H20</f>
        <v>2</v>
      </c>
      <c r="H20" s="228">
        <v>2</v>
      </c>
      <c r="I20" s="229">
        <f>H20</f>
        <v>2</v>
      </c>
      <c r="J20" s="229">
        <f>I20</f>
        <v>2</v>
      </c>
      <c r="K20" s="225">
        <f>J20</f>
        <v>2</v>
      </c>
      <c r="L20" s="365"/>
      <c r="M20" s="365"/>
      <c r="N20" s="365"/>
      <c r="O20" s="365"/>
      <c r="P20" s="365"/>
      <c r="Q20" s="365"/>
      <c r="R20" s="365"/>
      <c r="S20" s="231">
        <v>2</v>
      </c>
      <c r="T20" s="231"/>
      <c r="U20" s="231"/>
      <c r="V20" s="232"/>
      <c r="AD20" s="195"/>
      <c r="AE20" s="195"/>
      <c r="AF20" s="195"/>
      <c r="AG20" s="195"/>
    </row>
    <row r="21" spans="1:33" ht="26.25" customHeight="1">
      <c r="A21" s="223" t="s">
        <v>211</v>
      </c>
      <c r="B21" s="224" t="s">
        <v>212</v>
      </c>
      <c r="C21" s="224" t="s">
        <v>213</v>
      </c>
      <c r="D21" s="225" t="s">
        <v>214</v>
      </c>
      <c r="E21" s="226">
        <v>1</v>
      </c>
      <c r="F21" s="227">
        <f>G21-1</f>
        <v>21.5</v>
      </c>
      <c r="G21" s="227">
        <f>H21-1</f>
        <v>22.5</v>
      </c>
      <c r="H21" s="228">
        <v>23.5</v>
      </c>
      <c r="I21" s="229">
        <f>H21+1</f>
        <v>24.5</v>
      </c>
      <c r="J21" s="229">
        <f>I21+1</f>
        <v>25.5</v>
      </c>
      <c r="K21" s="225">
        <f>J21+1</f>
        <v>26.5</v>
      </c>
      <c r="L21" s="365"/>
      <c r="M21" s="365"/>
      <c r="N21" s="365"/>
      <c r="O21" s="365"/>
      <c r="P21" s="365"/>
      <c r="Q21" s="365"/>
      <c r="R21" s="365"/>
      <c r="S21" s="231">
        <v>24</v>
      </c>
      <c r="T21" s="231"/>
      <c r="U21" s="231"/>
      <c r="V21" s="232"/>
      <c r="AD21" s="195"/>
      <c r="AE21" s="195"/>
      <c r="AF21" s="195"/>
      <c r="AG21" s="195"/>
    </row>
    <row r="22" spans="1:33" ht="26.25" customHeight="1">
      <c r="A22" s="223" t="s">
        <v>215</v>
      </c>
      <c r="B22" s="224"/>
      <c r="C22" s="224"/>
      <c r="D22" s="225" t="s">
        <v>36</v>
      </c>
      <c r="E22" s="226"/>
      <c r="F22" s="227"/>
      <c r="G22" s="227"/>
      <c r="H22" s="228"/>
      <c r="I22" s="229"/>
      <c r="J22" s="229"/>
      <c r="K22" s="225"/>
      <c r="L22" s="365"/>
      <c r="M22" s="365"/>
      <c r="N22" s="365"/>
      <c r="O22" s="365"/>
      <c r="P22" s="365"/>
      <c r="Q22" s="365"/>
      <c r="R22" s="365"/>
      <c r="S22" s="231"/>
      <c r="T22" s="231"/>
      <c r="U22" s="231"/>
      <c r="V22" s="232"/>
      <c r="AD22" s="195"/>
      <c r="AE22" s="195"/>
      <c r="AF22" s="195"/>
      <c r="AG22" s="195"/>
    </row>
    <row r="23" spans="1:33" ht="26.25" customHeight="1">
      <c r="A23" s="223" t="s">
        <v>216</v>
      </c>
      <c r="B23" s="224" t="s">
        <v>217</v>
      </c>
      <c r="C23" s="224"/>
      <c r="D23" s="225" t="s">
        <v>35</v>
      </c>
      <c r="E23" s="226"/>
      <c r="F23" s="227"/>
      <c r="G23" s="227"/>
      <c r="H23" s="228"/>
      <c r="I23" s="229"/>
      <c r="J23" s="229"/>
      <c r="K23" s="225"/>
      <c r="L23" s="365"/>
      <c r="M23" s="365"/>
      <c r="N23" s="365"/>
      <c r="O23" s="365"/>
      <c r="P23" s="365"/>
      <c r="Q23" s="365"/>
      <c r="R23" s="365"/>
      <c r="S23" s="231"/>
      <c r="T23" s="231"/>
      <c r="U23" s="231"/>
      <c r="V23" s="232"/>
      <c r="AD23" s="195"/>
      <c r="AE23" s="195"/>
      <c r="AF23" s="195"/>
      <c r="AG23" s="195"/>
    </row>
    <row r="24" spans="1:33" ht="26.25" customHeight="1">
      <c r="A24" s="234"/>
      <c r="B24" s="235"/>
      <c r="C24" s="235"/>
      <c r="D24" s="227"/>
      <c r="E24" s="226"/>
      <c r="F24" s="227"/>
      <c r="G24" s="227"/>
      <c r="H24" s="228"/>
      <c r="I24" s="229"/>
      <c r="J24" s="229"/>
      <c r="K24" s="225"/>
      <c r="L24" s="230"/>
      <c r="M24" s="230"/>
      <c r="N24" s="230"/>
      <c r="O24" s="230"/>
      <c r="P24" s="230"/>
      <c r="Q24" s="230"/>
      <c r="R24" s="230"/>
      <c r="S24" s="231"/>
      <c r="T24" s="231"/>
      <c r="U24" s="231"/>
      <c r="V24" s="232"/>
      <c r="AD24" s="195"/>
      <c r="AE24" s="195"/>
      <c r="AF24" s="195"/>
      <c r="AG24" s="195"/>
    </row>
    <row r="25" spans="1:33" ht="26.25" customHeight="1">
      <c r="A25" s="236" t="s">
        <v>218</v>
      </c>
      <c r="B25" s="235"/>
      <c r="C25" s="235" t="s">
        <v>219</v>
      </c>
      <c r="D25" s="227"/>
      <c r="E25" s="226"/>
      <c r="F25" s="227"/>
      <c r="G25" s="227"/>
      <c r="H25" s="228"/>
      <c r="I25" s="229"/>
      <c r="J25" s="229"/>
      <c r="K25" s="225"/>
      <c r="L25" s="230"/>
      <c r="M25" s="230"/>
      <c r="N25" s="230"/>
      <c r="O25" s="230"/>
      <c r="P25" s="230"/>
      <c r="Q25" s="230"/>
      <c r="R25" s="230"/>
      <c r="S25" s="231"/>
      <c r="T25" s="231"/>
      <c r="U25" s="231"/>
      <c r="V25" s="232"/>
      <c r="AD25" s="195"/>
      <c r="AE25" s="195"/>
      <c r="AF25" s="195"/>
      <c r="AG25" s="195"/>
    </row>
    <row r="26" spans="1:33" ht="26.25" customHeight="1">
      <c r="A26" s="223" t="s">
        <v>220</v>
      </c>
      <c r="B26" s="224" t="s">
        <v>221</v>
      </c>
      <c r="C26" s="237" t="s">
        <v>222</v>
      </c>
      <c r="D26" s="227" t="s">
        <v>214</v>
      </c>
      <c r="E26" s="226">
        <v>1</v>
      </c>
      <c r="F26" s="227">
        <f>G26-0.25</f>
        <v>21</v>
      </c>
      <c r="G26" s="227">
        <f>H26-0.25</f>
        <v>21.25</v>
      </c>
      <c r="H26" s="228">
        <v>21.5</v>
      </c>
      <c r="I26" s="229">
        <f t="shared" ref="I26:K27" si="0">H26+0.5</f>
        <v>22</v>
      </c>
      <c r="J26" s="229">
        <f t="shared" si="0"/>
        <v>22.5</v>
      </c>
      <c r="K26" s="225">
        <f t="shared" si="0"/>
        <v>23</v>
      </c>
      <c r="L26" s="230"/>
      <c r="M26" s="230"/>
      <c r="N26" s="230"/>
      <c r="O26" s="230"/>
      <c r="P26" s="230"/>
      <c r="Q26" s="230"/>
      <c r="R26" s="230"/>
      <c r="S26" s="231">
        <v>21.5</v>
      </c>
      <c r="T26" s="231"/>
      <c r="U26" s="231"/>
      <c r="V26" s="232"/>
      <c r="AD26" s="195"/>
      <c r="AE26" s="195"/>
      <c r="AF26" s="195"/>
      <c r="AG26" s="195"/>
    </row>
    <row r="27" spans="1:33" ht="26.25" customHeight="1">
      <c r="A27" s="223" t="s">
        <v>223</v>
      </c>
      <c r="B27" s="224" t="s">
        <v>224</v>
      </c>
      <c r="C27" s="237" t="s">
        <v>225</v>
      </c>
      <c r="D27" s="227" t="s">
        <v>36</v>
      </c>
      <c r="E27" s="226">
        <v>0.5</v>
      </c>
      <c r="F27" s="227">
        <f>G27-0.5</f>
        <v>8.5</v>
      </c>
      <c r="G27" s="227">
        <f>H27-0.5</f>
        <v>9</v>
      </c>
      <c r="H27" s="228">
        <v>9.5</v>
      </c>
      <c r="I27" s="229">
        <f t="shared" si="0"/>
        <v>10</v>
      </c>
      <c r="J27" s="229">
        <f t="shared" si="0"/>
        <v>10.5</v>
      </c>
      <c r="K27" s="225">
        <f t="shared" si="0"/>
        <v>11</v>
      </c>
      <c r="L27" s="230"/>
      <c r="M27" s="230"/>
      <c r="N27" s="230"/>
      <c r="O27" s="230"/>
      <c r="P27" s="230"/>
      <c r="Q27" s="230"/>
      <c r="R27" s="230"/>
      <c r="S27" s="231">
        <v>10</v>
      </c>
      <c r="T27" s="231"/>
      <c r="U27" s="231"/>
      <c r="V27" s="232"/>
      <c r="AD27" s="195"/>
      <c r="AE27" s="195"/>
      <c r="AF27" s="195"/>
      <c r="AG27" s="195"/>
    </row>
    <row r="28" spans="1:33" ht="26.25" customHeight="1">
      <c r="A28" s="223" t="s">
        <v>226</v>
      </c>
      <c r="B28" s="224" t="s">
        <v>224</v>
      </c>
      <c r="C28" s="237" t="s">
        <v>227</v>
      </c>
      <c r="D28" s="227" t="s">
        <v>35</v>
      </c>
      <c r="E28" s="226">
        <v>0.3</v>
      </c>
      <c r="F28" s="227">
        <f>G28</f>
        <v>2.5</v>
      </c>
      <c r="G28" s="227">
        <f>H28</f>
        <v>2.5</v>
      </c>
      <c r="H28" s="228">
        <v>2.5</v>
      </c>
      <c r="I28" s="229">
        <f t="shared" ref="I28:K29" si="1">H28</f>
        <v>2.5</v>
      </c>
      <c r="J28" s="229">
        <f t="shared" si="1"/>
        <v>2.5</v>
      </c>
      <c r="K28" s="225">
        <f t="shared" si="1"/>
        <v>2.5</v>
      </c>
      <c r="L28" s="230"/>
      <c r="M28" s="230"/>
      <c r="N28" s="230"/>
      <c r="O28" s="230"/>
      <c r="P28" s="230"/>
      <c r="Q28" s="230"/>
      <c r="R28" s="230"/>
      <c r="S28" s="231">
        <v>2.5</v>
      </c>
      <c r="T28" s="231"/>
      <c r="U28" s="231"/>
      <c r="V28" s="232"/>
      <c r="AD28" s="195"/>
      <c r="AE28" s="195"/>
      <c r="AF28" s="195"/>
      <c r="AG28" s="195"/>
    </row>
    <row r="29" spans="1:33" ht="26.25" customHeight="1">
      <c r="A29" s="223" t="s">
        <v>228</v>
      </c>
      <c r="B29" s="224" t="s">
        <v>229</v>
      </c>
      <c r="C29" s="224" t="s">
        <v>230</v>
      </c>
      <c r="D29" s="225" t="s">
        <v>231</v>
      </c>
      <c r="E29" s="226">
        <v>0.3</v>
      </c>
      <c r="F29" s="227">
        <f>G29</f>
        <v>2.2999999999999998</v>
      </c>
      <c r="G29" s="227">
        <f>H29</f>
        <v>2.2999999999999998</v>
      </c>
      <c r="H29" s="228">
        <v>2.2999999999999998</v>
      </c>
      <c r="I29" s="229">
        <f t="shared" si="1"/>
        <v>2.2999999999999998</v>
      </c>
      <c r="J29" s="229">
        <f t="shared" si="1"/>
        <v>2.2999999999999998</v>
      </c>
      <c r="K29" s="225">
        <f t="shared" si="1"/>
        <v>2.2999999999999998</v>
      </c>
      <c r="L29" s="230"/>
      <c r="M29" s="230"/>
      <c r="N29" s="230"/>
      <c r="O29" s="230"/>
      <c r="P29" s="230"/>
      <c r="Q29" s="230"/>
      <c r="R29" s="230"/>
      <c r="S29" s="231">
        <v>2.2999999999999998</v>
      </c>
      <c r="T29" s="231"/>
      <c r="U29" s="231"/>
      <c r="V29" s="232"/>
      <c r="AD29" s="195"/>
      <c r="AE29" s="195"/>
      <c r="AF29" s="195"/>
      <c r="AG29" s="195"/>
    </row>
    <row r="30" spans="1:33" ht="26.25" customHeight="1">
      <c r="A30" s="223" t="s">
        <v>232</v>
      </c>
      <c r="B30" s="224" t="s">
        <v>233</v>
      </c>
      <c r="C30" s="224"/>
      <c r="D30" s="225"/>
      <c r="E30" s="238"/>
      <c r="F30" s="239"/>
      <c r="G30" s="239"/>
      <c r="H30" s="240"/>
      <c r="I30" s="241"/>
      <c r="J30" s="241"/>
      <c r="K30" s="225"/>
      <c r="L30" s="230"/>
      <c r="M30" s="230"/>
      <c r="N30" s="230"/>
      <c r="O30" s="230"/>
      <c r="P30" s="230"/>
      <c r="Q30" s="230"/>
      <c r="R30" s="230"/>
      <c r="S30" s="231"/>
      <c r="T30" s="231"/>
      <c r="U30" s="231"/>
      <c r="V30" s="232"/>
      <c r="AD30" s="195"/>
      <c r="AE30" s="195"/>
      <c r="AF30" s="195"/>
      <c r="AG30" s="195"/>
    </row>
    <row r="31" spans="1:33" ht="26.25" customHeight="1">
      <c r="A31" s="223" t="s">
        <v>234</v>
      </c>
      <c r="B31" s="224" t="s">
        <v>235</v>
      </c>
      <c r="C31" s="224" t="s">
        <v>236</v>
      </c>
      <c r="D31" s="225"/>
      <c r="E31" s="238">
        <v>1.2</v>
      </c>
      <c r="F31" s="239">
        <f>G31</f>
        <v>60</v>
      </c>
      <c r="G31" s="239">
        <f>H31</f>
        <v>60</v>
      </c>
      <c r="H31" s="240">
        <v>60</v>
      </c>
      <c r="I31" s="241">
        <f>H31</f>
        <v>60</v>
      </c>
      <c r="J31" s="241">
        <f>I31+2</f>
        <v>62</v>
      </c>
      <c r="K31" s="225">
        <f>J31</f>
        <v>62</v>
      </c>
      <c r="L31" s="230"/>
      <c r="M31" s="230"/>
      <c r="N31" s="230"/>
      <c r="O31" s="230"/>
      <c r="P31" s="230"/>
      <c r="Q31" s="230"/>
      <c r="R31" s="230"/>
      <c r="S31" s="231" t="s">
        <v>237</v>
      </c>
      <c r="T31" s="231"/>
      <c r="U31" s="231"/>
      <c r="V31" s="232"/>
      <c r="AD31" s="195"/>
      <c r="AE31" s="195"/>
      <c r="AF31" s="195"/>
      <c r="AG31" s="195"/>
    </row>
    <row r="32" spans="1:33" ht="26.25" customHeight="1">
      <c r="A32" s="223"/>
      <c r="B32" s="224"/>
      <c r="C32" s="224"/>
      <c r="D32" s="225"/>
      <c r="E32" s="238"/>
      <c r="F32" s="239"/>
      <c r="G32" s="239"/>
      <c r="H32" s="240"/>
      <c r="I32" s="241"/>
      <c r="J32" s="241"/>
      <c r="K32" s="225"/>
      <c r="L32" s="230"/>
      <c r="M32" s="230"/>
      <c r="N32" s="230"/>
      <c r="O32" s="230"/>
      <c r="P32" s="230"/>
      <c r="Q32" s="230"/>
      <c r="R32" s="230"/>
      <c r="S32" s="231"/>
      <c r="T32" s="231"/>
      <c r="U32" s="231"/>
      <c r="V32" s="232"/>
      <c r="AD32" s="195"/>
      <c r="AE32" s="195"/>
      <c r="AF32" s="195"/>
      <c r="AG32" s="195"/>
    </row>
    <row r="33" spans="1:33" ht="26.25" customHeight="1">
      <c r="A33" s="236" t="s">
        <v>238</v>
      </c>
      <c r="B33" s="224"/>
      <c r="C33" s="224"/>
      <c r="D33" s="225"/>
      <c r="E33" s="238"/>
      <c r="F33" s="239"/>
      <c r="G33" s="239"/>
      <c r="H33" s="240"/>
      <c r="I33" s="241"/>
      <c r="J33" s="241"/>
      <c r="K33" s="225"/>
      <c r="L33" s="230"/>
      <c r="M33" s="230"/>
      <c r="N33" s="230"/>
      <c r="O33" s="230"/>
      <c r="P33" s="230"/>
      <c r="Q33" s="230"/>
      <c r="R33" s="230"/>
      <c r="S33" s="231"/>
      <c r="T33" s="231"/>
      <c r="U33" s="231"/>
      <c r="V33" s="232"/>
      <c r="AD33" s="195"/>
      <c r="AE33" s="195"/>
      <c r="AF33" s="195"/>
      <c r="AG33" s="195"/>
    </row>
    <row r="34" spans="1:33" ht="26.25" customHeight="1">
      <c r="A34" s="223" t="s">
        <v>239</v>
      </c>
      <c r="B34" s="224" t="s">
        <v>240</v>
      </c>
      <c r="C34" s="224"/>
      <c r="D34" s="225"/>
      <c r="E34" s="238"/>
      <c r="F34" s="242">
        <f>G34</f>
        <v>100</v>
      </c>
      <c r="G34" s="242">
        <f>H34</f>
        <v>100</v>
      </c>
      <c r="H34" s="243">
        <v>100</v>
      </c>
      <c r="I34" s="244">
        <f>H34</f>
        <v>100</v>
      </c>
      <c r="J34" s="244">
        <f>I34</f>
        <v>100</v>
      </c>
      <c r="K34" s="242">
        <f>J34</f>
        <v>100</v>
      </c>
      <c r="L34" s="230"/>
      <c r="M34" s="230"/>
      <c r="N34" s="230"/>
      <c r="O34" s="230"/>
      <c r="P34" s="230"/>
      <c r="Q34" s="230"/>
      <c r="R34" s="230"/>
      <c r="S34" s="231"/>
      <c r="T34" s="231"/>
      <c r="U34" s="231"/>
      <c r="V34" s="232"/>
      <c r="AD34" s="195"/>
      <c r="AE34" s="195"/>
      <c r="AF34" s="195"/>
      <c r="AG34" s="195"/>
    </row>
    <row r="35" spans="1:33" ht="26.25" customHeight="1">
      <c r="A35" s="223" t="s">
        <v>241</v>
      </c>
      <c r="B35" s="224" t="s">
        <v>240</v>
      </c>
      <c r="C35" s="224"/>
      <c r="D35" s="225"/>
      <c r="E35" s="238"/>
      <c r="F35" s="242">
        <f>G35</f>
        <v>100</v>
      </c>
      <c r="G35" s="242">
        <f>H35</f>
        <v>100</v>
      </c>
      <c r="H35" s="243">
        <v>100</v>
      </c>
      <c r="I35" s="244">
        <f>H35</f>
        <v>100</v>
      </c>
      <c r="J35" s="244">
        <f>I35+10</f>
        <v>110</v>
      </c>
      <c r="K35" s="242">
        <f>J35</f>
        <v>110</v>
      </c>
      <c r="L35" s="230"/>
      <c r="M35" s="230"/>
      <c r="N35" s="230"/>
      <c r="O35" s="230"/>
      <c r="P35" s="230"/>
      <c r="Q35" s="230"/>
      <c r="R35" s="230"/>
      <c r="S35" s="231"/>
      <c r="T35" s="231"/>
      <c r="U35" s="231"/>
      <c r="V35" s="232"/>
      <c r="AD35" s="195"/>
      <c r="AE35" s="195"/>
      <c r="AF35" s="195"/>
      <c r="AG35" s="195"/>
    </row>
    <row r="36" spans="1:33" ht="26.25" customHeight="1">
      <c r="A36" s="223" t="s">
        <v>242</v>
      </c>
      <c r="B36" s="224"/>
      <c r="C36" s="224"/>
      <c r="D36" s="225"/>
      <c r="E36" s="238"/>
      <c r="F36" s="242"/>
      <c r="G36" s="242"/>
      <c r="H36" s="243"/>
      <c r="I36" s="244"/>
      <c r="J36" s="244"/>
      <c r="K36" s="245"/>
      <c r="L36" s="230"/>
      <c r="M36" s="230"/>
      <c r="N36" s="230"/>
      <c r="O36" s="230"/>
      <c r="P36" s="230"/>
      <c r="Q36" s="230"/>
      <c r="R36" s="230"/>
      <c r="S36" s="231"/>
      <c r="T36" s="231"/>
      <c r="U36" s="231"/>
      <c r="V36" s="232"/>
      <c r="AD36" s="195"/>
      <c r="AE36" s="195"/>
      <c r="AF36" s="195"/>
      <c r="AG36" s="195"/>
    </row>
    <row r="37" spans="1:33" ht="26.25" customHeight="1">
      <c r="A37" s="223" t="s">
        <v>243</v>
      </c>
      <c r="B37" s="224"/>
      <c r="C37" s="224"/>
      <c r="D37" s="225"/>
      <c r="E37" s="238"/>
      <c r="F37" s="242"/>
      <c r="G37" s="242"/>
      <c r="H37" s="243"/>
      <c r="I37" s="244"/>
      <c r="J37" s="244"/>
      <c r="K37" s="245"/>
      <c r="L37" s="230"/>
      <c r="M37" s="230"/>
      <c r="N37" s="230"/>
      <c r="O37" s="230"/>
      <c r="P37" s="230"/>
      <c r="Q37" s="230"/>
      <c r="R37" s="230"/>
      <c r="S37" s="231"/>
      <c r="T37" s="231"/>
      <c r="U37" s="231"/>
      <c r="V37" s="232"/>
      <c r="AD37" s="195"/>
      <c r="AE37" s="195"/>
      <c r="AF37" s="195"/>
      <c r="AG37" s="195"/>
    </row>
    <row r="38" spans="1:33" ht="26.25" customHeight="1">
      <c r="A38" s="223" t="s">
        <v>244</v>
      </c>
      <c r="B38" s="224" t="s">
        <v>245</v>
      </c>
      <c r="C38" s="224"/>
      <c r="D38" s="225"/>
      <c r="E38" s="238">
        <v>0.5</v>
      </c>
      <c r="F38" s="242"/>
      <c r="G38" s="242"/>
      <c r="H38" s="243">
        <v>10.5</v>
      </c>
      <c r="I38" s="244"/>
      <c r="J38" s="244"/>
      <c r="K38" s="245"/>
      <c r="L38" s="230" t="s">
        <v>246</v>
      </c>
      <c r="M38" s="230"/>
      <c r="N38" s="230"/>
      <c r="O38" s="230"/>
      <c r="P38" s="230"/>
      <c r="Q38" s="230"/>
      <c r="R38" s="230"/>
      <c r="S38" s="246">
        <v>9.5</v>
      </c>
      <c r="T38" s="231"/>
      <c r="U38" s="231"/>
      <c r="V38" s="232"/>
      <c r="AD38" s="195"/>
      <c r="AE38" s="195"/>
      <c r="AF38" s="195"/>
      <c r="AG38" s="195"/>
    </row>
    <row r="39" spans="1:33" ht="26.25" customHeight="1">
      <c r="A39" s="223" t="s">
        <v>247</v>
      </c>
      <c r="B39" s="224" t="s">
        <v>245</v>
      </c>
      <c r="C39" s="224"/>
      <c r="D39" s="225"/>
      <c r="E39" s="238">
        <v>0.5</v>
      </c>
      <c r="F39" s="242"/>
      <c r="G39" s="242"/>
      <c r="H39" s="243">
        <v>10.5</v>
      </c>
      <c r="I39" s="244"/>
      <c r="J39" s="244"/>
      <c r="K39" s="245"/>
      <c r="L39" s="230" t="s">
        <v>246</v>
      </c>
      <c r="M39" s="230"/>
      <c r="N39" s="230"/>
      <c r="O39" s="230"/>
      <c r="P39" s="230"/>
      <c r="Q39" s="230"/>
      <c r="R39" s="230"/>
      <c r="S39" s="246">
        <v>9.5</v>
      </c>
      <c r="T39" s="231"/>
      <c r="U39" s="231"/>
      <c r="V39" s="232"/>
      <c r="AD39" s="195"/>
      <c r="AE39" s="195"/>
      <c r="AF39" s="195"/>
      <c r="AG39" s="195"/>
    </row>
    <row r="40" spans="1:33" ht="26.25" customHeight="1">
      <c r="A40" s="223"/>
      <c r="B40" s="247"/>
      <c r="C40" s="247"/>
      <c r="D40" s="225"/>
      <c r="E40" s="248"/>
      <c r="F40" s="241"/>
      <c r="G40" s="239"/>
      <c r="H40" s="240"/>
      <c r="I40" s="241"/>
      <c r="J40" s="241"/>
      <c r="K40" s="225"/>
      <c r="L40" s="365"/>
      <c r="M40" s="365"/>
      <c r="N40" s="365"/>
      <c r="O40" s="365"/>
      <c r="P40" s="365"/>
      <c r="Q40" s="365"/>
      <c r="R40" s="365"/>
      <c r="S40" s="231"/>
      <c r="T40" s="231"/>
      <c r="U40" s="231"/>
      <c r="V40" s="232"/>
      <c r="AD40" s="195"/>
      <c r="AE40" s="195"/>
      <c r="AF40" s="195"/>
      <c r="AG40" s="195"/>
    </row>
    <row r="41" spans="1:33" s="251" customFormat="1" ht="15" customHeight="1">
      <c r="A41" s="249" t="s">
        <v>248</v>
      </c>
      <c r="B41" s="250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</row>
    <row r="42" spans="1:33" s="251" customFormat="1" ht="15" customHeight="1" thickBot="1">
      <c r="A42" s="249"/>
      <c r="B42" s="250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</row>
    <row r="43" spans="1:33" s="251" customFormat="1" ht="15" customHeight="1" thickBot="1">
      <c r="A43" s="357" t="s">
        <v>249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</row>
    <row r="44" spans="1:33" s="251" customFormat="1" ht="15" hidden="1" customHeight="1" outlineLevel="1">
      <c r="A44" s="252" t="s">
        <v>250</v>
      </c>
      <c r="B44" s="250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</row>
    <row r="45" spans="1:33" s="251" customFormat="1" ht="15" hidden="1" customHeight="1" outlineLevel="1">
      <c r="A45" s="253"/>
      <c r="B45" s="250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</row>
    <row r="46" spans="1:33" s="251" customFormat="1" ht="15" hidden="1" customHeight="1" outlineLevel="1">
      <c r="A46" s="253"/>
      <c r="B46" s="250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</row>
    <row r="47" spans="1:33" s="251" customFormat="1" ht="15" hidden="1" customHeight="1" outlineLevel="1">
      <c r="A47" s="253"/>
      <c r="B47" s="250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</row>
    <row r="48" spans="1:33" s="251" customFormat="1" ht="15" hidden="1" customHeight="1" outlineLevel="1">
      <c r="A48" s="253"/>
      <c r="B48" s="250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</row>
    <row r="49" spans="1:31" s="251" customFormat="1" ht="15" hidden="1" customHeight="1" outlineLevel="1">
      <c r="A49" s="252" t="s">
        <v>251</v>
      </c>
      <c r="B49" s="250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</row>
    <row r="50" spans="1:31" s="251" customFormat="1" ht="15" hidden="1" customHeight="1" outlineLevel="1">
      <c r="A50" s="253"/>
      <c r="B50" s="250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</row>
    <row r="51" spans="1:31" s="251" customFormat="1" ht="15" hidden="1" customHeight="1" outlineLevel="1">
      <c r="A51" s="249"/>
      <c r="B51" s="250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</row>
    <row r="52" spans="1:31" s="251" customFormat="1" ht="15" hidden="1" customHeight="1" outlineLevel="1">
      <c r="A52" s="249"/>
      <c r="B52" s="250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</row>
    <row r="53" spans="1:31" s="251" customFormat="1" ht="15" hidden="1" customHeight="1" outlineLevel="1">
      <c r="A53" s="249"/>
      <c r="B53" s="250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</row>
    <row r="54" spans="1:31" s="251" customFormat="1" ht="15" hidden="1" customHeight="1" outlineLevel="1">
      <c r="A54" s="252" t="s">
        <v>252</v>
      </c>
      <c r="B54" s="250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</row>
    <row r="55" spans="1:31" s="251" customFormat="1" ht="15" hidden="1" customHeight="1" outlineLevel="1">
      <c r="A55" s="253"/>
      <c r="B55" s="250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</row>
    <row r="56" spans="1:31" s="249" customFormat="1" ht="15" hidden="1" customHeight="1" outlineLevel="1">
      <c r="B56" s="250"/>
    </row>
    <row r="57" spans="1:31" s="249" customFormat="1" ht="15" hidden="1" customHeight="1" outlineLevel="1">
      <c r="B57" s="250"/>
    </row>
    <row r="58" spans="1:31" s="249" customFormat="1" ht="15" hidden="1" customHeight="1" outlineLevel="1">
      <c r="B58" s="250"/>
    </row>
    <row r="59" spans="1:31" s="249" customFormat="1" ht="15" hidden="1" customHeight="1" outlineLevel="1">
      <c r="A59" s="252" t="s">
        <v>253</v>
      </c>
      <c r="B59" s="250"/>
    </row>
    <row r="60" spans="1:31" s="249" customFormat="1" ht="15" hidden="1" customHeight="1" outlineLevel="1">
      <c r="A60" s="249" t="s">
        <v>254</v>
      </c>
      <c r="B60" s="250"/>
    </row>
    <row r="61" spans="1:31" s="249" customFormat="1" ht="15" hidden="1" customHeight="1" outlineLevel="1">
      <c r="A61" s="249" t="s">
        <v>147</v>
      </c>
      <c r="B61" s="250"/>
    </row>
    <row r="62" spans="1:31" s="249" customFormat="1" ht="15" hidden="1" customHeight="1" outlineLevel="1">
      <c r="A62" s="249" t="s">
        <v>255</v>
      </c>
      <c r="B62" s="250"/>
    </row>
    <row r="63" spans="1:31" s="249" customFormat="1" ht="15" hidden="1" customHeight="1" outlineLevel="1">
      <c r="A63" s="249" t="s">
        <v>256</v>
      </c>
      <c r="B63" s="250"/>
    </row>
    <row r="64" spans="1:31" s="249" customFormat="1" ht="15" hidden="1" customHeight="1" outlineLevel="1">
      <c r="B64" s="250"/>
    </row>
    <row r="65" spans="1:20" s="249" customFormat="1" ht="15" hidden="1" customHeight="1" outlineLevel="1">
      <c r="B65" s="250"/>
    </row>
    <row r="66" spans="1:20" s="249" customFormat="1" ht="15" hidden="1" customHeight="1" outlineLevel="1">
      <c r="B66" s="250"/>
    </row>
    <row r="67" spans="1:20" s="249" customFormat="1" ht="15" hidden="1" customHeight="1" outlineLevel="1">
      <c r="B67" s="250"/>
    </row>
    <row r="68" spans="1:20" s="249" customFormat="1" ht="15" hidden="1" customHeight="1" outlineLevel="1">
      <c r="A68" s="253"/>
      <c r="B68" s="254"/>
    </row>
    <row r="69" spans="1:20" s="249" customFormat="1" ht="15" hidden="1" customHeight="1" outlineLevel="1">
      <c r="B69" s="250"/>
    </row>
    <row r="70" spans="1:20" s="249" customFormat="1" ht="15" hidden="1" customHeight="1" outlineLevel="1">
      <c r="A70" s="253"/>
      <c r="B70" s="250"/>
    </row>
    <row r="71" spans="1:20" s="249" customFormat="1" ht="16.5" collapsed="1" thickBot="1">
      <c r="B71" s="250"/>
    </row>
    <row r="72" spans="1:20" s="249" customFormat="1" ht="15" customHeight="1" thickBot="1">
      <c r="A72" s="357" t="s">
        <v>257</v>
      </c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9"/>
    </row>
    <row r="73" spans="1:20" s="184" customFormat="1" ht="15" customHeight="1">
      <c r="A73" s="194"/>
      <c r="B73" s="192"/>
      <c r="C73" s="192"/>
    </row>
    <row r="74" spans="1:20" s="184" customFormat="1" ht="15" customHeight="1">
      <c r="A74" s="194"/>
      <c r="B74" s="192"/>
      <c r="C74" s="192"/>
    </row>
    <row r="75" spans="1:20" s="184" customFormat="1" ht="15" customHeight="1">
      <c r="A75" s="194"/>
      <c r="B75" s="192"/>
      <c r="C75" s="192"/>
    </row>
    <row r="76" spans="1:20" s="184" customFormat="1" ht="15" customHeight="1">
      <c r="A76" s="194"/>
      <c r="B76" s="192"/>
      <c r="C76" s="192"/>
    </row>
    <row r="77" spans="1:20" s="184" customFormat="1" ht="15" customHeight="1">
      <c r="A77" s="194"/>
      <c r="B77" s="192"/>
      <c r="C77" s="192"/>
    </row>
    <row r="78" spans="1:20" s="184" customFormat="1" ht="15" customHeight="1">
      <c r="A78" s="194"/>
      <c r="B78" s="192"/>
      <c r="C78" s="192"/>
    </row>
    <row r="79" spans="1:20" s="184" customFormat="1" ht="15" customHeight="1">
      <c r="A79" s="194"/>
      <c r="B79" s="192"/>
      <c r="C79" s="192"/>
    </row>
    <row r="80" spans="1:20" s="184" customFormat="1" ht="15" customHeight="1">
      <c r="A80" s="194"/>
      <c r="B80" s="192"/>
      <c r="C80" s="192"/>
    </row>
    <row r="81" spans="1:3" s="184" customFormat="1" ht="15" customHeight="1">
      <c r="A81" s="194"/>
      <c r="B81" s="192"/>
      <c r="C81" s="192"/>
    </row>
    <row r="82" spans="1:3" s="184" customFormat="1" ht="15" customHeight="1">
      <c r="A82" s="194"/>
      <c r="B82" s="192"/>
      <c r="C82" s="192"/>
    </row>
    <row r="83" spans="1:3" s="184" customFormat="1" ht="15" customHeight="1">
      <c r="A83" s="194"/>
      <c r="B83" s="192"/>
      <c r="C83" s="192"/>
    </row>
    <row r="84" spans="1:3" s="184" customFormat="1" ht="15" customHeight="1">
      <c r="A84" s="194"/>
      <c r="B84" s="192"/>
      <c r="C84" s="192"/>
    </row>
    <row r="85" spans="1:3" s="184" customFormat="1" ht="15" customHeight="1">
      <c r="A85" s="194"/>
      <c r="B85" s="192"/>
      <c r="C85" s="192"/>
    </row>
    <row r="86" spans="1:3" s="184" customFormat="1" ht="15" customHeight="1">
      <c r="A86" s="194"/>
      <c r="B86" s="192"/>
      <c r="C86" s="192"/>
    </row>
    <row r="87" spans="1:3" s="184" customFormat="1" ht="15" customHeight="1">
      <c r="A87" s="194"/>
      <c r="B87" s="192"/>
      <c r="C87" s="192"/>
    </row>
    <row r="88" spans="1:3" s="184" customFormat="1" ht="15" customHeight="1">
      <c r="A88" s="194"/>
      <c r="B88" s="192"/>
      <c r="C88" s="192"/>
    </row>
    <row r="89" spans="1:3" s="184" customFormat="1" ht="15" customHeight="1">
      <c r="A89" s="194"/>
      <c r="B89" s="192"/>
      <c r="C89" s="192"/>
    </row>
    <row r="90" spans="1:3" s="184" customFormat="1" ht="15" customHeight="1">
      <c r="A90" s="194"/>
      <c r="B90" s="192"/>
      <c r="C90" s="192"/>
    </row>
    <row r="91" spans="1:3" s="184" customFormat="1" ht="15" customHeight="1">
      <c r="A91" s="194"/>
      <c r="B91" s="192"/>
      <c r="C91" s="192"/>
    </row>
    <row r="92" spans="1:3" s="184" customFormat="1" ht="15" customHeight="1">
      <c r="A92" s="194"/>
      <c r="B92" s="192"/>
      <c r="C92" s="192"/>
    </row>
    <row r="93" spans="1:3" s="184" customFormat="1" ht="15" customHeight="1">
      <c r="A93" s="194"/>
      <c r="B93" s="192"/>
      <c r="C93" s="192"/>
    </row>
    <row r="94" spans="1:3" s="184" customFormat="1" ht="15" customHeight="1">
      <c r="A94" s="194"/>
      <c r="B94" s="192"/>
      <c r="C94" s="192"/>
    </row>
    <row r="95" spans="1:3" s="184" customFormat="1" ht="15" customHeight="1">
      <c r="A95" s="194"/>
      <c r="B95" s="192"/>
      <c r="C95" s="192"/>
    </row>
    <row r="96" spans="1:3" s="184" customFormat="1" ht="15" customHeight="1">
      <c r="A96" s="194"/>
      <c r="B96" s="192"/>
      <c r="C96" s="192"/>
    </row>
    <row r="97" spans="1:21" s="184" customFormat="1" ht="15" customHeight="1" thickBot="1">
      <c r="A97" s="194"/>
      <c r="B97" s="192"/>
      <c r="C97" s="192"/>
    </row>
    <row r="98" spans="1:21" s="184" customFormat="1" ht="15" customHeight="1" thickBot="1">
      <c r="A98" s="360" t="s">
        <v>258</v>
      </c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2"/>
    </row>
    <row r="99" spans="1:21" s="184" customFormat="1" ht="15" customHeight="1">
      <c r="B99" s="192"/>
      <c r="C99" s="192"/>
    </row>
    <row r="100" spans="1:21" s="184" customFormat="1" ht="15" customHeight="1">
      <c r="A100" s="194" t="s">
        <v>259</v>
      </c>
      <c r="B100" s="192"/>
      <c r="C100" s="192"/>
    </row>
    <row r="101" spans="1:21" s="184" customFormat="1" ht="15" customHeight="1">
      <c r="B101" s="192"/>
      <c r="C101" s="192"/>
    </row>
    <row r="102" spans="1:21" s="184" customFormat="1" ht="15" customHeight="1" thickBot="1">
      <c r="B102" s="192"/>
      <c r="C102" s="192"/>
    </row>
    <row r="103" spans="1:21" s="184" customFormat="1" ht="15" customHeight="1" thickBot="1">
      <c r="A103" s="360" t="s">
        <v>260</v>
      </c>
      <c r="B103" s="361"/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2"/>
    </row>
    <row r="104" spans="1:21" s="184" customFormat="1" ht="15" customHeight="1">
      <c r="B104" s="192"/>
      <c r="C104" s="192"/>
    </row>
    <row r="105" spans="1:21" s="184" customFormat="1" ht="15" customHeight="1">
      <c r="A105" s="184" t="s">
        <v>261</v>
      </c>
      <c r="B105" s="192"/>
      <c r="C105" s="192"/>
    </row>
    <row r="106" spans="1:21" s="184" customFormat="1" ht="15" customHeight="1">
      <c r="A106" s="184" t="s">
        <v>262</v>
      </c>
      <c r="B106" s="192"/>
      <c r="C106" s="192"/>
    </row>
    <row r="107" spans="1:21" s="184" customFormat="1" ht="30" customHeight="1">
      <c r="A107" s="255" t="s">
        <v>263</v>
      </c>
      <c r="B107" s="192"/>
      <c r="C107" s="192"/>
    </row>
    <row r="108" spans="1:21" s="184" customFormat="1" ht="15" customHeight="1">
      <c r="B108" s="192"/>
      <c r="C108" s="192"/>
    </row>
    <row r="109" spans="1:21" s="184" customFormat="1" ht="15" customHeight="1">
      <c r="B109" s="192"/>
      <c r="C109" s="192"/>
    </row>
    <row r="110" spans="1:21" s="184" customFormat="1" ht="15" customHeight="1">
      <c r="B110" s="192"/>
      <c r="C110" s="192"/>
    </row>
    <row r="111" spans="1:21" s="184" customFormat="1" ht="15" customHeight="1">
      <c r="B111" s="192"/>
      <c r="C111" s="192"/>
    </row>
    <row r="112" spans="1:21" s="184" customFormat="1" ht="15" customHeight="1">
      <c r="B112" s="192"/>
      <c r="C112" s="192"/>
    </row>
    <row r="113" spans="1:21" s="184" customFormat="1" ht="15" customHeight="1">
      <c r="B113" s="192"/>
      <c r="C113" s="192"/>
    </row>
    <row r="114" spans="1:21" s="184" customFormat="1" ht="15" customHeight="1">
      <c r="B114" s="192"/>
      <c r="C114" s="192"/>
    </row>
    <row r="115" spans="1:21" s="184" customFormat="1" ht="15" customHeight="1">
      <c r="B115" s="192"/>
      <c r="C115" s="192"/>
    </row>
    <row r="116" spans="1:21" s="184" customFormat="1" ht="15" customHeight="1">
      <c r="B116" s="192"/>
      <c r="C116" s="192"/>
    </row>
    <row r="117" spans="1:21" s="184" customFormat="1" ht="15" customHeight="1">
      <c r="B117" s="192"/>
      <c r="C117" s="192"/>
    </row>
    <row r="118" spans="1:21" s="184" customFormat="1" ht="15" customHeight="1">
      <c r="B118" s="192"/>
      <c r="C118" s="192"/>
    </row>
    <row r="119" spans="1:21" s="184" customFormat="1" ht="15" customHeight="1">
      <c r="B119" s="192"/>
      <c r="C119" s="192"/>
    </row>
    <row r="120" spans="1:21" s="184" customFormat="1" ht="15" customHeight="1">
      <c r="B120" s="192"/>
      <c r="C120" s="192"/>
    </row>
    <row r="121" spans="1:21" s="184" customFormat="1" ht="15" customHeight="1">
      <c r="B121" s="192"/>
      <c r="C121" s="192"/>
    </row>
    <row r="122" spans="1:21" s="184" customFormat="1" ht="15" customHeight="1">
      <c r="B122" s="192"/>
      <c r="C122" s="192"/>
    </row>
    <row r="123" spans="1:21" s="184" customFormat="1" ht="15" customHeight="1">
      <c r="B123" s="192"/>
      <c r="C123" s="192"/>
    </row>
    <row r="124" spans="1:21" s="184" customFormat="1" ht="15" customHeight="1">
      <c r="B124" s="192"/>
      <c r="C124" s="192"/>
    </row>
    <row r="125" spans="1:21" s="184" customFormat="1" ht="15" customHeight="1" thickBot="1">
      <c r="B125" s="192"/>
      <c r="C125" s="192"/>
    </row>
    <row r="126" spans="1:21" s="184" customFormat="1" ht="15" customHeight="1">
      <c r="A126" s="363"/>
      <c r="B126" s="364"/>
      <c r="C126" s="256"/>
      <c r="D126" s="257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9"/>
    </row>
    <row r="127" spans="1:21" s="184" customFormat="1" ht="15" customHeight="1">
      <c r="A127" s="260"/>
      <c r="B127" s="192"/>
      <c r="C127" s="192"/>
      <c r="D127" s="261"/>
      <c r="U127" s="262"/>
    </row>
    <row r="128" spans="1:21" s="184" customFormat="1" ht="15" customHeight="1">
      <c r="A128" s="260"/>
      <c r="B128" s="192"/>
      <c r="C128" s="192"/>
      <c r="D128" s="261"/>
      <c r="U128" s="262"/>
    </row>
    <row r="129" spans="1:21" s="184" customFormat="1" ht="15" customHeight="1" thickBot="1">
      <c r="A129" s="260"/>
      <c r="B129" s="192"/>
      <c r="C129" s="192"/>
      <c r="D129" s="261"/>
      <c r="U129" s="262"/>
    </row>
    <row r="130" spans="1:21" s="184" customFormat="1" ht="15" customHeight="1" thickBot="1">
      <c r="A130" s="187" t="s">
        <v>264</v>
      </c>
      <c r="B130" s="263"/>
      <c r="C130" s="264"/>
      <c r="D130" s="349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1"/>
    </row>
    <row r="131" spans="1:21" s="184" customFormat="1" ht="15" customHeight="1" thickBot="1">
      <c r="A131" s="352" t="s">
        <v>265</v>
      </c>
      <c r="B131" s="353"/>
      <c r="C131" s="264"/>
      <c r="D131" s="354" t="s">
        <v>266</v>
      </c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6"/>
    </row>
    <row r="132" spans="1:21" s="184" customFormat="1" ht="15" customHeight="1">
      <c r="A132" s="194" t="s">
        <v>267</v>
      </c>
      <c r="B132" s="192"/>
      <c r="C132" s="192"/>
    </row>
  </sheetData>
  <mergeCells count="27">
    <mergeCell ref="L16:R16"/>
    <mergeCell ref="L17:R17"/>
    <mergeCell ref="L18:R18"/>
    <mergeCell ref="L19:R19"/>
    <mergeCell ref="P1:V4"/>
    <mergeCell ref="R5:S5"/>
    <mergeCell ref="L13:R13"/>
    <mergeCell ref="L14:R14"/>
    <mergeCell ref="L15:R15"/>
    <mergeCell ref="E7:E9"/>
    <mergeCell ref="L7:R9"/>
    <mergeCell ref="L10:R10"/>
    <mergeCell ref="L11:R11"/>
    <mergeCell ref="L12:R12"/>
    <mergeCell ref="L20:R20"/>
    <mergeCell ref="L21:R21"/>
    <mergeCell ref="L22:R22"/>
    <mergeCell ref="L23:R23"/>
    <mergeCell ref="L40:R40"/>
    <mergeCell ref="D130:U130"/>
    <mergeCell ref="A131:B131"/>
    <mergeCell ref="D131:U131"/>
    <mergeCell ref="A43:T43"/>
    <mergeCell ref="A72:T72"/>
    <mergeCell ref="A98:U98"/>
    <mergeCell ref="A103:U103"/>
    <mergeCell ref="A126:B126"/>
  </mergeCells>
  <conditionalFormatting sqref="B3:C5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58" orientation="landscape" verticalDpi="0" r:id="rId1"/>
  <rowBreaks count="1" manualBreakCount="1">
    <brk id="53" max="18" man="1"/>
  </rowBreaks>
  <colBreaks count="1" manualBreakCount="1">
    <brk id="24" max="1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381000</xdr:colOff>
                    <xdr:row>154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314325</xdr:colOff>
                    <xdr:row>154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314325</xdr:colOff>
                    <xdr:row>154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419100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Option Button 7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4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Option Button 10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419100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314325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Option Button 13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0</xdr:rowOff>
                  </from>
                  <to>
                    <xdr:col>1</xdr:col>
                    <xdr:colOff>361950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Option Button 14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0</xdr:rowOff>
                  </from>
                  <to>
                    <xdr:col>1</xdr:col>
                    <xdr:colOff>361950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Option Button 15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Option Button 16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Option Button 17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Option Button 18">
              <controlPr defaultSize="0" autoFill="0" autoLine="0" autoPict="0">
                <anchor moveWithCells="1">
                  <from>
                    <xdr:col>2</xdr:col>
                    <xdr:colOff>85725</xdr:colOff>
                    <xdr:row>124</xdr:row>
                    <xdr:rowOff>190500</xdr:rowOff>
                  </from>
                  <to>
                    <xdr:col>2</xdr:col>
                    <xdr:colOff>419100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Option Button 19">
              <controlPr defaultSize="0" autoFill="0" autoLine="0" autoPict="0">
                <anchor moveWithCells="1">
                  <from>
                    <xdr:col>2</xdr:col>
                    <xdr:colOff>85725</xdr:colOff>
                    <xdr:row>126</xdr:row>
                    <xdr:rowOff>28575</xdr:rowOff>
                  </from>
                  <to>
                    <xdr:col>2</xdr:col>
                    <xdr:colOff>333375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Option Button 20">
              <controlPr defaultSize="0" autoFill="0" autoLine="0" autoPict="0">
                <anchor moveWithCells="1">
                  <from>
                    <xdr:col>2</xdr:col>
                    <xdr:colOff>85725</xdr:colOff>
                    <xdr:row>127</xdr:row>
                    <xdr:rowOff>66675</xdr:rowOff>
                  </from>
                  <to>
                    <xdr:col>2</xdr:col>
                    <xdr:colOff>333375</xdr:colOff>
                    <xdr:row>128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6EA5E-6AD6-4CE5-9E81-C7A50B0D4FA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7B8F3-39A0-4DB9-8FD5-425D3FD85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2024-12-23T08:35:23Z</cp:lastPrinted>
  <dcterms:created xsi:type="dcterms:W3CDTF">2016-05-06T01:47:29Z</dcterms:created>
  <dcterms:modified xsi:type="dcterms:W3CDTF">2025-01-06T03:44:07Z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