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DONE/"/>
    </mc:Choice>
  </mc:AlternateContent>
  <xr:revisionPtr revIDLastSave="335" documentId="11_67A9A39E740BD62A36159A488305315AAE2D8C56" xr6:coauthVersionLast="47" xr6:coauthVersionMax="47" xr10:uidLastSave="{C2F82013-A1C3-46AC-A819-F78457102C7B}"/>
  <bookViews>
    <workbookView xWindow="-120" yWindow="-120" windowWidth="20730" windowHeight="11040" tabRatio="858" xr2:uid="{00000000-000D-0000-FFFF-FFFF00000000}"/>
  </bookViews>
  <sheets>
    <sheet name="1. CUTTING DOCKET" sheetId="1" r:id="rId1"/>
    <sheet name="2. TRIM CARD" sheetId="5" r:id="rId2"/>
    <sheet name="BTS" sheetId="38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DOCKET'!$A$1:$Q$148</definedName>
    <definedName name="_xlnm.Print_Area" localSheetId="2">BTS!$A$1:$Q$52</definedName>
    <definedName name="_xlnm.Print_Titles" localSheetId="0">'1. CUTTING DOCKET'!$1:$15</definedName>
    <definedName name="_xlnm.Print_Titles" localSheetId="1">'2. TRIM CARD'!$1:$5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4" i="1" l="1"/>
  <c r="I144" i="1"/>
  <c r="H144" i="1"/>
  <c r="G144" i="1"/>
  <c r="F144" i="1"/>
  <c r="E144" i="1"/>
  <c r="D144" i="1"/>
  <c r="C144" i="1"/>
  <c r="K144" i="1" s="1"/>
  <c r="C137" i="1"/>
  <c r="B137" i="1"/>
  <c r="C133" i="1"/>
  <c r="B133" i="1"/>
  <c r="C127" i="1"/>
  <c r="B127" i="1"/>
  <c r="B118" i="1"/>
  <c r="H52" i="38" l="1"/>
  <c r="I52" i="38" s="1"/>
  <c r="J52" i="38" s="1"/>
  <c r="F52" i="38"/>
  <c r="I51" i="38"/>
  <c r="J51" i="38" s="1"/>
  <c r="H51" i="38"/>
  <c r="F51" i="38"/>
  <c r="H50" i="38"/>
  <c r="I50" i="38" s="1"/>
  <c r="J50" i="38" s="1"/>
  <c r="F50" i="38"/>
  <c r="I49" i="38"/>
  <c r="J49" i="38" s="1"/>
  <c r="H49" i="38"/>
  <c r="F49" i="38"/>
  <c r="H48" i="38"/>
  <c r="I48" i="38" s="1"/>
  <c r="J48" i="38" s="1"/>
  <c r="F48" i="38"/>
  <c r="I46" i="38"/>
  <c r="J46" i="38" s="1"/>
  <c r="H46" i="38"/>
  <c r="F46" i="38"/>
  <c r="H45" i="38"/>
  <c r="I45" i="38" s="1"/>
  <c r="J45" i="38" s="1"/>
  <c r="F45" i="38"/>
  <c r="I44" i="38"/>
  <c r="J44" i="38" s="1"/>
  <c r="H44" i="38"/>
  <c r="F44" i="38"/>
  <c r="H43" i="38"/>
  <c r="I43" i="38" s="1"/>
  <c r="J43" i="38" s="1"/>
  <c r="F43" i="38"/>
  <c r="I42" i="38"/>
  <c r="J42" i="38" s="1"/>
  <c r="H42" i="38"/>
  <c r="F42" i="38"/>
  <c r="H41" i="38"/>
  <c r="I41" i="38" s="1"/>
  <c r="J41" i="38" s="1"/>
  <c r="F41" i="38"/>
  <c r="I40" i="38"/>
  <c r="J40" i="38" s="1"/>
  <c r="H40" i="38"/>
  <c r="F40" i="38"/>
  <c r="H39" i="38"/>
  <c r="I39" i="38" s="1"/>
  <c r="J39" i="38" s="1"/>
  <c r="F39" i="38"/>
  <c r="I38" i="38"/>
  <c r="J38" i="38" s="1"/>
  <c r="H38" i="38"/>
  <c r="F38" i="38"/>
  <c r="H37" i="38"/>
  <c r="I37" i="38" s="1"/>
  <c r="J37" i="38" s="1"/>
  <c r="F37" i="38"/>
  <c r="B6" i="38"/>
  <c r="B5" i="38"/>
  <c r="B4" i="38"/>
  <c r="B3" i="38"/>
  <c r="I1" i="38"/>
  <c r="S58" i="1" l="1"/>
  <c r="A10" i="5" l="1"/>
  <c r="L77" i="1" l="1"/>
  <c r="I19" i="1"/>
  <c r="J19" i="1"/>
  <c r="K19" i="1"/>
  <c r="L19" i="1"/>
  <c r="A8" i="5" l="1"/>
  <c r="C2" i="5" l="1"/>
  <c r="G19" i="1" l="1"/>
  <c r="A19" i="5" l="1"/>
  <c r="A17" i="5"/>
  <c r="B17" i="5"/>
  <c r="A15" i="5"/>
  <c r="B15" i="5"/>
  <c r="C14" i="5"/>
  <c r="C13" i="5"/>
  <c r="A9" i="5"/>
  <c r="B7" i="5"/>
  <c r="C5" i="5"/>
  <c r="C4" i="5"/>
  <c r="C3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1" i="1"/>
  <c r="I53" i="1" s="1"/>
  <c r="F148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G148" i="1" s="1"/>
  <c r="K21" i="1"/>
  <c r="K53" i="1" s="1"/>
  <c r="H148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8" i="1" l="1"/>
  <c r="A79" i="1"/>
  <c r="A80" i="1"/>
  <c r="L21" i="1"/>
  <c r="L53" i="1" s="1"/>
  <c r="I148" i="1" s="1"/>
  <c r="H21" i="1"/>
  <c r="H53" i="1" s="1"/>
  <c r="E148" i="1" s="1"/>
  <c r="L82" i="1" l="1"/>
  <c r="L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F19" i="1"/>
  <c r="F21" i="1" s="1"/>
  <c r="F53" i="1" s="1"/>
  <c r="C148" i="1" s="1"/>
  <c r="M19" i="1"/>
  <c r="M21" i="1" s="1"/>
  <c r="G21" i="1"/>
  <c r="G53" i="1" l="1"/>
  <c r="M53" i="1"/>
  <c r="J148" i="1" s="1"/>
  <c r="H82" i="1"/>
  <c r="H81" i="1"/>
  <c r="H91" i="1"/>
  <c r="H88" i="1"/>
  <c r="H94" i="1" s="1"/>
  <c r="H100" i="1" s="1"/>
  <c r="H106" i="1" s="1"/>
  <c r="H112" i="1" s="1"/>
  <c r="H87" i="1"/>
  <c r="H93" i="1" s="1"/>
  <c r="H99" i="1" s="1"/>
  <c r="H105" i="1" s="1"/>
  <c r="H111" i="1" s="1"/>
  <c r="F82" i="1"/>
  <c r="F81" i="1"/>
  <c r="D148" i="1" l="1"/>
  <c r="K148" i="1" s="1"/>
  <c r="C49" i="1"/>
  <c r="D43" i="1"/>
  <c r="D45" i="1" s="1"/>
  <c r="C43" i="1"/>
  <c r="Q42" i="1"/>
  <c r="Q45" i="1" s="1"/>
  <c r="K111" i="1" l="1"/>
  <c r="K105" i="1"/>
  <c r="K93" i="1"/>
  <c r="K81" i="1"/>
  <c r="K99" i="1"/>
  <c r="K87" i="1"/>
  <c r="S45" i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K98" i="1" l="1"/>
  <c r="K92" i="1"/>
  <c r="K86" i="1"/>
  <c r="K110" i="1"/>
  <c r="K104" i="1"/>
  <c r="K112" i="1"/>
  <c r="K82" i="1"/>
  <c r="K106" i="1"/>
  <c r="K100" i="1"/>
  <c r="K94" i="1"/>
  <c r="K88" i="1"/>
  <c r="E71" i="1"/>
  <c r="H109" i="1"/>
  <c r="H86" i="1"/>
  <c r="H92" i="1"/>
  <c r="H98" i="1" s="1"/>
  <c r="H104" i="1"/>
  <c r="H110" i="1" s="1"/>
  <c r="H85" i="1"/>
  <c r="H97" i="1"/>
  <c r="H103" i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M82" i="1"/>
  <c r="O82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K96" i="1" l="1"/>
  <c r="K90" i="1"/>
  <c r="K84" i="1"/>
  <c r="K108" i="1"/>
  <c r="K102" i="1"/>
  <c r="H84" i="1"/>
  <c r="H96" i="1"/>
  <c r="H108" i="1"/>
  <c r="H90" i="1"/>
  <c r="H102" i="1"/>
  <c r="E65" i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K109" i="1" l="1"/>
  <c r="K97" i="1"/>
  <c r="K91" i="1"/>
  <c r="K85" i="1"/>
  <c r="K103" i="1"/>
  <c r="S33" i="1"/>
  <c r="M81" i="1" l="1"/>
  <c r="O81" i="1" s="1"/>
  <c r="G64" i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C6" i="5" l="1"/>
  <c r="C9" i="5" s="1"/>
  <c r="K79" i="1"/>
  <c r="M79" i="1" s="1"/>
  <c r="O79" i="1" s="1"/>
  <c r="K95" i="1"/>
  <c r="M95" i="1" s="1"/>
  <c r="O95" i="1" s="1"/>
  <c r="K89" i="1"/>
  <c r="M89" i="1" s="1"/>
  <c r="O89" i="1" s="1"/>
  <c r="K77" i="1"/>
  <c r="M77" i="1" s="1"/>
  <c r="K83" i="1"/>
  <c r="M83" i="1" s="1"/>
  <c r="O83" i="1" s="1"/>
  <c r="K107" i="1"/>
  <c r="M107" i="1" s="1"/>
  <c r="O107" i="1" s="1"/>
  <c r="K101" i="1"/>
  <c r="M101" i="1" s="1"/>
  <c r="O101" i="1" s="1"/>
  <c r="K78" i="1"/>
  <c r="M78" i="1" s="1"/>
  <c r="O78" i="1" s="1"/>
  <c r="K80" i="1"/>
  <c r="M80" i="1" s="1"/>
  <c r="O80" i="1" s="1"/>
  <c r="Q53" i="1"/>
  <c r="H80" i="1"/>
  <c r="H78" i="1"/>
  <c r="H79" i="1"/>
  <c r="M90" i="1"/>
  <c r="O90" i="1" s="1"/>
  <c r="M98" i="1"/>
  <c r="O98" i="1" s="1"/>
  <c r="M106" i="1"/>
  <c r="O106" i="1" s="1"/>
  <c r="M91" i="1"/>
  <c r="O91" i="1" s="1"/>
  <c r="M99" i="1"/>
  <c r="O99" i="1" s="1"/>
  <c r="M84" i="1"/>
  <c r="O84" i="1" s="1"/>
  <c r="M92" i="1"/>
  <c r="O92" i="1" s="1"/>
  <c r="M100" i="1"/>
  <c r="O100" i="1" s="1"/>
  <c r="M108" i="1"/>
  <c r="O108" i="1" s="1"/>
  <c r="M87" i="1"/>
  <c r="O87" i="1" s="1"/>
  <c r="M103" i="1"/>
  <c r="O103" i="1" s="1"/>
  <c r="M85" i="1"/>
  <c r="O85" i="1" s="1"/>
  <c r="M93" i="1"/>
  <c r="O93" i="1" s="1"/>
  <c r="M109" i="1"/>
  <c r="O109" i="1" s="1"/>
  <c r="M111" i="1"/>
  <c r="O111" i="1" s="1"/>
  <c r="M86" i="1"/>
  <c r="O86" i="1" s="1"/>
  <c r="M94" i="1"/>
  <c r="O94" i="1" s="1"/>
  <c r="M102" i="1"/>
  <c r="O102" i="1" s="1"/>
  <c r="M110" i="1"/>
  <c r="O110" i="1" s="1"/>
  <c r="M88" i="1"/>
  <c r="O88" i="1" s="1"/>
  <c r="M96" i="1"/>
  <c r="O96" i="1" s="1"/>
  <c r="M104" i="1"/>
  <c r="O104" i="1" s="1"/>
  <c r="M112" i="1"/>
  <c r="O112" i="1" s="1"/>
  <c r="M97" i="1"/>
  <c r="O97" i="1" s="1"/>
  <c r="M105" i="1"/>
  <c r="O105" i="1" s="1"/>
  <c r="A57" i="1"/>
  <c r="H89" i="1"/>
  <c r="H101" i="1"/>
  <c r="H83" i="1"/>
  <c r="H95" i="1"/>
  <c r="H107" i="1"/>
  <c r="H77" i="1"/>
  <c r="G58" i="1" l="1"/>
  <c r="I58" i="1" s="1"/>
  <c r="J58" i="1" s="1"/>
  <c r="O77" i="1"/>
  <c r="G59" i="1" l="1"/>
  <c r="I59" i="1" s="1"/>
  <c r="J59" i="1" s="1"/>
  <c r="M59" i="1" l="1"/>
  <c r="M58" i="1"/>
</calcChain>
</file>

<file path=xl/sharedStrings.xml><?xml version="1.0" encoding="utf-8"?>
<sst xmlns="http://schemas.openxmlformats.org/spreadsheetml/2006/main" count="533" uniqueCount="235">
  <si>
    <t>Mã số:</t>
  </si>
  <si>
    <t>MER.QT-1.BM.4</t>
  </si>
  <si>
    <t>Lần ban hành:</t>
  </si>
  <si>
    <t>01</t>
  </si>
  <si>
    <t>Số trang</t>
  </si>
  <si>
    <t>03/03</t>
  </si>
  <si>
    <t>MER - CHI/OANH - EXT : 210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</si>
  <si>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</si>
  <si>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</si>
  <si>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</si>
  <si>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</si>
  <si>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</si>
  <si>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</si>
  <si>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SS TEE</t>
  </si>
  <si>
    <t>DROP:</t>
  </si>
  <si>
    <t>NGÀY CẤP:</t>
  </si>
  <si>
    <t>VẢI CHÍNH:</t>
  </si>
  <si>
    <t>SINGLE JERSEY_100% COTTON_190( SOFT HANDFEEL)</t>
  </si>
  <si>
    <t>NGÀY GIAO HÀNG:</t>
  </si>
  <si>
    <t xml:space="preserve">THÀNH PHẦN VẢI: </t>
  </si>
  <si>
    <t>100% COTTON</t>
  </si>
  <si>
    <t>KHỔ VẢI:</t>
  </si>
  <si>
    <t>177CM</t>
  </si>
  <si>
    <t xml:space="preserve">Xí nghiệp: </t>
  </si>
  <si>
    <t>UN-AVAILABLE</t>
  </si>
  <si>
    <t>KHÁCH HÀNG:</t>
  </si>
  <si>
    <t>TOMORROWLAND</t>
  </si>
  <si>
    <t xml:space="preserve">XUẤT NGÀY </t>
  </si>
  <si>
    <t>SKU</t>
  </si>
  <si>
    <t>COLOR</t>
  </si>
  <si>
    <t>SIZE:</t>
  </si>
  <si>
    <t>XXS</t>
  </si>
  <si>
    <t>XS</t>
  </si>
  <si>
    <t>S</t>
  </si>
  <si>
    <t>M</t>
  </si>
  <si>
    <t>L</t>
  </si>
  <si>
    <t>XL</t>
  </si>
  <si>
    <t>2XL</t>
  </si>
  <si>
    <t>3XL</t>
  </si>
  <si>
    <t>TOTAL</t>
  </si>
  <si>
    <t xml:space="preserve">ORDER CUT </t>
  </si>
  <si>
    <t>JET BLACK</t>
  </si>
  <si>
    <t>EXTRA (+/-)</t>
  </si>
  <si>
    <t>SHIPPING SAMPLE REQUIRED</t>
  </si>
  <si>
    <t>TOTAL :</t>
  </si>
  <si>
    <t>2XS</t>
  </si>
  <si>
    <t>M-0324-KT-5141</t>
  </si>
  <si>
    <t>WHITE</t>
  </si>
  <si>
    <t>WHISPER WHITE</t>
  </si>
  <si>
    <t>FLINT STONE</t>
  </si>
  <si>
    <t>BRONZE GREEN</t>
  </si>
  <si>
    <t>WILD GINGER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</si>
  <si>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</si>
  <si>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</si>
  <si>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</si>
  <si>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</si>
  <si>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</si>
  <si>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</si>
  <si>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</si>
  <si>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</si>
  <si>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</si>
  <si>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</si>
  <si>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</si>
  <si>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</si>
  <si>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</si>
  <si>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</si>
  <si>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+VIỀN</t>
  </si>
  <si>
    <t xml:space="preserve">RIB 1X1_100% COTTON_260 </t>
  </si>
  <si>
    <t>BO CỔ</t>
  </si>
  <si>
    <t>VẢI CHÍNH</t>
  </si>
  <si>
    <t>WHITE OVO STANDARD</t>
  </si>
  <si>
    <t>-OVFW24P0456003T00K LOT 0743/3 ÁNH A CẤP 795M</t>
  </si>
  <si>
    <t xml:space="preserve">CM20 1X1RIB  100% COTTON 260GSM </t>
  </si>
  <si>
    <t xml:space="preserve">-OVFW24P0456004T00K LOT 0743/3 ÁNH A CẤP 54M </t>
  </si>
  <si>
    <t>-OVFW24P0456005T00K LOT 0716/4 ÁNH A CẤP 74MM
-OVFW24P0456005T00K LOT 0715/4 ÁNH A CẤP 530MM</t>
  </si>
  <si>
    <t xml:space="preserve">-OVFW24P0456006T00K LOT 0716/4 ÁNH A CẤP 15M TRIỆT TIÊU
OVFW24P0456006T00K LOT 0715/4 ÁNH A CẤP 26M </t>
  </si>
  <si>
    <t>-OVFW24P0456007T00K LOT 0309/4 ÁNH A CẤP 149M
-OVFW24P0456007T00K LOT 0310/4 ÁNH A CẤP 445M</t>
  </si>
  <si>
    <t>-OVFW24P0456008T00K LOT 0309/4 ÁNH A CẤP 17M TRIỆT TIÊU
-OVFW24P0456007T00K LOT 0310/4 ÁNH A CẤP 24M</t>
  </si>
  <si>
    <t>-OVFW24P0456009T00K LOT 1502/4 ÁNH A CẤP 400M</t>
  </si>
  <si>
    <t>-OVFW24P0456010T00K LOT 1502/4 CẤP 27M</t>
  </si>
  <si>
    <t>-OVFW24P0456011T00K LOT 1501/4 ÁNH A CẤP 399M</t>
  </si>
  <si>
    <t>-OVFW24P0456012T00K LOT 1501/4 ÁNH A CẤP 27M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</si>
  <si>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</si>
  <si>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</si>
  <si>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</si>
  <si>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</si>
  <si>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</si>
  <si>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</si>
  <si>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</si>
  <si>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</si>
  <si>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</si>
  <si>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</si>
  <si>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</si>
  <si>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 xml:space="preserve">CHỈ 40/2 MAY CHÍNH + VẮT SỔ </t>
  </si>
  <si>
    <t>CUỘN</t>
  </si>
  <si>
    <t xml:space="preserve">NHÃN CHÍNH </t>
  </si>
  <si>
    <t>BLACK</t>
  </si>
  <si>
    <t xml:space="preserve">PCS </t>
  </si>
  <si>
    <t>NHÃN SIZE</t>
  </si>
  <si>
    <t>CHỈ TEX 40 MAY CHÍNH + VẮT SỔ</t>
  </si>
  <si>
    <t>GR10.038</t>
  </si>
  <si>
    <t>PO: O08-0510</t>
  </si>
  <si>
    <t>RE8082</t>
  </si>
  <si>
    <t>NHÃN CHÍNH LT251 KHÔNG SIZE (LBOVO151)</t>
  </si>
  <si>
    <t>PO: O08-0511</t>
  </si>
  <si>
    <t>NHÃN SIZE LT246 (OVOW23_181_T)</t>
  </si>
  <si>
    <t>NHÃN XUẤT XỨ (MADE IN VIET NAM)
LT138_TEAR-AWAY COO TAB_OVOF21_217_T</t>
  </si>
  <si>
    <t>PO: O08-0513</t>
  </si>
  <si>
    <t>NHÃN THÀNH PHẦN 100% COTTON LT110_CC LABEL</t>
  </si>
  <si>
    <t>PO: O08-0512</t>
  </si>
  <si>
    <t>TAPE DỆT 5MM</t>
  </si>
  <si>
    <t>NATURAL</t>
  </si>
  <si>
    <t>PO: O08-0514</t>
  </si>
  <si>
    <t>TAPE DỆT 1/8"</t>
  </si>
  <si>
    <t>PHẦN D : IN / THÊU / WASH</t>
  </si>
  <si>
    <t>PHẦN E : HÌNH</t>
  </si>
  <si>
    <t>CHẤT LƯỢNG VÀ KÍCH THƯỚC</t>
  </si>
  <si>
    <t>DUYỆT HÌNH IN THEO</t>
  </si>
  <si>
    <t>THÔNG TIN ĐỊNH VỊ HÌNH IN</t>
  </si>
  <si>
    <t>XXL</t>
  </si>
  <si>
    <t xml:space="preserve">THÊU : </t>
  </si>
  <si>
    <t>DUYỆT HÌNH THÊU THEO</t>
  </si>
  <si>
    <t>THÔNG TIN ĐỊNH VỊ HÌNH THÊU</t>
  </si>
  <si>
    <t xml:space="preserve">ĐỊNH VỊ HÌNH THÊU THÂN TRƯỚC :
CANH GIỮA THÂN TRƯỚC , TỪ ĐƯỜNG MAY GIỮA CỔ TRƯỚC XUỐNG </t>
  </si>
  <si>
    <t>9.5CM</t>
  </si>
  <si>
    <t>DUYỆT GARMENT WASH  THEO</t>
  </si>
  <si>
    <t>CẦN WASH ĐỂ CO RÚT VÀO THÔNG SỐ.</t>
  </si>
  <si>
    <t xml:space="preserve">WASH : </t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</si>
  <si>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</si>
  <si>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</si>
  <si>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</si>
  <si>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</si>
  <si>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</si>
  <si>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</si>
  <si>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</si>
  <si>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 xml:space="preserve">VẢI CHÍNH </t>
  </si>
  <si>
    <t>THÀNH PHẦN</t>
  </si>
  <si>
    <t>CHỈ MAY CHÍNH</t>
  </si>
  <si>
    <t xml:space="preserve">GẬP ĐÔI, MAY KẸP TẠI GIỮA CỔ SAU </t>
  </si>
  <si>
    <t xml:space="preserve">GẬP ĐÔI, MAY SÁT BÊN CẠNH TRÁI CỦA NHÃN CHÍNH ( HƯỚNG NGƯỜI MẶC) </t>
  </si>
  <si>
    <t>GẬP ĐÔI, MAY KẸP BÊN SƯỜN TRÁI NGƯỜI MẶT, CÁCH MÉP LAI 11CM</t>
  </si>
  <si>
    <t xml:space="preserve">Date spec send </t>
  </si>
  <si>
    <t>Not applicable for now</t>
  </si>
  <si>
    <t>Date comments send</t>
  </si>
  <si>
    <t xml:space="preserve">Based on </t>
  </si>
  <si>
    <t>Gender</t>
  </si>
  <si>
    <t>Category</t>
  </si>
  <si>
    <t>Supplier</t>
  </si>
  <si>
    <t xml:space="preserve">SKETCH/ HOW TO MEASURE (no reference for proportions or details) </t>
  </si>
  <si>
    <t>T-SHIRT</t>
  </si>
  <si>
    <t xml:space="preserve"> </t>
  </si>
  <si>
    <t>TOL 
UPDATED ON 16.SEP</t>
  </si>
  <si>
    <t>UA COMMENTS ON 09.SEP</t>
  </si>
  <si>
    <t>SAMPLE MEASUREMENTS</t>
  </si>
  <si>
    <t>MEASUREMENT</t>
  </si>
  <si>
    <t>INSTRUCTION</t>
  </si>
  <si>
    <t>SUPPLIER</t>
  </si>
  <si>
    <t>TML</t>
  </si>
  <si>
    <t>BODY</t>
  </si>
  <si>
    <t>BODY LENGTH</t>
  </si>
  <si>
    <t>FRONT, SHOULDER NECK POINT TO BOTTOM HEM</t>
  </si>
  <si>
    <t>DÀI TRƯỚC TỪ ĐỈNH VAI</t>
  </si>
  <si>
    <t>A</t>
  </si>
  <si>
    <t>SHOULDER TO SHOULDER</t>
  </si>
  <si>
    <t>SEAM TO SEAM, EXCL BINDING OR CUFF HEM</t>
  </si>
  <si>
    <t>NGANG VAI</t>
  </si>
  <si>
    <t>B</t>
  </si>
  <si>
    <t xml:space="preserve">1/2 CHEST WIDTH </t>
  </si>
  <si>
    <t>1 CM BELOW ARMPIT</t>
  </si>
  <si>
    <t>1/2 NGANG NGỰC DƯỚI NÁCH 1CM</t>
  </si>
  <si>
    <t>C</t>
  </si>
  <si>
    <t>1/2 BOTTOM WIDTH AT RIB/ BOTTOM HEM</t>
  </si>
  <si>
    <t xml:space="preserve">RELAXED </t>
  </si>
  <si>
    <t>1/2 NGANG LAI ĐO ÊM</t>
  </si>
  <si>
    <t>F</t>
  </si>
  <si>
    <t>BOTTOM HEM HEIGHT</t>
  </si>
  <si>
    <t>STITCHING OR RIB HEIGHT</t>
  </si>
  <si>
    <t>TO BẢN LAI ÁO</t>
  </si>
  <si>
    <t>G</t>
  </si>
  <si>
    <t>1/2 ARMHOLE STRAIGHT</t>
  </si>
  <si>
    <t>1/2 NÁCH ĐO THẲNG</t>
  </si>
  <si>
    <t>H</t>
  </si>
  <si>
    <t>1/2 SLEEVE OPENING INSIDE</t>
  </si>
  <si>
    <t>RIB/ CUFF HEM</t>
  </si>
  <si>
    <t>1/2 RỘNG LAI TAY</t>
  </si>
  <si>
    <t>J</t>
  </si>
  <si>
    <t>CUFF HEM HEIGHT</t>
  </si>
  <si>
    <t>TO BẢN LAI TAY</t>
  </si>
  <si>
    <t>K</t>
  </si>
  <si>
    <t xml:space="preserve">SLEEVE LENGTH </t>
  </si>
  <si>
    <t>CB TO CUFF HEM</t>
  </si>
  <si>
    <t>DÀI TAY TỪ GIỮA CỔ SAU ĐẾN LAI TAY</t>
  </si>
  <si>
    <t>UA suggetsed remove this point because there are the shoulder + slevee length from upper arm -&gt;  -&gt; APPROVED BY EMILIE ON 16/SEP</t>
  </si>
  <si>
    <t>UPPER ARM</t>
  </si>
  <si>
    <t>DÀI TAY TỪ ĐỈNH VAI ĐẾN LAI TAY</t>
  </si>
  <si>
    <t>UA suggetsed grading for a better shape -&gt;  -&gt; APPROVED BY EMILIE ON 16/SEP</t>
  </si>
  <si>
    <t>NECK</t>
  </si>
  <si>
    <t>.</t>
  </si>
  <si>
    <t xml:space="preserve">NECK OPENING </t>
  </si>
  <si>
    <t>SEAM TO SEAM, INCL COLLAR</t>
  </si>
  <si>
    <t>RỘNG CỔ</t>
  </si>
  <si>
    <t>O</t>
  </si>
  <si>
    <t>FRONT NECK DROP</t>
  </si>
  <si>
    <t>STRAIGHT FROM SNP TO CF NECKLINE, INCL COLLAR</t>
  </si>
  <si>
    <t>HẠ CỔ TRƯỚC</t>
  </si>
  <si>
    <t>P</t>
  </si>
  <si>
    <t>BACK NECK DROP</t>
  </si>
  <si>
    <t>HẠ CỔ SAU</t>
  </si>
  <si>
    <t>Q</t>
  </si>
  <si>
    <t>COLLAR HEIGHT</t>
  </si>
  <si>
    <t>TO BẢN CỔ</t>
  </si>
  <si>
    <t>R</t>
  </si>
  <si>
    <t>MINIMUM HEADPASSING</t>
  </si>
  <si>
    <t>NECKOPENING STRETCHED OPEN TO MAX</t>
  </si>
  <si>
    <t>VÒNG CỔ KÉO CĂNG</t>
  </si>
  <si>
    <t>T25-0047</t>
  </si>
  <si>
    <t>T25-0049</t>
  </si>
  <si>
    <t>T25-0051</t>
  </si>
  <si>
    <t>T25  FW25  G2783</t>
  </si>
  <si>
    <t>FW25 - PRODUCTION</t>
  </si>
  <si>
    <t>STAIRWAY WOMEN WHITE TSHIRT</t>
  </si>
  <si>
    <t>C0057-SST044</t>
  </si>
  <si>
    <t>THAM KHẢO CÁCH MAY: ÁO MẪU T25-SS37 ĐÃ CHUYỂN PHÒNG KỸ THUẬT</t>
  </si>
  <si>
    <t>SAMPLING</t>
  </si>
  <si>
    <t>OFF WHITE</t>
  </si>
  <si>
    <t xml:space="preserve">NHÃN THÀNH PHẦN </t>
  </si>
  <si>
    <r>
      <t>IN :</t>
    </r>
    <r>
      <rPr>
        <b/>
        <sz val="45"/>
        <rFont val="Muli"/>
      </rPr>
      <t xml:space="preserve"> </t>
    </r>
  </si>
  <si>
    <t>IN BÁN THÀNH PHẨM TẠI THÂN SAU</t>
  </si>
  <si>
    <t xml:space="preserve">DUYỆT CHẤT LƯỢNG, MÀU SẮC HÌNH IN NHƯ COMMENT </t>
  </si>
  <si>
    <t>ĐỊNH VỊ HÌNH IN THÂN SAU : CANH GIỮA THÂN SAU, TỪ ĐƯỜNG MAY GIỮA CỔ SAU XUÔNG</t>
  </si>
  <si>
    <t>0CM</t>
  </si>
  <si>
    <t>THÊU BÁN THÀNH PHẨM TẠI THÂN TRƯỚC</t>
  </si>
  <si>
    <t>DUYỆT CHẤT LƯỢNG, MÀU SẮC HÌNH IN NHƯ COMMENT MER GỬI</t>
  </si>
  <si>
    <t>- DUYỆT CHẤT LƯỢNG MÀU SẮC HÌNH THÊU NHƯ TRÊN ÁO MẪU ĐÃ CHUYỂN CÙNG TÁC NGHIỆP SẢN XUẤT</t>
  </si>
  <si>
    <t>7CM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</si>
</sst>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b/>
      <u/>
      <sz val="45"/>
      <name val="Muli"/>
    </font>
    <font>
      <sz val="19"/>
      <name val="Calibri"/>
      <family val="2"/>
    </font>
    <font>
      <b/>
      <sz val="19"/>
      <color rgb="FFFF0000"/>
      <name val="Calibri"/>
      <family val="2"/>
    </font>
    <font>
      <b/>
      <sz val="19"/>
      <name val="Calibri"/>
      <family val="2"/>
    </font>
    <font>
      <sz val="19"/>
      <color rgb="FFFF0000"/>
      <name val="Calibri"/>
      <family val="2"/>
    </font>
    <font>
      <sz val="19"/>
      <name val="Arial"/>
      <family val="2"/>
    </font>
    <font>
      <sz val="19"/>
      <color theme="1"/>
      <name val="Calibri"/>
      <family val="2"/>
    </font>
    <font>
      <sz val="19"/>
      <color theme="0"/>
      <name val="Calibri"/>
      <family val="2"/>
    </font>
    <font>
      <b/>
      <sz val="19"/>
      <color indexed="8"/>
      <name val="Calibri"/>
      <family val="2"/>
    </font>
    <font>
      <b/>
      <sz val="19"/>
      <color theme="1"/>
      <name val="Calibri"/>
      <family val="2"/>
    </font>
    <font>
      <sz val="19"/>
      <color theme="1"/>
      <name val="Calibri"/>
      <family val="2"/>
      <scheme val="minor"/>
    </font>
    <font>
      <b/>
      <sz val="19"/>
      <color rgb="FFFF0000"/>
      <name val="Calibri"/>
      <family val="2"/>
      <scheme val="minor"/>
    </font>
    <font>
      <sz val="19"/>
      <color rgb="FFFF0000"/>
      <name val="Arial"/>
      <family val="2"/>
    </font>
    <font>
      <sz val="19"/>
      <color rgb="FF000000"/>
      <name val="Calibri"/>
      <family val="2"/>
      <scheme val="minor"/>
    </font>
    <font>
      <strike/>
      <sz val="19"/>
      <name val="Calibri"/>
      <family val="2"/>
      <scheme val="minor"/>
    </font>
    <font>
      <b/>
      <strike/>
      <sz val="19"/>
      <color rgb="FFFF0000"/>
      <name val="Calibri"/>
      <family val="2"/>
      <scheme val="minor"/>
    </font>
    <font>
      <strike/>
      <sz val="19"/>
      <name val="Calibri"/>
      <family val="2"/>
    </font>
    <font>
      <strike/>
      <sz val="19"/>
      <color rgb="FFFF000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3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2" applyNumberFormat="0" applyProtection="0">
      <alignment horizontal="right" vertical="center"/>
    </xf>
    <xf numFmtId="0" fontId="2" fillId="8" borderId="12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3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1" applyNumberFormat="0" applyProtection="0">
      <alignment horizontal="left" vertical="center" indent="1"/>
    </xf>
    <xf numFmtId="4" fontId="13" fillId="7" borderId="31" applyNumberFormat="0" applyProtection="0">
      <alignment horizontal="right" vertical="center"/>
    </xf>
    <xf numFmtId="10" fontId="6" fillId="6" borderId="29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2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5" applyNumberFormat="0" applyAlignment="0" applyProtection="0"/>
    <xf numFmtId="0" fontId="58" fillId="20" borderId="36" applyNumberFormat="0" applyAlignment="0" applyProtection="0"/>
    <xf numFmtId="0" fontId="59" fillId="20" borderId="35" applyNumberFormat="0" applyAlignment="0" applyProtection="0"/>
    <xf numFmtId="0" fontId="60" fillId="0" borderId="37" applyNumberFormat="0" applyFill="0" applyAlignment="0" applyProtection="0"/>
    <xf numFmtId="0" fontId="61" fillId="21" borderId="38" applyNumberFormat="0" applyAlignment="0" applyProtection="0"/>
    <xf numFmtId="0" fontId="62" fillId="0" borderId="0" applyNumberFormat="0" applyFill="0" applyBorder="0" applyAlignment="0" applyProtection="0"/>
    <xf numFmtId="0" fontId="1" fillId="22" borderId="39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0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4" fillId="0" borderId="0"/>
    <xf numFmtId="0" fontId="76" fillId="0" borderId="0"/>
    <xf numFmtId="0" fontId="76" fillId="0" borderId="0"/>
    <xf numFmtId="0" fontId="1" fillId="0" borderId="0"/>
    <xf numFmtId="0" fontId="2" fillId="0" borderId="0" applyFill="0"/>
  </cellStyleXfs>
  <cellXfs count="37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4" xfId="0" applyFont="1" applyFill="1" applyBorder="1" applyAlignment="1">
      <alignment vertical="center"/>
    </xf>
    <xf numFmtId="0" fontId="21" fillId="2" borderId="24" xfId="0" applyFont="1" applyFill="1" applyBorder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left" vertical="center"/>
    </xf>
    <xf numFmtId="0" fontId="27" fillId="0" borderId="5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29" xfId="0" applyFont="1" applyFill="1" applyBorder="1" applyAlignment="1">
      <alignment horizontal="center" vertical="center"/>
    </xf>
    <xf numFmtId="0" fontId="28" fillId="2" borderId="26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65" fontId="37" fillId="0" borderId="29" xfId="0" applyNumberFormat="1" applyFont="1" applyBorder="1" applyAlignment="1">
      <alignment horizontal="center" vertical="center"/>
    </xf>
    <xf numFmtId="1" fontId="44" fillId="0" borderId="29" xfId="1" applyNumberFormat="1" applyFont="1" applyBorder="1" applyAlignment="1">
      <alignment horizontal="center" vertical="center" wrapText="1"/>
    </xf>
    <xf numFmtId="0" fontId="26" fillId="2" borderId="20" xfId="0" quotePrefix="1" applyFont="1" applyFill="1" applyBorder="1" applyAlignment="1">
      <alignment horizontal="center" vertical="center" wrapText="1"/>
    </xf>
    <xf numFmtId="0" fontId="26" fillId="2" borderId="21" xfId="0" quotePrefix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/>
    </xf>
    <xf numFmtId="4" fontId="37" fillId="2" borderId="29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165" fontId="26" fillId="2" borderId="29" xfId="0" applyNumberFormat="1" applyFont="1" applyFill="1" applyBorder="1" applyAlignment="1">
      <alignment horizontal="center" vertical="center"/>
    </xf>
    <xf numFmtId="2" fontId="26" fillId="2" borderId="29" xfId="0" applyNumberFormat="1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center" vertical="center" wrapText="1"/>
    </xf>
    <xf numFmtId="1" fontId="37" fillId="2" borderId="29" xfId="0" applyNumberFormat="1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/>
    </xf>
    <xf numFmtId="1" fontId="26" fillId="2" borderId="30" xfId="0" applyNumberFormat="1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 wrapText="1"/>
    </xf>
    <xf numFmtId="0" fontId="26" fillId="2" borderId="20" xfId="0" quotePrefix="1" applyFont="1" applyFill="1" applyBorder="1" applyAlignment="1">
      <alignment vertical="center" wrapText="1"/>
    </xf>
    <xf numFmtId="0" fontId="68" fillId="2" borderId="1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1" xfId="0" quotePrefix="1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1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vertical="center"/>
    </xf>
    <xf numFmtId="0" fontId="40" fillId="2" borderId="2" xfId="0" applyFont="1" applyFill="1" applyBorder="1" applyAlignment="1">
      <alignment horizontal="center" vertical="center"/>
    </xf>
    <xf numFmtId="3" fontId="40" fillId="2" borderId="2" xfId="0" applyNumberFormat="1" applyFont="1" applyFill="1" applyBorder="1" applyAlignment="1">
      <alignment horizontal="center" vertical="center"/>
    </xf>
    <xf numFmtId="0" fontId="40" fillId="2" borderId="2" xfId="62" applyNumberFormat="1" applyFont="1" applyFill="1" applyBorder="1" applyAlignment="1">
      <alignment horizontal="center" vertical="center"/>
    </xf>
    <xf numFmtId="0" fontId="40" fillId="13" borderId="2" xfId="0" applyFont="1" applyFill="1" applyBorder="1" applyAlignment="1">
      <alignment horizontal="center" vertical="center"/>
    </xf>
    <xf numFmtId="0" fontId="40" fillId="5" borderId="2" xfId="0" applyFont="1" applyFill="1" applyBorder="1" applyAlignment="1">
      <alignment vertical="center"/>
    </xf>
    <xf numFmtId="1" fontId="40" fillId="13" borderId="2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6" fillId="0" borderId="29" xfId="1" applyNumberFormat="1" applyFont="1" applyBorder="1" applyAlignment="1">
      <alignment vertical="center" wrapText="1"/>
    </xf>
    <xf numFmtId="1" fontId="48" fillId="14" borderId="0" xfId="0" applyNumberFormat="1" applyFont="1" applyFill="1" applyAlignment="1">
      <alignment horizontal="center" vertical="center"/>
    </xf>
    <xf numFmtId="1" fontId="27" fillId="0" borderId="29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29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5" xfId="1" applyNumberFormat="1" applyFont="1" applyBorder="1" applyAlignment="1">
      <alignment vertical="center" wrapText="1"/>
    </xf>
    <xf numFmtId="1" fontId="44" fillId="0" borderId="4" xfId="1" applyNumberFormat="1" applyFont="1" applyBorder="1" applyAlignment="1">
      <alignment horizontal="center" vertical="center" wrapText="1"/>
    </xf>
    <xf numFmtId="0" fontId="36" fillId="0" borderId="5" xfId="0" quotePrefix="1" applyFont="1" applyBorder="1" applyAlignment="1">
      <alignment horizontal="center" vertical="center"/>
    </xf>
    <xf numFmtId="0" fontId="73" fillId="2" borderId="0" xfId="0" applyFont="1" applyFill="1" applyAlignment="1">
      <alignment vertical="center" wrapText="1"/>
    </xf>
    <xf numFmtId="0" fontId="75" fillId="2" borderId="1" xfId="0" applyFont="1" applyFill="1" applyBorder="1" applyAlignment="1">
      <alignment horizontal="left" vertical="center"/>
    </xf>
    <xf numFmtId="0" fontId="48" fillId="47" borderId="1" xfId="0" applyFont="1" applyFill="1" applyBorder="1" applyAlignment="1">
      <alignment horizontal="left" vertical="center"/>
    </xf>
    <xf numFmtId="0" fontId="48" fillId="47" borderId="3" xfId="0" applyFont="1" applyFill="1" applyBorder="1" applyAlignment="1">
      <alignment horizontal="center" vertical="center"/>
    </xf>
    <xf numFmtId="0" fontId="48" fillId="47" borderId="0" xfId="0" applyFont="1" applyFill="1" applyAlignment="1">
      <alignment horizontal="center" vertical="center"/>
    </xf>
    <xf numFmtId="0" fontId="48" fillId="47" borderId="3" xfId="0" applyFont="1" applyFill="1" applyBorder="1" applyAlignment="1">
      <alignment horizontal="center" vertical="center" wrapText="1"/>
    </xf>
    <xf numFmtId="0" fontId="48" fillId="47" borderId="1" xfId="0" applyFont="1" applyFill="1" applyBorder="1" applyAlignment="1">
      <alignment horizontal="center" vertical="center"/>
    </xf>
    <xf numFmtId="1" fontId="40" fillId="2" borderId="2" xfId="0" applyNumberFormat="1" applyFont="1" applyFill="1" applyBorder="1" applyAlignment="1">
      <alignment horizontal="center" vertical="center"/>
    </xf>
    <xf numFmtId="1" fontId="40" fillId="5" borderId="1" xfId="0" quotePrefix="1" applyNumberFormat="1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0" fontId="77" fillId="2" borderId="1" xfId="0" applyFont="1" applyFill="1" applyBorder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78" fillId="2" borderId="0" xfId="0" applyFont="1" applyFill="1" applyAlignment="1">
      <alignment vertical="center" wrapText="1"/>
    </xf>
    <xf numFmtId="0" fontId="79" fillId="2" borderId="0" xfId="0" applyFont="1" applyFill="1" applyAlignment="1">
      <alignment vertical="center" wrapText="1"/>
    </xf>
    <xf numFmtId="9" fontId="78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1" fontId="26" fillId="0" borderId="29" xfId="1" applyNumberFormat="1" applyFont="1" applyBorder="1" applyAlignment="1">
      <alignment horizontal="center" vertical="center" wrapText="1"/>
    </xf>
    <xf numFmtId="0" fontId="79" fillId="2" borderId="0" xfId="0" applyFont="1" applyFill="1" applyAlignment="1">
      <alignment horizontal="left" vertical="center"/>
    </xf>
    <xf numFmtId="0" fontId="82" fillId="0" borderId="0" xfId="0" applyFont="1" applyAlignment="1">
      <alignment vertical="center"/>
    </xf>
    <xf numFmtId="9" fontId="82" fillId="0" borderId="0" xfId="131" applyFont="1" applyAlignment="1">
      <alignment vertical="center"/>
    </xf>
    <xf numFmtId="0" fontId="8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 vertical="top"/>
    </xf>
    <xf numFmtId="0" fontId="36" fillId="0" borderId="0" xfId="2" applyFont="1" applyAlignment="1">
      <alignment horizontal="center" vertical="center"/>
    </xf>
    <xf numFmtId="0" fontId="40" fillId="12" borderId="29" xfId="2" applyFont="1" applyFill="1" applyBorder="1" applyAlignment="1">
      <alignment horizontal="center" vertical="center" wrapText="1"/>
    </xf>
    <xf numFmtId="0" fontId="38" fillId="5" borderId="29" xfId="2" applyFont="1" applyFill="1" applyBorder="1" applyAlignment="1">
      <alignment horizontal="center" vertical="center" wrapText="1"/>
    </xf>
    <xf numFmtId="0" fontId="38" fillId="5" borderId="30" xfId="2" applyFont="1" applyFill="1" applyBorder="1" applyAlignment="1">
      <alignment horizontal="center" vertical="center" wrapText="1"/>
    </xf>
    <xf numFmtId="0" fontId="84" fillId="0" borderId="0" xfId="2" applyFont="1" applyAlignment="1">
      <alignment vertical="center"/>
    </xf>
    <xf numFmtId="0" fontId="38" fillId="5" borderId="29" xfId="2" applyFont="1" applyFill="1" applyBorder="1" applyAlignment="1">
      <alignment horizontal="center" vertical="center"/>
    </xf>
    <xf numFmtId="0" fontId="84" fillId="0" borderId="29" xfId="2" applyFont="1" applyBorder="1" applyAlignment="1">
      <alignment horizontal="center" vertical="center" wrapText="1"/>
    </xf>
    <xf numFmtId="0" fontId="39" fillId="0" borderId="29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1" fontId="38" fillId="5" borderId="29" xfId="2" applyNumberFormat="1" applyFont="1" applyFill="1" applyBorder="1" applyAlignment="1">
      <alignment horizontal="center" vertical="center" wrapText="1"/>
    </xf>
    <xf numFmtId="1" fontId="39" fillId="0" borderId="29" xfId="2" applyNumberFormat="1" applyFont="1" applyBorder="1" applyAlignment="1">
      <alignment horizontal="center" vertical="center" wrapText="1"/>
    </xf>
    <xf numFmtId="0" fontId="84" fillId="0" borderId="29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40" fillId="0" borderId="29" xfId="2" applyFont="1" applyBorder="1" applyAlignment="1">
      <alignment horizontal="center" vertical="center" wrapText="1"/>
    </xf>
    <xf numFmtId="0" fontId="27" fillId="2" borderId="26" xfId="0" applyFont="1" applyFill="1" applyBorder="1" applyAlignment="1" applyProtection="1">
      <alignment horizontal="left" vertical="center"/>
      <protection hidden="1"/>
    </xf>
    <xf numFmtId="0" fontId="27" fillId="2" borderId="26" xfId="0" applyFont="1" applyFill="1" applyBorder="1" applyAlignment="1" applyProtection="1">
      <alignment vertical="center"/>
      <protection hidden="1"/>
    </xf>
    <xf numFmtId="0" fontId="28" fillId="2" borderId="26" xfId="0" applyFont="1" applyFill="1" applyBorder="1" applyAlignment="1">
      <alignment horizontal="left" vertical="center" wrapText="1"/>
    </xf>
    <xf numFmtId="0" fontId="27" fillId="2" borderId="26" xfId="0" applyFont="1" applyFill="1" applyBorder="1" applyAlignment="1">
      <alignment vertical="center"/>
    </xf>
    <xf numFmtId="0" fontId="67" fillId="2" borderId="26" xfId="0" applyFont="1" applyFill="1" applyBorder="1" applyAlignment="1">
      <alignment vertical="center"/>
    </xf>
    <xf numFmtId="0" fontId="27" fillId="2" borderId="26" xfId="0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 wrapText="1"/>
    </xf>
    <xf numFmtId="164" fontId="27" fillId="2" borderId="26" xfId="0" quotePrefix="1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vertical="center" wrapText="1"/>
    </xf>
    <xf numFmtId="0" fontId="30" fillId="2" borderId="26" xfId="0" applyFont="1" applyFill="1" applyBorder="1" applyAlignment="1">
      <alignment horizontal="left" vertical="center"/>
    </xf>
    <xf numFmtId="0" fontId="27" fillId="2" borderId="29" xfId="0" quotePrefix="1" applyFont="1" applyFill="1" applyBorder="1" applyAlignment="1">
      <alignment horizontal="left" vertical="center"/>
    </xf>
    <xf numFmtId="0" fontId="36" fillId="2" borderId="29" xfId="0" applyFont="1" applyFill="1" applyBorder="1" applyAlignment="1">
      <alignment horizontal="center" vertical="center"/>
    </xf>
    <xf numFmtId="1" fontId="36" fillId="2" borderId="29" xfId="0" applyNumberFormat="1" applyFont="1" applyFill="1" applyBorder="1" applyAlignment="1">
      <alignment horizontal="center" vertical="center"/>
    </xf>
    <xf numFmtId="0" fontId="86" fillId="2" borderId="0" xfId="0" applyFont="1" applyFill="1" applyAlignment="1">
      <alignment horizontal="left" vertical="center"/>
    </xf>
    <xf numFmtId="12" fontId="80" fillId="0" borderId="29" xfId="0" quotePrefix="1" applyNumberFormat="1" applyFont="1" applyBorder="1" applyAlignment="1">
      <alignment vertical="center" wrapText="1"/>
    </xf>
    <xf numFmtId="0" fontId="87" fillId="0" borderId="41" xfId="0" applyFont="1" applyBorder="1" applyAlignment="1">
      <alignment horizontal="left" vertical="center"/>
    </xf>
    <xf numFmtId="177" fontId="87" fillId="0" borderId="41" xfId="0" applyNumberFormat="1" applyFont="1" applyBorder="1" applyAlignment="1">
      <alignment vertical="center" wrapText="1"/>
    </xf>
    <xf numFmtId="177" fontId="88" fillId="0" borderId="0" xfId="0" applyNumberFormat="1" applyFont="1" applyAlignment="1">
      <alignment vertical="center" wrapText="1"/>
    </xf>
    <xf numFmtId="177" fontId="87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87" fillId="0" borderId="42" xfId="0" applyFont="1" applyBorder="1" applyAlignment="1">
      <alignment horizontal="left" vertical="center"/>
    </xf>
    <xf numFmtId="0" fontId="87" fillId="0" borderId="41" xfId="0" applyFont="1" applyBorder="1" applyAlignment="1">
      <alignment vertical="center"/>
    </xf>
    <xf numFmtId="0" fontId="87" fillId="0" borderId="41" xfId="0" applyFont="1" applyBorder="1" applyAlignment="1">
      <alignment vertical="center" wrapText="1"/>
    </xf>
    <xf numFmtId="0" fontId="88" fillId="0" borderId="0" xfId="0" applyFont="1" applyAlignment="1">
      <alignment vertical="center" wrapText="1"/>
    </xf>
    <xf numFmtId="0" fontId="92" fillId="0" borderId="0" xfId="0" applyFont="1" applyAlignment="1">
      <alignment vertical="center"/>
    </xf>
    <xf numFmtId="0" fontId="87" fillId="0" borderId="0" xfId="0" applyFont="1" applyAlignment="1">
      <alignment vertical="top" wrapText="1"/>
    </xf>
    <xf numFmtId="0" fontId="93" fillId="0" borderId="0" xfId="0" applyFont="1" applyAlignment="1">
      <alignment vertical="center"/>
    </xf>
    <xf numFmtId="0" fontId="87" fillId="0" borderId="0" xfId="0" applyFont="1" applyAlignment="1">
      <alignment vertical="center" wrapText="1"/>
    </xf>
    <xf numFmtId="0" fontId="87" fillId="0" borderId="14" xfId="0" applyFont="1" applyBorder="1" applyAlignment="1">
      <alignment vertical="center"/>
    </xf>
    <xf numFmtId="0" fontId="87" fillId="0" borderId="15" xfId="0" applyFont="1" applyBorder="1" applyAlignment="1">
      <alignment horizontal="left" vertical="center" wrapText="1"/>
    </xf>
    <xf numFmtId="0" fontId="88" fillId="0" borderId="15" xfId="0" applyFont="1" applyBorder="1" applyAlignment="1">
      <alignment horizontal="left" vertical="center" wrapText="1"/>
    </xf>
    <xf numFmtId="0" fontId="87" fillId="0" borderId="15" xfId="0" applyFont="1" applyBorder="1" applyAlignment="1">
      <alignment vertical="center"/>
    </xf>
    <xf numFmtId="0" fontId="89" fillId="0" borderId="15" xfId="0" applyFont="1" applyBorder="1" applyAlignment="1">
      <alignment vertical="center"/>
    </xf>
    <xf numFmtId="0" fontId="92" fillId="0" borderId="15" xfId="0" applyFont="1" applyBorder="1" applyAlignment="1">
      <alignment vertical="center"/>
    </xf>
    <xf numFmtId="0" fontId="93" fillId="0" borderId="15" xfId="0" applyFont="1" applyBorder="1" applyAlignment="1">
      <alignment vertical="center"/>
    </xf>
    <xf numFmtId="0" fontId="93" fillId="0" borderId="16" xfId="0" applyFont="1" applyBorder="1" applyAlignment="1">
      <alignment vertical="center"/>
    </xf>
    <xf numFmtId="0" fontId="87" fillId="0" borderId="17" xfId="0" applyFont="1" applyBorder="1" applyAlignment="1">
      <alignment vertical="center"/>
    </xf>
    <xf numFmtId="0" fontId="89" fillId="0" borderId="0" xfId="0" applyFont="1" applyAlignment="1">
      <alignment horizontal="left" vertical="top"/>
    </xf>
    <xf numFmtId="0" fontId="87" fillId="0" borderId="0" xfId="0" applyFont="1" applyAlignment="1">
      <alignment horizontal="left" vertical="top" wrapText="1"/>
    </xf>
    <xf numFmtId="0" fontId="87" fillId="0" borderId="18" xfId="0" applyFont="1" applyBorder="1" applyAlignment="1">
      <alignment vertical="center"/>
    </xf>
    <xf numFmtId="0" fontId="87" fillId="0" borderId="0" xfId="0" applyFont="1" applyAlignment="1">
      <alignment horizontal="left" vertical="top"/>
    </xf>
    <xf numFmtId="0" fontId="92" fillId="0" borderId="0" xfId="0" applyFont="1" applyAlignment="1">
      <alignment vertical="center" wrapText="1"/>
    </xf>
    <xf numFmtId="0" fontId="91" fillId="0" borderId="0" xfId="0" applyFont="1"/>
    <xf numFmtId="0" fontId="94" fillId="0" borderId="22" xfId="0" applyFont="1" applyBorder="1" applyAlignment="1">
      <alignment vertical="center"/>
    </xf>
    <xf numFmtId="0" fontId="94" fillId="0" borderId="19" xfId="0" applyFont="1" applyBorder="1" applyAlignment="1">
      <alignment vertical="center" wrapText="1"/>
    </xf>
    <xf numFmtId="0" fontId="88" fillId="0" borderId="19" xfId="0" applyFont="1" applyBorder="1" applyAlignment="1">
      <alignment vertical="center" wrapText="1"/>
    </xf>
    <xf numFmtId="0" fontId="87" fillId="0" borderId="19" xfId="0" applyFont="1" applyBorder="1" applyAlignment="1">
      <alignment vertical="center"/>
    </xf>
    <xf numFmtId="0" fontId="92" fillId="0" borderId="19" xfId="0" applyFont="1" applyBorder="1" applyAlignment="1">
      <alignment vertical="center"/>
    </xf>
    <xf numFmtId="0" fontId="87" fillId="0" borderId="23" xfId="0" applyFont="1" applyBorder="1" applyAlignment="1">
      <alignment vertical="center"/>
    </xf>
    <xf numFmtId="0" fontId="89" fillId="0" borderId="0" xfId="0" applyFont="1" applyAlignment="1">
      <alignment vertical="center"/>
    </xf>
    <xf numFmtId="0" fontId="87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89" fillId="0" borderId="0" xfId="0" applyFont="1"/>
    <xf numFmtId="0" fontId="87" fillId="0" borderId="0" xfId="0" applyFont="1"/>
    <xf numFmtId="0" fontId="87" fillId="0" borderId="43" xfId="0" applyFont="1" applyBorder="1" applyAlignment="1">
      <alignment vertical="center"/>
    </xf>
    <xf numFmtId="0" fontId="89" fillId="0" borderId="43" xfId="0" applyFont="1" applyBorder="1" applyAlignment="1">
      <alignment vertical="center" wrapText="1"/>
    </xf>
    <xf numFmtId="0" fontId="88" fillId="0" borderId="43" xfId="0" applyFont="1" applyBorder="1" applyAlignment="1">
      <alignment vertical="center" wrapText="1"/>
    </xf>
    <xf numFmtId="0" fontId="89" fillId="0" borderId="43" xfId="0" applyFont="1" applyBorder="1" applyAlignment="1">
      <alignment horizontal="center" vertical="center"/>
    </xf>
    <xf numFmtId="0" fontId="89" fillId="5" borderId="43" xfId="0" applyFont="1" applyFill="1" applyBorder="1" applyAlignment="1">
      <alignment horizontal="center" vertical="center"/>
    </xf>
    <xf numFmtId="0" fontId="89" fillId="0" borderId="44" xfId="0" applyFont="1" applyBorder="1" applyAlignment="1">
      <alignment vertical="center"/>
    </xf>
    <xf numFmtId="0" fontId="89" fillId="0" borderId="44" xfId="0" applyFont="1" applyBorder="1" applyAlignment="1">
      <alignment vertical="center" wrapText="1"/>
    </xf>
    <xf numFmtId="0" fontId="88" fillId="0" borderId="44" xfId="0" applyFont="1" applyBorder="1" applyAlignment="1">
      <alignment vertical="center" wrapText="1"/>
    </xf>
    <xf numFmtId="0" fontId="89" fillId="0" borderId="44" xfId="0" applyFont="1" applyBorder="1" applyAlignment="1">
      <alignment horizontal="center" vertical="center"/>
    </xf>
    <xf numFmtId="0" fontId="89" fillId="5" borderId="44" xfId="0" applyFont="1" applyFill="1" applyBorder="1" applyAlignment="1">
      <alignment horizontal="center" vertical="center"/>
    </xf>
    <xf numFmtId="0" fontId="87" fillId="0" borderId="45" xfId="0" applyFont="1" applyBorder="1" applyAlignment="1">
      <alignment vertical="center"/>
    </xf>
    <xf numFmtId="0" fontId="87" fillId="0" borderId="45" xfId="0" applyFont="1" applyBorder="1" applyAlignment="1">
      <alignment vertical="center" wrapText="1"/>
    </xf>
    <xf numFmtId="0" fontId="88" fillId="0" borderId="45" xfId="0" applyFont="1" applyBorder="1" applyAlignment="1">
      <alignment vertical="center" wrapText="1"/>
    </xf>
    <xf numFmtId="0" fontId="89" fillId="0" borderId="45" xfId="0" applyFont="1" applyBorder="1" applyAlignment="1">
      <alignment horizontal="center" vertical="center"/>
    </xf>
    <xf numFmtId="0" fontId="89" fillId="5" borderId="45" xfId="0" applyFont="1" applyFill="1" applyBorder="1" applyAlignment="1">
      <alignment horizontal="center" vertical="center"/>
    </xf>
    <xf numFmtId="0" fontId="89" fillId="5" borderId="42" xfId="0" applyFont="1" applyFill="1" applyBorder="1" applyAlignment="1">
      <alignment horizontal="center" vertical="center"/>
    </xf>
    <xf numFmtId="0" fontId="89" fillId="5" borderId="41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46" xfId="0" applyFont="1" applyBorder="1" applyAlignment="1">
      <alignment vertical="center"/>
    </xf>
    <xf numFmtId="0" fontId="87" fillId="0" borderId="11" xfId="0" applyFont="1" applyBorder="1" applyAlignment="1">
      <alignment vertical="center" wrapText="1"/>
    </xf>
    <xf numFmtId="0" fontId="88" fillId="0" borderId="11" xfId="0" applyFont="1" applyBorder="1" applyAlignment="1">
      <alignment vertical="center" wrapText="1"/>
    </xf>
    <xf numFmtId="0" fontId="87" fillId="0" borderId="11" xfId="0" applyFont="1" applyBorder="1" applyAlignment="1">
      <alignment horizontal="center" vertical="center"/>
    </xf>
    <xf numFmtId="0" fontId="87" fillId="48" borderId="11" xfId="0" applyFont="1" applyFill="1" applyBorder="1" applyAlignment="1">
      <alignment horizontal="center" vertical="center"/>
    </xf>
    <xf numFmtId="0" fontId="87" fillId="5" borderId="11" xfId="0" applyFont="1" applyFill="1" applyBorder="1" applyAlignment="1">
      <alignment horizontal="center" vertical="center"/>
    </xf>
    <xf numFmtId="0" fontId="87" fillId="5" borderId="47" xfId="0" applyFont="1" applyFill="1" applyBorder="1" applyAlignment="1">
      <alignment horizontal="center" vertical="center"/>
    </xf>
    <xf numFmtId="0" fontId="92" fillId="0" borderId="48" xfId="136" applyFont="1" applyBorder="1" applyAlignment="1">
      <alignment vertical="center"/>
    </xf>
    <xf numFmtId="0" fontId="92" fillId="0" borderId="29" xfId="0" applyFont="1" applyBorder="1" applyAlignment="1">
      <alignment vertical="center" wrapText="1"/>
    </xf>
    <xf numFmtId="0" fontId="88" fillId="0" borderId="29" xfId="0" applyFont="1" applyBorder="1" applyAlignment="1">
      <alignment vertical="center" wrapText="1"/>
    </xf>
    <xf numFmtId="0" fontId="87" fillId="0" borderId="29" xfId="0" applyFont="1" applyBorder="1" applyAlignment="1">
      <alignment horizontal="center" vertical="center"/>
    </xf>
    <xf numFmtId="0" fontId="87" fillId="48" borderId="30" xfId="0" applyFont="1" applyFill="1" applyBorder="1" applyAlignment="1">
      <alignment horizontal="center" vertical="center"/>
    </xf>
    <xf numFmtId="0" fontId="96" fillId="0" borderId="30" xfId="0" applyFont="1" applyBorder="1" applyAlignment="1">
      <alignment horizontal="center" vertical="center"/>
    </xf>
    <xf numFmtId="0" fontId="96" fillId="5" borderId="29" xfId="0" applyFont="1" applyFill="1" applyBorder="1" applyAlignment="1">
      <alignment horizontal="center" vertical="center"/>
    </xf>
    <xf numFmtId="0" fontId="92" fillId="48" borderId="30" xfId="0" applyFont="1" applyFill="1" applyBorder="1" applyAlignment="1">
      <alignment horizontal="left" vertical="center"/>
    </xf>
    <xf numFmtId="0" fontId="92" fillId="48" borderId="27" xfId="0" applyFont="1" applyFill="1" applyBorder="1" applyAlignment="1">
      <alignment horizontal="left" vertical="center"/>
    </xf>
    <xf numFmtId="0" fontId="92" fillId="48" borderId="28" xfId="0" applyFont="1" applyFill="1" applyBorder="1" applyAlignment="1">
      <alignment horizontal="left" vertical="center"/>
    </xf>
    <xf numFmtId="0" fontId="92" fillId="5" borderId="29" xfId="0" applyFont="1" applyFill="1" applyBorder="1" applyAlignment="1">
      <alignment horizontal="center" vertical="center"/>
    </xf>
    <xf numFmtId="0" fontId="92" fillId="5" borderId="49" xfId="0" applyFont="1" applyFill="1" applyBorder="1" applyAlignment="1">
      <alignment horizontal="center" vertical="center"/>
    </xf>
    <xf numFmtId="0" fontId="91" fillId="0" borderId="0" xfId="137" applyFont="1" applyFill="1"/>
    <xf numFmtId="0" fontId="87" fillId="48" borderId="29" xfId="0" applyFont="1" applyFill="1" applyBorder="1" applyAlignment="1">
      <alignment horizontal="center" vertical="center"/>
    </xf>
    <xf numFmtId="0" fontId="96" fillId="0" borderId="29" xfId="0" applyFont="1" applyBorder="1" applyAlignment="1">
      <alignment horizontal="center" vertical="center"/>
    </xf>
    <xf numFmtId="0" fontId="90" fillId="5" borderId="29" xfId="0" applyFont="1" applyFill="1" applyBorder="1" applyAlignment="1">
      <alignment horizontal="center" vertical="center"/>
    </xf>
    <xf numFmtId="0" fontId="90" fillId="5" borderId="49" xfId="0" applyFont="1" applyFill="1" applyBorder="1" applyAlignment="1">
      <alignment horizontal="center" vertical="center"/>
    </xf>
    <xf numFmtId="0" fontId="98" fillId="0" borderId="0" xfId="0" applyFont="1"/>
    <xf numFmtId="0" fontId="99" fillId="0" borderId="48" xfId="0" applyFont="1" applyBorder="1"/>
    <xf numFmtId="0" fontId="99" fillId="0" borderId="29" xfId="0" applyFont="1" applyBorder="1" applyAlignment="1">
      <alignment wrapText="1"/>
    </xf>
    <xf numFmtId="0" fontId="97" fillId="0" borderId="29" xfId="0" applyFont="1" applyBorder="1" applyAlignment="1">
      <alignment wrapText="1"/>
    </xf>
    <xf numFmtId="0" fontId="95" fillId="0" borderId="48" xfId="136" applyFont="1" applyBorder="1" applyAlignment="1">
      <alignment vertical="center"/>
    </xf>
    <xf numFmtId="0" fontId="92" fillId="0" borderId="30" xfId="0" applyFont="1" applyBorder="1" applyAlignment="1">
      <alignment horizontal="center" vertical="center"/>
    </xf>
    <xf numFmtId="0" fontId="92" fillId="0" borderId="29" xfId="0" applyFont="1" applyBorder="1" applyAlignment="1">
      <alignment horizontal="center" vertical="center"/>
    </xf>
    <xf numFmtId="0" fontId="100" fillId="0" borderId="48" xfId="0" applyFont="1" applyBorder="1" applyAlignment="1">
      <alignment vertical="center"/>
    </xf>
    <xf numFmtId="0" fontId="100" fillId="0" borderId="29" xfId="0" applyFont="1" applyBorder="1" applyAlignment="1">
      <alignment vertical="center" wrapText="1"/>
    </xf>
    <xf numFmtId="0" fontId="101" fillId="0" borderId="29" xfId="0" applyFont="1" applyBorder="1" applyAlignment="1">
      <alignment vertical="center" wrapText="1"/>
    </xf>
    <xf numFmtId="0" fontId="102" fillId="0" borderId="29" xfId="0" applyFont="1" applyBorder="1" applyAlignment="1">
      <alignment horizontal="center" vertical="center"/>
    </xf>
    <xf numFmtId="0" fontId="102" fillId="48" borderId="30" xfId="0" applyFont="1" applyFill="1" applyBorder="1" applyAlignment="1">
      <alignment horizontal="center" vertical="center"/>
    </xf>
    <xf numFmtId="0" fontId="100" fillId="0" borderId="30" xfId="0" applyFont="1" applyBorder="1" applyAlignment="1">
      <alignment horizontal="center" vertical="center"/>
    </xf>
    <xf numFmtId="0" fontId="100" fillId="5" borderId="29" xfId="0" applyFont="1" applyFill="1" applyBorder="1" applyAlignment="1">
      <alignment horizontal="center" vertical="center"/>
    </xf>
    <xf numFmtId="0" fontId="27" fillId="0" borderId="30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28" xfId="0" applyNumberFormat="1" applyFont="1" applyFill="1" applyBorder="1" applyAlignment="1">
      <alignment horizontal="center" vertical="center" wrapText="1"/>
    </xf>
    <xf numFmtId="1" fontId="27" fillId="2" borderId="29" xfId="0" quotePrefix="1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 wrapText="1"/>
    </xf>
    <xf numFmtId="0" fontId="26" fillId="2" borderId="27" xfId="0" applyFont="1" applyFill="1" applyBorder="1" applyAlignment="1">
      <alignment horizontal="left" vertical="center" wrapText="1"/>
    </xf>
    <xf numFmtId="0" fontId="26" fillId="2" borderId="28" xfId="0" applyFont="1" applyFill="1" applyBorder="1" applyAlignment="1">
      <alignment horizontal="left" vertical="center" wrapText="1"/>
    </xf>
    <xf numFmtId="1" fontId="26" fillId="2" borderId="29" xfId="0" applyNumberFormat="1" applyFont="1" applyFill="1" applyBorder="1" applyAlignment="1">
      <alignment horizontal="left" vertical="center" wrapText="1"/>
    </xf>
    <xf numFmtId="0" fontId="36" fillId="9" borderId="29" xfId="0" applyFont="1" applyFill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81" fillId="2" borderId="30" xfId="0" quotePrefix="1" applyFont="1" applyFill="1" applyBorder="1" applyAlignment="1">
      <alignment horizontal="center" vertical="center" wrapText="1"/>
    </xf>
    <xf numFmtId="0" fontId="81" fillId="2" borderId="27" xfId="0" quotePrefix="1" applyFont="1" applyFill="1" applyBorder="1" applyAlignment="1">
      <alignment horizontal="center" vertical="center" wrapText="1"/>
    </xf>
    <xf numFmtId="0" fontId="81" fillId="2" borderId="28" xfId="0" quotePrefix="1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1" fontId="24" fillId="2" borderId="29" xfId="0" applyNumberFormat="1" applyFont="1" applyFill="1" applyBorder="1" applyAlignment="1">
      <alignment horizontal="left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30" fillId="9" borderId="30" xfId="0" applyFont="1" applyFill="1" applyBorder="1" applyAlignment="1">
      <alignment horizontal="center" vertical="center" wrapText="1"/>
    </xf>
    <xf numFmtId="0" fontId="73" fillId="9" borderId="28" xfId="0" applyFont="1" applyFill="1" applyBorder="1" applyAlignment="1">
      <alignment horizontal="center" vertical="center" wrapText="1"/>
    </xf>
    <xf numFmtId="0" fontId="38" fillId="10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left" vertical="center"/>
    </xf>
    <xf numFmtId="1" fontId="72" fillId="2" borderId="29" xfId="0" quotePrefix="1" applyNumberFormat="1" applyFont="1" applyFill="1" applyBorder="1" applyAlignment="1">
      <alignment horizontal="center" vertical="center"/>
    </xf>
    <xf numFmtId="1" fontId="72" fillId="2" borderId="29" xfId="0" applyNumberFormat="1" applyFont="1" applyFill="1" applyBorder="1" applyAlignment="1">
      <alignment horizontal="center" vertical="center"/>
    </xf>
    <xf numFmtId="1" fontId="49" fillId="0" borderId="29" xfId="0" quotePrefix="1" applyNumberFormat="1" applyFont="1" applyBorder="1" applyAlignment="1">
      <alignment horizontal="center" vertical="center" wrapText="1"/>
    </xf>
    <xf numFmtId="1" fontId="49" fillId="0" borderId="29" xfId="0" applyNumberFormat="1" applyFont="1" applyBorder="1" applyAlignment="1">
      <alignment horizontal="center" vertical="center" wrapText="1"/>
    </xf>
    <xf numFmtId="0" fontId="37" fillId="0" borderId="29" xfId="0" applyFont="1" applyBorder="1" applyAlignment="1">
      <alignment horizontal="left" vertical="center" wrapText="1"/>
    </xf>
    <xf numFmtId="0" fontId="26" fillId="2" borderId="29" xfId="0" applyFont="1" applyFill="1" applyBorder="1" applyAlignment="1">
      <alignment horizontal="left" vertical="center" wrapText="1"/>
    </xf>
    <xf numFmtId="0" fontId="22" fillId="11" borderId="29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29" xfId="0" quotePrefix="1" applyFont="1" applyBorder="1" applyAlignment="1">
      <alignment horizontal="center" vertical="center"/>
    </xf>
    <xf numFmtId="16" fontId="23" fillId="0" borderId="29" xfId="0" quotePrefix="1" applyNumberFormat="1" applyFont="1" applyBorder="1" applyAlignment="1">
      <alignment horizontal="center" vertical="center"/>
    </xf>
    <xf numFmtId="0" fontId="81" fillId="0" borderId="14" xfId="0" applyFont="1" applyBorder="1" applyAlignment="1">
      <alignment horizontal="center" vertical="center" wrapText="1"/>
    </xf>
    <xf numFmtId="0" fontId="81" fillId="0" borderId="15" xfId="0" applyFont="1" applyBorder="1" applyAlignment="1">
      <alignment horizontal="center" vertical="center" wrapText="1"/>
    </xf>
    <xf numFmtId="0" fontId="81" fillId="0" borderId="16" xfId="0" applyFont="1" applyBorder="1" applyAlignment="1">
      <alignment horizontal="center" vertical="center" wrapText="1"/>
    </xf>
    <xf numFmtId="0" fontId="81" fillId="0" borderId="17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81" fillId="0" borderId="18" xfId="0" applyFont="1" applyBorder="1" applyAlignment="1">
      <alignment horizontal="center" vertical="center" wrapText="1"/>
    </xf>
    <xf numFmtId="0" fontId="81" fillId="0" borderId="22" xfId="0" applyFont="1" applyBorder="1" applyAlignment="1">
      <alignment horizontal="center" vertical="center" wrapText="1"/>
    </xf>
    <xf numFmtId="0" fontId="81" fillId="0" borderId="19" xfId="0" applyFont="1" applyBorder="1" applyAlignment="1">
      <alignment horizontal="center" vertical="center" wrapText="1"/>
    </xf>
    <xf numFmtId="0" fontId="81" fillId="0" borderId="23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26" xfId="0" quotePrefix="1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left" vertical="center" wrapText="1"/>
    </xf>
    <xf numFmtId="0" fontId="22" fillId="5" borderId="29" xfId="0" applyFont="1" applyFill="1" applyBorder="1" applyAlignment="1">
      <alignment horizontal="center" vertical="center" wrapText="1"/>
    </xf>
    <xf numFmtId="1" fontId="85" fillId="0" borderId="29" xfId="0" quotePrefix="1" applyNumberFormat="1" applyFont="1" applyBorder="1" applyAlignment="1">
      <alignment horizontal="left" vertical="center" wrapText="1"/>
    </xf>
    <xf numFmtId="1" fontId="85" fillId="0" borderId="29" xfId="0" applyNumberFormat="1" applyFont="1" applyBorder="1" applyAlignment="1">
      <alignment horizontal="left" vertical="center" wrapText="1"/>
    </xf>
    <xf numFmtId="0" fontId="22" fillId="5" borderId="29" xfId="0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left" vertical="center" wrapText="1"/>
    </xf>
    <xf numFmtId="1" fontId="49" fillId="0" borderId="29" xfId="0" quotePrefix="1" applyNumberFormat="1" applyFont="1" applyBorder="1" applyAlignment="1">
      <alignment horizontal="left" vertical="center" wrapText="1"/>
    </xf>
    <xf numFmtId="1" fontId="49" fillId="0" borderId="29" xfId="0" applyNumberFormat="1" applyFont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left" vertical="center"/>
    </xf>
    <xf numFmtId="0" fontId="82" fillId="0" borderId="0" xfId="0" applyFont="1" applyAlignment="1">
      <alignment horizontal="left" vertical="center" wrapText="1"/>
    </xf>
    <xf numFmtId="0" fontId="79" fillId="2" borderId="0" xfId="0" applyFont="1" applyFill="1" applyAlignment="1">
      <alignment horizontal="left" vertical="center" wrapText="1"/>
    </xf>
    <xf numFmtId="0" fontId="38" fillId="5" borderId="30" xfId="2" applyFont="1" applyFill="1" applyBorder="1" applyAlignment="1">
      <alignment horizontal="center" vertical="center" wrapText="1"/>
    </xf>
    <xf numFmtId="0" fontId="38" fillId="5" borderId="27" xfId="2" applyFont="1" applyFill="1" applyBorder="1" applyAlignment="1">
      <alignment horizontal="center" vertical="center" wrapText="1"/>
    </xf>
    <xf numFmtId="1" fontId="38" fillId="5" borderId="30" xfId="2" applyNumberFormat="1" applyFont="1" applyFill="1" applyBorder="1" applyAlignment="1">
      <alignment horizontal="center" vertical="center" wrapText="1"/>
    </xf>
    <xf numFmtId="1" fontId="38" fillId="5" borderId="27" xfId="2" applyNumberFormat="1" applyFont="1" applyFill="1" applyBorder="1" applyAlignment="1">
      <alignment horizontal="center" vertical="center" wrapText="1"/>
    </xf>
    <xf numFmtId="0" fontId="38" fillId="0" borderId="30" xfId="2" applyFont="1" applyBorder="1" applyAlignment="1">
      <alignment horizontal="center"/>
    </xf>
    <xf numFmtId="0" fontId="38" fillId="0" borderId="27" xfId="2" applyFont="1" applyBorder="1" applyAlignment="1">
      <alignment horizontal="center"/>
    </xf>
    <xf numFmtId="0" fontId="89" fillId="48" borderId="43" xfId="0" applyFont="1" applyFill="1" applyBorder="1" applyAlignment="1">
      <alignment horizontal="center" vertical="center" wrapText="1"/>
    </xf>
    <xf numFmtId="0" fontId="89" fillId="48" borderId="44" xfId="0" applyFont="1" applyFill="1" applyBorder="1" applyAlignment="1">
      <alignment horizontal="center" vertical="center"/>
    </xf>
    <xf numFmtId="0" fontId="89" fillId="48" borderId="45" xfId="0" applyFont="1" applyFill="1" applyBorder="1" applyAlignment="1">
      <alignment horizontal="center" vertical="center"/>
    </xf>
    <xf numFmtId="0" fontId="95" fillId="48" borderId="14" xfId="0" applyFont="1" applyFill="1" applyBorder="1" applyAlignment="1">
      <alignment horizontal="center" vertical="center" wrapText="1"/>
    </xf>
    <xf numFmtId="0" fontId="95" fillId="48" borderId="15" xfId="0" applyFont="1" applyFill="1" applyBorder="1" applyAlignment="1">
      <alignment horizontal="center" vertical="center" wrapText="1"/>
    </xf>
    <xf numFmtId="0" fontId="95" fillId="48" borderId="22" xfId="0" applyFont="1" applyFill="1" applyBorder="1" applyAlignment="1">
      <alignment horizontal="center" vertical="center" wrapText="1"/>
    </xf>
    <xf numFmtId="0" fontId="95" fillId="48" borderId="19" xfId="0" applyFont="1" applyFill="1" applyBorder="1" applyAlignment="1">
      <alignment horizontal="center" vertical="center" wrapText="1"/>
    </xf>
    <xf numFmtId="0" fontId="92" fillId="48" borderId="22" xfId="0" applyFont="1" applyFill="1" applyBorder="1" applyAlignment="1">
      <alignment horizontal="center" vertical="center" wrapText="1"/>
    </xf>
    <xf numFmtId="0" fontId="92" fillId="48" borderId="19" xfId="0" applyFont="1" applyFill="1" applyBorder="1" applyAlignment="1">
      <alignment horizontal="center" vertical="center" wrapText="1"/>
    </xf>
    <xf numFmtId="0" fontId="89" fillId="5" borderId="14" xfId="0" applyFont="1" applyFill="1" applyBorder="1" applyAlignment="1">
      <alignment horizontal="center" vertical="center" wrapText="1"/>
    </xf>
    <xf numFmtId="0" fontId="89" fillId="5" borderId="16" xfId="0" applyFont="1" applyFill="1" applyBorder="1" applyAlignment="1">
      <alignment horizontal="center" vertical="center" wrapText="1"/>
    </xf>
    <xf numFmtId="0" fontId="89" fillId="5" borderId="22" xfId="0" applyFont="1" applyFill="1" applyBorder="1" applyAlignment="1">
      <alignment horizontal="center" vertical="center" wrapText="1"/>
    </xf>
    <xf numFmtId="0" fontId="89" fillId="5" borderId="23" xfId="0" applyFont="1" applyFill="1" applyBorder="1" applyAlignment="1">
      <alignment horizontal="center" vertical="center" wrapText="1"/>
    </xf>
    <xf numFmtId="0" fontId="92" fillId="48" borderId="9" xfId="0" applyFont="1" applyFill="1" applyBorder="1" applyAlignment="1">
      <alignment horizontal="left" vertical="center"/>
    </xf>
    <xf numFmtId="0" fontId="92" fillId="48" borderId="10" xfId="0" applyFont="1" applyFill="1" applyBorder="1" applyAlignment="1">
      <alignment horizontal="left" vertical="center"/>
    </xf>
    <xf numFmtId="0" fontId="92" fillId="48" borderId="8" xfId="0" applyFont="1" applyFill="1" applyBorder="1" applyAlignment="1">
      <alignment horizontal="left" vertical="center"/>
    </xf>
    <xf numFmtId="0" fontId="92" fillId="48" borderId="30" xfId="0" applyFont="1" applyFill="1" applyBorder="1" applyAlignment="1">
      <alignment horizontal="left" vertical="center"/>
    </xf>
    <xf numFmtId="0" fontId="92" fillId="48" borderId="27" xfId="0" applyFont="1" applyFill="1" applyBorder="1" applyAlignment="1">
      <alignment horizontal="left" vertical="center"/>
    </xf>
    <xf numFmtId="0" fontId="92" fillId="48" borderId="28" xfId="0" applyFont="1" applyFill="1" applyBorder="1" applyAlignment="1">
      <alignment horizontal="left" vertical="center"/>
    </xf>
    <xf numFmtId="0" fontId="103" fillId="48" borderId="30" xfId="0" applyFont="1" applyFill="1" applyBorder="1" applyAlignment="1">
      <alignment horizontal="center" vertical="center" wrapText="1"/>
    </xf>
    <xf numFmtId="0" fontId="103" fillId="48" borderId="27" xfId="0" applyFont="1" applyFill="1" applyBorder="1" applyAlignment="1">
      <alignment horizontal="center" vertical="center" wrapText="1"/>
    </xf>
    <xf numFmtId="0" fontId="103" fillId="48" borderId="28" xfId="0" applyFont="1" applyFill="1" applyBorder="1" applyAlignment="1">
      <alignment horizontal="center" vertical="center" wrapText="1"/>
    </xf>
    <xf numFmtId="0" fontId="90" fillId="48" borderId="30" xfId="0" applyFont="1" applyFill="1" applyBorder="1" applyAlignment="1">
      <alignment horizontal="center" vertical="center" wrapText="1"/>
    </xf>
    <xf numFmtId="0" fontId="90" fillId="48" borderId="27" xfId="0" applyFont="1" applyFill="1" applyBorder="1" applyAlignment="1">
      <alignment horizontal="center" vertical="center" wrapText="1"/>
    </xf>
    <xf numFmtId="0" fontId="90" fillId="48" borderId="28" xfId="0" applyFont="1" applyFill="1" applyBorder="1" applyAlignment="1">
      <alignment horizontal="center" vertical="center" wrapText="1"/>
    </xf>
    <xf numFmtId="0" fontId="89" fillId="0" borderId="0" xfId="0" applyFont="1" applyAlignment="1">
      <alignment horizontal="right" vertical="top"/>
    </xf>
  </cellXfs>
  <cellStyles count="13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2" xfId="137" xr:uid="{57D2EAF4-BFE1-41EF-905F-6CB0807AB8AE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4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166687</xdr:colOff>
      <xdr:row>4</xdr:row>
      <xdr:rowOff>119062</xdr:rowOff>
    </xdr:from>
    <xdr:to>
      <xdr:col>16</xdr:col>
      <xdr:colOff>2952749</xdr:colOff>
      <xdr:row>7</xdr:row>
      <xdr:rowOff>567079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64875" y="1666875"/>
          <a:ext cx="5310187" cy="2448267"/>
        </a:xfrm>
        <a:prstGeom prst="rect">
          <a:avLst/>
        </a:prstGeom>
      </xdr:spPr>
    </xdr:pic>
    <xdr:clientData/>
  </xdr:twoCellAnchor>
  <xdr:twoCellAnchor editAs="oneCell">
    <xdr:from>
      <xdr:col>9</xdr:col>
      <xdr:colOff>881062</xdr:colOff>
      <xdr:row>124</xdr:row>
      <xdr:rowOff>1071562</xdr:rowOff>
    </xdr:from>
    <xdr:to>
      <xdr:col>16</xdr:col>
      <xdr:colOff>2852862</xdr:colOff>
      <xdr:row>129</xdr:row>
      <xdr:rowOff>166687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35625" y="38909625"/>
          <a:ext cx="10639550" cy="4905375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809625</xdr:colOff>
      <xdr:row>117</xdr:row>
      <xdr:rowOff>71437</xdr:rowOff>
    </xdr:from>
    <xdr:to>
      <xdr:col>16</xdr:col>
      <xdr:colOff>2781425</xdr:colOff>
      <xdr:row>120</xdr:row>
      <xdr:rowOff>619125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64188" y="39052500"/>
          <a:ext cx="10639550" cy="490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15</xdr:row>
      <xdr:rowOff>76200</xdr:rowOff>
    </xdr:from>
    <xdr:to>
      <xdr:col>2</xdr:col>
      <xdr:colOff>4695643</xdr:colOff>
      <xdr:row>15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17</xdr:row>
      <xdr:rowOff>762000</xdr:rowOff>
    </xdr:from>
    <xdr:to>
      <xdr:col>2</xdr:col>
      <xdr:colOff>6919918</xdr:colOff>
      <xdr:row>17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6096000</xdr:colOff>
      <xdr:row>0</xdr:row>
      <xdr:rowOff>0</xdr:rowOff>
    </xdr:from>
    <xdr:to>
      <xdr:col>2</xdr:col>
      <xdr:colOff>12355774</xdr:colOff>
      <xdr:row>3</xdr:row>
      <xdr:rowOff>180975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10900" y="0"/>
          <a:ext cx="6259774" cy="2886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187614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187614</xdr:rowOff>
    </xdr:to>
    <xdr:sp macro="" textlink="">
      <xdr:nvSpPr>
        <xdr:cNvPr id="6" name="Text Box 2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187614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381000</xdr:colOff>
          <xdr:row>153</xdr:row>
          <xdr:rowOff>285750</xdr:rowOff>
        </xdr:to>
        <xdr:sp macro="" textlink="">
          <xdr:nvSpPr>
            <xdr:cNvPr id="6145" name="Option 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153</xdr:row>
          <xdr:rowOff>285750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9" name="Text Box 2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153</xdr:row>
          <xdr:rowOff>266700</xdr:rowOff>
        </xdr:to>
        <xdr:sp macro="" textlink="">
          <xdr:nvSpPr>
            <xdr:cNvPr id="6147" name="Option 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36657</xdr:rowOff>
    </xdr:to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27132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27132</xdr:rowOff>
    </xdr:to>
    <xdr:sp macro="" textlink="">
      <xdr:nvSpPr>
        <xdr:cNvPr id="13" name="Text Box 28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73314</xdr:rowOff>
    </xdr:to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63789</xdr:rowOff>
    </xdr:to>
    <xdr:sp macro="" textlink="">
      <xdr:nvSpPr>
        <xdr:cNvPr id="15" name="Text Box 2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63789</xdr:rowOff>
    </xdr:to>
    <xdr:sp macro="" textlink="">
      <xdr:nvSpPr>
        <xdr:cNvPr id="16" name="Text Box 2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428625</xdr:colOff>
          <xdr:row>100</xdr:row>
          <xdr:rowOff>285750</xdr:rowOff>
        </xdr:to>
        <xdr:sp macro="" textlink="">
          <xdr:nvSpPr>
            <xdr:cNvPr id="6148" name="Option Butto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100</xdr:row>
          <xdr:rowOff>285750</xdr:rowOff>
        </xdr:to>
        <xdr:sp macro="" textlink="">
          <xdr:nvSpPr>
            <xdr:cNvPr id="6149" name="Option Button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36657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27132</xdr:rowOff>
    </xdr:to>
    <xdr:sp macro="" textlink="">
      <xdr:nvSpPr>
        <xdr:cNvPr id="20" name="Text Box 27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27132</xdr:rowOff>
    </xdr:to>
    <xdr:sp macro="" textlink="">
      <xdr:nvSpPr>
        <xdr:cNvPr id="21" name="Text Box 2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100</xdr:row>
          <xdr:rowOff>266700</xdr:rowOff>
        </xdr:to>
        <xdr:sp macro="" textlink="">
          <xdr:nvSpPr>
            <xdr:cNvPr id="6150" name="Option Button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36657</xdr:rowOff>
    </xdr:to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27132</xdr:rowOff>
    </xdr:to>
    <xdr:sp macro="" textlink="">
      <xdr:nvSpPr>
        <xdr:cNvPr id="24" name="Text Box 2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27132</xdr:rowOff>
    </xdr:to>
    <xdr:sp macro="" textlink="">
      <xdr:nvSpPr>
        <xdr:cNvPr id="25" name="Text Box 2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73314</xdr:rowOff>
    </xdr:to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63789</xdr:rowOff>
    </xdr:to>
    <xdr:sp macro="" textlink="">
      <xdr:nvSpPr>
        <xdr:cNvPr id="27" name="Text Box 27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63789</xdr:rowOff>
    </xdr:to>
    <xdr:sp macro="" textlink="">
      <xdr:nvSpPr>
        <xdr:cNvPr id="28" name="Text Box 28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428625</xdr:colOff>
          <xdr:row>100</xdr:row>
          <xdr:rowOff>285750</xdr:rowOff>
        </xdr:to>
        <xdr:sp macro="" textlink="">
          <xdr:nvSpPr>
            <xdr:cNvPr id="6151" name="Option Button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100</xdr:row>
          <xdr:rowOff>285750</xdr:rowOff>
        </xdr:to>
        <xdr:sp macro="" textlink="">
          <xdr:nvSpPr>
            <xdr:cNvPr id="6152" name="Option Button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36657</xdr:rowOff>
    </xdr:to>
    <xdr:sp macro="" textlink="">
      <xdr:nvSpPr>
        <xdr:cNvPr id="31" name="Text Box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27132</xdr:rowOff>
    </xdr:to>
    <xdr:sp macro="" textlink="">
      <xdr:nvSpPr>
        <xdr:cNvPr id="32" name="Text Box 2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27132</xdr:rowOff>
    </xdr:to>
    <xdr:sp macro="" textlink="">
      <xdr:nvSpPr>
        <xdr:cNvPr id="33" name="Text Box 28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100</xdr:row>
          <xdr:rowOff>266700</xdr:rowOff>
        </xdr:to>
        <xdr:sp macro="" textlink="">
          <xdr:nvSpPr>
            <xdr:cNvPr id="6153" name="Option Button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428625</xdr:colOff>
          <xdr:row>100</xdr:row>
          <xdr:rowOff>285750</xdr:rowOff>
        </xdr:to>
        <xdr:sp macro="" textlink="">
          <xdr:nvSpPr>
            <xdr:cNvPr id="6154" name="Option Button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101</xdr:row>
          <xdr:rowOff>0</xdr:rowOff>
        </xdr:to>
        <xdr:sp macro="" textlink="">
          <xdr:nvSpPr>
            <xdr:cNvPr id="6155" name="Option Button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100</xdr:row>
          <xdr:rowOff>285750</xdr:rowOff>
        </xdr:to>
        <xdr:sp macro="" textlink="">
          <xdr:nvSpPr>
            <xdr:cNvPr id="6156" name="Option Button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2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52</xdr:row>
          <xdr:rowOff>0</xdr:rowOff>
        </xdr:from>
        <xdr:to>
          <xdr:col>1</xdr:col>
          <xdr:colOff>361950</xdr:colOff>
          <xdr:row>53</xdr:row>
          <xdr:rowOff>28575</xdr:rowOff>
        </xdr:to>
        <xdr:sp macro="" textlink="">
          <xdr:nvSpPr>
            <xdr:cNvPr id="6157" name="Option Button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2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52</xdr:row>
          <xdr:rowOff>0</xdr:rowOff>
        </xdr:from>
        <xdr:to>
          <xdr:col>1</xdr:col>
          <xdr:colOff>361950</xdr:colOff>
          <xdr:row>53</xdr:row>
          <xdr:rowOff>28575</xdr:rowOff>
        </xdr:to>
        <xdr:sp macro="" textlink="">
          <xdr:nvSpPr>
            <xdr:cNvPr id="6158" name="Option Button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2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53</xdr:row>
          <xdr:rowOff>76200</xdr:rowOff>
        </xdr:to>
        <xdr:sp macro="" textlink="">
          <xdr:nvSpPr>
            <xdr:cNvPr id="6159" name="Option Button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2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53</xdr:row>
          <xdr:rowOff>47625</xdr:rowOff>
        </xdr:to>
        <xdr:sp macro="" textlink="">
          <xdr:nvSpPr>
            <xdr:cNvPr id="6160" name="Option Button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2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53</xdr:row>
          <xdr:rowOff>76200</xdr:rowOff>
        </xdr:to>
        <xdr:sp macro="" textlink="">
          <xdr:nvSpPr>
            <xdr:cNvPr id="6161" name="Option Button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2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2198543</xdr:colOff>
      <xdr:row>8</xdr:row>
      <xdr:rowOff>92653</xdr:rowOff>
    </xdr:from>
    <xdr:to>
      <xdr:col>9</xdr:col>
      <xdr:colOff>636443</xdr:colOff>
      <xdr:row>28</xdr:row>
      <xdr:rowOff>54553</xdr:rowOff>
    </xdr:to>
    <xdr:pic>
      <xdr:nvPicPr>
        <xdr:cNvPr id="17" name="Picture 37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543" y="1616653"/>
          <a:ext cx="18749963" cy="377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52</xdr:row>
          <xdr:rowOff>0</xdr:rowOff>
        </xdr:from>
        <xdr:to>
          <xdr:col>1</xdr:col>
          <xdr:colOff>361950</xdr:colOff>
          <xdr:row>52</xdr:row>
          <xdr:rowOff>190500</xdr:rowOff>
        </xdr:to>
        <xdr:sp macro="" textlink="">
          <xdr:nvSpPr>
            <xdr:cNvPr id="6162" name="Option Button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2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52</xdr:row>
          <xdr:rowOff>0</xdr:rowOff>
        </xdr:from>
        <xdr:to>
          <xdr:col>1</xdr:col>
          <xdr:colOff>361950</xdr:colOff>
          <xdr:row>52</xdr:row>
          <xdr:rowOff>190500</xdr:rowOff>
        </xdr:to>
        <xdr:sp macro="" textlink="">
          <xdr:nvSpPr>
            <xdr:cNvPr id="6163" name="Option Button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2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52</xdr:row>
          <xdr:rowOff>238125</xdr:rowOff>
        </xdr:to>
        <xdr:sp macro="" textlink="">
          <xdr:nvSpPr>
            <xdr:cNvPr id="6164" name="Option Button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2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52</xdr:row>
          <xdr:rowOff>238125</xdr:rowOff>
        </xdr:to>
        <xdr:sp macro="" textlink="">
          <xdr:nvSpPr>
            <xdr:cNvPr id="6165" name="Option Button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2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52</xdr:row>
          <xdr:rowOff>238125</xdr:rowOff>
        </xdr:to>
        <xdr:sp macro="" textlink="">
          <xdr:nvSpPr>
            <xdr:cNvPr id="6166" name="Option Button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2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TOMORROWLAND/2-SS25/1-SAMPLE/2-STYLE-FILE/SPEC/FINAL/UA%20SENT%2016.SEP/BASIC%20TSHIRT%20WOMEN-UA%20UPDATED-%2016.SEP.xls" TargetMode="External"/><Relationship Id="rId2" Type="http://schemas.microsoft.com/office/2019/04/relationships/externalLinkLongPath" Target="/sites/DEVELOPMENT-DevelopmentReporting/Shared%20Documents/DEVELOPMENT%20CUSTOMERS/TOMORROWLAND/2-SS25/1-SAMPLE/2-STYLE-FILE/SPEC/FINAL/UA%20SENT%2016.SEP/BASIC%20TSHIRT%20WOMEN-UA%20UPDATED-%2016.SEP.xls?0B6D2931" TargetMode="External"/><Relationship Id="rId1" Type="http://schemas.openxmlformats.org/officeDocument/2006/relationships/externalLinkPath" Target="file:///\\0B6D2931\BASIC%20TSHIRT%20WOMEN-UA%20UPDATED-%2016.S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ENERAL INFO"/>
      <sheetName val="RECEIVED FROM CUSTOMER"/>
      <sheetName val="UA SUGGESTED "/>
      <sheetName val="PRE-PRODUCTION SAMPLE"/>
    </sheetNames>
    <definedNames>
      <definedName name="_Toc134929903" refersTo="='GENERAL INFO'!$C$8" sheetId="0"/>
    </definedNames>
    <sheetDataSet>
      <sheetData sheetId="0">
        <row r="5">
          <cell r="C5" t="str">
            <v>TOMORROWLAND STORE</v>
          </cell>
        </row>
        <row r="6">
          <cell r="C6" t="str">
            <v>WOMEN</v>
          </cell>
        </row>
        <row r="9">
          <cell r="C9" t="str">
            <v>T-SHIRT SHORT SLEEVES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66"/>
  <sheetViews>
    <sheetView tabSelected="1" view="pageBreakPreview" topLeftCell="A127" zoomScale="40" zoomScaleNormal="10" zoomScaleSheetLayoutView="40" zoomScalePageLayoutView="25" workbookViewId="0">
      <selection activeCell="J130" sqref="J130"/>
    </sheetView>
  </sheetViews>
  <sheetFormatPr defaultColWidth="9.140625" defaultRowHeight="16.5"/>
  <cols>
    <col min="1" max="1" width="8.42578125" style="31" customWidth="1"/>
    <col min="2" max="2" width="42.5703125" style="31" customWidth="1"/>
    <col min="3" max="3" width="48.28515625" style="31" customWidth="1"/>
    <col min="4" max="4" width="29.5703125" style="31" customWidth="1"/>
    <col min="5" max="5" width="29.28515625" style="31" customWidth="1"/>
    <col min="6" max="6" width="24.5703125" style="31" customWidth="1"/>
    <col min="7" max="7" width="26.140625" style="32" customWidth="1"/>
    <col min="8" max="9" width="26.28515625" style="31" customWidth="1"/>
    <col min="10" max="10" width="20.42578125" style="31" customWidth="1"/>
    <col min="11" max="11" width="22.140625" style="31" customWidth="1"/>
    <col min="12" max="12" width="28" style="31" customWidth="1"/>
    <col min="13" max="13" width="21.85546875" style="31" customWidth="1"/>
    <col min="14" max="14" width="13.42578125" style="31" customWidth="1"/>
    <col min="15" max="15" width="14.28515625" style="31" customWidth="1"/>
    <col min="16" max="16" width="9.85546875" style="31" customWidth="1"/>
    <col min="17" max="17" width="47.85546875" style="31" customWidth="1"/>
    <col min="18" max="18" width="11" style="31" bestFit="1" customWidth="1"/>
    <col min="19" max="19" width="30.5703125" style="112" bestFit="1" customWidth="1"/>
    <col min="20" max="20" width="9.140625" style="31"/>
    <col min="21" max="21" width="11.85546875" style="31" bestFit="1" customWidth="1"/>
    <col min="22" max="16384" width="9.140625" style="31"/>
  </cols>
  <sheetData>
    <row r="1" spans="1:19" s="1" customFormat="1" ht="39">
      <c r="A1" s="34"/>
      <c r="B1" s="34"/>
      <c r="C1" s="34"/>
      <c r="D1" s="35"/>
      <c r="E1" s="34"/>
      <c r="F1" s="34"/>
      <c r="G1" s="34"/>
      <c r="H1" s="34"/>
      <c r="I1" s="34"/>
      <c r="J1" s="34"/>
      <c r="K1" s="34"/>
      <c r="L1" s="36"/>
      <c r="M1" s="36"/>
      <c r="N1" s="313" t="s">
        <v>0</v>
      </c>
      <c r="O1" s="313" t="s">
        <v>0</v>
      </c>
      <c r="P1" s="314" t="s">
        <v>1</v>
      </c>
      <c r="Q1" s="314"/>
      <c r="S1" s="97"/>
    </row>
    <row r="2" spans="1:19" s="1" customFormat="1" ht="24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6"/>
      <c r="M2" s="36"/>
      <c r="N2" s="313" t="s">
        <v>2</v>
      </c>
      <c r="O2" s="313" t="s">
        <v>2</v>
      </c>
      <c r="P2" s="315" t="s">
        <v>3</v>
      </c>
      <c r="Q2" s="315"/>
      <c r="S2" s="97"/>
    </row>
    <row r="3" spans="1:19" s="1" customFormat="1" ht="24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6"/>
      <c r="M3" s="36"/>
      <c r="N3" s="313" t="s">
        <v>4</v>
      </c>
      <c r="O3" s="313" t="s">
        <v>4</v>
      </c>
      <c r="P3" s="316" t="s">
        <v>5</v>
      </c>
      <c r="Q3" s="314"/>
      <c r="S3" s="97"/>
    </row>
    <row r="4" spans="1:19" s="2" customFormat="1" ht="33" customHeight="1" thickBot="1">
      <c r="B4" s="3" t="s">
        <v>6</v>
      </c>
      <c r="G4" s="4"/>
      <c r="S4" s="98"/>
    </row>
    <row r="5" spans="1:19" s="2" customFormat="1" ht="52.5" customHeight="1">
      <c r="B5" s="5" t="s">
        <v>7</v>
      </c>
      <c r="C5" s="5"/>
      <c r="D5" s="3"/>
      <c r="F5" s="6"/>
      <c r="G5" s="317" t="s">
        <v>222</v>
      </c>
      <c r="H5" s="318"/>
      <c r="I5" s="318"/>
      <c r="J5" s="318"/>
      <c r="K5" s="318"/>
      <c r="L5" s="318"/>
      <c r="M5" s="319"/>
      <c r="S5" s="98"/>
    </row>
    <row r="6" spans="1:19" s="7" customFormat="1" ht="52.5" customHeight="1">
      <c r="B6" s="8" t="s">
        <v>8</v>
      </c>
      <c r="C6" s="8"/>
      <c r="D6" s="52" t="s">
        <v>218</v>
      </c>
      <c r="E6" s="93"/>
      <c r="F6" s="8"/>
      <c r="G6" s="320"/>
      <c r="H6" s="321"/>
      <c r="I6" s="321"/>
      <c r="J6" s="321"/>
      <c r="K6" s="321"/>
      <c r="L6" s="321"/>
      <c r="M6" s="322"/>
      <c r="N6" s="10"/>
      <c r="O6" s="10"/>
      <c r="P6" s="10"/>
      <c r="Q6" s="10"/>
      <c r="S6" s="99"/>
    </row>
    <row r="7" spans="1:19" s="7" customFormat="1" ht="52.5" customHeight="1">
      <c r="B7" s="8" t="s">
        <v>9</v>
      </c>
      <c r="C7" s="8"/>
      <c r="D7" s="52" t="s">
        <v>221</v>
      </c>
      <c r="E7" s="52"/>
      <c r="F7" s="8"/>
      <c r="G7" s="320"/>
      <c r="H7" s="321"/>
      <c r="I7" s="321"/>
      <c r="J7" s="321"/>
      <c r="K7" s="321"/>
      <c r="L7" s="321"/>
      <c r="M7" s="322"/>
      <c r="N7" s="10"/>
      <c r="O7" s="10"/>
      <c r="P7" s="10"/>
      <c r="Q7" s="10"/>
      <c r="S7" s="99"/>
    </row>
    <row r="8" spans="1:19" s="7" customFormat="1" ht="52.5" customHeight="1" thickBot="1">
      <c r="B8" s="8" t="s">
        <v>10</v>
      </c>
      <c r="C8" s="8"/>
      <c r="D8" s="9" t="s">
        <v>220</v>
      </c>
      <c r="E8" s="93"/>
      <c r="F8" s="93"/>
      <c r="G8" s="323"/>
      <c r="H8" s="324"/>
      <c r="I8" s="324"/>
      <c r="J8" s="324"/>
      <c r="K8" s="324"/>
      <c r="L8" s="324"/>
      <c r="M8" s="325"/>
      <c r="N8" s="10"/>
      <c r="O8" s="10"/>
      <c r="P8" s="10"/>
      <c r="Q8" s="10"/>
      <c r="S8" s="99"/>
    </row>
    <row r="9" spans="1:19" s="11" customFormat="1" ht="33">
      <c r="B9" s="12" t="s">
        <v>11</v>
      </c>
      <c r="C9" s="12"/>
      <c r="D9" s="56" t="s">
        <v>219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00"/>
    </row>
    <row r="10" spans="1:19" s="11" customFormat="1" ht="33">
      <c r="B10" s="160" t="s">
        <v>12</v>
      </c>
      <c r="C10" s="161"/>
      <c r="D10" s="55" t="s">
        <v>13</v>
      </c>
      <c r="E10" s="55"/>
      <c r="F10" s="55"/>
      <c r="G10" s="162"/>
      <c r="H10" s="55"/>
      <c r="I10" s="163"/>
      <c r="J10" s="164" t="s">
        <v>14</v>
      </c>
      <c r="K10" s="163"/>
      <c r="L10" s="163" t="s">
        <v>223</v>
      </c>
      <c r="M10" s="163"/>
      <c r="N10" s="165"/>
      <c r="O10" s="165"/>
      <c r="P10" s="165"/>
      <c r="Q10" s="165"/>
      <c r="S10" s="100"/>
    </row>
    <row r="11" spans="1:19" s="11" customFormat="1" ht="70.5" customHeight="1">
      <c r="B11" s="163" t="s">
        <v>15</v>
      </c>
      <c r="C11" s="163"/>
      <c r="D11" s="327">
        <v>45553</v>
      </c>
      <c r="E11" s="328"/>
      <c r="F11" s="328"/>
      <c r="G11" s="167"/>
      <c r="H11" s="166"/>
      <c r="I11" s="163"/>
      <c r="J11" s="164" t="s">
        <v>16</v>
      </c>
      <c r="K11" s="163"/>
      <c r="L11" s="330" t="s">
        <v>17</v>
      </c>
      <c r="M11" s="330"/>
      <c r="N11" s="330"/>
      <c r="O11" s="330"/>
      <c r="P11" s="330"/>
      <c r="Q11" s="330"/>
      <c r="S11" s="100"/>
    </row>
    <row r="12" spans="1:19" s="11" customFormat="1" ht="33">
      <c r="B12" s="163" t="s">
        <v>18</v>
      </c>
      <c r="C12" s="163"/>
      <c r="D12" s="168"/>
      <c r="E12" s="163"/>
      <c r="F12" s="163"/>
      <c r="G12" s="169"/>
      <c r="H12" s="170"/>
      <c r="I12" s="163"/>
      <c r="J12" s="164" t="s">
        <v>19</v>
      </c>
      <c r="L12" s="163" t="s">
        <v>20</v>
      </c>
      <c r="M12" s="163"/>
      <c r="N12" s="163"/>
      <c r="O12" s="170"/>
      <c r="P12" s="170"/>
      <c r="Q12" s="165"/>
      <c r="S12" s="100"/>
    </row>
    <row r="13" spans="1:19" s="11" customFormat="1" ht="33">
      <c r="B13" s="329"/>
      <c r="C13" s="329"/>
      <c r="D13" s="329"/>
      <c r="E13" s="329"/>
      <c r="F13" s="329"/>
      <c r="G13" s="169"/>
      <c r="H13" s="170"/>
      <c r="I13" s="163"/>
      <c r="J13" s="164" t="s">
        <v>21</v>
      </c>
      <c r="K13" s="163"/>
      <c r="L13" s="163" t="s">
        <v>22</v>
      </c>
      <c r="M13" s="163"/>
      <c r="N13" s="170"/>
      <c r="O13" s="165"/>
      <c r="P13" s="165"/>
      <c r="Q13" s="170"/>
      <c r="S13" s="100"/>
    </row>
    <row r="14" spans="1:19" s="11" customFormat="1" ht="45">
      <c r="B14" s="163" t="s">
        <v>23</v>
      </c>
      <c r="C14" s="163"/>
      <c r="D14" s="163" t="s">
        <v>24</v>
      </c>
      <c r="E14" s="163"/>
      <c r="F14" s="163"/>
      <c r="G14" s="171"/>
      <c r="H14" s="163"/>
      <c r="I14" s="163"/>
      <c r="J14" s="164" t="s">
        <v>25</v>
      </c>
      <c r="K14" s="163"/>
      <c r="L14" s="172" t="s">
        <v>26</v>
      </c>
      <c r="M14" s="165"/>
      <c r="N14" s="165"/>
      <c r="O14" s="165"/>
      <c r="P14" s="165"/>
      <c r="Q14" s="165"/>
      <c r="S14" s="100"/>
    </row>
    <row r="15" spans="1:19" s="11" customFormat="1" ht="32.450000000000003" customHeight="1">
      <c r="B15" s="16" t="s">
        <v>27</v>
      </c>
      <c r="C15" s="16"/>
      <c r="D15" s="16"/>
      <c r="E15" s="12"/>
      <c r="F15" s="12"/>
      <c r="G15" s="17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00"/>
    </row>
    <row r="16" spans="1:19" s="18" customFormat="1" ht="18.75" customHeight="1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S16" s="101"/>
    </row>
    <row r="17" spans="2:19" s="79" customFormat="1" ht="52.5">
      <c r="B17" s="75"/>
      <c r="C17" s="76" t="s">
        <v>28</v>
      </c>
      <c r="D17" s="76" t="s">
        <v>29</v>
      </c>
      <c r="E17" s="77" t="s">
        <v>30</v>
      </c>
      <c r="F17" s="77" t="s">
        <v>31</v>
      </c>
      <c r="G17" s="77" t="s">
        <v>32</v>
      </c>
      <c r="H17" s="77" t="s">
        <v>33</v>
      </c>
      <c r="I17" s="77" t="s">
        <v>34</v>
      </c>
      <c r="J17" s="77" t="s">
        <v>35</v>
      </c>
      <c r="K17" s="77" t="s">
        <v>36</v>
      </c>
      <c r="L17" s="77" t="s">
        <v>37</v>
      </c>
      <c r="M17" s="77" t="s">
        <v>38</v>
      </c>
      <c r="N17" s="77"/>
      <c r="O17" s="77"/>
      <c r="P17" s="77"/>
      <c r="Q17" s="78" t="s">
        <v>39</v>
      </c>
      <c r="S17" s="102"/>
    </row>
    <row r="18" spans="2:19" s="79" customFormat="1" ht="85.5" customHeight="1">
      <c r="B18" s="80" t="s">
        <v>40</v>
      </c>
      <c r="C18" s="129"/>
      <c r="D18" s="81" t="s">
        <v>224</v>
      </c>
      <c r="E18" s="82"/>
      <c r="F18" s="126">
        <v>0</v>
      </c>
      <c r="G18" s="126">
        <v>0</v>
      </c>
      <c r="H18" s="126">
        <v>1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83"/>
      <c r="O18" s="83"/>
      <c r="P18" s="83"/>
      <c r="Q18" s="84">
        <f>SUM(E18:P18)</f>
        <v>1</v>
      </c>
      <c r="S18" s="102"/>
    </row>
    <row r="19" spans="2:19" s="79" customFormat="1" ht="81.75" customHeight="1">
      <c r="B19" s="80" t="s">
        <v>42</v>
      </c>
      <c r="C19" s="129"/>
      <c r="D19" s="82" t="str">
        <f>+D18</f>
        <v>OFF WHITE</v>
      </c>
      <c r="E19" s="82"/>
      <c r="F19" s="85">
        <f>+ROUND(F18*0.05,0)</f>
        <v>0</v>
      </c>
      <c r="G19" s="85">
        <f>+ROUND(G18*5%,0)</f>
        <v>0</v>
      </c>
      <c r="H19" s="85">
        <v>2</v>
      </c>
      <c r="I19" s="85">
        <f t="shared" ref="I19:L19" si="0">+ROUND(I18*5%,0)</f>
        <v>0</v>
      </c>
      <c r="J19" s="85">
        <f t="shared" si="0"/>
        <v>0</v>
      </c>
      <c r="K19" s="85">
        <f t="shared" si="0"/>
        <v>0</v>
      </c>
      <c r="L19" s="85">
        <f t="shared" si="0"/>
        <v>0</v>
      </c>
      <c r="M19" s="85">
        <f t="shared" ref="M19" si="1">+ROUND(M18*0.05,0)</f>
        <v>0</v>
      </c>
      <c r="N19" s="85"/>
      <c r="O19" s="85"/>
      <c r="P19" s="85"/>
      <c r="Q19" s="84">
        <f>SUM(E19:P19)</f>
        <v>2</v>
      </c>
      <c r="S19" s="102"/>
    </row>
    <row r="20" spans="2:19" s="89" customFormat="1" ht="81.75" customHeight="1">
      <c r="B20" s="121" t="s">
        <v>43</v>
      </c>
      <c r="C20" s="122"/>
      <c r="D20" s="122"/>
      <c r="E20" s="123"/>
      <c r="F20" s="123">
        <v>0</v>
      </c>
      <c r="G20" s="123">
        <v>0</v>
      </c>
      <c r="H20" s="123">
        <v>0</v>
      </c>
      <c r="I20" s="123">
        <v>0</v>
      </c>
      <c r="J20" s="123">
        <v>0</v>
      </c>
      <c r="K20" s="123">
        <v>0</v>
      </c>
      <c r="L20" s="123">
        <v>0</v>
      </c>
      <c r="M20" s="123">
        <v>0</v>
      </c>
      <c r="N20" s="124"/>
      <c r="O20" s="124"/>
      <c r="P20" s="124"/>
      <c r="Q20" s="125">
        <f>SUM(F20:P20)</f>
        <v>0</v>
      </c>
    </row>
    <row r="21" spans="2:19" s="89" customFormat="1" ht="81.75" customHeight="1">
      <c r="B21" s="86" t="s">
        <v>44</v>
      </c>
      <c r="C21" s="86"/>
      <c r="D21" s="87" t="str">
        <f>+D19</f>
        <v>OFF WHITE</v>
      </c>
      <c r="E21" s="88"/>
      <c r="F21" s="127">
        <f t="shared" ref="F21:L21" si="2">SUM(F18:F20)</f>
        <v>0</v>
      </c>
      <c r="G21" s="127">
        <f t="shared" si="2"/>
        <v>0</v>
      </c>
      <c r="H21" s="127">
        <f t="shared" si="2"/>
        <v>3</v>
      </c>
      <c r="I21" s="127">
        <f t="shared" si="2"/>
        <v>0</v>
      </c>
      <c r="J21" s="127">
        <f t="shared" si="2"/>
        <v>0</v>
      </c>
      <c r="K21" s="127">
        <f t="shared" si="2"/>
        <v>0</v>
      </c>
      <c r="L21" s="127">
        <f t="shared" si="2"/>
        <v>0</v>
      </c>
      <c r="M21" s="127">
        <f t="shared" ref="M21" si="3">SUM(M18:M20)</f>
        <v>0</v>
      </c>
      <c r="N21" s="127"/>
      <c r="O21" s="127"/>
      <c r="P21" s="127"/>
      <c r="Q21" s="127">
        <f>SUM(Q18:Q20)</f>
        <v>3</v>
      </c>
      <c r="S21" s="113"/>
    </row>
    <row r="22" spans="2:19" s="79" customFormat="1" ht="52.5"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S22" s="102"/>
    </row>
    <row r="23" spans="2:19" s="79" customFormat="1" ht="52.5" hidden="1">
      <c r="B23" s="75"/>
      <c r="C23" s="76" t="s">
        <v>28</v>
      </c>
      <c r="D23" s="76" t="s">
        <v>29</v>
      </c>
      <c r="E23" s="77" t="s">
        <v>30</v>
      </c>
      <c r="F23" s="77" t="s">
        <v>45</v>
      </c>
      <c r="G23" s="77" t="s">
        <v>32</v>
      </c>
      <c r="H23" s="77" t="s">
        <v>33</v>
      </c>
      <c r="I23" s="77" t="s">
        <v>34</v>
      </c>
      <c r="J23" s="77" t="s">
        <v>35</v>
      </c>
      <c r="K23" s="77" t="s">
        <v>36</v>
      </c>
      <c r="L23" s="77" t="s">
        <v>37</v>
      </c>
      <c r="M23" s="77" t="s">
        <v>38</v>
      </c>
      <c r="N23" s="77"/>
      <c r="O23" s="77"/>
      <c r="P23" s="77"/>
      <c r="Q23" s="78" t="s">
        <v>39</v>
      </c>
      <c r="S23" s="102"/>
    </row>
    <row r="24" spans="2:19" s="79" customFormat="1" ht="52.5" hidden="1">
      <c r="B24" s="80" t="s">
        <v>40</v>
      </c>
      <c r="C24" s="120" t="s">
        <v>46</v>
      </c>
      <c r="D24" s="81" t="s">
        <v>47</v>
      </c>
      <c r="E24" s="82"/>
      <c r="F24" s="126">
        <v>24</v>
      </c>
      <c r="G24" s="126">
        <v>48</v>
      </c>
      <c r="H24" s="126">
        <v>124</v>
      </c>
      <c r="I24" s="126">
        <v>232</v>
      </c>
      <c r="J24" s="126">
        <v>204</v>
      </c>
      <c r="K24" s="126">
        <v>100</v>
      </c>
      <c r="L24" s="126">
        <v>44</v>
      </c>
      <c r="M24" s="126">
        <v>24</v>
      </c>
      <c r="N24" s="83"/>
      <c r="O24" s="83"/>
      <c r="P24" s="83"/>
      <c r="Q24" s="84">
        <f>SUM(E24:P24)</f>
        <v>800</v>
      </c>
      <c r="S24" s="102"/>
    </row>
    <row r="25" spans="2:19" s="79" customFormat="1" ht="52.5" hidden="1">
      <c r="B25" s="80" t="s">
        <v>42</v>
      </c>
      <c r="C25" s="120" t="str">
        <f>C24</f>
        <v>M-0324-KT-5141</v>
      </c>
      <c r="D25" s="82" t="str">
        <f>+D24</f>
        <v>WHITE</v>
      </c>
      <c r="E25" s="82"/>
      <c r="F25" s="85">
        <f>+ROUND(F24*0.05,0)</f>
        <v>1</v>
      </c>
      <c r="G25" s="85">
        <f t="shared" ref="G25:M25" si="4">+ROUND(G24*0.05,0)</f>
        <v>2</v>
      </c>
      <c r="H25" s="85">
        <f t="shared" si="4"/>
        <v>6</v>
      </c>
      <c r="I25" s="85">
        <f t="shared" si="4"/>
        <v>12</v>
      </c>
      <c r="J25" s="85">
        <f t="shared" si="4"/>
        <v>10</v>
      </c>
      <c r="K25" s="85">
        <f t="shared" si="4"/>
        <v>5</v>
      </c>
      <c r="L25" s="85">
        <f t="shared" si="4"/>
        <v>2</v>
      </c>
      <c r="M25" s="85">
        <f t="shared" si="4"/>
        <v>1</v>
      </c>
      <c r="N25" s="85"/>
      <c r="O25" s="85"/>
      <c r="P25" s="85"/>
      <c r="Q25" s="84">
        <f>SUM(E25:P25)</f>
        <v>39</v>
      </c>
      <c r="S25" s="102"/>
    </row>
    <row r="26" spans="2:19" s="89" customFormat="1" ht="59.25" hidden="1">
      <c r="B26" s="121" t="s">
        <v>43</v>
      </c>
      <c r="C26" s="122"/>
      <c r="D26" s="122"/>
      <c r="E26" s="123"/>
      <c r="F26" s="123">
        <v>0</v>
      </c>
      <c r="G26" s="123">
        <v>1</v>
      </c>
      <c r="H26" s="123">
        <v>1</v>
      </c>
      <c r="I26" s="123">
        <v>3</v>
      </c>
      <c r="J26" s="123">
        <v>1</v>
      </c>
      <c r="K26" s="123">
        <v>1</v>
      </c>
      <c r="L26" s="123">
        <v>0</v>
      </c>
      <c r="M26" s="123">
        <v>0</v>
      </c>
      <c r="N26" s="124"/>
      <c r="O26" s="124"/>
      <c r="P26" s="124"/>
      <c r="Q26" s="125">
        <f>SUM(F26:P26)</f>
        <v>7</v>
      </c>
    </row>
    <row r="27" spans="2:19" s="89" customFormat="1" ht="52.5" hidden="1">
      <c r="B27" s="86" t="s">
        <v>44</v>
      </c>
      <c r="C27" s="86"/>
      <c r="D27" s="87" t="str">
        <f>+D25</f>
        <v>WHITE</v>
      </c>
      <c r="E27" s="88"/>
      <c r="F27" s="127">
        <f>SUM(F24:F26)</f>
        <v>25</v>
      </c>
      <c r="G27" s="127">
        <f t="shared" ref="G27" si="5">SUM(G24:G26)</f>
        <v>51</v>
      </c>
      <c r="H27" s="127">
        <f t="shared" ref="H27" si="6">SUM(H24:H26)</f>
        <v>131</v>
      </c>
      <c r="I27" s="127">
        <f t="shared" ref="I27" si="7">SUM(I24:I26)</f>
        <v>247</v>
      </c>
      <c r="J27" s="127">
        <f t="shared" ref="J27" si="8">SUM(J24:J26)</f>
        <v>215</v>
      </c>
      <c r="K27" s="127">
        <f t="shared" ref="K27" si="9">SUM(K24:K26)</f>
        <v>106</v>
      </c>
      <c r="L27" s="127">
        <f t="shared" ref="L27" si="10">SUM(L24:L26)</f>
        <v>46</v>
      </c>
      <c r="M27" s="127">
        <f t="shared" ref="M27" si="11">SUM(M24:M26)</f>
        <v>25</v>
      </c>
      <c r="N27" s="127">
        <f t="shared" ref="N27" si="12">SUM(N24:N26)</f>
        <v>0</v>
      </c>
      <c r="O27" s="127">
        <f t="shared" ref="O27" si="13">SUM(O24:O26)</f>
        <v>0</v>
      </c>
      <c r="P27" s="127">
        <f t="shared" ref="P27" si="14">SUM(P24:P26)</f>
        <v>0</v>
      </c>
      <c r="Q27" s="127">
        <f>SUM(Q24:Q26)</f>
        <v>846</v>
      </c>
      <c r="S27" s="113">
        <f>Q25/Q24</f>
        <v>4.8750000000000002E-2</v>
      </c>
    </row>
    <row r="28" spans="2:19" s="79" customFormat="1" ht="52.5" hidden="1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S28" s="102"/>
    </row>
    <row r="29" spans="2:19" s="79" customFormat="1" ht="52.5" hidden="1">
      <c r="B29" s="75"/>
      <c r="C29" s="76" t="s">
        <v>28</v>
      </c>
      <c r="D29" s="76" t="s">
        <v>29</v>
      </c>
      <c r="E29" s="77" t="s">
        <v>30</v>
      </c>
      <c r="F29" s="77" t="s">
        <v>45</v>
      </c>
      <c r="G29" s="77" t="s">
        <v>32</v>
      </c>
      <c r="H29" s="77" t="s">
        <v>33</v>
      </c>
      <c r="I29" s="77" t="s">
        <v>34</v>
      </c>
      <c r="J29" s="77" t="s">
        <v>35</v>
      </c>
      <c r="K29" s="77" t="s">
        <v>36</v>
      </c>
      <c r="L29" s="77" t="s">
        <v>37</v>
      </c>
      <c r="M29" s="77" t="s">
        <v>38</v>
      </c>
      <c r="N29" s="77"/>
      <c r="O29" s="77"/>
      <c r="P29" s="77"/>
      <c r="Q29" s="78" t="s">
        <v>39</v>
      </c>
      <c r="S29" s="102"/>
    </row>
    <row r="30" spans="2:19" s="79" customFormat="1" ht="52.5" hidden="1">
      <c r="B30" s="80" t="s">
        <v>40</v>
      </c>
      <c r="C30" s="120" t="s">
        <v>46</v>
      </c>
      <c r="D30" s="81" t="s">
        <v>48</v>
      </c>
      <c r="E30" s="82"/>
      <c r="F30" s="126">
        <v>18</v>
      </c>
      <c r="G30" s="126">
        <v>36</v>
      </c>
      <c r="H30" s="126">
        <v>93</v>
      </c>
      <c r="I30" s="126">
        <v>174</v>
      </c>
      <c r="J30" s="126">
        <v>153</v>
      </c>
      <c r="K30" s="126">
        <v>75</v>
      </c>
      <c r="L30" s="126">
        <v>33</v>
      </c>
      <c r="M30" s="126">
        <v>18</v>
      </c>
      <c r="N30" s="83"/>
      <c r="O30" s="83"/>
      <c r="P30" s="83"/>
      <c r="Q30" s="84">
        <f>SUM(E30:P30)</f>
        <v>600</v>
      </c>
      <c r="S30" s="102"/>
    </row>
    <row r="31" spans="2:19" s="79" customFormat="1" ht="52.5" hidden="1">
      <c r="B31" s="80" t="s">
        <v>42</v>
      </c>
      <c r="C31" s="120" t="str">
        <f>C30</f>
        <v>M-0324-KT-5141</v>
      </c>
      <c r="D31" s="82" t="str">
        <f>+D30</f>
        <v>WHISPER WHITE</v>
      </c>
      <c r="E31" s="82"/>
      <c r="F31" s="85">
        <f>+ROUND(F30*0.05,0)</f>
        <v>1</v>
      </c>
      <c r="G31" s="85">
        <f t="shared" ref="G31:M31" si="15">+ROUND(G30*0.05,0)</f>
        <v>2</v>
      </c>
      <c r="H31" s="85">
        <f t="shared" si="15"/>
        <v>5</v>
      </c>
      <c r="I31" s="85">
        <f t="shared" si="15"/>
        <v>9</v>
      </c>
      <c r="J31" s="85">
        <f t="shared" si="15"/>
        <v>8</v>
      </c>
      <c r="K31" s="85">
        <f t="shared" si="15"/>
        <v>4</v>
      </c>
      <c r="L31" s="85">
        <f t="shared" si="15"/>
        <v>2</v>
      </c>
      <c r="M31" s="85">
        <f t="shared" si="15"/>
        <v>1</v>
      </c>
      <c r="N31" s="85"/>
      <c r="O31" s="85"/>
      <c r="P31" s="85"/>
      <c r="Q31" s="84">
        <f>SUM(E31:P31)</f>
        <v>32</v>
      </c>
      <c r="S31" s="102"/>
    </row>
    <row r="32" spans="2:19" s="89" customFormat="1" ht="59.25" hidden="1">
      <c r="B32" s="121" t="s">
        <v>43</v>
      </c>
      <c r="C32" s="122"/>
      <c r="D32" s="122"/>
      <c r="E32" s="123"/>
      <c r="F32" s="123">
        <v>0</v>
      </c>
      <c r="G32" s="123">
        <v>1</v>
      </c>
      <c r="H32" s="123">
        <v>1</v>
      </c>
      <c r="I32" s="123">
        <v>3</v>
      </c>
      <c r="J32" s="123">
        <v>1</v>
      </c>
      <c r="K32" s="123">
        <v>1</v>
      </c>
      <c r="L32" s="123">
        <v>0</v>
      </c>
      <c r="M32" s="123">
        <v>0</v>
      </c>
      <c r="N32" s="124"/>
      <c r="O32" s="124"/>
      <c r="P32" s="124"/>
      <c r="Q32" s="125">
        <f>SUM(F32:P32)</f>
        <v>7</v>
      </c>
    </row>
    <row r="33" spans="2:19" s="89" customFormat="1" ht="52.5" hidden="1">
      <c r="B33" s="86" t="s">
        <v>44</v>
      </c>
      <c r="C33" s="86"/>
      <c r="D33" s="87" t="str">
        <f>+D31</f>
        <v>WHISPER WHITE</v>
      </c>
      <c r="E33" s="88"/>
      <c r="F33" s="127">
        <f>SUM(F30:F32)</f>
        <v>19</v>
      </c>
      <c r="G33" s="127">
        <f t="shared" ref="G33" si="16">SUM(G30:G32)</f>
        <v>39</v>
      </c>
      <c r="H33" s="127">
        <f t="shared" ref="H33" si="17">SUM(H30:H32)</f>
        <v>99</v>
      </c>
      <c r="I33" s="127">
        <f t="shared" ref="I33" si="18">SUM(I30:I32)</f>
        <v>186</v>
      </c>
      <c r="J33" s="127">
        <f t="shared" ref="J33" si="19">SUM(J30:J32)</f>
        <v>162</v>
      </c>
      <c r="K33" s="127">
        <f t="shared" ref="K33" si="20">SUM(K30:K32)</f>
        <v>80</v>
      </c>
      <c r="L33" s="127">
        <f t="shared" ref="L33" si="21">SUM(L30:L32)</f>
        <v>35</v>
      </c>
      <c r="M33" s="127">
        <f t="shared" ref="M33" si="22">SUM(M30:M32)</f>
        <v>19</v>
      </c>
      <c r="N33" s="127">
        <f t="shared" ref="N33" si="23">SUM(N30:N32)</f>
        <v>0</v>
      </c>
      <c r="O33" s="127">
        <f t="shared" ref="O33" si="24">SUM(O30:O32)</f>
        <v>0</v>
      </c>
      <c r="P33" s="127">
        <f t="shared" ref="P33" si="25">SUM(P30:P32)</f>
        <v>0</v>
      </c>
      <c r="Q33" s="127">
        <f>SUM(Q30:Q32)</f>
        <v>639</v>
      </c>
      <c r="S33" s="113">
        <f>Q31/Q30</f>
        <v>5.3333333333333337E-2</v>
      </c>
    </row>
    <row r="34" spans="2:19" s="79" customFormat="1" ht="52.5" hidden="1"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S34" s="102"/>
    </row>
    <row r="35" spans="2:19" s="79" customFormat="1" ht="52.5" hidden="1">
      <c r="B35" s="75"/>
      <c r="C35" s="76" t="s">
        <v>28</v>
      </c>
      <c r="D35" s="76" t="s">
        <v>29</v>
      </c>
      <c r="E35" s="77" t="s">
        <v>30</v>
      </c>
      <c r="F35" s="77" t="s">
        <v>45</v>
      </c>
      <c r="G35" s="77" t="s">
        <v>32</v>
      </c>
      <c r="H35" s="77" t="s">
        <v>33</v>
      </c>
      <c r="I35" s="77" t="s">
        <v>34</v>
      </c>
      <c r="J35" s="77" t="s">
        <v>35</v>
      </c>
      <c r="K35" s="77" t="s">
        <v>36</v>
      </c>
      <c r="L35" s="77" t="s">
        <v>37</v>
      </c>
      <c r="M35" s="77" t="s">
        <v>38</v>
      </c>
      <c r="N35" s="77"/>
      <c r="O35" s="77"/>
      <c r="P35" s="77"/>
      <c r="Q35" s="78" t="s">
        <v>39</v>
      </c>
      <c r="S35" s="102"/>
    </row>
    <row r="36" spans="2:19" s="79" customFormat="1" ht="52.5" hidden="1">
      <c r="B36" s="80" t="s">
        <v>40</v>
      </c>
      <c r="C36" s="120" t="s">
        <v>46</v>
      </c>
      <c r="D36" s="81" t="s">
        <v>49</v>
      </c>
      <c r="E36" s="82"/>
      <c r="F36" s="126">
        <v>18</v>
      </c>
      <c r="G36" s="126">
        <v>36</v>
      </c>
      <c r="H36" s="126">
        <v>93</v>
      </c>
      <c r="I36" s="126">
        <v>174</v>
      </c>
      <c r="J36" s="126">
        <v>153</v>
      </c>
      <c r="K36" s="126">
        <v>75</v>
      </c>
      <c r="L36" s="126">
        <v>33</v>
      </c>
      <c r="M36" s="126">
        <v>18</v>
      </c>
      <c r="N36" s="83"/>
      <c r="O36" s="83"/>
      <c r="P36" s="83"/>
      <c r="Q36" s="84">
        <f>SUM(E36:P36)</f>
        <v>600</v>
      </c>
      <c r="S36" s="102"/>
    </row>
    <row r="37" spans="2:19" s="79" customFormat="1" ht="52.5" hidden="1">
      <c r="B37" s="80" t="s">
        <v>42</v>
      </c>
      <c r="C37" s="120" t="str">
        <f>C36</f>
        <v>M-0324-KT-5141</v>
      </c>
      <c r="D37" s="82" t="str">
        <f>+D36</f>
        <v>FLINT STONE</v>
      </c>
      <c r="E37" s="82"/>
      <c r="F37" s="85">
        <f>+ROUND(F36*0.05,0)</f>
        <v>1</v>
      </c>
      <c r="G37" s="85">
        <f t="shared" ref="G37:M37" si="26">+ROUND(G36*0.05,0)</f>
        <v>2</v>
      </c>
      <c r="H37" s="85">
        <f t="shared" si="26"/>
        <v>5</v>
      </c>
      <c r="I37" s="85">
        <f t="shared" si="26"/>
        <v>9</v>
      </c>
      <c r="J37" s="85">
        <f t="shared" si="26"/>
        <v>8</v>
      </c>
      <c r="K37" s="85">
        <f t="shared" si="26"/>
        <v>4</v>
      </c>
      <c r="L37" s="85">
        <f t="shared" si="26"/>
        <v>2</v>
      </c>
      <c r="M37" s="85">
        <f t="shared" si="26"/>
        <v>1</v>
      </c>
      <c r="N37" s="85"/>
      <c r="O37" s="85"/>
      <c r="P37" s="85"/>
      <c r="Q37" s="84">
        <f>SUM(E37:P37)</f>
        <v>32</v>
      </c>
      <c r="S37" s="102"/>
    </row>
    <row r="38" spans="2:19" s="89" customFormat="1" ht="59.25" hidden="1">
      <c r="B38" s="121" t="s">
        <v>43</v>
      </c>
      <c r="C38" s="122"/>
      <c r="D38" s="122"/>
      <c r="E38" s="123"/>
      <c r="F38" s="123">
        <v>0</v>
      </c>
      <c r="G38" s="123">
        <v>1</v>
      </c>
      <c r="H38" s="123">
        <v>1</v>
      </c>
      <c r="I38" s="123">
        <v>3</v>
      </c>
      <c r="J38" s="123">
        <v>1</v>
      </c>
      <c r="K38" s="123">
        <v>1</v>
      </c>
      <c r="L38" s="123">
        <v>0</v>
      </c>
      <c r="M38" s="123">
        <v>0</v>
      </c>
      <c r="N38" s="124"/>
      <c r="O38" s="124"/>
      <c r="P38" s="124"/>
      <c r="Q38" s="125">
        <f>SUM(F38:P38)</f>
        <v>7</v>
      </c>
    </row>
    <row r="39" spans="2:19" s="89" customFormat="1" ht="52.5" hidden="1">
      <c r="B39" s="86" t="s">
        <v>44</v>
      </c>
      <c r="C39" s="86"/>
      <c r="D39" s="87" t="str">
        <f>+D37</f>
        <v>FLINT STONE</v>
      </c>
      <c r="E39" s="88"/>
      <c r="F39" s="127">
        <f>SUM(F36:F38)</f>
        <v>19</v>
      </c>
      <c r="G39" s="127">
        <f t="shared" ref="G39" si="27">SUM(G36:G38)</f>
        <v>39</v>
      </c>
      <c r="H39" s="127">
        <f t="shared" ref="H39" si="28">SUM(H36:H38)</f>
        <v>99</v>
      </c>
      <c r="I39" s="127">
        <f t="shared" ref="I39" si="29">SUM(I36:I38)</f>
        <v>186</v>
      </c>
      <c r="J39" s="127">
        <f t="shared" ref="J39" si="30">SUM(J36:J38)</f>
        <v>162</v>
      </c>
      <c r="K39" s="127">
        <f t="shared" ref="K39" si="31">SUM(K36:K38)</f>
        <v>80</v>
      </c>
      <c r="L39" s="127">
        <f t="shared" ref="L39" si="32">SUM(L36:L38)</f>
        <v>35</v>
      </c>
      <c r="M39" s="127">
        <f t="shared" ref="M39" si="33">SUM(M36:M38)</f>
        <v>19</v>
      </c>
      <c r="N39" s="127">
        <f t="shared" ref="N39" si="34">SUM(N36:N38)</f>
        <v>0</v>
      </c>
      <c r="O39" s="127">
        <f t="shared" ref="O39" si="35">SUM(O36:O38)</f>
        <v>0</v>
      </c>
      <c r="P39" s="127">
        <f t="shared" ref="P39" si="36">SUM(P36:P38)</f>
        <v>0</v>
      </c>
      <c r="Q39" s="127">
        <f>SUM(Q36:Q38)</f>
        <v>639</v>
      </c>
      <c r="S39" s="113">
        <f>Q37/Q36</f>
        <v>5.3333333333333337E-2</v>
      </c>
    </row>
    <row r="40" spans="2:19" s="79" customFormat="1" ht="52.5" hidden="1"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S40" s="102"/>
    </row>
    <row r="41" spans="2:19" s="79" customFormat="1" ht="52.5" hidden="1">
      <c r="B41" s="75"/>
      <c r="C41" s="76" t="s">
        <v>28</v>
      </c>
      <c r="D41" s="76" t="s">
        <v>29</v>
      </c>
      <c r="E41" s="77" t="s">
        <v>30</v>
      </c>
      <c r="F41" s="77" t="s">
        <v>45</v>
      </c>
      <c r="G41" s="77" t="s">
        <v>32</v>
      </c>
      <c r="H41" s="77" t="s">
        <v>33</v>
      </c>
      <c r="I41" s="77" t="s">
        <v>34</v>
      </c>
      <c r="J41" s="77" t="s">
        <v>35</v>
      </c>
      <c r="K41" s="77" t="s">
        <v>36</v>
      </c>
      <c r="L41" s="77" t="s">
        <v>37</v>
      </c>
      <c r="M41" s="77" t="s">
        <v>38</v>
      </c>
      <c r="N41" s="77"/>
      <c r="O41" s="77"/>
      <c r="P41" s="77"/>
      <c r="Q41" s="78" t="s">
        <v>39</v>
      </c>
      <c r="S41" s="102"/>
    </row>
    <row r="42" spans="2:19" s="79" customFormat="1" ht="52.5" hidden="1">
      <c r="B42" s="80" t="s">
        <v>40</v>
      </c>
      <c r="C42" s="120" t="s">
        <v>46</v>
      </c>
      <c r="D42" s="81" t="s">
        <v>50</v>
      </c>
      <c r="E42" s="82"/>
      <c r="F42" s="126">
        <v>12</v>
      </c>
      <c r="G42" s="126">
        <v>24</v>
      </c>
      <c r="H42" s="126">
        <v>62</v>
      </c>
      <c r="I42" s="126">
        <v>116</v>
      </c>
      <c r="J42" s="126">
        <v>102</v>
      </c>
      <c r="K42" s="126">
        <v>50</v>
      </c>
      <c r="L42" s="126">
        <v>22</v>
      </c>
      <c r="M42" s="126">
        <v>12</v>
      </c>
      <c r="N42" s="83"/>
      <c r="O42" s="83"/>
      <c r="P42" s="83"/>
      <c r="Q42" s="84">
        <f>SUM(E42:P42)</f>
        <v>400</v>
      </c>
      <c r="S42" s="102"/>
    </row>
    <row r="43" spans="2:19" s="79" customFormat="1" ht="52.5" hidden="1">
      <c r="B43" s="80" t="s">
        <v>42</v>
      </c>
      <c r="C43" s="120" t="str">
        <f>C42</f>
        <v>M-0324-KT-5141</v>
      </c>
      <c r="D43" s="82" t="str">
        <f>+D42</f>
        <v>BRONZE GREEN</v>
      </c>
      <c r="E43" s="82"/>
      <c r="F43" s="85">
        <f>+ROUND(F42*0.05,0)</f>
        <v>1</v>
      </c>
      <c r="G43" s="85">
        <f t="shared" ref="G43:M43" si="37">+ROUND(G42*0.05,0)</f>
        <v>1</v>
      </c>
      <c r="H43" s="85">
        <f t="shared" si="37"/>
        <v>3</v>
      </c>
      <c r="I43" s="85">
        <f t="shared" si="37"/>
        <v>6</v>
      </c>
      <c r="J43" s="85">
        <f t="shared" si="37"/>
        <v>5</v>
      </c>
      <c r="K43" s="85">
        <f t="shared" si="37"/>
        <v>3</v>
      </c>
      <c r="L43" s="85">
        <f t="shared" si="37"/>
        <v>1</v>
      </c>
      <c r="M43" s="85">
        <f t="shared" si="37"/>
        <v>1</v>
      </c>
      <c r="N43" s="85"/>
      <c r="O43" s="85"/>
      <c r="P43" s="85"/>
      <c r="Q43" s="84">
        <f>SUM(E43:P43)</f>
        <v>21</v>
      </c>
      <c r="S43" s="102"/>
    </row>
    <row r="44" spans="2:19" s="89" customFormat="1" ht="59.25" hidden="1">
      <c r="B44" s="121" t="s">
        <v>43</v>
      </c>
      <c r="C44" s="122"/>
      <c r="D44" s="122"/>
      <c r="E44" s="123"/>
      <c r="F44" s="123">
        <v>0</v>
      </c>
      <c r="G44" s="123">
        <v>1</v>
      </c>
      <c r="H44" s="123">
        <v>1</v>
      </c>
      <c r="I44" s="123">
        <v>3</v>
      </c>
      <c r="J44" s="123">
        <v>1</v>
      </c>
      <c r="K44" s="123">
        <v>1</v>
      </c>
      <c r="L44" s="123">
        <v>0</v>
      </c>
      <c r="M44" s="123">
        <v>0</v>
      </c>
      <c r="N44" s="124"/>
      <c r="O44" s="124"/>
      <c r="P44" s="124"/>
      <c r="Q44" s="125">
        <f>SUM(F44:P44)</f>
        <v>7</v>
      </c>
    </row>
    <row r="45" spans="2:19" s="89" customFormat="1" ht="52.5" hidden="1">
      <c r="B45" s="86" t="s">
        <v>44</v>
      </c>
      <c r="C45" s="86"/>
      <c r="D45" s="87" t="str">
        <f>+D43</f>
        <v>BRONZE GREEN</v>
      </c>
      <c r="E45" s="88"/>
      <c r="F45" s="127">
        <f>SUM(F42:F44)</f>
        <v>13</v>
      </c>
      <c r="G45" s="127">
        <f t="shared" ref="G45" si="38">SUM(G42:G44)</f>
        <v>26</v>
      </c>
      <c r="H45" s="127">
        <f t="shared" ref="H45" si="39">SUM(H42:H44)</f>
        <v>66</v>
      </c>
      <c r="I45" s="127">
        <f t="shared" ref="I45" si="40">SUM(I42:I44)</f>
        <v>125</v>
      </c>
      <c r="J45" s="127">
        <f t="shared" ref="J45" si="41">SUM(J42:J44)</f>
        <v>108</v>
      </c>
      <c r="K45" s="127">
        <f t="shared" ref="K45" si="42">SUM(K42:K44)</f>
        <v>54</v>
      </c>
      <c r="L45" s="127">
        <f t="shared" ref="L45" si="43">SUM(L42:L44)</f>
        <v>23</v>
      </c>
      <c r="M45" s="127">
        <f t="shared" ref="M45" si="44">SUM(M42:M44)</f>
        <v>13</v>
      </c>
      <c r="N45" s="127">
        <f t="shared" ref="N45" si="45">SUM(N42:N44)</f>
        <v>0</v>
      </c>
      <c r="O45" s="127">
        <f t="shared" ref="O45" si="46">SUM(O42:O44)</f>
        <v>0</v>
      </c>
      <c r="P45" s="127">
        <f t="shared" ref="P45" si="47">SUM(P42:P44)</f>
        <v>0</v>
      </c>
      <c r="Q45" s="127">
        <f>SUM(Q42:Q44)</f>
        <v>428</v>
      </c>
      <c r="S45" s="113">
        <f>Q43/Q42</f>
        <v>5.2499999999999998E-2</v>
      </c>
    </row>
    <row r="46" spans="2:19" s="79" customFormat="1" ht="52.5" hidden="1"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S46" s="102"/>
    </row>
    <row r="47" spans="2:19" s="79" customFormat="1" ht="52.5" hidden="1">
      <c r="B47" s="75"/>
      <c r="C47" s="76" t="s">
        <v>28</v>
      </c>
      <c r="D47" s="76" t="s">
        <v>29</v>
      </c>
      <c r="E47" s="77" t="s">
        <v>30</v>
      </c>
      <c r="F47" s="77" t="s">
        <v>45</v>
      </c>
      <c r="G47" s="77" t="s">
        <v>32</v>
      </c>
      <c r="H47" s="77" t="s">
        <v>33</v>
      </c>
      <c r="I47" s="77" t="s">
        <v>34</v>
      </c>
      <c r="J47" s="77" t="s">
        <v>35</v>
      </c>
      <c r="K47" s="77" t="s">
        <v>36</v>
      </c>
      <c r="L47" s="77" t="s">
        <v>37</v>
      </c>
      <c r="M47" s="77" t="s">
        <v>38</v>
      </c>
      <c r="N47" s="77"/>
      <c r="O47" s="77"/>
      <c r="P47" s="77"/>
      <c r="Q47" s="78" t="s">
        <v>39</v>
      </c>
      <c r="S47" s="102"/>
    </row>
    <row r="48" spans="2:19" s="79" customFormat="1" ht="52.5" hidden="1">
      <c r="B48" s="80" t="s">
        <v>40</v>
      </c>
      <c r="C48" s="120" t="s">
        <v>46</v>
      </c>
      <c r="D48" s="81" t="s">
        <v>51</v>
      </c>
      <c r="E48" s="82"/>
      <c r="F48" s="126">
        <v>12</v>
      </c>
      <c r="G48" s="126">
        <v>24</v>
      </c>
      <c r="H48" s="126">
        <v>62</v>
      </c>
      <c r="I48" s="126">
        <v>116</v>
      </c>
      <c r="J48" s="126">
        <v>102</v>
      </c>
      <c r="K48" s="126">
        <v>50</v>
      </c>
      <c r="L48" s="126">
        <v>22</v>
      </c>
      <c r="M48" s="126">
        <v>12</v>
      </c>
      <c r="N48" s="83"/>
      <c r="O48" s="83"/>
      <c r="P48" s="83"/>
      <c r="Q48" s="84">
        <f>SUM(E48:P48)</f>
        <v>400</v>
      </c>
      <c r="S48" s="102"/>
    </row>
    <row r="49" spans="1:19" s="79" customFormat="1" ht="52.5" hidden="1">
      <c r="B49" s="80" t="s">
        <v>42</v>
      </c>
      <c r="C49" s="120" t="str">
        <f>+C48</f>
        <v>M-0324-KT-5141</v>
      </c>
      <c r="D49" s="82" t="str">
        <f>+D48</f>
        <v>WILD GINGER</v>
      </c>
      <c r="E49" s="82"/>
      <c r="F49" s="85">
        <f>+ROUND(F48*0.05,0)</f>
        <v>1</v>
      </c>
      <c r="G49" s="85">
        <f t="shared" ref="G49:M49" si="48">+ROUND(G48*0.05,0)</f>
        <v>1</v>
      </c>
      <c r="H49" s="85">
        <f t="shared" si="48"/>
        <v>3</v>
      </c>
      <c r="I49" s="85">
        <f t="shared" si="48"/>
        <v>6</v>
      </c>
      <c r="J49" s="85">
        <f t="shared" si="48"/>
        <v>5</v>
      </c>
      <c r="K49" s="85">
        <f t="shared" si="48"/>
        <v>3</v>
      </c>
      <c r="L49" s="85">
        <f t="shared" si="48"/>
        <v>1</v>
      </c>
      <c r="M49" s="85">
        <f t="shared" si="48"/>
        <v>1</v>
      </c>
      <c r="N49" s="85"/>
      <c r="O49" s="85"/>
      <c r="P49" s="85"/>
      <c r="Q49" s="84">
        <f>SUM(E49:P49)</f>
        <v>21</v>
      </c>
      <c r="S49" s="102"/>
    </row>
    <row r="50" spans="1:19" s="89" customFormat="1" ht="59.25" hidden="1">
      <c r="B50" s="121" t="s">
        <v>43</v>
      </c>
      <c r="C50" s="122"/>
      <c r="D50" s="122"/>
      <c r="E50" s="123"/>
      <c r="F50" s="123">
        <v>0</v>
      </c>
      <c r="G50" s="123">
        <v>1</v>
      </c>
      <c r="H50" s="123">
        <v>1</v>
      </c>
      <c r="I50" s="123">
        <v>3</v>
      </c>
      <c r="J50" s="123">
        <v>1</v>
      </c>
      <c r="K50" s="123">
        <v>1</v>
      </c>
      <c r="L50" s="123">
        <v>0</v>
      </c>
      <c r="M50" s="123">
        <v>0</v>
      </c>
      <c r="N50" s="124"/>
      <c r="O50" s="124"/>
      <c r="P50" s="124"/>
      <c r="Q50" s="125">
        <f>SUM(F50:P50)</f>
        <v>7</v>
      </c>
    </row>
    <row r="51" spans="1:19" s="89" customFormat="1" ht="52.5" hidden="1">
      <c r="B51" s="86" t="s">
        <v>44</v>
      </c>
      <c r="C51" s="86"/>
      <c r="D51" s="87" t="str">
        <f>+D49</f>
        <v>WILD GINGER</v>
      </c>
      <c r="E51" s="88"/>
      <c r="F51" s="127">
        <f>SUM(F48:F50)</f>
        <v>13</v>
      </c>
      <c r="G51" s="127">
        <f t="shared" ref="G51" si="49">SUM(G48:G50)</f>
        <v>26</v>
      </c>
      <c r="H51" s="127">
        <f t="shared" ref="H51" si="50">SUM(H48:H50)</f>
        <v>66</v>
      </c>
      <c r="I51" s="127">
        <f t="shared" ref="I51" si="51">SUM(I48:I50)</f>
        <v>125</v>
      </c>
      <c r="J51" s="127">
        <f t="shared" ref="J51" si="52">SUM(J48:J50)</f>
        <v>108</v>
      </c>
      <c r="K51" s="127">
        <f t="shared" ref="K51" si="53">SUM(K48:K50)</f>
        <v>54</v>
      </c>
      <c r="L51" s="127">
        <f t="shared" ref="L51" si="54">SUM(L48:L50)</f>
        <v>23</v>
      </c>
      <c r="M51" s="127">
        <f t="shared" ref="M51" si="55">SUM(M48:M50)</f>
        <v>13</v>
      </c>
      <c r="N51" s="127">
        <f t="shared" ref="N51" si="56">SUM(N48:N50)</f>
        <v>0</v>
      </c>
      <c r="O51" s="127">
        <f t="shared" ref="O51" si="57">SUM(O48:O50)</f>
        <v>0</v>
      </c>
      <c r="P51" s="127">
        <f t="shared" ref="P51" si="58">SUM(P48:P50)</f>
        <v>0</v>
      </c>
      <c r="Q51" s="127">
        <f>SUM(Q48:Q50)</f>
        <v>428</v>
      </c>
      <c r="S51" s="113">
        <f>Q49/Q48</f>
        <v>5.2499999999999998E-2</v>
      </c>
    </row>
    <row r="52" spans="1:19" s="79" customFormat="1" ht="52.5"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S52" s="102"/>
    </row>
    <row r="53" spans="1:19" s="89" customFormat="1" ht="78" customHeight="1">
      <c r="B53" s="90" t="s">
        <v>52</v>
      </c>
      <c r="C53" s="91"/>
      <c r="D53" s="90"/>
      <c r="E53" s="92"/>
      <c r="F53" s="95">
        <f>F21</f>
        <v>0</v>
      </c>
      <c r="G53" s="95">
        <f>G21</f>
        <v>0</v>
      </c>
      <c r="H53" s="95">
        <f t="shared" ref="H53:Q53" si="59">H21</f>
        <v>3</v>
      </c>
      <c r="I53" s="95">
        <f t="shared" si="59"/>
        <v>0</v>
      </c>
      <c r="J53" s="95">
        <f t="shared" si="59"/>
        <v>0</v>
      </c>
      <c r="K53" s="95">
        <f t="shared" si="59"/>
        <v>0</v>
      </c>
      <c r="L53" s="95">
        <f t="shared" si="59"/>
        <v>0</v>
      </c>
      <c r="M53" s="95">
        <f t="shared" si="59"/>
        <v>0</v>
      </c>
      <c r="N53" s="95"/>
      <c r="O53" s="95"/>
      <c r="P53" s="95"/>
      <c r="Q53" s="95">
        <f t="shared" si="59"/>
        <v>3</v>
      </c>
      <c r="S53" s="103"/>
    </row>
    <row r="54" spans="1:19" s="49" customFormat="1" ht="45">
      <c r="B54" s="50"/>
      <c r="C54" s="51"/>
      <c r="D54" s="326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/>
      <c r="Q54" s="326"/>
      <c r="S54" s="104"/>
    </row>
    <row r="55" spans="1:19" s="1" customFormat="1" ht="33">
      <c r="B55" s="40" t="s">
        <v>53</v>
      </c>
      <c r="C55" s="20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S55" s="97"/>
    </row>
    <row r="56" spans="1:19" s="21" customFormat="1" ht="96">
      <c r="A56" s="334" t="s">
        <v>54</v>
      </c>
      <c r="B56" s="334"/>
      <c r="C56" s="334"/>
      <c r="D56" s="65" t="s">
        <v>55</v>
      </c>
      <c r="E56" s="65" t="s">
        <v>56</v>
      </c>
      <c r="F56" s="65" t="s">
        <v>57</v>
      </c>
      <c r="G56" s="64" t="s">
        <v>58</v>
      </c>
      <c r="H56" s="64" t="s">
        <v>59</v>
      </c>
      <c r="I56" s="64" t="s">
        <v>60</v>
      </c>
      <c r="J56" s="64" t="s">
        <v>61</v>
      </c>
      <c r="K56" s="64" t="s">
        <v>62</v>
      </c>
      <c r="L56" s="64" t="s">
        <v>63</v>
      </c>
      <c r="M56" s="64" t="s">
        <v>64</v>
      </c>
      <c r="N56" s="331" t="s">
        <v>65</v>
      </c>
      <c r="O56" s="331"/>
      <c r="P56" s="331"/>
      <c r="Q56" s="331"/>
      <c r="S56" s="105"/>
    </row>
    <row r="57" spans="1:19" s="27" customFormat="1" ht="72.75" customHeight="1">
      <c r="A57" s="305" t="str">
        <f>$D$21</f>
        <v>OFF WHITE</v>
      </c>
      <c r="B57" s="305"/>
      <c r="C57" s="305"/>
      <c r="D57" s="305"/>
      <c r="E57" s="305"/>
      <c r="F57" s="305"/>
      <c r="G57" s="305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S57" s="106"/>
    </row>
    <row r="58" spans="1:19" s="53" customFormat="1" ht="408.75" customHeight="1">
      <c r="A58" s="54">
        <v>1</v>
      </c>
      <c r="B58" s="335" t="str">
        <f>$L$11</f>
        <v>SINGLE JERSEY_100% COTTON_190( SOFT HANDFEEL)</v>
      </c>
      <c r="C58" s="335"/>
      <c r="D58" s="69" t="s">
        <v>66</v>
      </c>
      <c r="E58" s="69" t="s">
        <v>41</v>
      </c>
      <c r="F58" s="54" t="s">
        <v>34</v>
      </c>
      <c r="G58" s="70">
        <f>$Q$21</f>
        <v>3</v>
      </c>
      <c r="H58" s="71">
        <v>0.69</v>
      </c>
      <c r="I58" s="57">
        <f>H58*G58</f>
        <v>2.0699999999999998</v>
      </c>
      <c r="J58" s="62">
        <f>I58*2.6%+(I58/50)*0.5</f>
        <v>7.4520000000000003E-2</v>
      </c>
      <c r="K58" s="62">
        <v>0</v>
      </c>
      <c r="L58" s="62">
        <v>3</v>
      </c>
      <c r="M58" s="114">
        <f>ROUNDUP(SUM(I58:L58),0)</f>
        <v>6</v>
      </c>
      <c r="N58" s="332"/>
      <c r="O58" s="333"/>
      <c r="P58" s="333"/>
      <c r="Q58" s="333"/>
      <c r="S58" s="107">
        <f>338+648+1082</f>
        <v>2068</v>
      </c>
    </row>
    <row r="59" spans="1:19" s="53" customFormat="1" ht="225.6" customHeight="1">
      <c r="A59" s="54">
        <v>2</v>
      </c>
      <c r="B59" s="311" t="s">
        <v>67</v>
      </c>
      <c r="C59" s="311"/>
      <c r="D59" s="69" t="s">
        <v>68</v>
      </c>
      <c r="E59" s="69" t="s">
        <v>41</v>
      </c>
      <c r="F59" s="54" t="s">
        <v>34</v>
      </c>
      <c r="G59" s="70">
        <f>G58</f>
        <v>3</v>
      </c>
      <c r="H59" s="71">
        <v>0.02</v>
      </c>
      <c r="I59" s="57">
        <f>H59*G59</f>
        <v>0.06</v>
      </c>
      <c r="J59" s="62">
        <f>I59*1.4%+(I59/30)*0.5</f>
        <v>1.8400000000000001E-3</v>
      </c>
      <c r="K59" s="62">
        <v>0</v>
      </c>
      <c r="L59" s="62">
        <v>0</v>
      </c>
      <c r="M59" s="114">
        <f>ROUNDUP(SUM(I59:L59),0)</f>
        <v>1</v>
      </c>
      <c r="N59" s="332"/>
      <c r="O59" s="333"/>
      <c r="P59" s="333"/>
      <c r="Q59" s="333"/>
      <c r="S59" s="107"/>
    </row>
    <row r="60" spans="1:19" s="27" customFormat="1" ht="47.25" hidden="1" customHeight="1">
      <c r="A60" s="305" t="s">
        <v>47</v>
      </c>
      <c r="B60" s="305"/>
      <c r="C60" s="305"/>
      <c r="D60" s="305"/>
      <c r="E60" s="305"/>
      <c r="F60" s="305"/>
      <c r="G60" s="305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S60" s="106"/>
    </row>
    <row r="61" spans="1:19" s="53" customFormat="1" ht="114" hidden="1" customHeight="1">
      <c r="A61" s="54">
        <v>3</v>
      </c>
      <c r="B61" s="335" t="str">
        <f>$L$11</f>
        <v>SINGLE JERSEY_100% COTTON_190( SOFT HANDFEEL)</v>
      </c>
      <c r="C61" s="335"/>
      <c r="D61" s="69" t="s">
        <v>69</v>
      </c>
      <c r="E61" s="69" t="s">
        <v>70</v>
      </c>
      <c r="F61" s="54" t="s">
        <v>34</v>
      </c>
      <c r="G61" s="70">
        <f>$Q$27</f>
        <v>846</v>
      </c>
      <c r="H61" s="71">
        <v>0</v>
      </c>
      <c r="I61" s="57">
        <f>H61*G61</f>
        <v>0</v>
      </c>
      <c r="J61" s="62">
        <f>I61*1.8%+(I61/50)*0.5</f>
        <v>0</v>
      </c>
      <c r="K61" s="62">
        <v>3</v>
      </c>
      <c r="L61" s="62">
        <v>0</v>
      </c>
      <c r="M61" s="114">
        <f>ROUNDUP(SUM(I61:L61),0)</f>
        <v>3</v>
      </c>
      <c r="N61" s="336" t="s">
        <v>71</v>
      </c>
      <c r="O61" s="337"/>
      <c r="P61" s="337"/>
      <c r="Q61" s="337"/>
      <c r="S61" s="107"/>
    </row>
    <row r="62" spans="1:19" s="53" customFormat="1" ht="107.45" hidden="1" customHeight="1" thickBot="1">
      <c r="A62" s="54">
        <v>4</v>
      </c>
      <c r="B62" s="311" t="s">
        <v>72</v>
      </c>
      <c r="C62" s="311"/>
      <c r="D62" s="69" t="s">
        <v>68</v>
      </c>
      <c r="E62" s="69" t="str">
        <f>E61</f>
        <v>WHITE OVO STANDARD</v>
      </c>
      <c r="F62" s="54" t="s">
        <v>34</v>
      </c>
      <c r="G62" s="70">
        <f>G61</f>
        <v>846</v>
      </c>
      <c r="H62" s="71">
        <v>0</v>
      </c>
      <c r="I62" s="57">
        <f>H62*G62</f>
        <v>0</v>
      </c>
      <c r="J62" s="62">
        <f>I62*5%</f>
        <v>0</v>
      </c>
      <c r="K62" s="62">
        <v>0</v>
      </c>
      <c r="L62" s="62">
        <v>0</v>
      </c>
      <c r="M62" s="114">
        <f>ROUNDUP(SUM(I62:L62),0)</f>
        <v>0</v>
      </c>
      <c r="N62" s="336" t="s">
        <v>73</v>
      </c>
      <c r="O62" s="337"/>
      <c r="P62" s="337"/>
      <c r="Q62" s="337"/>
      <c r="S62" s="107"/>
    </row>
    <row r="63" spans="1:19" s="27" customFormat="1" ht="40.5" hidden="1">
      <c r="A63" s="305" t="str">
        <f>$D$33</f>
        <v>WHISPER WHITE</v>
      </c>
      <c r="B63" s="305"/>
      <c r="C63" s="305"/>
      <c r="D63" s="305"/>
      <c r="E63" s="305"/>
      <c r="F63" s="305"/>
      <c r="G63" s="305"/>
      <c r="H63" s="305"/>
      <c r="I63" s="305"/>
      <c r="J63" s="305"/>
      <c r="K63" s="305"/>
      <c r="L63" s="305"/>
      <c r="M63" s="305"/>
      <c r="N63" s="305"/>
      <c r="O63" s="305"/>
      <c r="P63" s="305"/>
      <c r="Q63" s="305"/>
      <c r="S63" s="106"/>
    </row>
    <row r="64" spans="1:19" s="53" customFormat="1" ht="234.6" hidden="1" customHeight="1" thickBot="1">
      <c r="A64" s="54">
        <v>5</v>
      </c>
      <c r="B64" s="335" t="str">
        <f>$L$11</f>
        <v>SINGLE JERSEY_100% COTTON_190( SOFT HANDFEEL)</v>
      </c>
      <c r="C64" s="335"/>
      <c r="D64" s="69" t="s">
        <v>69</v>
      </c>
      <c r="E64" s="69" t="str">
        <f>$D$33</f>
        <v>WHISPER WHITE</v>
      </c>
      <c r="F64" s="54" t="s">
        <v>34</v>
      </c>
      <c r="G64" s="70">
        <f>$Q$33</f>
        <v>639</v>
      </c>
      <c r="H64" s="71">
        <v>0</v>
      </c>
      <c r="I64" s="57">
        <f>H64*G64</f>
        <v>0</v>
      </c>
      <c r="J64" s="62">
        <f>I64*2%+(I64/40)*0.5</f>
        <v>0</v>
      </c>
      <c r="K64" s="62">
        <v>3</v>
      </c>
      <c r="L64" s="62">
        <v>0</v>
      </c>
      <c r="M64" s="114">
        <f>ROUNDUP(SUM(I64:L64),0)</f>
        <v>3</v>
      </c>
      <c r="N64" s="309" t="s">
        <v>74</v>
      </c>
      <c r="O64" s="310"/>
      <c r="P64" s="310"/>
      <c r="Q64" s="310"/>
      <c r="S64" s="107"/>
    </row>
    <row r="65" spans="1:19" s="53" customFormat="1" ht="250.5" hidden="1" customHeight="1" thickBot="1">
      <c r="A65" s="54">
        <v>6</v>
      </c>
      <c r="B65" s="311" t="s">
        <v>72</v>
      </c>
      <c r="C65" s="311"/>
      <c r="D65" s="69" t="s">
        <v>68</v>
      </c>
      <c r="E65" s="69" t="str">
        <f>E64</f>
        <v>WHISPER WHITE</v>
      </c>
      <c r="F65" s="54" t="s">
        <v>34</v>
      </c>
      <c r="G65" s="70">
        <f>G64</f>
        <v>639</v>
      </c>
      <c r="H65" s="71">
        <v>0</v>
      </c>
      <c r="I65" s="57">
        <f>H65*G65</f>
        <v>0</v>
      </c>
      <c r="J65" s="62">
        <f>I65*5%</f>
        <v>0</v>
      </c>
      <c r="K65" s="62">
        <v>0</v>
      </c>
      <c r="L65" s="62">
        <v>0</v>
      </c>
      <c r="M65" s="114">
        <f>ROUNDUP(SUM(I65:L65),0)</f>
        <v>0</v>
      </c>
      <c r="N65" s="309" t="s">
        <v>75</v>
      </c>
      <c r="O65" s="310"/>
      <c r="P65" s="310"/>
      <c r="Q65" s="310"/>
      <c r="S65" s="107"/>
    </row>
    <row r="66" spans="1:19" s="27" customFormat="1" ht="40.5" hidden="1">
      <c r="A66" s="305" t="str">
        <f>$D$39</f>
        <v>FLINT STONE</v>
      </c>
      <c r="B66" s="305"/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5"/>
      <c r="S66" s="106"/>
    </row>
    <row r="67" spans="1:19" s="53" customFormat="1" ht="231.6" hidden="1" customHeight="1" thickBot="1">
      <c r="A67" s="54">
        <v>7</v>
      </c>
      <c r="B67" s="335" t="str">
        <f>$L$11</f>
        <v>SINGLE JERSEY_100% COTTON_190( SOFT HANDFEEL)</v>
      </c>
      <c r="C67" s="335"/>
      <c r="D67" s="69" t="s">
        <v>69</v>
      </c>
      <c r="E67" s="69" t="str">
        <f>$D$39</f>
        <v>FLINT STONE</v>
      </c>
      <c r="F67" s="54" t="s">
        <v>34</v>
      </c>
      <c r="G67" s="70">
        <f>$Q$39</f>
        <v>639</v>
      </c>
      <c r="H67" s="71">
        <v>0</v>
      </c>
      <c r="I67" s="57">
        <f>H67*G67</f>
        <v>0</v>
      </c>
      <c r="J67" s="62">
        <f>I67*0.5%+(I67/50)*0.5</f>
        <v>0</v>
      </c>
      <c r="K67" s="62">
        <v>3</v>
      </c>
      <c r="L67" s="62">
        <v>0</v>
      </c>
      <c r="M67" s="114">
        <f>ROUNDUP(SUM(I67:L67),0)</f>
        <v>3</v>
      </c>
      <c r="N67" s="309" t="s">
        <v>76</v>
      </c>
      <c r="O67" s="310"/>
      <c r="P67" s="310"/>
      <c r="Q67" s="310"/>
      <c r="S67" s="107"/>
    </row>
    <row r="68" spans="1:19" s="53" customFormat="1" ht="269.10000000000002" hidden="1" customHeight="1" thickBot="1">
      <c r="A68" s="54">
        <v>8</v>
      </c>
      <c r="B68" s="311" t="s">
        <v>72</v>
      </c>
      <c r="C68" s="311"/>
      <c r="D68" s="69" t="s">
        <v>68</v>
      </c>
      <c r="E68" s="69" t="str">
        <f>E67</f>
        <v>FLINT STONE</v>
      </c>
      <c r="F68" s="54" t="s">
        <v>34</v>
      </c>
      <c r="G68" s="70">
        <f>G67</f>
        <v>639</v>
      </c>
      <c r="H68" s="71">
        <v>0</v>
      </c>
      <c r="I68" s="57">
        <f>H68*G68</f>
        <v>0</v>
      </c>
      <c r="J68" s="62">
        <f>I68*5%</f>
        <v>0</v>
      </c>
      <c r="K68" s="62">
        <v>0</v>
      </c>
      <c r="L68" s="62">
        <v>0</v>
      </c>
      <c r="M68" s="114">
        <f>ROUNDUP(SUM(I68:L68),0)</f>
        <v>0</v>
      </c>
      <c r="N68" s="309" t="s">
        <v>77</v>
      </c>
      <c r="O68" s="310"/>
      <c r="P68" s="310"/>
      <c r="Q68" s="310"/>
      <c r="S68" s="107"/>
    </row>
    <row r="69" spans="1:19" s="27" customFormat="1" ht="40.5" hidden="1">
      <c r="A69" s="305" t="str">
        <f>+D42</f>
        <v>BRONZE GREEN</v>
      </c>
      <c r="B69" s="305"/>
      <c r="C69" s="305"/>
      <c r="D69" s="305"/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S69" s="106"/>
    </row>
    <row r="70" spans="1:19" s="53" customFormat="1" ht="116.45" hidden="1" customHeight="1" thickBot="1">
      <c r="A70" s="54">
        <v>7</v>
      </c>
      <c r="B70" s="335" t="str">
        <f>$L$11</f>
        <v>SINGLE JERSEY_100% COTTON_190( SOFT HANDFEEL)</v>
      </c>
      <c r="C70" s="335"/>
      <c r="D70" s="69" t="s">
        <v>69</v>
      </c>
      <c r="E70" s="69" t="str">
        <f>+A69</f>
        <v>BRONZE GREEN</v>
      </c>
      <c r="F70" s="54" t="s">
        <v>34</v>
      </c>
      <c r="G70" s="70">
        <f>+Q45</f>
        <v>428</v>
      </c>
      <c r="H70" s="71">
        <v>0</v>
      </c>
      <c r="I70" s="57">
        <f>H70*G70</f>
        <v>0</v>
      </c>
      <c r="J70" s="62">
        <f>I70*0.7%+(I70/50)*0.5</f>
        <v>0</v>
      </c>
      <c r="K70" s="62">
        <v>3</v>
      </c>
      <c r="L70" s="62">
        <v>0</v>
      </c>
      <c r="M70" s="114">
        <f>ROUNDUP(SUM(I70:L70),0)</f>
        <v>3</v>
      </c>
      <c r="N70" s="309" t="s">
        <v>78</v>
      </c>
      <c r="O70" s="310"/>
      <c r="P70" s="310"/>
      <c r="Q70" s="310"/>
      <c r="S70" s="107"/>
    </row>
    <row r="71" spans="1:19" s="53" customFormat="1" ht="69.95" hidden="1" customHeight="1" thickBot="1">
      <c r="A71" s="54">
        <v>8</v>
      </c>
      <c r="B71" s="311" t="s">
        <v>72</v>
      </c>
      <c r="C71" s="311"/>
      <c r="D71" s="69" t="s">
        <v>68</v>
      </c>
      <c r="E71" s="69" t="str">
        <f>E70</f>
        <v>BRONZE GREEN</v>
      </c>
      <c r="F71" s="54" t="s">
        <v>34</v>
      </c>
      <c r="G71" s="70">
        <f>G70</f>
        <v>428</v>
      </c>
      <c r="H71" s="71">
        <v>0</v>
      </c>
      <c r="I71" s="57">
        <f>H71*G71</f>
        <v>0</v>
      </c>
      <c r="J71" s="62">
        <f>I71*5%</f>
        <v>0</v>
      </c>
      <c r="K71" s="62">
        <v>0</v>
      </c>
      <c r="L71" s="62">
        <v>0</v>
      </c>
      <c r="M71" s="114">
        <f>ROUNDUP(SUM(I71:L71),0)</f>
        <v>0</v>
      </c>
      <c r="N71" s="309" t="s">
        <v>79</v>
      </c>
      <c r="O71" s="310"/>
      <c r="P71" s="310"/>
      <c r="Q71" s="310"/>
      <c r="S71" s="107"/>
    </row>
    <row r="72" spans="1:19" s="27" customFormat="1" ht="40.5" hidden="1">
      <c r="A72" s="305" t="str">
        <f>+D48</f>
        <v>WILD GINGER</v>
      </c>
      <c r="B72" s="305"/>
      <c r="C72" s="305"/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5"/>
      <c r="P72" s="305"/>
      <c r="Q72" s="305"/>
      <c r="S72" s="106"/>
    </row>
    <row r="73" spans="1:19" s="53" customFormat="1" ht="125.45" hidden="1" customHeight="1" thickBot="1">
      <c r="A73" s="54">
        <v>9</v>
      </c>
      <c r="B73" s="335" t="str">
        <f>$L$11</f>
        <v>SINGLE JERSEY_100% COTTON_190( SOFT HANDFEEL)</v>
      </c>
      <c r="C73" s="335"/>
      <c r="D73" s="69" t="s">
        <v>69</v>
      </c>
      <c r="E73" s="69" t="str">
        <f>$D$51</f>
        <v>WILD GINGER</v>
      </c>
      <c r="F73" s="54" t="s">
        <v>34</v>
      </c>
      <c r="G73" s="70">
        <f>$Q$51</f>
        <v>428</v>
      </c>
      <c r="H73" s="71">
        <v>0</v>
      </c>
      <c r="I73" s="57">
        <f>H73*G73</f>
        <v>0</v>
      </c>
      <c r="J73" s="62">
        <f>I73*0.6%+(I73/50)*0.5</f>
        <v>0</v>
      </c>
      <c r="K73" s="62">
        <v>3</v>
      </c>
      <c r="L73" s="62">
        <v>0</v>
      </c>
      <c r="M73" s="114">
        <f>ROUNDUP(SUM(I73:L73),0)</f>
        <v>3</v>
      </c>
      <c r="N73" s="309" t="s">
        <v>80</v>
      </c>
      <c r="O73" s="310"/>
      <c r="P73" s="310"/>
      <c r="Q73" s="310"/>
      <c r="S73" s="107"/>
    </row>
    <row r="74" spans="1:19" s="53" customFormat="1" ht="110.1" hidden="1" customHeight="1" thickBot="1">
      <c r="A74" s="54">
        <v>10</v>
      </c>
      <c r="B74" s="311" t="s">
        <v>72</v>
      </c>
      <c r="C74" s="311"/>
      <c r="D74" s="69" t="s">
        <v>68</v>
      </c>
      <c r="E74" s="69" t="str">
        <f>E73</f>
        <v>WILD GINGER</v>
      </c>
      <c r="F74" s="54" t="s">
        <v>34</v>
      </c>
      <c r="G74" s="70">
        <f>G73</f>
        <v>428</v>
      </c>
      <c r="H74" s="71">
        <v>0</v>
      </c>
      <c r="I74" s="57">
        <f>H74*G74</f>
        <v>0</v>
      </c>
      <c r="J74" s="62">
        <f>I74*5%</f>
        <v>0</v>
      </c>
      <c r="K74" s="62">
        <v>0</v>
      </c>
      <c r="L74" s="62">
        <v>0</v>
      </c>
      <c r="M74" s="114">
        <f>ROUNDUP(SUM(I74:L74),0)</f>
        <v>0</v>
      </c>
      <c r="N74" s="309" t="s">
        <v>81</v>
      </c>
      <c r="O74" s="310"/>
      <c r="P74" s="310"/>
      <c r="Q74" s="310"/>
      <c r="S74" s="107"/>
    </row>
    <row r="75" spans="1:19" s="22" customFormat="1" ht="33.75" thickBot="1">
      <c r="B75" s="40" t="s">
        <v>82</v>
      </c>
      <c r="C75" s="23"/>
      <c r="D75" s="23"/>
      <c r="E75" s="23"/>
      <c r="G75" s="24"/>
      <c r="Q75" s="25"/>
      <c r="S75" s="108"/>
    </row>
    <row r="76" spans="1:19" s="33" customFormat="1" ht="72">
      <c r="A76" s="340" t="s">
        <v>83</v>
      </c>
      <c r="B76" s="341"/>
      <c r="C76" s="341"/>
      <c r="D76" s="341"/>
      <c r="E76" s="342"/>
      <c r="F76" s="37" t="s">
        <v>84</v>
      </c>
      <c r="G76" s="37" t="s">
        <v>85</v>
      </c>
      <c r="H76" s="338" t="s">
        <v>86</v>
      </c>
      <c r="I76" s="343"/>
      <c r="J76" s="38" t="s">
        <v>57</v>
      </c>
      <c r="K76" s="37" t="s">
        <v>87</v>
      </c>
      <c r="L76" s="37" t="s">
        <v>88</v>
      </c>
      <c r="M76" s="39" t="s">
        <v>89</v>
      </c>
      <c r="N76" s="39" t="s">
        <v>90</v>
      </c>
      <c r="O76" s="39" t="s">
        <v>91</v>
      </c>
      <c r="P76" s="338" t="s">
        <v>92</v>
      </c>
      <c r="Q76" s="339"/>
      <c r="S76" s="109"/>
    </row>
    <row r="77" spans="1:19" s="11" customFormat="1" ht="139.5" customHeight="1">
      <c r="A77" s="66">
        <f>ROW()-ROW($A$76)</f>
        <v>1</v>
      </c>
      <c r="B77" s="306" t="s">
        <v>93</v>
      </c>
      <c r="C77" s="306"/>
      <c r="D77" s="306"/>
      <c r="E77" s="306"/>
      <c r="F77" s="136" t="s">
        <v>224</v>
      </c>
      <c r="G77" s="136" t="s">
        <v>224</v>
      </c>
      <c r="H77" s="278" t="str">
        <f>$D$21</f>
        <v>OFF WHITE</v>
      </c>
      <c r="I77" s="279"/>
      <c r="J77" s="61" t="s">
        <v>94</v>
      </c>
      <c r="K77" s="61">
        <f>+$Q$21</f>
        <v>3</v>
      </c>
      <c r="L77" s="68">
        <f>150/4500</f>
        <v>3.3333333333333333E-2</v>
      </c>
      <c r="M77" s="67">
        <f>K77*L77</f>
        <v>0.1</v>
      </c>
      <c r="N77" s="67"/>
      <c r="O77" s="63">
        <f t="shared" ref="O77" si="60">ROUNDUP(N77+M77,0)</f>
        <v>1</v>
      </c>
      <c r="P77" s="307" t="s">
        <v>215</v>
      </c>
      <c r="Q77" s="308"/>
      <c r="S77" s="100"/>
    </row>
    <row r="78" spans="1:19" s="11" customFormat="1" ht="139.5" customHeight="1">
      <c r="A78" s="66">
        <f t="shared" ref="A78:A80" si="61">ROW()-ROW($A$76)</f>
        <v>2</v>
      </c>
      <c r="B78" s="306" t="s">
        <v>95</v>
      </c>
      <c r="C78" s="306"/>
      <c r="D78" s="306"/>
      <c r="E78" s="306"/>
      <c r="F78" s="136" t="s">
        <v>96</v>
      </c>
      <c r="G78" s="96" t="s">
        <v>96</v>
      </c>
      <c r="H78" s="278" t="str">
        <f t="shared" ref="H78:H80" si="62">$D$21</f>
        <v>OFF WHITE</v>
      </c>
      <c r="I78" s="279"/>
      <c r="J78" s="61" t="s">
        <v>97</v>
      </c>
      <c r="K78" s="61">
        <f t="shared" ref="K78:K80" si="63">+$Q$21</f>
        <v>3</v>
      </c>
      <c r="L78" s="68">
        <v>1</v>
      </c>
      <c r="M78" s="67">
        <f t="shared" ref="M78:M82" si="64">K78*L78</f>
        <v>3</v>
      </c>
      <c r="N78" s="67"/>
      <c r="O78" s="63">
        <f t="shared" ref="O78" si="65">ROUNDUP(N78+M78,0)</f>
        <v>3</v>
      </c>
      <c r="P78" s="307" t="s">
        <v>216</v>
      </c>
      <c r="Q78" s="308"/>
      <c r="S78" s="100"/>
    </row>
    <row r="79" spans="1:19" s="11" customFormat="1" ht="139.5" customHeight="1">
      <c r="A79" s="66">
        <f t="shared" si="61"/>
        <v>3</v>
      </c>
      <c r="B79" s="306" t="s">
        <v>98</v>
      </c>
      <c r="C79" s="306"/>
      <c r="D79" s="306"/>
      <c r="E79" s="306"/>
      <c r="F79" s="136" t="s">
        <v>96</v>
      </c>
      <c r="G79" s="96" t="s">
        <v>96</v>
      </c>
      <c r="H79" s="278" t="str">
        <f t="shared" si="62"/>
        <v>OFF WHITE</v>
      </c>
      <c r="I79" s="279"/>
      <c r="J79" s="61" t="s">
        <v>97</v>
      </c>
      <c r="K79" s="61">
        <f t="shared" si="63"/>
        <v>3</v>
      </c>
      <c r="L79" s="68">
        <v>1</v>
      </c>
      <c r="M79" s="67">
        <f t="shared" si="64"/>
        <v>3</v>
      </c>
      <c r="N79" s="67"/>
      <c r="O79" s="63">
        <f t="shared" ref="O79:O80" si="66">ROUNDUP(N79+M79,0)</f>
        <v>3</v>
      </c>
      <c r="P79" s="307" t="s">
        <v>216</v>
      </c>
      <c r="Q79" s="308"/>
      <c r="S79" s="100"/>
    </row>
    <row r="80" spans="1:19" s="11" customFormat="1" ht="139.5" customHeight="1">
      <c r="A80" s="66">
        <f t="shared" si="61"/>
        <v>4</v>
      </c>
      <c r="B80" s="312" t="s">
        <v>225</v>
      </c>
      <c r="C80" s="312"/>
      <c r="D80" s="312"/>
      <c r="E80" s="312"/>
      <c r="F80" s="136" t="s">
        <v>47</v>
      </c>
      <c r="G80" s="96" t="s">
        <v>47</v>
      </c>
      <c r="H80" s="278" t="str">
        <f t="shared" si="62"/>
        <v>OFF WHITE</v>
      </c>
      <c r="I80" s="279"/>
      <c r="J80" s="61" t="s">
        <v>97</v>
      </c>
      <c r="K80" s="61">
        <f t="shared" si="63"/>
        <v>3</v>
      </c>
      <c r="L80" s="68">
        <v>1</v>
      </c>
      <c r="M80" s="67">
        <f t="shared" si="64"/>
        <v>3</v>
      </c>
      <c r="N80" s="67"/>
      <c r="O80" s="63">
        <f t="shared" si="66"/>
        <v>3</v>
      </c>
      <c r="P80" s="307" t="s">
        <v>217</v>
      </c>
      <c r="Q80" s="308"/>
      <c r="S80" s="100"/>
    </row>
    <row r="81" spans="1:19" s="11" customFormat="1" ht="66" hidden="1">
      <c r="A81" s="66">
        <v>1</v>
      </c>
      <c r="B81" s="306" t="s">
        <v>99</v>
      </c>
      <c r="C81" s="306"/>
      <c r="D81" s="306"/>
      <c r="E81" s="306"/>
      <c r="F81" s="58" t="str">
        <f>+D42</f>
        <v>BRONZE GREEN</v>
      </c>
      <c r="G81" s="96" t="s">
        <v>100</v>
      </c>
      <c r="H81" s="278" t="str">
        <f>+D42</f>
        <v>BRONZE GREEN</v>
      </c>
      <c r="I81" s="279"/>
      <c r="J81" s="61" t="s">
        <v>94</v>
      </c>
      <c r="K81" s="61">
        <f>+$Q$45</f>
        <v>428</v>
      </c>
      <c r="L81" s="68">
        <f t="shared" ref="L81:L82" si="67">145/4500</f>
        <v>3.2222222222222222E-2</v>
      </c>
      <c r="M81" s="67">
        <f t="shared" si="64"/>
        <v>13.79111111111111</v>
      </c>
      <c r="N81" s="67"/>
      <c r="O81" s="63">
        <f t="shared" ref="O81:O82" si="68">ROUNDUP(N81+M81,0)</f>
        <v>14</v>
      </c>
      <c r="P81" s="281" t="s">
        <v>101</v>
      </c>
      <c r="Q81" s="281"/>
      <c r="S81" s="100"/>
    </row>
    <row r="82" spans="1:19" s="11" customFormat="1" ht="66" hidden="1">
      <c r="A82" s="66">
        <v>1</v>
      </c>
      <c r="B82" s="306" t="s">
        <v>99</v>
      </c>
      <c r="C82" s="306"/>
      <c r="D82" s="306"/>
      <c r="E82" s="306"/>
      <c r="F82" s="58" t="str">
        <f>+D48</f>
        <v>WILD GINGER</v>
      </c>
      <c r="G82" s="96" t="s">
        <v>102</v>
      </c>
      <c r="H82" s="278" t="str">
        <f>+D48</f>
        <v>WILD GINGER</v>
      </c>
      <c r="I82" s="279"/>
      <c r="J82" s="61" t="s">
        <v>94</v>
      </c>
      <c r="K82" s="61">
        <f>+$Q$51</f>
        <v>428</v>
      </c>
      <c r="L82" s="68">
        <f t="shared" si="67"/>
        <v>3.2222222222222222E-2</v>
      </c>
      <c r="M82" s="67">
        <f t="shared" si="64"/>
        <v>13.79111111111111</v>
      </c>
      <c r="N82" s="67"/>
      <c r="O82" s="63">
        <f t="shared" si="68"/>
        <v>14</v>
      </c>
      <c r="P82" s="281" t="s">
        <v>101</v>
      </c>
      <c r="Q82" s="281"/>
      <c r="S82" s="100"/>
    </row>
    <row r="83" spans="1:19" s="11" customFormat="1" ht="33" hidden="1">
      <c r="A83" s="66">
        <v>2</v>
      </c>
      <c r="B83" s="282" t="s">
        <v>103</v>
      </c>
      <c r="C83" s="283"/>
      <c r="D83" s="283"/>
      <c r="E83" s="284"/>
      <c r="F83" s="117" t="s">
        <v>47</v>
      </c>
      <c r="G83" s="116"/>
      <c r="H83" s="278" t="str">
        <f t="shared" ref="H83" si="69">$D$21</f>
        <v>OFF WHITE</v>
      </c>
      <c r="I83" s="279"/>
      <c r="J83" s="61" t="s">
        <v>97</v>
      </c>
      <c r="K83" s="61">
        <f t="shared" ref="K83" si="70">+$Q$21</f>
        <v>3</v>
      </c>
      <c r="L83" s="61">
        <v>1</v>
      </c>
      <c r="M83" s="61">
        <f t="shared" ref="M83:M112" si="71">L83*K83</f>
        <v>3</v>
      </c>
      <c r="N83" s="67"/>
      <c r="O83" s="63">
        <f t="shared" ref="O83" si="72">ROUNDUP(N83+M83,0)</f>
        <v>3</v>
      </c>
      <c r="P83" s="280" t="s">
        <v>104</v>
      </c>
      <c r="Q83" s="281"/>
      <c r="S83" s="100"/>
    </row>
    <row r="84" spans="1:19" s="11" customFormat="1" ht="33" hidden="1">
      <c r="A84" s="66">
        <v>2</v>
      </c>
      <c r="B84" s="282" t="s">
        <v>103</v>
      </c>
      <c r="C84" s="283"/>
      <c r="D84" s="283"/>
      <c r="E84" s="284"/>
      <c r="F84" s="117" t="s">
        <v>47</v>
      </c>
      <c r="G84" s="116"/>
      <c r="H84" s="278" t="str">
        <f t="shared" ref="H84" si="73">$D$27</f>
        <v>WHITE</v>
      </c>
      <c r="I84" s="279"/>
      <c r="J84" s="61" t="s">
        <v>97</v>
      </c>
      <c r="K84" s="61">
        <f t="shared" ref="K84" si="74">+$Q$27</f>
        <v>846</v>
      </c>
      <c r="L84" s="61">
        <v>1</v>
      </c>
      <c r="M84" s="61">
        <f t="shared" si="71"/>
        <v>846</v>
      </c>
      <c r="N84" s="67"/>
      <c r="O84" s="63">
        <f t="shared" ref="O84" si="75">ROUNDUP(N84+M84,0)</f>
        <v>846</v>
      </c>
      <c r="P84" s="280" t="s">
        <v>104</v>
      </c>
      <c r="Q84" s="281"/>
      <c r="S84" s="100"/>
    </row>
    <row r="85" spans="1:19" s="11" customFormat="1" ht="33" hidden="1">
      <c r="A85" s="66">
        <v>2</v>
      </c>
      <c r="B85" s="282" t="s">
        <v>103</v>
      </c>
      <c r="C85" s="283"/>
      <c r="D85" s="283"/>
      <c r="E85" s="284"/>
      <c r="F85" s="117" t="s">
        <v>47</v>
      </c>
      <c r="G85" s="116"/>
      <c r="H85" s="278" t="str">
        <f t="shared" ref="H85" si="76">$D$33</f>
        <v>WHISPER WHITE</v>
      </c>
      <c r="I85" s="279"/>
      <c r="J85" s="61" t="s">
        <v>97</v>
      </c>
      <c r="K85" s="61">
        <f t="shared" ref="K85" si="77">+$Q$33</f>
        <v>639</v>
      </c>
      <c r="L85" s="61">
        <v>1</v>
      </c>
      <c r="M85" s="61">
        <f t="shared" si="71"/>
        <v>639</v>
      </c>
      <c r="N85" s="67"/>
      <c r="O85" s="63">
        <f t="shared" ref="O85:O86" si="78">ROUNDUP(N85+M85,0)</f>
        <v>639</v>
      </c>
      <c r="P85" s="280" t="s">
        <v>104</v>
      </c>
      <c r="Q85" s="281"/>
      <c r="S85" s="100"/>
    </row>
    <row r="86" spans="1:19" s="11" customFormat="1" ht="33" hidden="1">
      <c r="A86" s="66">
        <v>2</v>
      </c>
      <c r="B86" s="282" t="s">
        <v>103</v>
      </c>
      <c r="C86" s="283"/>
      <c r="D86" s="283"/>
      <c r="E86" s="284"/>
      <c r="F86" s="117" t="s">
        <v>47</v>
      </c>
      <c r="G86" s="116"/>
      <c r="H86" s="278" t="str">
        <f t="shared" ref="H86" si="79">$D$39</f>
        <v>FLINT STONE</v>
      </c>
      <c r="I86" s="279"/>
      <c r="J86" s="61" t="s">
        <v>97</v>
      </c>
      <c r="K86" s="61">
        <f t="shared" ref="K86" si="80">+$Q$39</f>
        <v>639</v>
      </c>
      <c r="L86" s="61">
        <v>1</v>
      </c>
      <c r="M86" s="61">
        <f t="shared" si="71"/>
        <v>639</v>
      </c>
      <c r="N86" s="67"/>
      <c r="O86" s="63">
        <f t="shared" si="78"/>
        <v>639</v>
      </c>
      <c r="P86" s="280" t="s">
        <v>104</v>
      </c>
      <c r="Q86" s="281"/>
      <c r="S86" s="100"/>
    </row>
    <row r="87" spans="1:19" s="11" customFormat="1" ht="33" hidden="1">
      <c r="A87" s="66">
        <v>2</v>
      </c>
      <c r="B87" s="282" t="s">
        <v>103</v>
      </c>
      <c r="C87" s="283"/>
      <c r="D87" s="283"/>
      <c r="E87" s="284"/>
      <c r="F87" s="117" t="s">
        <v>47</v>
      </c>
      <c r="G87" s="116"/>
      <c r="H87" s="278" t="str">
        <f>+D42</f>
        <v>BRONZE GREEN</v>
      </c>
      <c r="I87" s="279"/>
      <c r="J87" s="61" t="s">
        <v>97</v>
      </c>
      <c r="K87" s="61">
        <f t="shared" ref="K87" si="81">+$Q$45</f>
        <v>428</v>
      </c>
      <c r="L87" s="61">
        <v>1</v>
      </c>
      <c r="M87" s="61">
        <f t="shared" si="71"/>
        <v>428</v>
      </c>
      <c r="N87" s="67"/>
      <c r="O87" s="63">
        <f t="shared" ref="O87:O88" si="82">ROUNDUP(N87+M87,0)</f>
        <v>428</v>
      </c>
      <c r="P87" s="280" t="s">
        <v>104</v>
      </c>
      <c r="Q87" s="281"/>
      <c r="S87" s="100"/>
    </row>
    <row r="88" spans="1:19" s="11" customFormat="1" ht="33" hidden="1">
      <c r="A88" s="66">
        <v>2</v>
      </c>
      <c r="B88" s="282" t="s">
        <v>103</v>
      </c>
      <c r="C88" s="283"/>
      <c r="D88" s="283"/>
      <c r="E88" s="284"/>
      <c r="F88" s="117" t="s">
        <v>47</v>
      </c>
      <c r="G88" s="116"/>
      <c r="H88" s="278" t="str">
        <f>+D48</f>
        <v>WILD GINGER</v>
      </c>
      <c r="I88" s="279"/>
      <c r="J88" s="61" t="s">
        <v>97</v>
      </c>
      <c r="K88" s="61">
        <f t="shared" ref="K88" si="83">+$Q$51</f>
        <v>428</v>
      </c>
      <c r="L88" s="61">
        <v>1</v>
      </c>
      <c r="M88" s="61">
        <f t="shared" si="71"/>
        <v>428</v>
      </c>
      <c r="N88" s="67"/>
      <c r="O88" s="63">
        <f t="shared" si="82"/>
        <v>428</v>
      </c>
      <c r="P88" s="280" t="s">
        <v>104</v>
      </c>
      <c r="Q88" s="281"/>
      <c r="S88" s="100"/>
    </row>
    <row r="89" spans="1:19" s="11" customFormat="1" ht="33" hidden="1">
      <c r="A89" s="66">
        <v>3</v>
      </c>
      <c r="B89" s="282" t="s">
        <v>105</v>
      </c>
      <c r="C89" s="283"/>
      <c r="D89" s="283"/>
      <c r="E89" s="284"/>
      <c r="F89" s="117" t="s">
        <v>47</v>
      </c>
      <c r="G89" s="116"/>
      <c r="H89" s="278" t="str">
        <f t="shared" ref="H89" si="84">$D$21</f>
        <v>OFF WHITE</v>
      </c>
      <c r="I89" s="279"/>
      <c r="J89" s="61" t="s">
        <v>97</v>
      </c>
      <c r="K89" s="61">
        <f t="shared" ref="K89" si="85">+$Q$21</f>
        <v>3</v>
      </c>
      <c r="L89" s="61">
        <v>1</v>
      </c>
      <c r="M89" s="61">
        <f t="shared" si="71"/>
        <v>3</v>
      </c>
      <c r="N89" s="67"/>
      <c r="O89" s="63">
        <f t="shared" ref="O89" si="86">ROUNDUP(N89+M89,0)</f>
        <v>3</v>
      </c>
      <c r="P89" s="280" t="s">
        <v>104</v>
      </c>
      <c r="Q89" s="281"/>
      <c r="S89" s="100"/>
    </row>
    <row r="90" spans="1:19" s="11" customFormat="1" ht="33" hidden="1">
      <c r="A90" s="66">
        <v>3</v>
      </c>
      <c r="B90" s="282" t="s">
        <v>105</v>
      </c>
      <c r="C90" s="283"/>
      <c r="D90" s="283"/>
      <c r="E90" s="284"/>
      <c r="F90" s="117" t="s">
        <v>47</v>
      </c>
      <c r="G90" s="116"/>
      <c r="H90" s="278" t="str">
        <f t="shared" ref="H90" si="87">$D$27</f>
        <v>WHITE</v>
      </c>
      <c r="I90" s="279"/>
      <c r="J90" s="61" t="s">
        <v>97</v>
      </c>
      <c r="K90" s="61">
        <f t="shared" ref="K90" si="88">+$Q$27</f>
        <v>846</v>
      </c>
      <c r="L90" s="61">
        <v>1</v>
      </c>
      <c r="M90" s="61">
        <f t="shared" si="71"/>
        <v>846</v>
      </c>
      <c r="N90" s="67"/>
      <c r="O90" s="63">
        <f t="shared" ref="O90" si="89">ROUNDUP(N90+M90,0)</f>
        <v>846</v>
      </c>
      <c r="P90" s="280" t="s">
        <v>104</v>
      </c>
      <c r="Q90" s="281"/>
      <c r="S90" s="100"/>
    </row>
    <row r="91" spans="1:19" s="11" customFormat="1" ht="33" hidden="1">
      <c r="A91" s="66">
        <v>3</v>
      </c>
      <c r="B91" s="282" t="s">
        <v>105</v>
      </c>
      <c r="C91" s="283"/>
      <c r="D91" s="283"/>
      <c r="E91" s="284"/>
      <c r="F91" s="117" t="s">
        <v>47</v>
      </c>
      <c r="G91" s="116"/>
      <c r="H91" s="278" t="str">
        <f>+D30</f>
        <v>WHISPER WHITE</v>
      </c>
      <c r="I91" s="279"/>
      <c r="J91" s="61" t="s">
        <v>97</v>
      </c>
      <c r="K91" s="61">
        <f t="shared" ref="K91" si="90">+$Q$33</f>
        <v>639</v>
      </c>
      <c r="L91" s="61">
        <v>1</v>
      </c>
      <c r="M91" s="61">
        <f t="shared" si="71"/>
        <v>639</v>
      </c>
      <c r="N91" s="67"/>
      <c r="O91" s="63">
        <f t="shared" ref="O91:O92" si="91">ROUNDUP(N91+M91,0)</f>
        <v>639</v>
      </c>
      <c r="P91" s="280" t="s">
        <v>104</v>
      </c>
      <c r="Q91" s="281"/>
      <c r="S91" s="100"/>
    </row>
    <row r="92" spans="1:19" s="11" customFormat="1" ht="33" hidden="1">
      <c r="A92" s="66">
        <v>3</v>
      </c>
      <c r="B92" s="282" t="s">
        <v>105</v>
      </c>
      <c r="C92" s="283"/>
      <c r="D92" s="283"/>
      <c r="E92" s="284"/>
      <c r="F92" s="117" t="s">
        <v>47</v>
      </c>
      <c r="G92" s="116"/>
      <c r="H92" s="278" t="str">
        <f t="shared" ref="H92" si="92">$D$39</f>
        <v>FLINT STONE</v>
      </c>
      <c r="I92" s="279"/>
      <c r="J92" s="61" t="s">
        <v>97</v>
      </c>
      <c r="K92" s="61">
        <f t="shared" ref="K92" si="93">+$Q$39</f>
        <v>639</v>
      </c>
      <c r="L92" s="61">
        <v>1</v>
      </c>
      <c r="M92" s="61">
        <f t="shared" si="71"/>
        <v>639</v>
      </c>
      <c r="N92" s="67"/>
      <c r="O92" s="63">
        <f t="shared" si="91"/>
        <v>639</v>
      </c>
      <c r="P92" s="280" t="s">
        <v>104</v>
      </c>
      <c r="Q92" s="281"/>
      <c r="S92" s="100"/>
    </row>
    <row r="93" spans="1:19" s="11" customFormat="1" ht="33" hidden="1">
      <c r="A93" s="66">
        <v>3</v>
      </c>
      <c r="B93" s="282" t="s">
        <v>105</v>
      </c>
      <c r="C93" s="283"/>
      <c r="D93" s="283"/>
      <c r="E93" s="284"/>
      <c r="F93" s="117" t="s">
        <v>47</v>
      </c>
      <c r="G93" s="116"/>
      <c r="H93" s="278" t="str">
        <f>+H87</f>
        <v>BRONZE GREEN</v>
      </c>
      <c r="I93" s="279"/>
      <c r="J93" s="61" t="s">
        <v>97</v>
      </c>
      <c r="K93" s="61">
        <f t="shared" ref="K93" si="94">+$Q$45</f>
        <v>428</v>
      </c>
      <c r="L93" s="61">
        <v>1</v>
      </c>
      <c r="M93" s="61">
        <f t="shared" si="71"/>
        <v>428</v>
      </c>
      <c r="N93" s="67"/>
      <c r="O93" s="63">
        <f t="shared" ref="O93:O94" si="95">ROUNDUP(N93+M93,0)</f>
        <v>428</v>
      </c>
      <c r="P93" s="280" t="s">
        <v>104</v>
      </c>
      <c r="Q93" s="281"/>
      <c r="S93" s="100"/>
    </row>
    <row r="94" spans="1:19" s="11" customFormat="1" ht="33" hidden="1">
      <c r="A94" s="66">
        <v>3</v>
      </c>
      <c r="B94" s="282" t="s">
        <v>105</v>
      </c>
      <c r="C94" s="283"/>
      <c r="D94" s="283"/>
      <c r="E94" s="284"/>
      <c r="F94" s="117" t="s">
        <v>47</v>
      </c>
      <c r="G94" s="116"/>
      <c r="H94" s="278" t="str">
        <f>+H88</f>
        <v>WILD GINGER</v>
      </c>
      <c r="I94" s="279"/>
      <c r="J94" s="61" t="s">
        <v>97</v>
      </c>
      <c r="K94" s="61">
        <f t="shared" ref="K94" si="96">+$Q$51</f>
        <v>428</v>
      </c>
      <c r="L94" s="61">
        <v>1</v>
      </c>
      <c r="M94" s="61">
        <f t="shared" si="71"/>
        <v>428</v>
      </c>
      <c r="N94" s="67"/>
      <c r="O94" s="63">
        <f t="shared" si="95"/>
        <v>428</v>
      </c>
      <c r="P94" s="280" t="s">
        <v>104</v>
      </c>
      <c r="Q94" s="281"/>
      <c r="S94" s="100"/>
    </row>
    <row r="95" spans="1:19" s="11" customFormat="1" ht="33" hidden="1">
      <c r="A95" s="66">
        <v>4</v>
      </c>
      <c r="B95" s="312" t="s">
        <v>106</v>
      </c>
      <c r="C95" s="306"/>
      <c r="D95" s="306"/>
      <c r="E95" s="306"/>
      <c r="F95" s="117" t="s">
        <v>47</v>
      </c>
      <c r="G95" s="116"/>
      <c r="H95" s="278" t="str">
        <f t="shared" ref="H95" si="97">$D$21</f>
        <v>OFF WHITE</v>
      </c>
      <c r="I95" s="279"/>
      <c r="J95" s="61" t="s">
        <v>97</v>
      </c>
      <c r="K95" s="61">
        <f t="shared" ref="K95" si="98">+$Q$21</f>
        <v>3</v>
      </c>
      <c r="L95" s="61">
        <v>1</v>
      </c>
      <c r="M95" s="61">
        <f t="shared" si="71"/>
        <v>3</v>
      </c>
      <c r="N95" s="67"/>
      <c r="O95" s="63">
        <f t="shared" ref="O95:O101" si="99">ROUNDUP(N95+M95,0)</f>
        <v>3</v>
      </c>
      <c r="P95" s="280" t="s">
        <v>107</v>
      </c>
      <c r="Q95" s="281"/>
      <c r="S95" s="100"/>
    </row>
    <row r="96" spans="1:19" s="11" customFormat="1" ht="33" hidden="1">
      <c r="A96" s="66">
        <v>4</v>
      </c>
      <c r="B96" s="312" t="s">
        <v>106</v>
      </c>
      <c r="C96" s="306"/>
      <c r="D96" s="306"/>
      <c r="E96" s="306"/>
      <c r="F96" s="117" t="s">
        <v>47</v>
      </c>
      <c r="G96" s="116"/>
      <c r="H96" s="278" t="str">
        <f t="shared" ref="H96" si="100">$D$27</f>
        <v>WHITE</v>
      </c>
      <c r="I96" s="279"/>
      <c r="J96" s="61" t="s">
        <v>97</v>
      </c>
      <c r="K96" s="61">
        <f t="shared" ref="K96" si="101">+$Q$27</f>
        <v>846</v>
      </c>
      <c r="L96" s="61">
        <v>1</v>
      </c>
      <c r="M96" s="61">
        <f t="shared" si="71"/>
        <v>846</v>
      </c>
      <c r="N96" s="67"/>
      <c r="O96" s="63">
        <f t="shared" ref="O96" si="102">ROUNDUP(N96+M96,0)</f>
        <v>846</v>
      </c>
      <c r="P96" s="280" t="s">
        <v>107</v>
      </c>
      <c r="Q96" s="281"/>
      <c r="S96" s="100"/>
    </row>
    <row r="97" spans="1:19" s="11" customFormat="1" ht="33" hidden="1">
      <c r="A97" s="66">
        <v>4</v>
      </c>
      <c r="B97" s="312" t="s">
        <v>106</v>
      </c>
      <c r="C97" s="306"/>
      <c r="D97" s="306"/>
      <c r="E97" s="306"/>
      <c r="F97" s="117" t="s">
        <v>47</v>
      </c>
      <c r="G97" s="116"/>
      <c r="H97" s="278" t="str">
        <f t="shared" ref="H97" si="103">$D$33</f>
        <v>WHISPER WHITE</v>
      </c>
      <c r="I97" s="279"/>
      <c r="J97" s="61" t="s">
        <v>97</v>
      </c>
      <c r="K97" s="61">
        <f t="shared" ref="K97" si="104">+$Q$33</f>
        <v>639</v>
      </c>
      <c r="L97" s="61">
        <v>1</v>
      </c>
      <c r="M97" s="61">
        <f t="shared" si="71"/>
        <v>639</v>
      </c>
      <c r="N97" s="67"/>
      <c r="O97" s="63">
        <f t="shared" ref="O97:O98" si="105">ROUNDUP(N97+M97,0)</f>
        <v>639</v>
      </c>
      <c r="P97" s="280" t="s">
        <v>107</v>
      </c>
      <c r="Q97" s="281"/>
      <c r="S97" s="100"/>
    </row>
    <row r="98" spans="1:19" s="11" customFormat="1" ht="33" hidden="1">
      <c r="A98" s="66">
        <v>4</v>
      </c>
      <c r="B98" s="312" t="s">
        <v>106</v>
      </c>
      <c r="C98" s="306"/>
      <c r="D98" s="306"/>
      <c r="E98" s="306"/>
      <c r="F98" s="117" t="s">
        <v>47</v>
      </c>
      <c r="G98" s="116"/>
      <c r="H98" s="278" t="str">
        <f>+H92</f>
        <v>FLINT STONE</v>
      </c>
      <c r="I98" s="279"/>
      <c r="J98" s="61" t="s">
        <v>97</v>
      </c>
      <c r="K98" s="61">
        <f t="shared" ref="K98" si="106">+$Q$39</f>
        <v>639</v>
      </c>
      <c r="L98" s="61">
        <v>1</v>
      </c>
      <c r="M98" s="61">
        <f t="shared" si="71"/>
        <v>639</v>
      </c>
      <c r="N98" s="67"/>
      <c r="O98" s="63">
        <f t="shared" si="105"/>
        <v>639</v>
      </c>
      <c r="P98" s="280" t="s">
        <v>107</v>
      </c>
      <c r="Q98" s="281"/>
      <c r="S98" s="100"/>
    </row>
    <row r="99" spans="1:19" s="11" customFormat="1" ht="33" hidden="1">
      <c r="A99" s="66">
        <v>4</v>
      </c>
      <c r="B99" s="312" t="s">
        <v>106</v>
      </c>
      <c r="C99" s="306"/>
      <c r="D99" s="306"/>
      <c r="E99" s="306"/>
      <c r="F99" s="117" t="s">
        <v>47</v>
      </c>
      <c r="G99" s="116"/>
      <c r="H99" s="278" t="str">
        <f>+H93</f>
        <v>BRONZE GREEN</v>
      </c>
      <c r="I99" s="279"/>
      <c r="J99" s="61" t="s">
        <v>97</v>
      </c>
      <c r="K99" s="61">
        <f t="shared" ref="K99" si="107">+$Q$45</f>
        <v>428</v>
      </c>
      <c r="L99" s="61">
        <v>1</v>
      </c>
      <c r="M99" s="61">
        <f t="shared" si="71"/>
        <v>428</v>
      </c>
      <c r="N99" s="67"/>
      <c r="O99" s="63">
        <f t="shared" ref="O99:O100" si="108">ROUNDUP(N99+M99,0)</f>
        <v>428</v>
      </c>
      <c r="P99" s="280" t="s">
        <v>107</v>
      </c>
      <c r="Q99" s="281"/>
      <c r="S99" s="100"/>
    </row>
    <row r="100" spans="1:19" s="11" customFormat="1" ht="33" hidden="1">
      <c r="A100" s="66">
        <v>4</v>
      </c>
      <c r="B100" s="312" t="s">
        <v>106</v>
      </c>
      <c r="C100" s="306"/>
      <c r="D100" s="306"/>
      <c r="E100" s="306"/>
      <c r="F100" s="117" t="s">
        <v>47</v>
      </c>
      <c r="G100" s="116"/>
      <c r="H100" s="278" t="str">
        <f>+H94</f>
        <v>WILD GINGER</v>
      </c>
      <c r="I100" s="279"/>
      <c r="J100" s="61" t="s">
        <v>97</v>
      </c>
      <c r="K100" s="61">
        <f t="shared" ref="K100" si="109">+$Q$51</f>
        <v>428</v>
      </c>
      <c r="L100" s="61">
        <v>1</v>
      </c>
      <c r="M100" s="61">
        <f t="shared" si="71"/>
        <v>428</v>
      </c>
      <c r="N100" s="67"/>
      <c r="O100" s="63">
        <f t="shared" si="108"/>
        <v>428</v>
      </c>
      <c r="P100" s="280" t="s">
        <v>107</v>
      </c>
      <c r="Q100" s="281"/>
      <c r="S100" s="100"/>
    </row>
    <row r="101" spans="1:19" s="11" customFormat="1" ht="33" hidden="1">
      <c r="A101" s="66">
        <v>5</v>
      </c>
      <c r="B101" s="282" t="s">
        <v>108</v>
      </c>
      <c r="C101" s="283"/>
      <c r="D101" s="283"/>
      <c r="E101" s="284"/>
      <c r="F101" s="117" t="s">
        <v>47</v>
      </c>
      <c r="G101" s="116"/>
      <c r="H101" s="278" t="str">
        <f t="shared" ref="H101" si="110">$D$21</f>
        <v>OFF WHITE</v>
      </c>
      <c r="I101" s="279"/>
      <c r="J101" s="61" t="s">
        <v>97</v>
      </c>
      <c r="K101" s="61">
        <f t="shared" ref="K101" si="111">+$Q$21</f>
        <v>3</v>
      </c>
      <c r="L101" s="61">
        <v>1</v>
      </c>
      <c r="M101" s="61">
        <f t="shared" si="71"/>
        <v>3</v>
      </c>
      <c r="N101" s="67"/>
      <c r="O101" s="63">
        <f t="shared" si="99"/>
        <v>3</v>
      </c>
      <c r="P101" s="280" t="s">
        <v>109</v>
      </c>
      <c r="Q101" s="281"/>
      <c r="S101" s="100"/>
    </row>
    <row r="102" spans="1:19" s="11" customFormat="1" ht="33" hidden="1">
      <c r="A102" s="66">
        <v>5</v>
      </c>
      <c r="B102" s="282" t="s">
        <v>108</v>
      </c>
      <c r="C102" s="283"/>
      <c r="D102" s="283"/>
      <c r="E102" s="284"/>
      <c r="F102" s="117" t="s">
        <v>47</v>
      </c>
      <c r="G102" s="116"/>
      <c r="H102" s="278" t="str">
        <f t="shared" ref="H102" si="112">$D$27</f>
        <v>WHITE</v>
      </c>
      <c r="I102" s="279"/>
      <c r="J102" s="61" t="s">
        <v>97</v>
      </c>
      <c r="K102" s="61">
        <f t="shared" ref="K102" si="113">+$Q$27</f>
        <v>846</v>
      </c>
      <c r="L102" s="61">
        <v>1</v>
      </c>
      <c r="M102" s="61">
        <f t="shared" si="71"/>
        <v>846</v>
      </c>
      <c r="N102" s="67"/>
      <c r="O102" s="63">
        <f t="shared" ref="O102" si="114">ROUNDUP(N102+M102,0)</f>
        <v>846</v>
      </c>
      <c r="P102" s="280" t="s">
        <v>109</v>
      </c>
      <c r="Q102" s="281"/>
      <c r="S102" s="100"/>
    </row>
    <row r="103" spans="1:19" s="11" customFormat="1" ht="33" hidden="1">
      <c r="A103" s="66">
        <v>5</v>
      </c>
      <c r="B103" s="282" t="s">
        <v>108</v>
      </c>
      <c r="C103" s="283"/>
      <c r="D103" s="283"/>
      <c r="E103" s="284"/>
      <c r="F103" s="117" t="s">
        <v>47</v>
      </c>
      <c r="G103" s="116"/>
      <c r="H103" s="278" t="str">
        <f t="shared" ref="H103" si="115">$D$33</f>
        <v>WHISPER WHITE</v>
      </c>
      <c r="I103" s="279"/>
      <c r="J103" s="61" t="s">
        <v>97</v>
      </c>
      <c r="K103" s="61">
        <f t="shared" ref="K103" si="116">+$Q$33</f>
        <v>639</v>
      </c>
      <c r="L103" s="61">
        <v>1</v>
      </c>
      <c r="M103" s="61">
        <f t="shared" si="71"/>
        <v>639</v>
      </c>
      <c r="N103" s="67"/>
      <c r="O103" s="63">
        <f t="shared" ref="O103:O104" si="117">ROUNDUP(N103+M103,0)</f>
        <v>639</v>
      </c>
      <c r="P103" s="280" t="s">
        <v>109</v>
      </c>
      <c r="Q103" s="281"/>
      <c r="S103" s="100"/>
    </row>
    <row r="104" spans="1:19" s="11" customFormat="1" ht="33" hidden="1">
      <c r="A104" s="66">
        <v>5</v>
      </c>
      <c r="B104" s="282" t="s">
        <v>108</v>
      </c>
      <c r="C104" s="283"/>
      <c r="D104" s="283"/>
      <c r="E104" s="284"/>
      <c r="F104" s="117" t="s">
        <v>47</v>
      </c>
      <c r="G104" s="116"/>
      <c r="H104" s="278" t="str">
        <f t="shared" ref="H104" si="118">$D$39</f>
        <v>FLINT STONE</v>
      </c>
      <c r="I104" s="279"/>
      <c r="J104" s="61" t="s">
        <v>97</v>
      </c>
      <c r="K104" s="61">
        <f t="shared" ref="K104" si="119">+$Q$39</f>
        <v>639</v>
      </c>
      <c r="L104" s="61">
        <v>1</v>
      </c>
      <c r="M104" s="61">
        <f t="shared" si="71"/>
        <v>639</v>
      </c>
      <c r="N104" s="67"/>
      <c r="O104" s="63">
        <f t="shared" si="117"/>
        <v>639</v>
      </c>
      <c r="P104" s="280" t="s">
        <v>109</v>
      </c>
      <c r="Q104" s="281"/>
      <c r="S104" s="100"/>
    </row>
    <row r="105" spans="1:19" s="11" customFormat="1" ht="33" hidden="1">
      <c r="A105" s="66">
        <v>5</v>
      </c>
      <c r="B105" s="282" t="s">
        <v>108</v>
      </c>
      <c r="C105" s="283"/>
      <c r="D105" s="283"/>
      <c r="E105" s="284"/>
      <c r="F105" s="117" t="s">
        <v>47</v>
      </c>
      <c r="G105" s="116"/>
      <c r="H105" s="278" t="str">
        <f>+H99</f>
        <v>BRONZE GREEN</v>
      </c>
      <c r="I105" s="279"/>
      <c r="J105" s="61" t="s">
        <v>97</v>
      </c>
      <c r="K105" s="61">
        <f t="shared" ref="K105" si="120">+$Q$45</f>
        <v>428</v>
      </c>
      <c r="L105" s="61">
        <v>1</v>
      </c>
      <c r="M105" s="61">
        <f t="shared" si="71"/>
        <v>428</v>
      </c>
      <c r="N105" s="67"/>
      <c r="O105" s="63">
        <f t="shared" ref="O105:O106" si="121">ROUNDUP(N105+M105,0)</f>
        <v>428</v>
      </c>
      <c r="P105" s="280" t="s">
        <v>109</v>
      </c>
      <c r="Q105" s="281"/>
      <c r="S105" s="100"/>
    </row>
    <row r="106" spans="1:19" s="11" customFormat="1" ht="33" hidden="1">
      <c r="A106" s="66">
        <v>5</v>
      </c>
      <c r="B106" s="282" t="s">
        <v>108</v>
      </c>
      <c r="C106" s="283"/>
      <c r="D106" s="283"/>
      <c r="E106" s="284"/>
      <c r="F106" s="117" t="s">
        <v>47</v>
      </c>
      <c r="G106" s="116"/>
      <c r="H106" s="278" t="str">
        <f>+H100</f>
        <v>WILD GINGER</v>
      </c>
      <c r="I106" s="279"/>
      <c r="J106" s="61" t="s">
        <v>97</v>
      </c>
      <c r="K106" s="61">
        <f t="shared" ref="K106" si="122">+$Q$51</f>
        <v>428</v>
      </c>
      <c r="L106" s="61">
        <v>1</v>
      </c>
      <c r="M106" s="61">
        <f t="shared" si="71"/>
        <v>428</v>
      </c>
      <c r="N106" s="67"/>
      <c r="O106" s="63">
        <f t="shared" si="121"/>
        <v>428</v>
      </c>
      <c r="P106" s="280" t="s">
        <v>109</v>
      </c>
      <c r="Q106" s="281"/>
      <c r="S106" s="100"/>
    </row>
    <row r="107" spans="1:19" s="11" customFormat="1" ht="33" hidden="1">
      <c r="A107" s="66">
        <v>6</v>
      </c>
      <c r="B107" s="282" t="s">
        <v>110</v>
      </c>
      <c r="C107" s="283"/>
      <c r="D107" s="283"/>
      <c r="E107" s="284"/>
      <c r="F107" s="117" t="s">
        <v>111</v>
      </c>
      <c r="G107" s="94"/>
      <c r="H107" s="278" t="str">
        <f t="shared" ref="H107" si="123">$D$21</f>
        <v>OFF WHITE</v>
      </c>
      <c r="I107" s="279"/>
      <c r="J107" s="61" t="s">
        <v>34</v>
      </c>
      <c r="K107" s="61">
        <f t="shared" ref="K107" si="124">+$Q$21</f>
        <v>3</v>
      </c>
      <c r="L107" s="68">
        <v>0.03</v>
      </c>
      <c r="M107" s="67">
        <f t="shared" si="71"/>
        <v>0.09</v>
      </c>
      <c r="N107" s="67"/>
      <c r="O107" s="63">
        <f t="shared" ref="O107:O111" si="125">ROUNDUP(N107+M107,0)</f>
        <v>1</v>
      </c>
      <c r="P107" s="280" t="s">
        <v>112</v>
      </c>
      <c r="Q107" s="281"/>
      <c r="S107" s="100"/>
    </row>
    <row r="108" spans="1:19" s="11" customFormat="1" ht="33" hidden="1">
      <c r="A108" s="66">
        <v>6</v>
      </c>
      <c r="B108" s="282" t="s">
        <v>110</v>
      </c>
      <c r="C108" s="283"/>
      <c r="D108" s="283"/>
      <c r="E108" s="284"/>
      <c r="F108" s="117" t="s">
        <v>111</v>
      </c>
      <c r="G108" s="94"/>
      <c r="H108" s="278" t="str">
        <f t="shared" ref="H108" si="126">$D$27</f>
        <v>WHITE</v>
      </c>
      <c r="I108" s="279"/>
      <c r="J108" s="61" t="s">
        <v>34</v>
      </c>
      <c r="K108" s="61">
        <f t="shared" ref="K108" si="127">+$Q$27</f>
        <v>846</v>
      </c>
      <c r="L108" s="68">
        <v>0.03</v>
      </c>
      <c r="M108" s="67">
        <f t="shared" si="71"/>
        <v>25.38</v>
      </c>
      <c r="N108" s="67"/>
      <c r="O108" s="63">
        <f t="shared" si="125"/>
        <v>26</v>
      </c>
      <c r="P108" s="280" t="s">
        <v>112</v>
      </c>
      <c r="Q108" s="281"/>
      <c r="S108" s="100"/>
    </row>
    <row r="109" spans="1:19" s="11" customFormat="1" ht="33" hidden="1">
      <c r="A109" s="66">
        <v>6</v>
      </c>
      <c r="B109" s="282" t="s">
        <v>113</v>
      </c>
      <c r="C109" s="283"/>
      <c r="D109" s="283"/>
      <c r="E109" s="284"/>
      <c r="F109" s="117" t="s">
        <v>111</v>
      </c>
      <c r="G109" s="116"/>
      <c r="H109" s="278" t="str">
        <f t="shared" ref="H109" si="128">$D$33</f>
        <v>WHISPER WHITE</v>
      </c>
      <c r="I109" s="279"/>
      <c r="J109" s="61" t="s">
        <v>34</v>
      </c>
      <c r="K109" s="61">
        <f t="shared" ref="K109" si="129">+$Q$33</f>
        <v>639</v>
      </c>
      <c r="L109" s="68">
        <v>0.03</v>
      </c>
      <c r="M109" s="67">
        <f t="shared" si="71"/>
        <v>19.169999999999998</v>
      </c>
      <c r="N109" s="67"/>
      <c r="O109" s="63">
        <f t="shared" ref="O109:O110" si="130">ROUNDUP(N109+M109,0)</f>
        <v>20</v>
      </c>
      <c r="P109" s="280" t="s">
        <v>112</v>
      </c>
      <c r="Q109" s="281"/>
      <c r="S109" s="100"/>
    </row>
    <row r="110" spans="1:19" s="11" customFormat="1" ht="33" hidden="1">
      <c r="A110" s="66">
        <v>6</v>
      </c>
      <c r="B110" s="282" t="s">
        <v>113</v>
      </c>
      <c r="C110" s="283"/>
      <c r="D110" s="283"/>
      <c r="E110" s="284"/>
      <c r="F110" s="117" t="s">
        <v>111</v>
      </c>
      <c r="G110" s="94"/>
      <c r="H110" s="278" t="str">
        <f>+H104</f>
        <v>FLINT STONE</v>
      </c>
      <c r="I110" s="279"/>
      <c r="J110" s="61" t="s">
        <v>34</v>
      </c>
      <c r="K110" s="61">
        <f t="shared" ref="K110" si="131">+$Q$39</f>
        <v>639</v>
      </c>
      <c r="L110" s="68">
        <v>0.03</v>
      </c>
      <c r="M110" s="67">
        <f t="shared" si="71"/>
        <v>19.169999999999998</v>
      </c>
      <c r="N110" s="67"/>
      <c r="O110" s="63">
        <f t="shared" si="130"/>
        <v>20</v>
      </c>
      <c r="P110" s="280" t="s">
        <v>112</v>
      </c>
      <c r="Q110" s="281"/>
      <c r="S110" s="100"/>
    </row>
    <row r="111" spans="1:19" s="11" customFormat="1" ht="33" hidden="1">
      <c r="A111" s="66">
        <v>6</v>
      </c>
      <c r="B111" s="282" t="s">
        <v>113</v>
      </c>
      <c r="C111" s="283"/>
      <c r="D111" s="283"/>
      <c r="E111" s="284"/>
      <c r="F111" s="117" t="s">
        <v>111</v>
      </c>
      <c r="G111" s="116"/>
      <c r="H111" s="278" t="str">
        <f>+H105</f>
        <v>BRONZE GREEN</v>
      </c>
      <c r="I111" s="279"/>
      <c r="J111" s="61" t="s">
        <v>34</v>
      </c>
      <c r="K111" s="61">
        <f t="shared" ref="K111" si="132">+$Q$45</f>
        <v>428</v>
      </c>
      <c r="L111" s="68">
        <v>0.03</v>
      </c>
      <c r="M111" s="67">
        <f t="shared" si="71"/>
        <v>12.84</v>
      </c>
      <c r="N111" s="67"/>
      <c r="O111" s="63">
        <f t="shared" si="125"/>
        <v>13</v>
      </c>
      <c r="P111" s="280" t="s">
        <v>112</v>
      </c>
      <c r="Q111" s="281"/>
      <c r="S111" s="100"/>
    </row>
    <row r="112" spans="1:19" s="11" customFormat="1" ht="33" hidden="1">
      <c r="A112" s="66">
        <v>6</v>
      </c>
      <c r="B112" s="282" t="s">
        <v>113</v>
      </c>
      <c r="C112" s="283"/>
      <c r="D112" s="283"/>
      <c r="E112" s="284"/>
      <c r="F112" s="117" t="s">
        <v>111</v>
      </c>
      <c r="G112" s="94"/>
      <c r="H112" s="278" t="str">
        <f>+H106</f>
        <v>WILD GINGER</v>
      </c>
      <c r="I112" s="279"/>
      <c r="J112" s="61" t="s">
        <v>34</v>
      </c>
      <c r="K112" s="61">
        <f t="shared" ref="K112" si="133">+$Q$51</f>
        <v>428</v>
      </c>
      <c r="L112" s="68">
        <v>0.03</v>
      </c>
      <c r="M112" s="67">
        <f t="shared" si="71"/>
        <v>12.84</v>
      </c>
      <c r="N112" s="67"/>
      <c r="O112" s="63">
        <f t="shared" ref="O112" si="134">ROUNDUP(N112+M112,0)</f>
        <v>13</v>
      </c>
      <c r="P112" s="280" t="s">
        <v>112</v>
      </c>
      <c r="Q112" s="281"/>
      <c r="S112" s="100"/>
    </row>
    <row r="113" spans="1:19" s="11" customFormat="1" ht="33">
      <c r="A113" s="44"/>
      <c r="B113" s="44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S113" s="100"/>
    </row>
    <row r="114" spans="1:19" s="11" customFormat="1" ht="33">
      <c r="B114" s="40" t="s">
        <v>114</v>
      </c>
      <c r="C114" s="41"/>
      <c r="D114" s="42"/>
      <c r="E114" s="42"/>
      <c r="F114" s="42"/>
      <c r="G114" s="43"/>
      <c r="H114" s="42"/>
      <c r="I114" s="42"/>
      <c r="J114" s="344" t="s">
        <v>115</v>
      </c>
      <c r="K114" s="344"/>
      <c r="L114" s="344"/>
      <c r="M114" s="344"/>
      <c r="N114" s="344"/>
      <c r="O114" s="26"/>
      <c r="P114" s="26"/>
      <c r="Q114" s="27"/>
      <c r="S114" s="100"/>
    </row>
    <row r="115" spans="1:19" s="130" customFormat="1" ht="159" customHeight="1">
      <c r="A115" s="130">
        <v>1</v>
      </c>
      <c r="B115" s="176" t="s">
        <v>226</v>
      </c>
      <c r="C115" s="346" t="s">
        <v>227</v>
      </c>
      <c r="D115" s="346"/>
      <c r="E115" s="346"/>
      <c r="F115" s="346"/>
      <c r="G115" s="346"/>
      <c r="H115" s="346"/>
      <c r="I115" s="346"/>
      <c r="J115" s="131"/>
      <c r="K115" s="132"/>
      <c r="L115" s="132"/>
      <c r="M115" s="119"/>
      <c r="N115" s="131"/>
      <c r="O115" s="131"/>
      <c r="P115" s="131"/>
      <c r="Q115" s="131"/>
      <c r="S115" s="133"/>
    </row>
    <row r="116" spans="1:19" s="11" customFormat="1" ht="49.5" customHeight="1">
      <c r="A116" s="44"/>
      <c r="B116" s="292" t="s">
        <v>116</v>
      </c>
      <c r="C116" s="293"/>
      <c r="D116" s="293"/>
      <c r="E116" s="293"/>
      <c r="F116" s="293"/>
      <c r="G116" s="293"/>
      <c r="H116" s="293"/>
      <c r="I116" s="294"/>
      <c r="J116" s="28"/>
      <c r="K116" s="15"/>
      <c r="L116" s="15"/>
      <c r="M116" s="28"/>
      <c r="N116" s="28"/>
      <c r="O116" s="28"/>
      <c r="P116" s="28"/>
      <c r="Q116" s="28"/>
      <c r="S116" s="100"/>
    </row>
    <row r="117" spans="1:19" s="11" customFormat="1" ht="49.5" customHeight="1">
      <c r="A117" s="44"/>
      <c r="B117" s="287" t="s">
        <v>86</v>
      </c>
      <c r="C117" s="288"/>
      <c r="D117" s="275" t="s">
        <v>117</v>
      </c>
      <c r="E117" s="276"/>
      <c r="F117" s="276"/>
      <c r="G117" s="276"/>
      <c r="H117" s="276"/>
      <c r="I117" s="277"/>
      <c r="J117" s="28"/>
      <c r="K117" s="28"/>
      <c r="L117" s="28"/>
      <c r="M117" s="28"/>
      <c r="N117" s="28"/>
      <c r="O117" s="28"/>
      <c r="P117" s="28"/>
      <c r="Q117" s="28"/>
      <c r="S117" s="100"/>
    </row>
    <row r="118" spans="1:19" s="2" customFormat="1" ht="168.75" customHeight="1">
      <c r="A118" s="115"/>
      <c r="B118" s="300" t="str">
        <f>$D$18</f>
        <v>OFF WHITE</v>
      </c>
      <c r="C118" s="300"/>
      <c r="D118" s="289" t="s">
        <v>228</v>
      </c>
      <c r="E118" s="290"/>
      <c r="F118" s="290"/>
      <c r="G118" s="290"/>
      <c r="H118" s="290"/>
      <c r="I118" s="291"/>
      <c r="J118" s="4"/>
      <c r="K118" s="4"/>
      <c r="L118" s="4"/>
      <c r="M118" s="4"/>
      <c r="N118" s="4"/>
      <c r="O118" s="4"/>
      <c r="S118" s="98"/>
    </row>
    <row r="119" spans="1:19" s="3" customFormat="1" ht="82.5" customHeight="1">
      <c r="A119" s="134"/>
      <c r="B119" s="292" t="s">
        <v>118</v>
      </c>
      <c r="C119" s="293"/>
      <c r="D119" s="301"/>
      <c r="E119" s="301"/>
      <c r="F119" s="301"/>
      <c r="G119" s="301"/>
      <c r="H119" s="301"/>
      <c r="I119" s="302"/>
      <c r="J119" s="6"/>
      <c r="K119" s="6"/>
      <c r="L119" s="6"/>
      <c r="M119" s="4"/>
      <c r="N119" s="6"/>
      <c r="O119" s="6"/>
      <c r="S119" s="135"/>
    </row>
    <row r="120" spans="1:19" s="2" customFormat="1" ht="91.5" customHeight="1">
      <c r="A120" s="115"/>
      <c r="B120" s="295"/>
      <c r="C120" s="296"/>
      <c r="D120" s="45" t="s">
        <v>32</v>
      </c>
      <c r="E120" s="45" t="s">
        <v>33</v>
      </c>
      <c r="F120" s="45" t="s">
        <v>34</v>
      </c>
      <c r="G120" s="45" t="s">
        <v>35</v>
      </c>
      <c r="H120" s="45" t="s">
        <v>36</v>
      </c>
      <c r="I120" s="45" t="s">
        <v>119</v>
      </c>
      <c r="J120" s="4"/>
      <c r="K120" s="4"/>
      <c r="L120" s="4"/>
      <c r="M120" s="4"/>
      <c r="N120" s="4"/>
      <c r="O120" s="4"/>
      <c r="S120" s="98"/>
    </row>
    <row r="121" spans="1:19" s="2" customFormat="1" ht="197.25" customHeight="1">
      <c r="A121" s="115"/>
      <c r="B121" s="303" t="s">
        <v>229</v>
      </c>
      <c r="C121" s="304"/>
      <c r="D121" s="177" t="s">
        <v>230</v>
      </c>
      <c r="E121" s="177" t="s">
        <v>230</v>
      </c>
      <c r="F121" s="177" t="s">
        <v>230</v>
      </c>
      <c r="G121" s="177" t="s">
        <v>234</v>
      </c>
      <c r="H121" s="177" t="s">
        <v>230</v>
      </c>
      <c r="I121" s="177" t="s">
        <v>230</v>
      </c>
      <c r="J121" s="4"/>
      <c r="K121" s="4"/>
      <c r="L121" s="4"/>
      <c r="M121" s="4"/>
      <c r="N121" s="4"/>
      <c r="O121" s="4"/>
      <c r="S121" s="98"/>
    </row>
    <row r="122" spans="1:19" s="11" customFormat="1" ht="33">
      <c r="S122" s="100"/>
    </row>
    <row r="123" spans="1:19" s="11" customFormat="1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28"/>
      <c r="K123" s="28"/>
      <c r="L123" s="28"/>
      <c r="M123" s="28"/>
      <c r="N123" s="28"/>
      <c r="O123" s="28"/>
      <c r="P123" s="28"/>
      <c r="Q123" s="28"/>
      <c r="S123" s="100"/>
    </row>
    <row r="124" spans="1:19" s="130" customFormat="1" ht="69" customHeight="1">
      <c r="A124" s="137">
        <v>2</v>
      </c>
      <c r="B124" s="137" t="s">
        <v>120</v>
      </c>
      <c r="C124" s="137" t="s">
        <v>231</v>
      </c>
      <c r="D124" s="137"/>
      <c r="E124" s="137"/>
      <c r="F124" s="137"/>
      <c r="G124" s="131"/>
      <c r="H124" s="131"/>
      <c r="I124" s="131"/>
      <c r="J124" s="131"/>
      <c r="K124" s="132"/>
      <c r="L124" s="132"/>
      <c r="M124" s="119"/>
      <c r="N124" s="131"/>
      <c r="O124" s="131"/>
      <c r="P124" s="131"/>
      <c r="Q124" s="131"/>
      <c r="S124" s="133"/>
    </row>
    <row r="125" spans="1:19" s="11" customFormat="1" ht="65.25" customHeight="1">
      <c r="A125" s="44"/>
      <c r="B125" s="292" t="s">
        <v>116</v>
      </c>
      <c r="C125" s="293"/>
      <c r="D125" s="293"/>
      <c r="E125" s="293"/>
      <c r="F125" s="293"/>
      <c r="G125" s="293"/>
      <c r="H125" s="293"/>
      <c r="I125" s="294"/>
      <c r="J125" s="28"/>
      <c r="K125" s="15"/>
      <c r="L125" s="15"/>
      <c r="M125" s="28"/>
      <c r="N125" s="28"/>
      <c r="O125" s="28"/>
      <c r="P125" s="28"/>
      <c r="Q125" s="28"/>
      <c r="S125" s="100"/>
    </row>
    <row r="126" spans="1:19" s="11" customFormat="1" ht="63" customHeight="1">
      <c r="A126" s="44"/>
      <c r="B126" s="287" t="s">
        <v>86</v>
      </c>
      <c r="C126" s="288"/>
      <c r="D126" s="275" t="s">
        <v>121</v>
      </c>
      <c r="E126" s="276"/>
      <c r="F126" s="276"/>
      <c r="G126" s="276"/>
      <c r="H126" s="276"/>
      <c r="I126" s="277"/>
      <c r="J126" s="28"/>
      <c r="K126" s="28"/>
      <c r="L126" s="28"/>
      <c r="M126" s="28"/>
      <c r="N126" s="28"/>
      <c r="O126" s="28"/>
      <c r="P126" s="28"/>
      <c r="Q126" s="28"/>
      <c r="S126" s="100"/>
    </row>
    <row r="127" spans="1:19" s="11" customFormat="1" ht="194.25" customHeight="1">
      <c r="A127" s="44"/>
      <c r="B127" s="285" t="str">
        <f>$D$21</f>
        <v>OFF WHITE</v>
      </c>
      <c r="C127" s="285" t="str">
        <f t="shared" ref="C127" si="135">$E$58</f>
        <v>JET BLACK</v>
      </c>
      <c r="D127" s="289" t="s">
        <v>232</v>
      </c>
      <c r="E127" s="290"/>
      <c r="F127" s="290"/>
      <c r="G127" s="290"/>
      <c r="H127" s="290"/>
      <c r="I127" s="291"/>
      <c r="J127" s="28"/>
      <c r="K127" s="28"/>
      <c r="L127" s="28"/>
      <c r="M127" s="28"/>
      <c r="N127" s="28"/>
      <c r="O127" s="28"/>
      <c r="S127" s="100"/>
    </row>
    <row r="128" spans="1:19" s="11" customFormat="1" ht="54" customHeight="1">
      <c r="A128" s="44"/>
      <c r="B128" s="72"/>
      <c r="C128" s="73"/>
      <c r="D128" s="74"/>
      <c r="E128" s="59"/>
      <c r="F128" s="59"/>
      <c r="G128" s="59"/>
      <c r="H128" s="59"/>
      <c r="I128" s="60"/>
      <c r="J128" s="28"/>
      <c r="K128" s="28"/>
      <c r="L128" s="28"/>
      <c r="M128" s="28"/>
      <c r="N128" s="28"/>
      <c r="O128" s="28"/>
      <c r="S128" s="100"/>
    </row>
    <row r="129" spans="1:19" s="11" customFormat="1" ht="59.25" customHeight="1">
      <c r="A129" s="44"/>
      <c r="B129" s="292" t="s">
        <v>122</v>
      </c>
      <c r="C129" s="293"/>
      <c r="D129" s="293"/>
      <c r="E129" s="293"/>
      <c r="F129" s="293"/>
      <c r="G129" s="293"/>
      <c r="H129" s="293"/>
      <c r="I129" s="294"/>
      <c r="J129" s="28"/>
      <c r="K129" s="28"/>
      <c r="L129" s="28"/>
      <c r="S129" s="100"/>
    </row>
    <row r="130" spans="1:19" s="11" customFormat="1" ht="56.25" customHeight="1">
      <c r="A130" s="44"/>
      <c r="B130" s="295"/>
      <c r="C130" s="296"/>
      <c r="D130" s="45" t="s">
        <v>32</v>
      </c>
      <c r="E130" s="45" t="s">
        <v>33</v>
      </c>
      <c r="F130" s="45" t="s">
        <v>34</v>
      </c>
      <c r="G130" s="45" t="s">
        <v>35</v>
      </c>
      <c r="H130" s="45" t="s">
        <v>36</v>
      </c>
      <c r="I130" s="45" t="s">
        <v>119</v>
      </c>
      <c r="J130" s="28"/>
      <c r="S130" s="100"/>
    </row>
    <row r="131" spans="1:19" s="11" customFormat="1" ht="204" customHeight="1">
      <c r="A131" s="44"/>
      <c r="B131" s="286" t="s">
        <v>123</v>
      </c>
      <c r="C131" s="286"/>
      <c r="D131" s="177" t="s">
        <v>230</v>
      </c>
      <c r="E131" s="177" t="s">
        <v>230</v>
      </c>
      <c r="F131" s="177" t="s">
        <v>230</v>
      </c>
      <c r="G131" s="177" t="s">
        <v>124</v>
      </c>
      <c r="H131" s="177" t="s">
        <v>230</v>
      </c>
      <c r="I131" s="177" t="s">
        <v>230</v>
      </c>
      <c r="J131" s="28"/>
      <c r="S131" s="100"/>
    </row>
    <row r="132" spans="1:19" s="11" customFormat="1" ht="101.25" hidden="1" customHeight="1">
      <c r="A132" s="44"/>
      <c r="B132" s="287" t="s">
        <v>86</v>
      </c>
      <c r="C132" s="288"/>
      <c r="D132" s="275" t="s">
        <v>125</v>
      </c>
      <c r="E132" s="276"/>
      <c r="F132" s="276"/>
      <c r="G132" s="276"/>
      <c r="H132" s="276"/>
      <c r="I132" s="277"/>
      <c r="J132" s="28"/>
      <c r="K132" s="28"/>
      <c r="L132" s="28"/>
      <c r="M132" s="28"/>
      <c r="N132" s="28"/>
      <c r="O132" s="28"/>
      <c r="P132" s="28"/>
      <c r="Q132" s="28"/>
      <c r="S132" s="100"/>
    </row>
    <row r="133" spans="1:19" s="11" customFormat="1" ht="111.75" hidden="1" customHeight="1">
      <c r="A133" s="44"/>
      <c r="B133" s="285" t="str">
        <f>$D$21</f>
        <v>OFF WHITE</v>
      </c>
      <c r="C133" s="285" t="str">
        <f t="shared" ref="C133" si="136">$E$58</f>
        <v>JET BLACK</v>
      </c>
      <c r="D133" s="297" t="s">
        <v>126</v>
      </c>
      <c r="E133" s="298"/>
      <c r="F133" s="298"/>
      <c r="G133" s="298"/>
      <c r="H133" s="298"/>
      <c r="I133" s="299"/>
      <c r="J133" s="28"/>
      <c r="K133" s="28"/>
      <c r="L133" s="28"/>
      <c r="M133" s="28"/>
      <c r="N133" s="28"/>
      <c r="O133" s="28"/>
      <c r="S133" s="100"/>
    </row>
    <row r="134" spans="1:19" s="130" customFormat="1" ht="69" customHeight="1">
      <c r="A134" s="137">
        <v>3</v>
      </c>
      <c r="B134" s="137" t="s">
        <v>127</v>
      </c>
      <c r="C134" s="137" t="s">
        <v>128</v>
      </c>
      <c r="D134" s="137"/>
      <c r="E134" s="137"/>
      <c r="F134" s="137"/>
      <c r="G134" s="131"/>
      <c r="H134" s="131"/>
      <c r="I134" s="131"/>
      <c r="J134" s="131"/>
      <c r="K134" s="132"/>
      <c r="L134" s="132"/>
      <c r="M134" s="119"/>
      <c r="N134" s="131"/>
      <c r="O134" s="131"/>
      <c r="P134" s="131"/>
      <c r="Q134" s="131"/>
      <c r="S134" s="133"/>
    </row>
    <row r="135" spans="1:19" s="11" customFormat="1" ht="65.25" hidden="1" customHeight="1">
      <c r="A135" s="44"/>
      <c r="B135" s="292" t="s">
        <v>116</v>
      </c>
      <c r="C135" s="293"/>
      <c r="D135" s="293"/>
      <c r="E135" s="293"/>
      <c r="F135" s="293"/>
      <c r="G135" s="293"/>
      <c r="H135" s="293"/>
      <c r="I135" s="294"/>
      <c r="J135" s="28"/>
      <c r="K135" s="15"/>
      <c r="L135" s="15"/>
      <c r="M135" s="28"/>
      <c r="N135" s="28"/>
      <c r="O135" s="28"/>
      <c r="P135" s="28"/>
      <c r="Q135" s="28"/>
      <c r="S135" s="100"/>
    </row>
    <row r="136" spans="1:19" s="11" customFormat="1" ht="63" hidden="1" customHeight="1">
      <c r="A136" s="44"/>
      <c r="B136" s="287" t="s">
        <v>86</v>
      </c>
      <c r="C136" s="288"/>
      <c r="D136" s="275" t="s">
        <v>121</v>
      </c>
      <c r="E136" s="276"/>
      <c r="F136" s="276"/>
      <c r="G136" s="276"/>
      <c r="H136" s="276"/>
      <c r="I136" s="277"/>
      <c r="J136" s="28"/>
      <c r="K136" s="28"/>
      <c r="L136" s="28"/>
      <c r="M136" s="28"/>
      <c r="N136" s="28"/>
      <c r="O136" s="28"/>
      <c r="P136" s="28"/>
      <c r="Q136" s="28"/>
      <c r="S136" s="100"/>
    </row>
    <row r="137" spans="1:19" s="11" customFormat="1" ht="194.25" hidden="1" customHeight="1">
      <c r="A137" s="44"/>
      <c r="B137" s="285" t="str">
        <f>$D$21</f>
        <v>OFF WHITE</v>
      </c>
      <c r="C137" s="285" t="str">
        <f t="shared" ref="C137" si="137">$E$58</f>
        <v>JET BLACK</v>
      </c>
      <c r="D137" s="289" t="s">
        <v>233</v>
      </c>
      <c r="E137" s="290"/>
      <c r="F137" s="290"/>
      <c r="G137" s="290"/>
      <c r="H137" s="290"/>
      <c r="I137" s="291"/>
      <c r="J137" s="28"/>
      <c r="K137" s="28"/>
      <c r="L137" s="28"/>
      <c r="M137" s="28"/>
      <c r="N137" s="28"/>
      <c r="O137" s="28"/>
      <c r="S137" s="100"/>
    </row>
    <row r="138" spans="1:19" s="11" customFormat="1" ht="33">
      <c r="A138" s="44"/>
      <c r="B138" s="44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S138" s="100"/>
    </row>
    <row r="139" spans="1:19" s="11" customFormat="1" ht="29.25" customHeight="1">
      <c r="B139" s="344" t="s">
        <v>129</v>
      </c>
      <c r="C139" s="344"/>
      <c r="D139" s="344"/>
      <c r="E139" s="344"/>
      <c r="G139" s="28"/>
      <c r="N139" s="27"/>
      <c r="O139" s="26"/>
      <c r="P139" s="26"/>
      <c r="Q139" s="27"/>
      <c r="S139" s="100"/>
    </row>
    <row r="140" spans="1:19" s="11" customFormat="1" ht="35.25" customHeight="1">
      <c r="A140" s="44">
        <v>1</v>
      </c>
      <c r="B140" s="46" t="s">
        <v>130</v>
      </c>
      <c r="C140" s="44"/>
      <c r="D140" s="44"/>
      <c r="G140" s="28"/>
      <c r="N140" s="27"/>
      <c r="O140" s="26"/>
      <c r="P140" s="26"/>
      <c r="Q140" s="27"/>
      <c r="S140" s="100"/>
    </row>
    <row r="141" spans="1:19" s="11" customFormat="1" ht="35.25" customHeight="1">
      <c r="A141" s="44">
        <v>2</v>
      </c>
      <c r="B141" s="46" t="s">
        <v>131</v>
      </c>
      <c r="C141" s="44"/>
      <c r="D141" s="44"/>
      <c r="G141" s="28"/>
      <c r="N141" s="27"/>
      <c r="O141" s="26"/>
      <c r="P141" s="26"/>
      <c r="Q141" s="27"/>
      <c r="S141" s="100"/>
    </row>
    <row r="142" spans="1:19" s="11" customFormat="1" ht="35.25" customHeight="1">
      <c r="A142" s="44">
        <v>3</v>
      </c>
      <c r="B142" s="46" t="s">
        <v>132</v>
      </c>
      <c r="C142" s="44"/>
      <c r="D142" s="44"/>
      <c r="G142" s="28"/>
      <c r="N142" s="27"/>
      <c r="O142" s="26"/>
      <c r="P142" s="26"/>
      <c r="Q142" s="27"/>
      <c r="S142" s="100"/>
    </row>
    <row r="143" spans="1:19" s="14" customFormat="1" ht="55.5" customHeight="1">
      <c r="A143" s="12"/>
      <c r="B143" s="173" t="s">
        <v>133</v>
      </c>
      <c r="C143" s="118" t="s">
        <v>45</v>
      </c>
      <c r="D143" s="118" t="s">
        <v>32</v>
      </c>
      <c r="E143" s="118" t="s">
        <v>33</v>
      </c>
      <c r="F143" s="118" t="s">
        <v>34</v>
      </c>
      <c r="G143" s="118" t="s">
        <v>35</v>
      </c>
      <c r="H143" s="118" t="s">
        <v>36</v>
      </c>
      <c r="I143" s="174" t="s">
        <v>37</v>
      </c>
      <c r="J143" s="174" t="s">
        <v>38</v>
      </c>
      <c r="K143" s="128" t="s">
        <v>39</v>
      </c>
      <c r="M143" s="29"/>
      <c r="N143" s="30"/>
      <c r="O143" s="30"/>
      <c r="P143" s="29"/>
      <c r="S143" s="110"/>
    </row>
    <row r="144" spans="1:19" s="14" customFormat="1" ht="55.5" customHeight="1">
      <c r="A144" s="12"/>
      <c r="B144" s="173" t="s">
        <v>134</v>
      </c>
      <c r="C144" s="175">
        <f>+F42</f>
        <v>12</v>
      </c>
      <c r="D144" s="175">
        <f t="shared" ref="D144:J144" si="138">+G42</f>
        <v>24</v>
      </c>
      <c r="E144" s="175">
        <f t="shared" si="138"/>
        <v>62</v>
      </c>
      <c r="F144" s="175">
        <f t="shared" si="138"/>
        <v>116</v>
      </c>
      <c r="G144" s="175">
        <f t="shared" si="138"/>
        <v>102</v>
      </c>
      <c r="H144" s="175">
        <f t="shared" si="138"/>
        <v>50</v>
      </c>
      <c r="I144" s="175">
        <f t="shared" si="138"/>
        <v>22</v>
      </c>
      <c r="J144" s="175">
        <f t="shared" si="138"/>
        <v>12</v>
      </c>
      <c r="K144" s="128">
        <f>SUBTOTAL(9,C144:J144)</f>
        <v>400</v>
      </c>
      <c r="M144" s="29"/>
      <c r="N144" s="30"/>
      <c r="O144" s="30"/>
      <c r="P144" s="29"/>
      <c r="S144" s="110"/>
    </row>
    <row r="145" spans="1:19" s="11" customFormat="1" ht="35.25" customHeight="1">
      <c r="A145" s="44">
        <v>2</v>
      </c>
      <c r="B145" s="46" t="s">
        <v>131</v>
      </c>
      <c r="C145" s="44"/>
      <c r="D145" s="44"/>
      <c r="G145" s="28"/>
      <c r="N145" s="27"/>
      <c r="O145" s="26"/>
      <c r="P145" s="26"/>
      <c r="Q145" s="27"/>
      <c r="S145" s="100"/>
    </row>
    <row r="146" spans="1:19" s="11" customFormat="1" ht="35.25" customHeight="1">
      <c r="A146" s="44">
        <v>3</v>
      </c>
      <c r="B146" s="46" t="s">
        <v>132</v>
      </c>
      <c r="C146" s="44"/>
      <c r="D146" s="44"/>
      <c r="G146" s="28"/>
      <c r="N146" s="27"/>
      <c r="O146" s="26"/>
      <c r="P146" s="26"/>
      <c r="Q146" s="27"/>
      <c r="S146" s="100"/>
    </row>
    <row r="147" spans="1:19" s="14" customFormat="1" ht="55.5" customHeight="1">
      <c r="A147" s="12"/>
      <c r="B147" s="173" t="s">
        <v>133</v>
      </c>
      <c r="C147" s="118" t="s">
        <v>45</v>
      </c>
      <c r="D147" s="118" t="s">
        <v>32</v>
      </c>
      <c r="E147" s="118" t="s">
        <v>33</v>
      </c>
      <c r="F147" s="118" t="s">
        <v>34</v>
      </c>
      <c r="G147" s="118" t="s">
        <v>35</v>
      </c>
      <c r="H147" s="118" t="s">
        <v>36</v>
      </c>
      <c r="I147" s="174" t="s">
        <v>37</v>
      </c>
      <c r="J147" s="174" t="s">
        <v>38</v>
      </c>
      <c r="K147" s="128" t="s">
        <v>39</v>
      </c>
      <c r="M147" s="29"/>
      <c r="N147" s="30"/>
      <c r="O147" s="30"/>
      <c r="P147" s="29"/>
      <c r="S147" s="110"/>
    </row>
    <row r="148" spans="1:19" s="14" customFormat="1" ht="55.5" customHeight="1">
      <c r="A148" s="12"/>
      <c r="B148" s="173" t="s">
        <v>134</v>
      </c>
      <c r="C148" s="175">
        <f>+F53</f>
        <v>0</v>
      </c>
      <c r="D148" s="175">
        <f t="shared" ref="D148:J148" si="139">+G53</f>
        <v>0</v>
      </c>
      <c r="E148" s="175">
        <f t="shared" si="139"/>
        <v>3</v>
      </c>
      <c r="F148" s="175">
        <f t="shared" si="139"/>
        <v>0</v>
      </c>
      <c r="G148" s="175">
        <f t="shared" si="139"/>
        <v>0</v>
      </c>
      <c r="H148" s="175">
        <f t="shared" si="139"/>
        <v>0</v>
      </c>
      <c r="I148" s="175">
        <f t="shared" si="139"/>
        <v>0</v>
      </c>
      <c r="J148" s="175">
        <f t="shared" si="139"/>
        <v>0</v>
      </c>
      <c r="K148" s="128">
        <f>SUBTOTAL(9,C148:J148)</f>
        <v>3</v>
      </c>
      <c r="M148" s="29"/>
      <c r="N148" s="30"/>
      <c r="O148" s="30"/>
      <c r="P148" s="29"/>
      <c r="S148" s="110"/>
    </row>
    <row r="149" spans="1:19" s="138" customFormat="1" ht="207" customHeight="1">
      <c r="B149" s="345"/>
      <c r="C149" s="345"/>
      <c r="D149" s="345"/>
      <c r="E149" s="345"/>
      <c r="F149" s="345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S149" s="139"/>
    </row>
    <row r="150" spans="1:19" s="138" customFormat="1" ht="207" customHeight="1">
      <c r="B150" s="345"/>
      <c r="C150" s="345"/>
      <c r="D150" s="345"/>
      <c r="E150" s="345"/>
      <c r="F150" s="345"/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345"/>
      <c r="S150" s="139"/>
    </row>
    <row r="151" spans="1:19" s="47" customFormat="1" ht="409.5" customHeight="1">
      <c r="B151" s="345"/>
      <c r="C151" s="345"/>
      <c r="D151" s="345"/>
      <c r="E151" s="345"/>
      <c r="F151" s="345"/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S151" s="111"/>
    </row>
    <row r="152" spans="1:19" s="47" customFormat="1" ht="33">
      <c r="G152" s="48"/>
      <c r="S152" s="111"/>
    </row>
    <row r="153" spans="1:19" s="47" customFormat="1" ht="33">
      <c r="G153" s="48"/>
      <c r="S153" s="111"/>
    </row>
    <row r="154" spans="1:19" s="47" customFormat="1" ht="33">
      <c r="G154" s="48"/>
      <c r="S154" s="111"/>
    </row>
    <row r="155" spans="1:19" s="47" customFormat="1" ht="33">
      <c r="G155" s="48"/>
      <c r="S155" s="111"/>
    </row>
    <row r="156" spans="1:19" s="47" customFormat="1" ht="33">
      <c r="G156" s="48"/>
      <c r="S156" s="111"/>
    </row>
    <row r="157" spans="1:19" s="47" customFormat="1" ht="33">
      <c r="G157" s="48"/>
      <c r="S157" s="111"/>
    </row>
    <row r="158" spans="1:19" s="47" customFormat="1" ht="33">
      <c r="G158" s="48"/>
      <c r="S158" s="111"/>
    </row>
    <row r="159" spans="1:19" s="47" customFormat="1" ht="33">
      <c r="G159" s="48"/>
      <c r="S159" s="111"/>
    </row>
    <row r="160" spans="1:19" s="47" customFormat="1" ht="33">
      <c r="G160" s="48"/>
      <c r="S160" s="111"/>
    </row>
    <row r="161" spans="7:19" s="47" customFormat="1" ht="33">
      <c r="G161" s="48"/>
      <c r="S161" s="111"/>
    </row>
    <row r="162" spans="7:19" s="47" customFormat="1" ht="33">
      <c r="G162" s="48"/>
      <c r="S162" s="111"/>
    </row>
    <row r="163" spans="7:19" s="47" customFormat="1" ht="33">
      <c r="G163" s="48"/>
      <c r="S163" s="111"/>
    </row>
    <row r="164" spans="7:19" s="47" customFormat="1" ht="33">
      <c r="G164" s="48"/>
      <c r="S164" s="111"/>
    </row>
    <row r="165" spans="7:19" s="47" customFormat="1" ht="33">
      <c r="G165" s="48"/>
      <c r="H165" s="31"/>
      <c r="I165" s="31"/>
      <c r="S165" s="111"/>
    </row>
    <row r="166" spans="7:19" s="47" customFormat="1" ht="33">
      <c r="G166" s="48"/>
      <c r="H166" s="31"/>
      <c r="I166" s="31"/>
      <c r="S166" s="111"/>
    </row>
  </sheetData>
  <autoFilter ref="A76:U76" xr:uid="{00000000-0009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85">
    <mergeCell ref="B135:I135"/>
    <mergeCell ref="B139:E139"/>
    <mergeCell ref="B87:E87"/>
    <mergeCell ref="B151:Q151"/>
    <mergeCell ref="J114:N114"/>
    <mergeCell ref="D137:I137"/>
    <mergeCell ref="C115:I115"/>
    <mergeCell ref="B149:Q149"/>
    <mergeCell ref="B150:Q150"/>
    <mergeCell ref="B116:I116"/>
    <mergeCell ref="D117:I117"/>
    <mergeCell ref="D118:I118"/>
    <mergeCell ref="B120:C120"/>
    <mergeCell ref="H88:I88"/>
    <mergeCell ref="P88:Q88"/>
    <mergeCell ref="B93:E93"/>
    <mergeCell ref="H93:I93"/>
    <mergeCell ref="P93:Q93"/>
    <mergeCell ref="B94:E94"/>
    <mergeCell ref="H94:I94"/>
    <mergeCell ref="P94:Q94"/>
    <mergeCell ref="B90:E90"/>
    <mergeCell ref="H90:I90"/>
    <mergeCell ref="H98:I98"/>
    <mergeCell ref="P79:Q79"/>
    <mergeCell ref="B80:E80"/>
    <mergeCell ref="H80:I80"/>
    <mergeCell ref="P80:Q80"/>
    <mergeCell ref="B85:E85"/>
    <mergeCell ref="H85:I85"/>
    <mergeCell ref="P85:Q85"/>
    <mergeCell ref="B84:E84"/>
    <mergeCell ref="H84:I84"/>
    <mergeCell ref="P84:Q84"/>
    <mergeCell ref="P83:Q83"/>
    <mergeCell ref="B83:E83"/>
    <mergeCell ref="B81:E81"/>
    <mergeCell ref="H81:I81"/>
    <mergeCell ref="H82:I82"/>
    <mergeCell ref="P82:Q82"/>
    <mergeCell ref="P95:Q95"/>
    <mergeCell ref="P89:Q89"/>
    <mergeCell ref="B67:C67"/>
    <mergeCell ref="N67:Q67"/>
    <mergeCell ref="H95:I95"/>
    <mergeCell ref="B68:C68"/>
    <mergeCell ref="N68:Q68"/>
    <mergeCell ref="A72:Q72"/>
    <mergeCell ref="B73:C73"/>
    <mergeCell ref="N73:Q73"/>
    <mergeCell ref="P76:Q76"/>
    <mergeCell ref="P77:Q77"/>
    <mergeCell ref="A76:E76"/>
    <mergeCell ref="B77:E77"/>
    <mergeCell ref="H76:I76"/>
    <mergeCell ref="H77:I77"/>
    <mergeCell ref="H86:I86"/>
    <mergeCell ref="B92:E92"/>
    <mergeCell ref="H92:I92"/>
    <mergeCell ref="P81:Q81"/>
    <mergeCell ref="B82:E82"/>
    <mergeCell ref="B86:E86"/>
    <mergeCell ref="B79:E79"/>
    <mergeCell ref="H79:I79"/>
    <mergeCell ref="P87:Q87"/>
    <mergeCell ref="B88:E88"/>
    <mergeCell ref="A60:Q60"/>
    <mergeCell ref="N56:Q56"/>
    <mergeCell ref="N58:Q58"/>
    <mergeCell ref="A56:C56"/>
    <mergeCell ref="B58:C58"/>
    <mergeCell ref="B59:C59"/>
    <mergeCell ref="N59:Q59"/>
    <mergeCell ref="A57:Q57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P86:Q86"/>
    <mergeCell ref="B70:C70"/>
    <mergeCell ref="N70:Q70"/>
    <mergeCell ref="B71:C71"/>
    <mergeCell ref="N71:Q71"/>
    <mergeCell ref="B89:E89"/>
    <mergeCell ref="H89:I89"/>
    <mergeCell ref="B101:E101"/>
    <mergeCell ref="H101:I101"/>
    <mergeCell ref="B91:E91"/>
    <mergeCell ref="H91:I91"/>
    <mergeCell ref="B95:E95"/>
    <mergeCell ref="B96:E96"/>
    <mergeCell ref="H96:I96"/>
    <mergeCell ref="B97:E97"/>
    <mergeCell ref="H97:I97"/>
    <mergeCell ref="B99:E99"/>
    <mergeCell ref="H99:I99"/>
    <mergeCell ref="H100:I100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P104:Q104"/>
    <mergeCell ref="P107:Q107"/>
    <mergeCell ref="P101:Q101"/>
    <mergeCell ref="P100:Q100"/>
    <mergeCell ref="H105:I105"/>
    <mergeCell ref="B112:E112"/>
    <mergeCell ref="H112:I112"/>
    <mergeCell ref="P97:Q97"/>
    <mergeCell ref="B108:E108"/>
    <mergeCell ref="B111:E111"/>
    <mergeCell ref="B107:E107"/>
    <mergeCell ref="H107:I107"/>
    <mergeCell ref="H104:I104"/>
    <mergeCell ref="B105:E105"/>
    <mergeCell ref="B106:E106"/>
    <mergeCell ref="H106:I106"/>
    <mergeCell ref="H111:I111"/>
    <mergeCell ref="P111:Q111"/>
    <mergeCell ref="P98:Q98"/>
    <mergeCell ref="P106:Q106"/>
    <mergeCell ref="B109:E109"/>
    <mergeCell ref="H102:I102"/>
    <mergeCell ref="H108:I108"/>
    <mergeCell ref="P108:Q108"/>
    <mergeCell ref="B126:C126"/>
    <mergeCell ref="A66:Q66"/>
    <mergeCell ref="H83:I83"/>
    <mergeCell ref="B78:E78"/>
    <mergeCell ref="H78:I78"/>
    <mergeCell ref="P78:Q78"/>
    <mergeCell ref="N74:Q74"/>
    <mergeCell ref="B74:C74"/>
    <mergeCell ref="A69:Q69"/>
    <mergeCell ref="P105:Q105"/>
    <mergeCell ref="P91:Q91"/>
    <mergeCell ref="P92:Q92"/>
    <mergeCell ref="P90:Q90"/>
    <mergeCell ref="P96:Q96"/>
    <mergeCell ref="B102:E102"/>
    <mergeCell ref="P112:Q112"/>
    <mergeCell ref="B98:E98"/>
    <mergeCell ref="B103:E103"/>
    <mergeCell ref="B104:E104"/>
    <mergeCell ref="H103:I103"/>
    <mergeCell ref="P103:Q103"/>
    <mergeCell ref="P99:Q99"/>
    <mergeCell ref="B100:E100"/>
    <mergeCell ref="P102:Q102"/>
    <mergeCell ref="D126:I126"/>
    <mergeCell ref="H109:I109"/>
    <mergeCell ref="P109:Q109"/>
    <mergeCell ref="H110:I110"/>
    <mergeCell ref="P110:Q110"/>
    <mergeCell ref="B110:E110"/>
    <mergeCell ref="H87:I87"/>
    <mergeCell ref="B137:C137"/>
    <mergeCell ref="B131:C131"/>
    <mergeCell ref="D136:I136"/>
    <mergeCell ref="B133:C133"/>
    <mergeCell ref="B136:C136"/>
    <mergeCell ref="B127:C127"/>
    <mergeCell ref="D127:I127"/>
    <mergeCell ref="B132:C132"/>
    <mergeCell ref="D132:I132"/>
    <mergeCell ref="B129:I129"/>
    <mergeCell ref="B130:C130"/>
    <mergeCell ref="D133:I133"/>
    <mergeCell ref="B117:C117"/>
    <mergeCell ref="B118:C118"/>
    <mergeCell ref="B119:I119"/>
    <mergeCell ref="B121:C121"/>
    <mergeCell ref="B125:I125"/>
  </mergeCells>
  <phoneticPr fontId="70" type="noConversion"/>
  <conditionalFormatting sqref="F77:F82">
    <cfRule type="duplicateValues" dxfId="3" priority="6"/>
  </conditionalFormatting>
  <conditionalFormatting sqref="F77:G77">
    <cfRule type="cellIs" dxfId="2" priority="2" operator="lessThan">
      <formula>0</formula>
    </cfRule>
  </conditionalFormatting>
  <conditionalFormatting sqref="G77">
    <cfRule type="duplicateValues" dxfId="1" priority="1"/>
  </conditionalFormatting>
  <printOptions horizontalCentered="1"/>
  <pageMargins left="0.25" right="0" top="0.61388888888888904" bottom="0.75" header="0" footer="0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112" max="16" man="1"/>
    <brk id="150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20"/>
  <sheetViews>
    <sheetView view="pageBreakPreview" zoomScale="25" zoomScaleNormal="40" zoomScaleSheetLayoutView="25" zoomScalePageLayoutView="25" workbookViewId="0">
      <pane ySplit="5" topLeftCell="A20" activePane="bottomLeft" state="frozen"/>
      <selection activeCell="D65" sqref="D65"/>
      <selection pane="bottomLeft" activeCell="S25" sqref="R25:S26"/>
    </sheetView>
  </sheetViews>
  <sheetFormatPr defaultColWidth="9.140625" defaultRowHeight="24"/>
  <cols>
    <col min="1" max="1" width="73.85546875" style="157" customWidth="1"/>
    <col min="2" max="2" width="97.5703125" style="158" hidden="1" customWidth="1"/>
    <col min="3" max="3" width="188.42578125" style="158" customWidth="1"/>
    <col min="4" max="16384" width="9.140625" style="158"/>
  </cols>
  <sheetData>
    <row r="1" spans="1:8" s="142" customFormat="1" ht="134.25" customHeight="1">
      <c r="A1" s="140"/>
      <c r="B1" s="141"/>
      <c r="C1" s="141"/>
    </row>
    <row r="2" spans="1:8" s="142" customFormat="1" ht="37.5" customHeight="1">
      <c r="A2" s="141" t="str">
        <f>'[2]1. CUTTING '!B6</f>
        <v xml:space="preserve">JOB NUMBER:  </v>
      </c>
      <c r="B2" s="141" t="str">
        <f>'[3]1. CUTTING'!D6</f>
        <v>C21  SS24  G2693</v>
      </c>
      <c r="C2" s="141" t="str">
        <f>'1. CUTTING DOCKET'!$D$6</f>
        <v>T25  FW25  G2783</v>
      </c>
    </row>
    <row r="3" spans="1:8" s="142" customFormat="1" ht="37.5" customHeight="1">
      <c r="A3" s="143" t="str">
        <f>'[2]1. CUTTING '!B7</f>
        <v xml:space="preserve">STYLE NUMBER: </v>
      </c>
      <c r="B3" s="144" t="str">
        <f>'[3]1. CUTTING'!D7</f>
        <v>CRTZ-1206</v>
      </c>
      <c r="C3" s="141" t="str">
        <f>'1. CUTTING DOCKET'!D7</f>
        <v>C0057-SST044</v>
      </c>
    </row>
    <row r="4" spans="1:8" s="142" customFormat="1" ht="37.5" customHeight="1">
      <c r="A4" s="143" t="str">
        <f>'[2]1. CUTTING '!B8</f>
        <v xml:space="preserve">STYLE NAME : </v>
      </c>
      <c r="B4" s="141" t="str">
        <f>'[3]1. CUTTING'!D8</f>
        <v>ALCATRAZ HOODIE 2024 OFF WHITE</v>
      </c>
      <c r="C4" s="141" t="str">
        <f>'1. CUTTING DOCKET'!D8</f>
        <v>STAIRWAY WOMEN WHITE TSHIRT</v>
      </c>
    </row>
    <row r="5" spans="1:8" s="142" customFormat="1" ht="75.95" customHeight="1">
      <c r="A5" s="145"/>
      <c r="B5" s="146" t="str">
        <f>'[3]1. CUTTING'!A33</f>
        <v>CREAM</v>
      </c>
      <c r="C5" s="146" t="str">
        <f>'1. CUTTING DOCKET'!$D$18</f>
        <v>OFF WHITE</v>
      </c>
    </row>
    <row r="6" spans="1:8" s="149" customFormat="1" ht="40.5">
      <c r="A6" s="147" t="s">
        <v>135</v>
      </c>
      <c r="B6" s="148" t="str">
        <f t="shared" ref="B6" si="0">B5</f>
        <v>CREAM</v>
      </c>
      <c r="C6" s="148" t="str">
        <f>'1. CUTTING DOCKET'!E58</f>
        <v>JET BLACK</v>
      </c>
    </row>
    <row r="7" spans="1:8" s="149" customFormat="1" ht="87" customHeight="1">
      <c r="A7" s="150" t="s">
        <v>136</v>
      </c>
      <c r="B7" s="347" t="str">
        <f>'1. CUTTING DOCKET'!$L$11</f>
        <v>SINGLE JERSEY_100% COTTON_190( SOFT HANDFEEL)</v>
      </c>
      <c r="C7" s="348"/>
    </row>
    <row r="8" spans="1:8" s="149" customFormat="1" ht="321" customHeight="1">
      <c r="A8" s="151" t="str">
        <f>'1. CUTTING DOCKET'!D58</f>
        <v>VẢI CHÍNH +VIỀN</v>
      </c>
      <c r="B8" s="152"/>
      <c r="C8" s="159"/>
      <c r="H8" s="153"/>
    </row>
    <row r="9" spans="1:8" s="149" customFormat="1" ht="81">
      <c r="A9" s="147" t="str">
        <f>'1. CUTTING DOCKET'!$B$59</f>
        <v xml:space="preserve">RIB 1X1_100% COTTON_260 </v>
      </c>
      <c r="B9" s="147" t="str">
        <f>'[3]1. CUTTING'!E35</f>
        <v>CREAM</v>
      </c>
      <c r="C9" s="147" t="str">
        <f>C6</f>
        <v>JET BLACK</v>
      </c>
    </row>
    <row r="10" spans="1:8" s="149" customFormat="1" ht="241.15" customHeight="1">
      <c r="A10" s="151" t="str">
        <f>'1. CUTTING DOCKET'!$D$59</f>
        <v>BO CỔ</v>
      </c>
      <c r="B10" s="152"/>
      <c r="C10" s="159"/>
    </row>
    <row r="11" spans="1:8" s="149" customFormat="1" ht="40.5" hidden="1">
      <c r="A11" s="147" t="e">
        <f>'[3]1. CUTTING'!#REF!</f>
        <v>#REF!</v>
      </c>
      <c r="B11" s="147" t="str">
        <f>'[3]1. CUTTING'!E37</f>
        <v>BABY BLUE</v>
      </c>
      <c r="C11" s="147" t="e">
        <f>'[3]1. CUTTING'!#REF!</f>
        <v>#REF!</v>
      </c>
    </row>
    <row r="12" spans="1:8" s="149" customFormat="1" ht="241.15" hidden="1" customHeight="1">
      <c r="A12" s="151" t="e">
        <f>'[3]1. CUTTING'!#REF!</f>
        <v>#REF!</v>
      </c>
      <c r="B12" s="152"/>
      <c r="C12" s="152"/>
    </row>
    <row r="13" spans="1:8" s="149" customFormat="1" ht="44.25" customHeight="1">
      <c r="A13" s="147" t="str">
        <f>'[3]1. CUTTING'!B42</f>
        <v>CHỈ 40/2</v>
      </c>
      <c r="B13" s="154" t="str">
        <f>'[3]1. CUTTING'!F42</f>
        <v>WHITE</v>
      </c>
      <c r="C13" s="154" t="str">
        <f>'1. CUTTING DOCKET'!$F$77</f>
        <v>OFF WHITE</v>
      </c>
    </row>
    <row r="14" spans="1:8" s="149" customFormat="1" ht="100.5" customHeight="1">
      <c r="A14" s="151" t="s">
        <v>137</v>
      </c>
      <c r="B14" s="155"/>
      <c r="C14" s="155" t="str">
        <f>'1. CUTTING DOCKET'!$G$77</f>
        <v>OFF WHITE</v>
      </c>
    </row>
    <row r="15" spans="1:8" s="149" customFormat="1" ht="85.5" customHeight="1">
      <c r="A15" s="147" t="str">
        <f>'1. CUTTING DOCKET'!$B$78</f>
        <v xml:space="preserve">NHÃN CHÍNH </v>
      </c>
      <c r="B15" s="349" t="str">
        <f>'1. CUTTING DOCKET'!$F$78</f>
        <v>BLACK</v>
      </c>
      <c r="C15" s="350"/>
    </row>
    <row r="16" spans="1:8" s="149" customFormat="1" ht="291.60000000000002" customHeight="1">
      <c r="A16" s="156" t="s">
        <v>138</v>
      </c>
      <c r="B16" s="351"/>
      <c r="C16" s="352"/>
    </row>
    <row r="17" spans="1:3" s="149" customFormat="1" ht="85.5" customHeight="1">
      <c r="A17" s="147" t="str">
        <f>'1. CUTTING DOCKET'!$B$79</f>
        <v>NHÃN SIZE</v>
      </c>
      <c r="B17" s="349" t="str">
        <f>'1. CUTTING DOCKET'!$F$78</f>
        <v>BLACK</v>
      </c>
      <c r="C17" s="350"/>
    </row>
    <row r="18" spans="1:3" s="149" customFormat="1" ht="291.60000000000002" customHeight="1">
      <c r="A18" s="156" t="s">
        <v>139</v>
      </c>
      <c r="B18" s="351"/>
      <c r="C18" s="352"/>
    </row>
    <row r="19" spans="1:3" s="149" customFormat="1" ht="210.75" customHeight="1">
      <c r="A19" s="147" t="str">
        <f>'1. CUTTING DOCKET'!$B$80</f>
        <v xml:space="preserve">NHÃN THÀNH PHẦN </v>
      </c>
      <c r="B19" s="349" t="s">
        <v>47</v>
      </c>
      <c r="C19" s="350"/>
    </row>
    <row r="20" spans="1:3" s="149" customFormat="1" ht="300.75" customHeight="1">
      <c r="A20" s="156" t="s">
        <v>140</v>
      </c>
      <c r="B20" s="351"/>
      <c r="C20" s="352"/>
    </row>
  </sheetData>
  <mergeCells count="7">
    <mergeCell ref="B7:C7"/>
    <mergeCell ref="B15:C15"/>
    <mergeCell ref="B16:C16"/>
    <mergeCell ref="B19:C19"/>
    <mergeCell ref="B20:C20"/>
    <mergeCell ref="B17:C17"/>
    <mergeCell ref="B18:C18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8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52"/>
  <sheetViews>
    <sheetView view="pageBreakPreview" topLeftCell="A41" zoomScale="40" zoomScaleNormal="70" zoomScaleSheetLayoutView="40" workbookViewId="0">
      <selection activeCell="K52" sqref="K52:Q52"/>
    </sheetView>
  </sheetViews>
  <sheetFormatPr defaultColWidth="11.42578125" defaultRowHeight="24.75" outlineLevelRow="1"/>
  <cols>
    <col min="1" max="1" width="40.85546875" style="182" customWidth="1"/>
    <col min="2" max="2" width="40.85546875" style="192" customWidth="1"/>
    <col min="3" max="3" width="84.42578125" style="188" customWidth="1"/>
    <col min="4" max="4" width="9.85546875" style="182" customWidth="1"/>
    <col min="5" max="5" width="20.28515625" style="182" customWidth="1"/>
    <col min="6" max="10" width="27.140625" style="182" customWidth="1"/>
    <col min="11" max="14" width="5.7109375" style="189" customWidth="1"/>
    <col min="15" max="15" width="1.140625" style="189" customWidth="1"/>
    <col min="16" max="16" width="5.7109375" style="189" hidden="1" customWidth="1"/>
    <col min="17" max="17" width="48.7109375" style="189" customWidth="1"/>
    <col min="18" max="19" width="21" style="182" customWidth="1"/>
    <col min="20" max="20" width="11.42578125" style="182" customWidth="1"/>
    <col min="21" max="256" width="11.42578125" style="184"/>
    <col min="257" max="258" width="40.85546875" style="184" customWidth="1"/>
    <col min="259" max="259" width="66.5703125" style="184" customWidth="1"/>
    <col min="260" max="260" width="9.85546875" style="184" customWidth="1"/>
    <col min="261" max="261" width="20.28515625" style="184" customWidth="1"/>
    <col min="262" max="266" width="16" style="184" customWidth="1"/>
    <col min="267" max="270" width="5.7109375" style="184" customWidth="1"/>
    <col min="271" max="271" width="1.140625" style="184" customWidth="1"/>
    <col min="272" max="272" width="0" style="184" hidden="1" customWidth="1"/>
    <col min="273" max="273" width="48.7109375" style="184" customWidth="1"/>
    <col min="274" max="275" width="21" style="184" customWidth="1"/>
    <col min="276" max="276" width="11.42578125" style="184" customWidth="1"/>
    <col min="277" max="512" width="11.42578125" style="184"/>
    <col min="513" max="514" width="40.85546875" style="184" customWidth="1"/>
    <col min="515" max="515" width="66.5703125" style="184" customWidth="1"/>
    <col min="516" max="516" width="9.85546875" style="184" customWidth="1"/>
    <col min="517" max="517" width="20.28515625" style="184" customWidth="1"/>
    <col min="518" max="522" width="16" style="184" customWidth="1"/>
    <col min="523" max="526" width="5.7109375" style="184" customWidth="1"/>
    <col min="527" max="527" width="1.140625" style="184" customWidth="1"/>
    <col min="528" max="528" width="0" style="184" hidden="1" customWidth="1"/>
    <col min="529" max="529" width="48.7109375" style="184" customWidth="1"/>
    <col min="530" max="531" width="21" style="184" customWidth="1"/>
    <col min="532" max="532" width="11.42578125" style="184" customWidth="1"/>
    <col min="533" max="768" width="11.42578125" style="184"/>
    <col min="769" max="770" width="40.85546875" style="184" customWidth="1"/>
    <col min="771" max="771" width="66.5703125" style="184" customWidth="1"/>
    <col min="772" max="772" width="9.85546875" style="184" customWidth="1"/>
    <col min="773" max="773" width="20.28515625" style="184" customWidth="1"/>
    <col min="774" max="778" width="16" style="184" customWidth="1"/>
    <col min="779" max="782" width="5.7109375" style="184" customWidth="1"/>
    <col min="783" max="783" width="1.140625" style="184" customWidth="1"/>
    <col min="784" max="784" width="0" style="184" hidden="1" customWidth="1"/>
    <col min="785" max="785" width="48.7109375" style="184" customWidth="1"/>
    <col min="786" max="787" width="21" style="184" customWidth="1"/>
    <col min="788" max="788" width="11.42578125" style="184" customWidth="1"/>
    <col min="789" max="1024" width="11.42578125" style="184"/>
    <col min="1025" max="1026" width="40.85546875" style="184" customWidth="1"/>
    <col min="1027" max="1027" width="66.5703125" style="184" customWidth="1"/>
    <col min="1028" max="1028" width="9.85546875" style="184" customWidth="1"/>
    <col min="1029" max="1029" width="20.28515625" style="184" customWidth="1"/>
    <col min="1030" max="1034" width="16" style="184" customWidth="1"/>
    <col min="1035" max="1038" width="5.7109375" style="184" customWidth="1"/>
    <col min="1039" max="1039" width="1.140625" style="184" customWidth="1"/>
    <col min="1040" max="1040" width="0" style="184" hidden="1" customWidth="1"/>
    <col min="1041" max="1041" width="48.7109375" style="184" customWidth="1"/>
    <col min="1042" max="1043" width="21" style="184" customWidth="1"/>
    <col min="1044" max="1044" width="11.42578125" style="184" customWidth="1"/>
    <col min="1045" max="1280" width="11.42578125" style="184"/>
    <col min="1281" max="1282" width="40.85546875" style="184" customWidth="1"/>
    <col min="1283" max="1283" width="66.5703125" style="184" customWidth="1"/>
    <col min="1284" max="1284" width="9.85546875" style="184" customWidth="1"/>
    <col min="1285" max="1285" width="20.28515625" style="184" customWidth="1"/>
    <col min="1286" max="1290" width="16" style="184" customWidth="1"/>
    <col min="1291" max="1294" width="5.7109375" style="184" customWidth="1"/>
    <col min="1295" max="1295" width="1.140625" style="184" customWidth="1"/>
    <col min="1296" max="1296" width="0" style="184" hidden="1" customWidth="1"/>
    <col min="1297" max="1297" width="48.7109375" style="184" customWidth="1"/>
    <col min="1298" max="1299" width="21" style="184" customWidth="1"/>
    <col min="1300" max="1300" width="11.42578125" style="184" customWidth="1"/>
    <col min="1301" max="1536" width="11.42578125" style="184"/>
    <col min="1537" max="1538" width="40.85546875" style="184" customWidth="1"/>
    <col min="1539" max="1539" width="66.5703125" style="184" customWidth="1"/>
    <col min="1540" max="1540" width="9.85546875" style="184" customWidth="1"/>
    <col min="1541" max="1541" width="20.28515625" style="184" customWidth="1"/>
    <col min="1542" max="1546" width="16" style="184" customWidth="1"/>
    <col min="1547" max="1550" width="5.7109375" style="184" customWidth="1"/>
    <col min="1551" max="1551" width="1.140625" style="184" customWidth="1"/>
    <col min="1552" max="1552" width="0" style="184" hidden="1" customWidth="1"/>
    <col min="1553" max="1553" width="48.7109375" style="184" customWidth="1"/>
    <col min="1554" max="1555" width="21" style="184" customWidth="1"/>
    <col min="1556" max="1556" width="11.42578125" style="184" customWidth="1"/>
    <col min="1557" max="1792" width="11.42578125" style="184"/>
    <col min="1793" max="1794" width="40.85546875" style="184" customWidth="1"/>
    <col min="1795" max="1795" width="66.5703125" style="184" customWidth="1"/>
    <col min="1796" max="1796" width="9.85546875" style="184" customWidth="1"/>
    <col min="1797" max="1797" width="20.28515625" style="184" customWidth="1"/>
    <col min="1798" max="1802" width="16" style="184" customWidth="1"/>
    <col min="1803" max="1806" width="5.7109375" style="184" customWidth="1"/>
    <col min="1807" max="1807" width="1.140625" style="184" customWidth="1"/>
    <col min="1808" max="1808" width="0" style="184" hidden="1" customWidth="1"/>
    <col min="1809" max="1809" width="48.7109375" style="184" customWidth="1"/>
    <col min="1810" max="1811" width="21" style="184" customWidth="1"/>
    <col min="1812" max="1812" width="11.42578125" style="184" customWidth="1"/>
    <col min="1813" max="2048" width="11.42578125" style="184"/>
    <col min="2049" max="2050" width="40.85546875" style="184" customWidth="1"/>
    <col min="2051" max="2051" width="66.5703125" style="184" customWidth="1"/>
    <col min="2052" max="2052" width="9.85546875" style="184" customWidth="1"/>
    <col min="2053" max="2053" width="20.28515625" style="184" customWidth="1"/>
    <col min="2054" max="2058" width="16" style="184" customWidth="1"/>
    <col min="2059" max="2062" width="5.7109375" style="184" customWidth="1"/>
    <col min="2063" max="2063" width="1.140625" style="184" customWidth="1"/>
    <col min="2064" max="2064" width="0" style="184" hidden="1" customWidth="1"/>
    <col min="2065" max="2065" width="48.7109375" style="184" customWidth="1"/>
    <col min="2066" max="2067" width="21" style="184" customWidth="1"/>
    <col min="2068" max="2068" width="11.42578125" style="184" customWidth="1"/>
    <col min="2069" max="2304" width="11.42578125" style="184"/>
    <col min="2305" max="2306" width="40.85546875" style="184" customWidth="1"/>
    <col min="2307" max="2307" width="66.5703125" style="184" customWidth="1"/>
    <col min="2308" max="2308" width="9.85546875" style="184" customWidth="1"/>
    <col min="2309" max="2309" width="20.28515625" style="184" customWidth="1"/>
    <col min="2310" max="2314" width="16" style="184" customWidth="1"/>
    <col min="2315" max="2318" width="5.7109375" style="184" customWidth="1"/>
    <col min="2319" max="2319" width="1.140625" style="184" customWidth="1"/>
    <col min="2320" max="2320" width="0" style="184" hidden="1" customWidth="1"/>
    <col min="2321" max="2321" width="48.7109375" style="184" customWidth="1"/>
    <col min="2322" max="2323" width="21" style="184" customWidth="1"/>
    <col min="2324" max="2324" width="11.42578125" style="184" customWidth="1"/>
    <col min="2325" max="2560" width="11.42578125" style="184"/>
    <col min="2561" max="2562" width="40.85546875" style="184" customWidth="1"/>
    <col min="2563" max="2563" width="66.5703125" style="184" customWidth="1"/>
    <col min="2564" max="2564" width="9.85546875" style="184" customWidth="1"/>
    <col min="2565" max="2565" width="20.28515625" style="184" customWidth="1"/>
    <col min="2566" max="2570" width="16" style="184" customWidth="1"/>
    <col min="2571" max="2574" width="5.7109375" style="184" customWidth="1"/>
    <col min="2575" max="2575" width="1.140625" style="184" customWidth="1"/>
    <col min="2576" max="2576" width="0" style="184" hidden="1" customWidth="1"/>
    <col min="2577" max="2577" width="48.7109375" style="184" customWidth="1"/>
    <col min="2578" max="2579" width="21" style="184" customWidth="1"/>
    <col min="2580" max="2580" width="11.42578125" style="184" customWidth="1"/>
    <col min="2581" max="2816" width="11.42578125" style="184"/>
    <col min="2817" max="2818" width="40.85546875" style="184" customWidth="1"/>
    <col min="2819" max="2819" width="66.5703125" style="184" customWidth="1"/>
    <col min="2820" max="2820" width="9.85546875" style="184" customWidth="1"/>
    <col min="2821" max="2821" width="20.28515625" style="184" customWidth="1"/>
    <col min="2822" max="2826" width="16" style="184" customWidth="1"/>
    <col min="2827" max="2830" width="5.7109375" style="184" customWidth="1"/>
    <col min="2831" max="2831" width="1.140625" style="184" customWidth="1"/>
    <col min="2832" max="2832" width="0" style="184" hidden="1" customWidth="1"/>
    <col min="2833" max="2833" width="48.7109375" style="184" customWidth="1"/>
    <col min="2834" max="2835" width="21" style="184" customWidth="1"/>
    <col min="2836" max="2836" width="11.42578125" style="184" customWidth="1"/>
    <col min="2837" max="3072" width="11.42578125" style="184"/>
    <col min="3073" max="3074" width="40.85546875" style="184" customWidth="1"/>
    <col min="3075" max="3075" width="66.5703125" style="184" customWidth="1"/>
    <col min="3076" max="3076" width="9.85546875" style="184" customWidth="1"/>
    <col min="3077" max="3077" width="20.28515625" style="184" customWidth="1"/>
    <col min="3078" max="3082" width="16" style="184" customWidth="1"/>
    <col min="3083" max="3086" width="5.7109375" style="184" customWidth="1"/>
    <col min="3087" max="3087" width="1.140625" style="184" customWidth="1"/>
    <col min="3088" max="3088" width="0" style="184" hidden="1" customWidth="1"/>
    <col min="3089" max="3089" width="48.7109375" style="184" customWidth="1"/>
    <col min="3090" max="3091" width="21" style="184" customWidth="1"/>
    <col min="3092" max="3092" width="11.42578125" style="184" customWidth="1"/>
    <col min="3093" max="3328" width="11.42578125" style="184"/>
    <col min="3329" max="3330" width="40.85546875" style="184" customWidth="1"/>
    <col min="3331" max="3331" width="66.5703125" style="184" customWidth="1"/>
    <col min="3332" max="3332" width="9.85546875" style="184" customWidth="1"/>
    <col min="3333" max="3333" width="20.28515625" style="184" customWidth="1"/>
    <col min="3334" max="3338" width="16" style="184" customWidth="1"/>
    <col min="3339" max="3342" width="5.7109375" style="184" customWidth="1"/>
    <col min="3343" max="3343" width="1.140625" style="184" customWidth="1"/>
    <col min="3344" max="3344" width="0" style="184" hidden="1" customWidth="1"/>
    <col min="3345" max="3345" width="48.7109375" style="184" customWidth="1"/>
    <col min="3346" max="3347" width="21" style="184" customWidth="1"/>
    <col min="3348" max="3348" width="11.42578125" style="184" customWidth="1"/>
    <col min="3349" max="3584" width="11.42578125" style="184"/>
    <col min="3585" max="3586" width="40.85546875" style="184" customWidth="1"/>
    <col min="3587" max="3587" width="66.5703125" style="184" customWidth="1"/>
    <col min="3588" max="3588" width="9.85546875" style="184" customWidth="1"/>
    <col min="3589" max="3589" width="20.28515625" style="184" customWidth="1"/>
    <col min="3590" max="3594" width="16" style="184" customWidth="1"/>
    <col min="3595" max="3598" width="5.7109375" style="184" customWidth="1"/>
    <col min="3599" max="3599" width="1.140625" style="184" customWidth="1"/>
    <col min="3600" max="3600" width="0" style="184" hidden="1" customWidth="1"/>
    <col min="3601" max="3601" width="48.7109375" style="184" customWidth="1"/>
    <col min="3602" max="3603" width="21" style="184" customWidth="1"/>
    <col min="3604" max="3604" width="11.42578125" style="184" customWidth="1"/>
    <col min="3605" max="3840" width="11.42578125" style="184"/>
    <col min="3841" max="3842" width="40.85546875" style="184" customWidth="1"/>
    <col min="3843" max="3843" width="66.5703125" style="184" customWidth="1"/>
    <col min="3844" max="3844" width="9.85546875" style="184" customWidth="1"/>
    <col min="3845" max="3845" width="20.28515625" style="184" customWidth="1"/>
    <col min="3846" max="3850" width="16" style="184" customWidth="1"/>
    <col min="3851" max="3854" width="5.7109375" style="184" customWidth="1"/>
    <col min="3855" max="3855" width="1.140625" style="184" customWidth="1"/>
    <col min="3856" max="3856" width="0" style="184" hidden="1" customWidth="1"/>
    <col min="3857" max="3857" width="48.7109375" style="184" customWidth="1"/>
    <col min="3858" max="3859" width="21" style="184" customWidth="1"/>
    <col min="3860" max="3860" width="11.42578125" style="184" customWidth="1"/>
    <col min="3861" max="4096" width="11.42578125" style="184"/>
    <col min="4097" max="4098" width="40.85546875" style="184" customWidth="1"/>
    <col min="4099" max="4099" width="66.5703125" style="184" customWidth="1"/>
    <col min="4100" max="4100" width="9.85546875" style="184" customWidth="1"/>
    <col min="4101" max="4101" width="20.28515625" style="184" customWidth="1"/>
    <col min="4102" max="4106" width="16" style="184" customWidth="1"/>
    <col min="4107" max="4110" width="5.7109375" style="184" customWidth="1"/>
    <col min="4111" max="4111" width="1.140625" style="184" customWidth="1"/>
    <col min="4112" max="4112" width="0" style="184" hidden="1" customWidth="1"/>
    <col min="4113" max="4113" width="48.7109375" style="184" customWidth="1"/>
    <col min="4114" max="4115" width="21" style="184" customWidth="1"/>
    <col min="4116" max="4116" width="11.42578125" style="184" customWidth="1"/>
    <col min="4117" max="4352" width="11.42578125" style="184"/>
    <col min="4353" max="4354" width="40.85546875" style="184" customWidth="1"/>
    <col min="4355" max="4355" width="66.5703125" style="184" customWidth="1"/>
    <col min="4356" max="4356" width="9.85546875" style="184" customWidth="1"/>
    <col min="4357" max="4357" width="20.28515625" style="184" customWidth="1"/>
    <col min="4358" max="4362" width="16" style="184" customWidth="1"/>
    <col min="4363" max="4366" width="5.7109375" style="184" customWidth="1"/>
    <col min="4367" max="4367" width="1.140625" style="184" customWidth="1"/>
    <col min="4368" max="4368" width="0" style="184" hidden="1" customWidth="1"/>
    <col min="4369" max="4369" width="48.7109375" style="184" customWidth="1"/>
    <col min="4370" max="4371" width="21" style="184" customWidth="1"/>
    <col min="4372" max="4372" width="11.42578125" style="184" customWidth="1"/>
    <col min="4373" max="4608" width="11.42578125" style="184"/>
    <col min="4609" max="4610" width="40.85546875" style="184" customWidth="1"/>
    <col min="4611" max="4611" width="66.5703125" style="184" customWidth="1"/>
    <col min="4612" max="4612" width="9.85546875" style="184" customWidth="1"/>
    <col min="4613" max="4613" width="20.28515625" style="184" customWidth="1"/>
    <col min="4614" max="4618" width="16" style="184" customWidth="1"/>
    <col min="4619" max="4622" width="5.7109375" style="184" customWidth="1"/>
    <col min="4623" max="4623" width="1.140625" style="184" customWidth="1"/>
    <col min="4624" max="4624" width="0" style="184" hidden="1" customWidth="1"/>
    <col min="4625" max="4625" width="48.7109375" style="184" customWidth="1"/>
    <col min="4626" max="4627" width="21" style="184" customWidth="1"/>
    <col min="4628" max="4628" width="11.42578125" style="184" customWidth="1"/>
    <col min="4629" max="4864" width="11.42578125" style="184"/>
    <col min="4865" max="4866" width="40.85546875" style="184" customWidth="1"/>
    <col min="4867" max="4867" width="66.5703125" style="184" customWidth="1"/>
    <col min="4868" max="4868" width="9.85546875" style="184" customWidth="1"/>
    <col min="4869" max="4869" width="20.28515625" style="184" customWidth="1"/>
    <col min="4870" max="4874" width="16" style="184" customWidth="1"/>
    <col min="4875" max="4878" width="5.7109375" style="184" customWidth="1"/>
    <col min="4879" max="4879" width="1.140625" style="184" customWidth="1"/>
    <col min="4880" max="4880" width="0" style="184" hidden="1" customWidth="1"/>
    <col min="4881" max="4881" width="48.7109375" style="184" customWidth="1"/>
    <col min="4882" max="4883" width="21" style="184" customWidth="1"/>
    <col min="4884" max="4884" width="11.42578125" style="184" customWidth="1"/>
    <col min="4885" max="5120" width="11.42578125" style="184"/>
    <col min="5121" max="5122" width="40.85546875" style="184" customWidth="1"/>
    <col min="5123" max="5123" width="66.5703125" style="184" customWidth="1"/>
    <col min="5124" max="5124" width="9.85546875" style="184" customWidth="1"/>
    <col min="5125" max="5125" width="20.28515625" style="184" customWidth="1"/>
    <col min="5126" max="5130" width="16" style="184" customWidth="1"/>
    <col min="5131" max="5134" width="5.7109375" style="184" customWidth="1"/>
    <col min="5135" max="5135" width="1.140625" style="184" customWidth="1"/>
    <col min="5136" max="5136" width="0" style="184" hidden="1" customWidth="1"/>
    <col min="5137" max="5137" width="48.7109375" style="184" customWidth="1"/>
    <col min="5138" max="5139" width="21" style="184" customWidth="1"/>
    <col min="5140" max="5140" width="11.42578125" style="184" customWidth="1"/>
    <col min="5141" max="5376" width="11.42578125" style="184"/>
    <col min="5377" max="5378" width="40.85546875" style="184" customWidth="1"/>
    <col min="5379" max="5379" width="66.5703125" style="184" customWidth="1"/>
    <col min="5380" max="5380" width="9.85546875" style="184" customWidth="1"/>
    <col min="5381" max="5381" width="20.28515625" style="184" customWidth="1"/>
    <col min="5382" max="5386" width="16" style="184" customWidth="1"/>
    <col min="5387" max="5390" width="5.7109375" style="184" customWidth="1"/>
    <col min="5391" max="5391" width="1.140625" style="184" customWidth="1"/>
    <col min="5392" max="5392" width="0" style="184" hidden="1" customWidth="1"/>
    <col min="5393" max="5393" width="48.7109375" style="184" customWidth="1"/>
    <col min="5394" max="5395" width="21" style="184" customWidth="1"/>
    <col min="5396" max="5396" width="11.42578125" style="184" customWidth="1"/>
    <col min="5397" max="5632" width="11.42578125" style="184"/>
    <col min="5633" max="5634" width="40.85546875" style="184" customWidth="1"/>
    <col min="5635" max="5635" width="66.5703125" style="184" customWidth="1"/>
    <col min="5636" max="5636" width="9.85546875" style="184" customWidth="1"/>
    <col min="5637" max="5637" width="20.28515625" style="184" customWidth="1"/>
    <col min="5638" max="5642" width="16" style="184" customWidth="1"/>
    <col min="5643" max="5646" width="5.7109375" style="184" customWidth="1"/>
    <col min="5647" max="5647" width="1.140625" style="184" customWidth="1"/>
    <col min="5648" max="5648" width="0" style="184" hidden="1" customWidth="1"/>
    <col min="5649" max="5649" width="48.7109375" style="184" customWidth="1"/>
    <col min="5650" max="5651" width="21" style="184" customWidth="1"/>
    <col min="5652" max="5652" width="11.42578125" style="184" customWidth="1"/>
    <col min="5653" max="5888" width="11.42578125" style="184"/>
    <col min="5889" max="5890" width="40.85546875" style="184" customWidth="1"/>
    <col min="5891" max="5891" width="66.5703125" style="184" customWidth="1"/>
    <col min="5892" max="5892" width="9.85546875" style="184" customWidth="1"/>
    <col min="5893" max="5893" width="20.28515625" style="184" customWidth="1"/>
    <col min="5894" max="5898" width="16" style="184" customWidth="1"/>
    <col min="5899" max="5902" width="5.7109375" style="184" customWidth="1"/>
    <col min="5903" max="5903" width="1.140625" style="184" customWidth="1"/>
    <col min="5904" max="5904" width="0" style="184" hidden="1" customWidth="1"/>
    <col min="5905" max="5905" width="48.7109375" style="184" customWidth="1"/>
    <col min="5906" max="5907" width="21" style="184" customWidth="1"/>
    <col min="5908" max="5908" width="11.42578125" style="184" customWidth="1"/>
    <col min="5909" max="6144" width="11.42578125" style="184"/>
    <col min="6145" max="6146" width="40.85546875" style="184" customWidth="1"/>
    <col min="6147" max="6147" width="66.5703125" style="184" customWidth="1"/>
    <col min="6148" max="6148" width="9.85546875" style="184" customWidth="1"/>
    <col min="6149" max="6149" width="20.28515625" style="184" customWidth="1"/>
    <col min="6150" max="6154" width="16" style="184" customWidth="1"/>
    <col min="6155" max="6158" width="5.7109375" style="184" customWidth="1"/>
    <col min="6159" max="6159" width="1.140625" style="184" customWidth="1"/>
    <col min="6160" max="6160" width="0" style="184" hidden="1" customWidth="1"/>
    <col min="6161" max="6161" width="48.7109375" style="184" customWidth="1"/>
    <col min="6162" max="6163" width="21" style="184" customWidth="1"/>
    <col min="6164" max="6164" width="11.42578125" style="184" customWidth="1"/>
    <col min="6165" max="6400" width="11.42578125" style="184"/>
    <col min="6401" max="6402" width="40.85546875" style="184" customWidth="1"/>
    <col min="6403" max="6403" width="66.5703125" style="184" customWidth="1"/>
    <col min="6404" max="6404" width="9.85546875" style="184" customWidth="1"/>
    <col min="6405" max="6405" width="20.28515625" style="184" customWidth="1"/>
    <col min="6406" max="6410" width="16" style="184" customWidth="1"/>
    <col min="6411" max="6414" width="5.7109375" style="184" customWidth="1"/>
    <col min="6415" max="6415" width="1.140625" style="184" customWidth="1"/>
    <col min="6416" max="6416" width="0" style="184" hidden="1" customWidth="1"/>
    <col min="6417" max="6417" width="48.7109375" style="184" customWidth="1"/>
    <col min="6418" max="6419" width="21" style="184" customWidth="1"/>
    <col min="6420" max="6420" width="11.42578125" style="184" customWidth="1"/>
    <col min="6421" max="6656" width="11.42578125" style="184"/>
    <col min="6657" max="6658" width="40.85546875" style="184" customWidth="1"/>
    <col min="6659" max="6659" width="66.5703125" style="184" customWidth="1"/>
    <col min="6660" max="6660" width="9.85546875" style="184" customWidth="1"/>
    <col min="6661" max="6661" width="20.28515625" style="184" customWidth="1"/>
    <col min="6662" max="6666" width="16" style="184" customWidth="1"/>
    <col min="6667" max="6670" width="5.7109375" style="184" customWidth="1"/>
    <col min="6671" max="6671" width="1.140625" style="184" customWidth="1"/>
    <col min="6672" max="6672" width="0" style="184" hidden="1" customWidth="1"/>
    <col min="6673" max="6673" width="48.7109375" style="184" customWidth="1"/>
    <col min="6674" max="6675" width="21" style="184" customWidth="1"/>
    <col min="6676" max="6676" width="11.42578125" style="184" customWidth="1"/>
    <col min="6677" max="6912" width="11.42578125" style="184"/>
    <col min="6913" max="6914" width="40.85546875" style="184" customWidth="1"/>
    <col min="6915" max="6915" width="66.5703125" style="184" customWidth="1"/>
    <col min="6916" max="6916" width="9.85546875" style="184" customWidth="1"/>
    <col min="6917" max="6917" width="20.28515625" style="184" customWidth="1"/>
    <col min="6918" max="6922" width="16" style="184" customWidth="1"/>
    <col min="6923" max="6926" width="5.7109375" style="184" customWidth="1"/>
    <col min="6927" max="6927" width="1.140625" style="184" customWidth="1"/>
    <col min="6928" max="6928" width="0" style="184" hidden="1" customWidth="1"/>
    <col min="6929" max="6929" width="48.7109375" style="184" customWidth="1"/>
    <col min="6930" max="6931" width="21" style="184" customWidth="1"/>
    <col min="6932" max="6932" width="11.42578125" style="184" customWidth="1"/>
    <col min="6933" max="7168" width="11.42578125" style="184"/>
    <col min="7169" max="7170" width="40.85546875" style="184" customWidth="1"/>
    <col min="7171" max="7171" width="66.5703125" style="184" customWidth="1"/>
    <col min="7172" max="7172" width="9.85546875" style="184" customWidth="1"/>
    <col min="7173" max="7173" width="20.28515625" style="184" customWidth="1"/>
    <col min="7174" max="7178" width="16" style="184" customWidth="1"/>
    <col min="7179" max="7182" width="5.7109375" style="184" customWidth="1"/>
    <col min="7183" max="7183" width="1.140625" style="184" customWidth="1"/>
    <col min="7184" max="7184" width="0" style="184" hidden="1" customWidth="1"/>
    <col min="7185" max="7185" width="48.7109375" style="184" customWidth="1"/>
    <col min="7186" max="7187" width="21" style="184" customWidth="1"/>
    <col min="7188" max="7188" width="11.42578125" style="184" customWidth="1"/>
    <col min="7189" max="7424" width="11.42578125" style="184"/>
    <col min="7425" max="7426" width="40.85546875" style="184" customWidth="1"/>
    <col min="7427" max="7427" width="66.5703125" style="184" customWidth="1"/>
    <col min="7428" max="7428" width="9.85546875" style="184" customWidth="1"/>
    <col min="7429" max="7429" width="20.28515625" style="184" customWidth="1"/>
    <col min="7430" max="7434" width="16" style="184" customWidth="1"/>
    <col min="7435" max="7438" width="5.7109375" style="184" customWidth="1"/>
    <col min="7439" max="7439" width="1.140625" style="184" customWidth="1"/>
    <col min="7440" max="7440" width="0" style="184" hidden="1" customWidth="1"/>
    <col min="7441" max="7441" width="48.7109375" style="184" customWidth="1"/>
    <col min="7442" max="7443" width="21" style="184" customWidth="1"/>
    <col min="7444" max="7444" width="11.42578125" style="184" customWidth="1"/>
    <col min="7445" max="7680" width="11.42578125" style="184"/>
    <col min="7681" max="7682" width="40.85546875" style="184" customWidth="1"/>
    <col min="7683" max="7683" width="66.5703125" style="184" customWidth="1"/>
    <col min="7684" max="7684" width="9.85546875" style="184" customWidth="1"/>
    <col min="7685" max="7685" width="20.28515625" style="184" customWidth="1"/>
    <col min="7686" max="7690" width="16" style="184" customWidth="1"/>
    <col min="7691" max="7694" width="5.7109375" style="184" customWidth="1"/>
    <col min="7695" max="7695" width="1.140625" style="184" customWidth="1"/>
    <col min="7696" max="7696" width="0" style="184" hidden="1" customWidth="1"/>
    <col min="7697" max="7697" width="48.7109375" style="184" customWidth="1"/>
    <col min="7698" max="7699" width="21" style="184" customWidth="1"/>
    <col min="7700" max="7700" width="11.42578125" style="184" customWidth="1"/>
    <col min="7701" max="7936" width="11.42578125" style="184"/>
    <col min="7937" max="7938" width="40.85546875" style="184" customWidth="1"/>
    <col min="7939" max="7939" width="66.5703125" style="184" customWidth="1"/>
    <col min="7940" max="7940" width="9.85546875" style="184" customWidth="1"/>
    <col min="7941" max="7941" width="20.28515625" style="184" customWidth="1"/>
    <col min="7942" max="7946" width="16" style="184" customWidth="1"/>
    <col min="7947" max="7950" width="5.7109375" style="184" customWidth="1"/>
    <col min="7951" max="7951" width="1.140625" style="184" customWidth="1"/>
    <col min="7952" max="7952" width="0" style="184" hidden="1" customWidth="1"/>
    <col min="7953" max="7953" width="48.7109375" style="184" customWidth="1"/>
    <col min="7954" max="7955" width="21" style="184" customWidth="1"/>
    <col min="7956" max="7956" width="11.42578125" style="184" customWidth="1"/>
    <col min="7957" max="8192" width="11.42578125" style="184"/>
    <col min="8193" max="8194" width="40.85546875" style="184" customWidth="1"/>
    <col min="8195" max="8195" width="66.5703125" style="184" customWidth="1"/>
    <col min="8196" max="8196" width="9.85546875" style="184" customWidth="1"/>
    <col min="8197" max="8197" width="20.28515625" style="184" customWidth="1"/>
    <col min="8198" max="8202" width="16" style="184" customWidth="1"/>
    <col min="8203" max="8206" width="5.7109375" style="184" customWidth="1"/>
    <col min="8207" max="8207" width="1.140625" style="184" customWidth="1"/>
    <col min="8208" max="8208" width="0" style="184" hidden="1" customWidth="1"/>
    <col min="8209" max="8209" width="48.7109375" style="184" customWidth="1"/>
    <col min="8210" max="8211" width="21" style="184" customWidth="1"/>
    <col min="8212" max="8212" width="11.42578125" style="184" customWidth="1"/>
    <col min="8213" max="8448" width="11.42578125" style="184"/>
    <col min="8449" max="8450" width="40.85546875" style="184" customWidth="1"/>
    <col min="8451" max="8451" width="66.5703125" style="184" customWidth="1"/>
    <col min="8452" max="8452" width="9.85546875" style="184" customWidth="1"/>
    <col min="8453" max="8453" width="20.28515625" style="184" customWidth="1"/>
    <col min="8454" max="8458" width="16" style="184" customWidth="1"/>
    <col min="8459" max="8462" width="5.7109375" style="184" customWidth="1"/>
    <col min="8463" max="8463" width="1.140625" style="184" customWidth="1"/>
    <col min="8464" max="8464" width="0" style="184" hidden="1" customWidth="1"/>
    <col min="8465" max="8465" width="48.7109375" style="184" customWidth="1"/>
    <col min="8466" max="8467" width="21" style="184" customWidth="1"/>
    <col min="8468" max="8468" width="11.42578125" style="184" customWidth="1"/>
    <col min="8469" max="8704" width="11.42578125" style="184"/>
    <col min="8705" max="8706" width="40.85546875" style="184" customWidth="1"/>
    <col min="8707" max="8707" width="66.5703125" style="184" customWidth="1"/>
    <col min="8708" max="8708" width="9.85546875" style="184" customWidth="1"/>
    <col min="8709" max="8709" width="20.28515625" style="184" customWidth="1"/>
    <col min="8710" max="8714" width="16" style="184" customWidth="1"/>
    <col min="8715" max="8718" width="5.7109375" style="184" customWidth="1"/>
    <col min="8719" max="8719" width="1.140625" style="184" customWidth="1"/>
    <col min="8720" max="8720" width="0" style="184" hidden="1" customWidth="1"/>
    <col min="8721" max="8721" width="48.7109375" style="184" customWidth="1"/>
    <col min="8722" max="8723" width="21" style="184" customWidth="1"/>
    <col min="8724" max="8724" width="11.42578125" style="184" customWidth="1"/>
    <col min="8725" max="8960" width="11.42578125" style="184"/>
    <col min="8961" max="8962" width="40.85546875" style="184" customWidth="1"/>
    <col min="8963" max="8963" width="66.5703125" style="184" customWidth="1"/>
    <col min="8964" max="8964" width="9.85546875" style="184" customWidth="1"/>
    <col min="8965" max="8965" width="20.28515625" style="184" customWidth="1"/>
    <col min="8966" max="8970" width="16" style="184" customWidth="1"/>
    <col min="8971" max="8974" width="5.7109375" style="184" customWidth="1"/>
    <col min="8975" max="8975" width="1.140625" style="184" customWidth="1"/>
    <col min="8976" max="8976" width="0" style="184" hidden="1" customWidth="1"/>
    <col min="8977" max="8977" width="48.7109375" style="184" customWidth="1"/>
    <col min="8978" max="8979" width="21" style="184" customWidth="1"/>
    <col min="8980" max="8980" width="11.42578125" style="184" customWidth="1"/>
    <col min="8981" max="9216" width="11.42578125" style="184"/>
    <col min="9217" max="9218" width="40.85546875" style="184" customWidth="1"/>
    <col min="9219" max="9219" width="66.5703125" style="184" customWidth="1"/>
    <col min="9220" max="9220" width="9.85546875" style="184" customWidth="1"/>
    <col min="9221" max="9221" width="20.28515625" style="184" customWidth="1"/>
    <col min="9222" max="9226" width="16" style="184" customWidth="1"/>
    <col min="9227" max="9230" width="5.7109375" style="184" customWidth="1"/>
    <col min="9231" max="9231" width="1.140625" style="184" customWidth="1"/>
    <col min="9232" max="9232" width="0" style="184" hidden="1" customWidth="1"/>
    <col min="9233" max="9233" width="48.7109375" style="184" customWidth="1"/>
    <col min="9234" max="9235" width="21" style="184" customWidth="1"/>
    <col min="9236" max="9236" width="11.42578125" style="184" customWidth="1"/>
    <col min="9237" max="9472" width="11.42578125" style="184"/>
    <col min="9473" max="9474" width="40.85546875" style="184" customWidth="1"/>
    <col min="9475" max="9475" width="66.5703125" style="184" customWidth="1"/>
    <col min="9476" max="9476" width="9.85546875" style="184" customWidth="1"/>
    <col min="9477" max="9477" width="20.28515625" style="184" customWidth="1"/>
    <col min="9478" max="9482" width="16" style="184" customWidth="1"/>
    <col min="9483" max="9486" width="5.7109375" style="184" customWidth="1"/>
    <col min="9487" max="9487" width="1.140625" style="184" customWidth="1"/>
    <col min="9488" max="9488" width="0" style="184" hidden="1" customWidth="1"/>
    <col min="9489" max="9489" width="48.7109375" style="184" customWidth="1"/>
    <col min="9490" max="9491" width="21" style="184" customWidth="1"/>
    <col min="9492" max="9492" width="11.42578125" style="184" customWidth="1"/>
    <col min="9493" max="9728" width="11.42578125" style="184"/>
    <col min="9729" max="9730" width="40.85546875" style="184" customWidth="1"/>
    <col min="9731" max="9731" width="66.5703125" style="184" customWidth="1"/>
    <col min="9732" max="9732" width="9.85546875" style="184" customWidth="1"/>
    <col min="9733" max="9733" width="20.28515625" style="184" customWidth="1"/>
    <col min="9734" max="9738" width="16" style="184" customWidth="1"/>
    <col min="9739" max="9742" width="5.7109375" style="184" customWidth="1"/>
    <col min="9743" max="9743" width="1.140625" style="184" customWidth="1"/>
    <col min="9744" max="9744" width="0" style="184" hidden="1" customWidth="1"/>
    <col min="9745" max="9745" width="48.7109375" style="184" customWidth="1"/>
    <col min="9746" max="9747" width="21" style="184" customWidth="1"/>
    <col min="9748" max="9748" width="11.42578125" style="184" customWidth="1"/>
    <col min="9749" max="9984" width="11.42578125" style="184"/>
    <col min="9985" max="9986" width="40.85546875" style="184" customWidth="1"/>
    <col min="9987" max="9987" width="66.5703125" style="184" customWidth="1"/>
    <col min="9988" max="9988" width="9.85546875" style="184" customWidth="1"/>
    <col min="9989" max="9989" width="20.28515625" style="184" customWidth="1"/>
    <col min="9990" max="9994" width="16" style="184" customWidth="1"/>
    <col min="9995" max="9998" width="5.7109375" style="184" customWidth="1"/>
    <col min="9999" max="9999" width="1.140625" style="184" customWidth="1"/>
    <col min="10000" max="10000" width="0" style="184" hidden="1" customWidth="1"/>
    <col min="10001" max="10001" width="48.7109375" style="184" customWidth="1"/>
    <col min="10002" max="10003" width="21" style="184" customWidth="1"/>
    <col min="10004" max="10004" width="11.42578125" style="184" customWidth="1"/>
    <col min="10005" max="10240" width="11.42578125" style="184"/>
    <col min="10241" max="10242" width="40.85546875" style="184" customWidth="1"/>
    <col min="10243" max="10243" width="66.5703125" style="184" customWidth="1"/>
    <col min="10244" max="10244" width="9.85546875" style="184" customWidth="1"/>
    <col min="10245" max="10245" width="20.28515625" style="184" customWidth="1"/>
    <col min="10246" max="10250" width="16" style="184" customWidth="1"/>
    <col min="10251" max="10254" width="5.7109375" style="184" customWidth="1"/>
    <col min="10255" max="10255" width="1.140625" style="184" customWidth="1"/>
    <col min="10256" max="10256" width="0" style="184" hidden="1" customWidth="1"/>
    <col min="10257" max="10257" width="48.7109375" style="184" customWidth="1"/>
    <col min="10258" max="10259" width="21" style="184" customWidth="1"/>
    <col min="10260" max="10260" width="11.42578125" style="184" customWidth="1"/>
    <col min="10261" max="10496" width="11.42578125" style="184"/>
    <col min="10497" max="10498" width="40.85546875" style="184" customWidth="1"/>
    <col min="10499" max="10499" width="66.5703125" style="184" customWidth="1"/>
    <col min="10500" max="10500" width="9.85546875" style="184" customWidth="1"/>
    <col min="10501" max="10501" width="20.28515625" style="184" customWidth="1"/>
    <col min="10502" max="10506" width="16" style="184" customWidth="1"/>
    <col min="10507" max="10510" width="5.7109375" style="184" customWidth="1"/>
    <col min="10511" max="10511" width="1.140625" style="184" customWidth="1"/>
    <col min="10512" max="10512" width="0" style="184" hidden="1" customWidth="1"/>
    <col min="10513" max="10513" width="48.7109375" style="184" customWidth="1"/>
    <col min="10514" max="10515" width="21" style="184" customWidth="1"/>
    <col min="10516" max="10516" width="11.42578125" style="184" customWidth="1"/>
    <col min="10517" max="10752" width="11.42578125" style="184"/>
    <col min="10753" max="10754" width="40.85546875" style="184" customWidth="1"/>
    <col min="10755" max="10755" width="66.5703125" style="184" customWidth="1"/>
    <col min="10756" max="10756" width="9.85546875" style="184" customWidth="1"/>
    <col min="10757" max="10757" width="20.28515625" style="184" customWidth="1"/>
    <col min="10758" max="10762" width="16" style="184" customWidth="1"/>
    <col min="10763" max="10766" width="5.7109375" style="184" customWidth="1"/>
    <col min="10767" max="10767" width="1.140625" style="184" customWidth="1"/>
    <col min="10768" max="10768" width="0" style="184" hidden="1" customWidth="1"/>
    <col min="10769" max="10769" width="48.7109375" style="184" customWidth="1"/>
    <col min="10770" max="10771" width="21" style="184" customWidth="1"/>
    <col min="10772" max="10772" width="11.42578125" style="184" customWidth="1"/>
    <col min="10773" max="11008" width="11.42578125" style="184"/>
    <col min="11009" max="11010" width="40.85546875" style="184" customWidth="1"/>
    <col min="11011" max="11011" width="66.5703125" style="184" customWidth="1"/>
    <col min="11012" max="11012" width="9.85546875" style="184" customWidth="1"/>
    <col min="11013" max="11013" width="20.28515625" style="184" customWidth="1"/>
    <col min="11014" max="11018" width="16" style="184" customWidth="1"/>
    <col min="11019" max="11022" width="5.7109375" style="184" customWidth="1"/>
    <col min="11023" max="11023" width="1.140625" style="184" customWidth="1"/>
    <col min="11024" max="11024" width="0" style="184" hidden="1" customWidth="1"/>
    <col min="11025" max="11025" width="48.7109375" style="184" customWidth="1"/>
    <col min="11026" max="11027" width="21" style="184" customWidth="1"/>
    <col min="11028" max="11028" width="11.42578125" style="184" customWidth="1"/>
    <col min="11029" max="11264" width="11.42578125" style="184"/>
    <col min="11265" max="11266" width="40.85546875" style="184" customWidth="1"/>
    <col min="11267" max="11267" width="66.5703125" style="184" customWidth="1"/>
    <col min="11268" max="11268" width="9.85546875" style="184" customWidth="1"/>
    <col min="11269" max="11269" width="20.28515625" style="184" customWidth="1"/>
    <col min="11270" max="11274" width="16" style="184" customWidth="1"/>
    <col min="11275" max="11278" width="5.7109375" style="184" customWidth="1"/>
    <col min="11279" max="11279" width="1.140625" style="184" customWidth="1"/>
    <col min="11280" max="11280" width="0" style="184" hidden="1" customWidth="1"/>
    <col min="11281" max="11281" width="48.7109375" style="184" customWidth="1"/>
    <col min="11282" max="11283" width="21" style="184" customWidth="1"/>
    <col min="11284" max="11284" width="11.42578125" style="184" customWidth="1"/>
    <col min="11285" max="11520" width="11.42578125" style="184"/>
    <col min="11521" max="11522" width="40.85546875" style="184" customWidth="1"/>
    <col min="11523" max="11523" width="66.5703125" style="184" customWidth="1"/>
    <col min="11524" max="11524" width="9.85546875" style="184" customWidth="1"/>
    <col min="11525" max="11525" width="20.28515625" style="184" customWidth="1"/>
    <col min="11526" max="11530" width="16" style="184" customWidth="1"/>
    <col min="11531" max="11534" width="5.7109375" style="184" customWidth="1"/>
    <col min="11535" max="11535" width="1.140625" style="184" customWidth="1"/>
    <col min="11536" max="11536" width="0" style="184" hidden="1" customWidth="1"/>
    <col min="11537" max="11537" width="48.7109375" style="184" customWidth="1"/>
    <col min="11538" max="11539" width="21" style="184" customWidth="1"/>
    <col min="11540" max="11540" width="11.42578125" style="184" customWidth="1"/>
    <col min="11541" max="11776" width="11.42578125" style="184"/>
    <col min="11777" max="11778" width="40.85546875" style="184" customWidth="1"/>
    <col min="11779" max="11779" width="66.5703125" style="184" customWidth="1"/>
    <col min="11780" max="11780" width="9.85546875" style="184" customWidth="1"/>
    <col min="11781" max="11781" width="20.28515625" style="184" customWidth="1"/>
    <col min="11782" max="11786" width="16" style="184" customWidth="1"/>
    <col min="11787" max="11790" width="5.7109375" style="184" customWidth="1"/>
    <col min="11791" max="11791" width="1.140625" style="184" customWidth="1"/>
    <col min="11792" max="11792" width="0" style="184" hidden="1" customWidth="1"/>
    <col min="11793" max="11793" width="48.7109375" style="184" customWidth="1"/>
    <col min="11794" max="11795" width="21" style="184" customWidth="1"/>
    <col min="11796" max="11796" width="11.42578125" style="184" customWidth="1"/>
    <col min="11797" max="12032" width="11.42578125" style="184"/>
    <col min="12033" max="12034" width="40.85546875" style="184" customWidth="1"/>
    <col min="12035" max="12035" width="66.5703125" style="184" customWidth="1"/>
    <col min="12036" max="12036" width="9.85546875" style="184" customWidth="1"/>
    <col min="12037" max="12037" width="20.28515625" style="184" customWidth="1"/>
    <col min="12038" max="12042" width="16" style="184" customWidth="1"/>
    <col min="12043" max="12046" width="5.7109375" style="184" customWidth="1"/>
    <col min="12047" max="12047" width="1.140625" style="184" customWidth="1"/>
    <col min="12048" max="12048" width="0" style="184" hidden="1" customWidth="1"/>
    <col min="12049" max="12049" width="48.7109375" style="184" customWidth="1"/>
    <col min="12050" max="12051" width="21" style="184" customWidth="1"/>
    <col min="12052" max="12052" width="11.42578125" style="184" customWidth="1"/>
    <col min="12053" max="12288" width="11.42578125" style="184"/>
    <col min="12289" max="12290" width="40.85546875" style="184" customWidth="1"/>
    <col min="12291" max="12291" width="66.5703125" style="184" customWidth="1"/>
    <col min="12292" max="12292" width="9.85546875" style="184" customWidth="1"/>
    <col min="12293" max="12293" width="20.28515625" style="184" customWidth="1"/>
    <col min="12294" max="12298" width="16" style="184" customWidth="1"/>
    <col min="12299" max="12302" width="5.7109375" style="184" customWidth="1"/>
    <col min="12303" max="12303" width="1.140625" style="184" customWidth="1"/>
    <col min="12304" max="12304" width="0" style="184" hidden="1" customWidth="1"/>
    <col min="12305" max="12305" width="48.7109375" style="184" customWidth="1"/>
    <col min="12306" max="12307" width="21" style="184" customWidth="1"/>
    <col min="12308" max="12308" width="11.42578125" style="184" customWidth="1"/>
    <col min="12309" max="12544" width="11.42578125" style="184"/>
    <col min="12545" max="12546" width="40.85546875" style="184" customWidth="1"/>
    <col min="12547" max="12547" width="66.5703125" style="184" customWidth="1"/>
    <col min="12548" max="12548" width="9.85546875" style="184" customWidth="1"/>
    <col min="12549" max="12549" width="20.28515625" style="184" customWidth="1"/>
    <col min="12550" max="12554" width="16" style="184" customWidth="1"/>
    <col min="12555" max="12558" width="5.7109375" style="184" customWidth="1"/>
    <col min="12559" max="12559" width="1.140625" style="184" customWidth="1"/>
    <col min="12560" max="12560" width="0" style="184" hidden="1" customWidth="1"/>
    <col min="12561" max="12561" width="48.7109375" style="184" customWidth="1"/>
    <col min="12562" max="12563" width="21" style="184" customWidth="1"/>
    <col min="12564" max="12564" width="11.42578125" style="184" customWidth="1"/>
    <col min="12565" max="12800" width="11.42578125" style="184"/>
    <col min="12801" max="12802" width="40.85546875" style="184" customWidth="1"/>
    <col min="12803" max="12803" width="66.5703125" style="184" customWidth="1"/>
    <col min="12804" max="12804" width="9.85546875" style="184" customWidth="1"/>
    <col min="12805" max="12805" width="20.28515625" style="184" customWidth="1"/>
    <col min="12806" max="12810" width="16" style="184" customWidth="1"/>
    <col min="12811" max="12814" width="5.7109375" style="184" customWidth="1"/>
    <col min="12815" max="12815" width="1.140625" style="184" customWidth="1"/>
    <col min="12816" max="12816" width="0" style="184" hidden="1" customWidth="1"/>
    <col min="12817" max="12817" width="48.7109375" style="184" customWidth="1"/>
    <col min="12818" max="12819" width="21" style="184" customWidth="1"/>
    <col min="12820" max="12820" width="11.42578125" style="184" customWidth="1"/>
    <col min="12821" max="13056" width="11.42578125" style="184"/>
    <col min="13057" max="13058" width="40.85546875" style="184" customWidth="1"/>
    <col min="13059" max="13059" width="66.5703125" style="184" customWidth="1"/>
    <col min="13060" max="13060" width="9.85546875" style="184" customWidth="1"/>
    <col min="13061" max="13061" width="20.28515625" style="184" customWidth="1"/>
    <col min="13062" max="13066" width="16" style="184" customWidth="1"/>
    <col min="13067" max="13070" width="5.7109375" style="184" customWidth="1"/>
    <col min="13071" max="13071" width="1.140625" style="184" customWidth="1"/>
    <col min="13072" max="13072" width="0" style="184" hidden="1" customWidth="1"/>
    <col min="13073" max="13073" width="48.7109375" style="184" customWidth="1"/>
    <col min="13074" max="13075" width="21" style="184" customWidth="1"/>
    <col min="13076" max="13076" width="11.42578125" style="184" customWidth="1"/>
    <col min="13077" max="13312" width="11.42578125" style="184"/>
    <col min="13313" max="13314" width="40.85546875" style="184" customWidth="1"/>
    <col min="13315" max="13315" width="66.5703125" style="184" customWidth="1"/>
    <col min="13316" max="13316" width="9.85546875" style="184" customWidth="1"/>
    <col min="13317" max="13317" width="20.28515625" style="184" customWidth="1"/>
    <col min="13318" max="13322" width="16" style="184" customWidth="1"/>
    <col min="13323" max="13326" width="5.7109375" style="184" customWidth="1"/>
    <col min="13327" max="13327" width="1.140625" style="184" customWidth="1"/>
    <col min="13328" max="13328" width="0" style="184" hidden="1" customWidth="1"/>
    <col min="13329" max="13329" width="48.7109375" style="184" customWidth="1"/>
    <col min="13330" max="13331" width="21" style="184" customWidth="1"/>
    <col min="13332" max="13332" width="11.42578125" style="184" customWidth="1"/>
    <col min="13333" max="13568" width="11.42578125" style="184"/>
    <col min="13569" max="13570" width="40.85546875" style="184" customWidth="1"/>
    <col min="13571" max="13571" width="66.5703125" style="184" customWidth="1"/>
    <col min="13572" max="13572" width="9.85546875" style="184" customWidth="1"/>
    <col min="13573" max="13573" width="20.28515625" style="184" customWidth="1"/>
    <col min="13574" max="13578" width="16" style="184" customWidth="1"/>
    <col min="13579" max="13582" width="5.7109375" style="184" customWidth="1"/>
    <col min="13583" max="13583" width="1.140625" style="184" customWidth="1"/>
    <col min="13584" max="13584" width="0" style="184" hidden="1" customWidth="1"/>
    <col min="13585" max="13585" width="48.7109375" style="184" customWidth="1"/>
    <col min="13586" max="13587" width="21" style="184" customWidth="1"/>
    <col min="13588" max="13588" width="11.42578125" style="184" customWidth="1"/>
    <col min="13589" max="13824" width="11.42578125" style="184"/>
    <col min="13825" max="13826" width="40.85546875" style="184" customWidth="1"/>
    <col min="13827" max="13827" width="66.5703125" style="184" customWidth="1"/>
    <col min="13828" max="13828" width="9.85546875" style="184" customWidth="1"/>
    <col min="13829" max="13829" width="20.28515625" style="184" customWidth="1"/>
    <col min="13830" max="13834" width="16" style="184" customWidth="1"/>
    <col min="13835" max="13838" width="5.7109375" style="184" customWidth="1"/>
    <col min="13839" max="13839" width="1.140625" style="184" customWidth="1"/>
    <col min="13840" max="13840" width="0" style="184" hidden="1" customWidth="1"/>
    <col min="13841" max="13841" width="48.7109375" style="184" customWidth="1"/>
    <col min="13842" max="13843" width="21" style="184" customWidth="1"/>
    <col min="13844" max="13844" width="11.42578125" style="184" customWidth="1"/>
    <col min="13845" max="14080" width="11.42578125" style="184"/>
    <col min="14081" max="14082" width="40.85546875" style="184" customWidth="1"/>
    <col min="14083" max="14083" width="66.5703125" style="184" customWidth="1"/>
    <col min="14084" max="14084" width="9.85546875" style="184" customWidth="1"/>
    <col min="14085" max="14085" width="20.28515625" style="184" customWidth="1"/>
    <col min="14086" max="14090" width="16" style="184" customWidth="1"/>
    <col min="14091" max="14094" width="5.7109375" style="184" customWidth="1"/>
    <col min="14095" max="14095" width="1.140625" style="184" customWidth="1"/>
    <col min="14096" max="14096" width="0" style="184" hidden="1" customWidth="1"/>
    <col min="14097" max="14097" width="48.7109375" style="184" customWidth="1"/>
    <col min="14098" max="14099" width="21" style="184" customWidth="1"/>
    <col min="14100" max="14100" width="11.42578125" style="184" customWidth="1"/>
    <col min="14101" max="14336" width="11.42578125" style="184"/>
    <col min="14337" max="14338" width="40.85546875" style="184" customWidth="1"/>
    <col min="14339" max="14339" width="66.5703125" style="184" customWidth="1"/>
    <col min="14340" max="14340" width="9.85546875" style="184" customWidth="1"/>
    <col min="14341" max="14341" width="20.28515625" style="184" customWidth="1"/>
    <col min="14342" max="14346" width="16" style="184" customWidth="1"/>
    <col min="14347" max="14350" width="5.7109375" style="184" customWidth="1"/>
    <col min="14351" max="14351" width="1.140625" style="184" customWidth="1"/>
    <col min="14352" max="14352" width="0" style="184" hidden="1" customWidth="1"/>
    <col min="14353" max="14353" width="48.7109375" style="184" customWidth="1"/>
    <col min="14354" max="14355" width="21" style="184" customWidth="1"/>
    <col min="14356" max="14356" width="11.42578125" style="184" customWidth="1"/>
    <col min="14357" max="14592" width="11.42578125" style="184"/>
    <col min="14593" max="14594" width="40.85546875" style="184" customWidth="1"/>
    <col min="14595" max="14595" width="66.5703125" style="184" customWidth="1"/>
    <col min="14596" max="14596" width="9.85546875" style="184" customWidth="1"/>
    <col min="14597" max="14597" width="20.28515625" style="184" customWidth="1"/>
    <col min="14598" max="14602" width="16" style="184" customWidth="1"/>
    <col min="14603" max="14606" width="5.7109375" style="184" customWidth="1"/>
    <col min="14607" max="14607" width="1.140625" style="184" customWidth="1"/>
    <col min="14608" max="14608" width="0" style="184" hidden="1" customWidth="1"/>
    <col min="14609" max="14609" width="48.7109375" style="184" customWidth="1"/>
    <col min="14610" max="14611" width="21" style="184" customWidth="1"/>
    <col min="14612" max="14612" width="11.42578125" style="184" customWidth="1"/>
    <col min="14613" max="14848" width="11.42578125" style="184"/>
    <col min="14849" max="14850" width="40.85546875" style="184" customWidth="1"/>
    <col min="14851" max="14851" width="66.5703125" style="184" customWidth="1"/>
    <col min="14852" max="14852" width="9.85546875" style="184" customWidth="1"/>
    <col min="14853" max="14853" width="20.28515625" style="184" customWidth="1"/>
    <col min="14854" max="14858" width="16" style="184" customWidth="1"/>
    <col min="14859" max="14862" width="5.7109375" style="184" customWidth="1"/>
    <col min="14863" max="14863" width="1.140625" style="184" customWidth="1"/>
    <col min="14864" max="14864" width="0" style="184" hidden="1" customWidth="1"/>
    <col min="14865" max="14865" width="48.7109375" style="184" customWidth="1"/>
    <col min="14866" max="14867" width="21" style="184" customWidth="1"/>
    <col min="14868" max="14868" width="11.42578125" style="184" customWidth="1"/>
    <col min="14869" max="15104" width="11.42578125" style="184"/>
    <col min="15105" max="15106" width="40.85546875" style="184" customWidth="1"/>
    <col min="15107" max="15107" width="66.5703125" style="184" customWidth="1"/>
    <col min="15108" max="15108" width="9.85546875" style="184" customWidth="1"/>
    <col min="15109" max="15109" width="20.28515625" style="184" customWidth="1"/>
    <col min="15110" max="15114" width="16" style="184" customWidth="1"/>
    <col min="15115" max="15118" width="5.7109375" style="184" customWidth="1"/>
    <col min="15119" max="15119" width="1.140625" style="184" customWidth="1"/>
    <col min="15120" max="15120" width="0" style="184" hidden="1" customWidth="1"/>
    <col min="15121" max="15121" width="48.7109375" style="184" customWidth="1"/>
    <col min="15122" max="15123" width="21" style="184" customWidth="1"/>
    <col min="15124" max="15124" width="11.42578125" style="184" customWidth="1"/>
    <col min="15125" max="15360" width="11.42578125" style="184"/>
    <col min="15361" max="15362" width="40.85546875" style="184" customWidth="1"/>
    <col min="15363" max="15363" width="66.5703125" style="184" customWidth="1"/>
    <col min="15364" max="15364" width="9.85546875" style="184" customWidth="1"/>
    <col min="15365" max="15365" width="20.28515625" style="184" customWidth="1"/>
    <col min="15366" max="15370" width="16" style="184" customWidth="1"/>
    <col min="15371" max="15374" width="5.7109375" style="184" customWidth="1"/>
    <col min="15375" max="15375" width="1.140625" style="184" customWidth="1"/>
    <col min="15376" max="15376" width="0" style="184" hidden="1" customWidth="1"/>
    <col min="15377" max="15377" width="48.7109375" style="184" customWidth="1"/>
    <col min="15378" max="15379" width="21" style="184" customWidth="1"/>
    <col min="15380" max="15380" width="11.42578125" style="184" customWidth="1"/>
    <col min="15381" max="15616" width="11.42578125" style="184"/>
    <col min="15617" max="15618" width="40.85546875" style="184" customWidth="1"/>
    <col min="15619" max="15619" width="66.5703125" style="184" customWidth="1"/>
    <col min="15620" max="15620" width="9.85546875" style="184" customWidth="1"/>
    <col min="15621" max="15621" width="20.28515625" style="184" customWidth="1"/>
    <col min="15622" max="15626" width="16" style="184" customWidth="1"/>
    <col min="15627" max="15630" width="5.7109375" style="184" customWidth="1"/>
    <col min="15631" max="15631" width="1.140625" style="184" customWidth="1"/>
    <col min="15632" max="15632" width="0" style="184" hidden="1" customWidth="1"/>
    <col min="15633" max="15633" width="48.7109375" style="184" customWidth="1"/>
    <col min="15634" max="15635" width="21" style="184" customWidth="1"/>
    <col min="15636" max="15636" width="11.42578125" style="184" customWidth="1"/>
    <col min="15637" max="15872" width="11.42578125" style="184"/>
    <col min="15873" max="15874" width="40.85546875" style="184" customWidth="1"/>
    <col min="15875" max="15875" width="66.5703125" style="184" customWidth="1"/>
    <col min="15876" max="15876" width="9.85546875" style="184" customWidth="1"/>
    <col min="15877" max="15877" width="20.28515625" style="184" customWidth="1"/>
    <col min="15878" max="15882" width="16" style="184" customWidth="1"/>
    <col min="15883" max="15886" width="5.7109375" style="184" customWidth="1"/>
    <col min="15887" max="15887" width="1.140625" style="184" customWidth="1"/>
    <col min="15888" max="15888" width="0" style="184" hidden="1" customWidth="1"/>
    <col min="15889" max="15889" width="48.7109375" style="184" customWidth="1"/>
    <col min="15890" max="15891" width="21" style="184" customWidth="1"/>
    <col min="15892" max="15892" width="11.42578125" style="184" customWidth="1"/>
    <col min="15893" max="16128" width="11.42578125" style="184"/>
    <col min="16129" max="16130" width="40.85546875" style="184" customWidth="1"/>
    <col min="16131" max="16131" width="66.5703125" style="184" customWidth="1"/>
    <col min="16132" max="16132" width="9.85546875" style="184" customWidth="1"/>
    <col min="16133" max="16133" width="20.28515625" style="184" customWidth="1"/>
    <col min="16134" max="16138" width="16" style="184" customWidth="1"/>
    <col min="16139" max="16142" width="5.7109375" style="184" customWidth="1"/>
    <col min="16143" max="16143" width="1.140625" style="184" customWidth="1"/>
    <col min="16144" max="16144" width="0" style="184" hidden="1" customWidth="1"/>
    <col min="16145" max="16145" width="48.7109375" style="184" customWidth="1"/>
    <col min="16146" max="16147" width="21" style="184" customWidth="1"/>
    <col min="16148" max="16148" width="11.42578125" style="184" customWidth="1"/>
    <col min="16149" max="16384" width="11.42578125" style="184"/>
  </cols>
  <sheetData>
    <row r="1" spans="1:20" ht="15" customHeight="1" thickBot="1">
      <c r="A1" s="178" t="s">
        <v>141</v>
      </c>
      <c r="B1" s="179" t="s">
        <v>142</v>
      </c>
      <c r="C1" s="180"/>
      <c r="D1" s="181"/>
      <c r="E1" s="181"/>
      <c r="F1" s="181"/>
      <c r="G1" s="181"/>
      <c r="I1" s="378">
        <f>'[4]GENERAL INFO'!_Toc134929903</f>
        <v>0</v>
      </c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83"/>
    </row>
    <row r="2" spans="1:20" ht="15" customHeight="1" thickBot="1">
      <c r="A2" s="185" t="s">
        <v>143</v>
      </c>
      <c r="B2" s="179" t="s">
        <v>142</v>
      </c>
      <c r="C2" s="180"/>
      <c r="D2" s="181"/>
      <c r="E2" s="181"/>
      <c r="F2" s="181"/>
      <c r="G2" s="181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83"/>
    </row>
    <row r="3" spans="1:20" ht="15" customHeight="1" thickBot="1">
      <c r="A3" s="186" t="s">
        <v>144</v>
      </c>
      <c r="B3" s="187" t="str">
        <f>'[4]GENERAL INFO'!C5</f>
        <v>TOMORROWLAND STORE</v>
      </c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183"/>
    </row>
    <row r="4" spans="1:20" ht="15" customHeight="1" thickBot="1">
      <c r="A4" s="186" t="s">
        <v>145</v>
      </c>
      <c r="B4" s="187" t="str">
        <f>'[4]GENERAL INFO'!C6</f>
        <v>WOMEN</v>
      </c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183"/>
    </row>
    <row r="5" spans="1:20" ht="15" customHeight="1" thickBot="1">
      <c r="A5" s="186" t="s">
        <v>146</v>
      </c>
      <c r="B5" s="187" t="str">
        <f>'[4]GENERAL INFO'!C9</f>
        <v>T-SHIRT SHORT SLEEVES</v>
      </c>
      <c r="O5" s="190"/>
      <c r="P5" s="190"/>
      <c r="Q5" s="190"/>
      <c r="T5" s="183"/>
    </row>
    <row r="6" spans="1:20" ht="15" customHeight="1" thickBot="1">
      <c r="A6" s="186" t="s">
        <v>147</v>
      </c>
      <c r="B6" s="187">
        <f>'[4]GENERAL INFO'!C11</f>
        <v>0</v>
      </c>
      <c r="O6" s="190"/>
      <c r="P6" s="190"/>
      <c r="Q6" s="190"/>
      <c r="R6" s="191"/>
      <c r="S6" s="191"/>
      <c r="T6" s="183"/>
    </row>
    <row r="7" spans="1:20" ht="15" customHeight="1" thickBot="1">
      <c r="O7" s="190"/>
      <c r="P7" s="190"/>
      <c r="Q7" s="190"/>
      <c r="R7" s="191"/>
      <c r="S7" s="191"/>
      <c r="T7" s="183"/>
    </row>
    <row r="8" spans="1:20" ht="15" customHeight="1">
      <c r="A8" s="193" t="s">
        <v>148</v>
      </c>
      <c r="B8" s="194"/>
      <c r="C8" s="195"/>
      <c r="D8" s="196"/>
      <c r="E8" s="196"/>
      <c r="F8" s="196"/>
      <c r="G8" s="196"/>
      <c r="H8" s="197"/>
      <c r="I8" s="196"/>
      <c r="J8" s="196"/>
      <c r="K8" s="197"/>
      <c r="L8" s="198"/>
      <c r="M8" s="198"/>
      <c r="N8" s="198"/>
      <c r="O8" s="198"/>
      <c r="P8" s="198"/>
      <c r="Q8" s="198"/>
      <c r="R8" s="199"/>
      <c r="S8" s="200"/>
      <c r="T8" s="183"/>
    </row>
    <row r="9" spans="1:20" ht="15" customHeight="1">
      <c r="A9" s="201"/>
      <c r="D9" s="192"/>
      <c r="E9" s="192"/>
      <c r="F9" s="202"/>
      <c r="G9" s="203"/>
      <c r="H9" s="203"/>
      <c r="K9" s="182"/>
      <c r="L9" s="182"/>
      <c r="M9" s="182"/>
      <c r="N9" s="182"/>
      <c r="O9" s="182"/>
      <c r="P9" s="182"/>
      <c r="Q9" s="182"/>
      <c r="S9" s="204"/>
      <c r="T9" s="183"/>
    </row>
    <row r="10" spans="1:20" ht="15" customHeight="1">
      <c r="A10" s="201"/>
      <c r="D10" s="192"/>
      <c r="E10" s="192"/>
      <c r="F10" s="205"/>
      <c r="G10" s="203"/>
      <c r="H10" s="203"/>
      <c r="I10" s="192"/>
      <c r="J10" s="192"/>
      <c r="K10" s="206"/>
      <c r="L10" s="206"/>
      <c r="M10" s="206"/>
      <c r="N10" s="206"/>
      <c r="O10" s="206"/>
      <c r="P10" s="206"/>
      <c r="Q10" s="206"/>
      <c r="S10" s="204"/>
      <c r="T10" s="183"/>
    </row>
    <row r="11" spans="1:20" ht="15" customHeight="1">
      <c r="A11" s="201"/>
      <c r="D11" s="192"/>
      <c r="E11" s="192"/>
      <c r="F11" s="205"/>
      <c r="G11" s="203"/>
      <c r="H11" s="203"/>
      <c r="I11" s="192"/>
      <c r="J11" s="192"/>
      <c r="K11" s="206"/>
      <c r="L11" s="206"/>
      <c r="M11" s="206"/>
      <c r="N11" s="206"/>
      <c r="O11" s="206"/>
      <c r="P11" s="206"/>
      <c r="Q11" s="206"/>
      <c r="S11" s="204"/>
      <c r="T11" s="183"/>
    </row>
    <row r="12" spans="1:20" ht="15" customHeight="1">
      <c r="A12" s="201"/>
      <c r="D12" s="192"/>
      <c r="E12" s="192"/>
      <c r="F12" s="202"/>
      <c r="G12" s="203"/>
      <c r="H12" s="203"/>
      <c r="K12" s="182"/>
      <c r="L12" s="182"/>
      <c r="M12" s="182"/>
      <c r="N12" s="182"/>
      <c r="O12" s="182"/>
      <c r="P12" s="182"/>
      <c r="Q12" s="182"/>
      <c r="S12" s="204"/>
      <c r="T12" s="183"/>
    </row>
    <row r="13" spans="1:20" ht="15" customHeight="1">
      <c r="A13" s="201"/>
      <c r="D13" s="192"/>
      <c r="E13" s="192"/>
      <c r="F13" s="202"/>
      <c r="G13" s="203"/>
      <c r="H13" s="203"/>
      <c r="I13" s="192"/>
      <c r="J13" s="192"/>
      <c r="K13" s="206"/>
      <c r="L13" s="206"/>
      <c r="M13" s="206"/>
      <c r="N13" s="206"/>
      <c r="O13" s="206"/>
      <c r="P13" s="206"/>
      <c r="Q13" s="206"/>
      <c r="S13" s="204"/>
      <c r="T13" s="183"/>
    </row>
    <row r="14" spans="1:20" ht="15" customHeight="1">
      <c r="A14" s="201"/>
      <c r="D14" s="192"/>
      <c r="E14" s="192"/>
      <c r="F14" s="202"/>
      <c r="G14" s="203"/>
      <c r="H14" s="203"/>
      <c r="I14" s="192"/>
      <c r="J14" s="192"/>
      <c r="K14" s="206"/>
      <c r="L14" s="206"/>
      <c r="M14" s="206"/>
      <c r="N14" s="206"/>
      <c r="O14" s="206"/>
      <c r="P14" s="206"/>
      <c r="Q14" s="206"/>
      <c r="S14" s="204"/>
      <c r="T14" s="183"/>
    </row>
    <row r="15" spans="1:20" ht="15" customHeight="1">
      <c r="A15" s="201"/>
      <c r="D15" s="192"/>
      <c r="E15" s="192"/>
      <c r="F15" s="202"/>
      <c r="G15" s="203"/>
      <c r="H15" s="203"/>
      <c r="I15" s="192"/>
      <c r="J15" s="192"/>
      <c r="K15" s="206"/>
      <c r="L15" s="206"/>
      <c r="M15" s="206"/>
      <c r="N15" s="206"/>
      <c r="O15" s="206"/>
      <c r="P15" s="206"/>
      <c r="Q15" s="206"/>
      <c r="S15" s="204"/>
      <c r="T15" s="183"/>
    </row>
    <row r="16" spans="1:20" ht="15" customHeight="1">
      <c r="A16" s="201"/>
      <c r="D16" s="192"/>
      <c r="E16" s="192"/>
      <c r="F16" s="202"/>
      <c r="G16" s="203"/>
      <c r="H16" s="203"/>
      <c r="K16" s="182"/>
      <c r="L16" s="182"/>
      <c r="M16" s="182"/>
      <c r="N16" s="182"/>
      <c r="O16" s="182"/>
      <c r="P16" s="182"/>
      <c r="Q16" s="182"/>
      <c r="S16" s="204"/>
      <c r="T16" s="183"/>
    </row>
    <row r="17" spans="1:20" ht="15" customHeight="1">
      <c r="A17" s="201"/>
      <c r="D17" s="192"/>
      <c r="E17" s="192"/>
      <c r="F17" s="202"/>
      <c r="G17" s="203"/>
      <c r="H17" s="203"/>
      <c r="K17" s="182"/>
      <c r="L17" s="182"/>
      <c r="M17" s="182"/>
      <c r="N17" s="182"/>
      <c r="O17" s="182"/>
      <c r="P17" s="182"/>
      <c r="Q17" s="182"/>
      <c r="S17" s="204"/>
      <c r="T17" s="183"/>
    </row>
    <row r="18" spans="1:20" ht="15" customHeight="1">
      <c r="A18" s="201"/>
      <c r="D18" s="192"/>
      <c r="E18" s="192"/>
      <c r="F18" s="202"/>
      <c r="G18" s="203"/>
      <c r="H18" s="203"/>
      <c r="K18" s="182"/>
      <c r="L18" s="182"/>
      <c r="M18" s="182"/>
      <c r="N18" s="182"/>
      <c r="O18" s="182"/>
      <c r="P18" s="182"/>
      <c r="Q18" s="182"/>
      <c r="S18" s="204"/>
      <c r="T18" s="207"/>
    </row>
    <row r="19" spans="1:20" ht="15" customHeight="1">
      <c r="A19" s="201"/>
      <c r="D19" s="192"/>
      <c r="E19" s="192"/>
      <c r="F19" s="202"/>
      <c r="G19" s="203"/>
      <c r="H19" s="203"/>
      <c r="K19" s="182"/>
      <c r="L19" s="182"/>
      <c r="M19" s="182"/>
      <c r="N19" s="182"/>
      <c r="O19" s="182"/>
      <c r="P19" s="182"/>
      <c r="Q19" s="182"/>
      <c r="S19" s="204"/>
      <c r="T19" s="207"/>
    </row>
    <row r="20" spans="1:20" ht="15" customHeight="1">
      <c r="A20" s="201"/>
      <c r="S20" s="204"/>
      <c r="T20" s="207"/>
    </row>
    <row r="21" spans="1:20" ht="15" customHeight="1">
      <c r="A21" s="201"/>
      <c r="S21" s="204"/>
      <c r="T21" s="207"/>
    </row>
    <row r="22" spans="1:20" ht="15" customHeight="1">
      <c r="A22" s="201"/>
      <c r="S22" s="204"/>
      <c r="T22" s="207"/>
    </row>
    <row r="23" spans="1:20" ht="15" customHeight="1">
      <c r="A23" s="201"/>
      <c r="S23" s="204"/>
      <c r="T23" s="207"/>
    </row>
    <row r="24" spans="1:20" ht="15" customHeight="1">
      <c r="A24" s="201"/>
      <c r="S24" s="204"/>
      <c r="T24" s="207"/>
    </row>
    <row r="25" spans="1:20" ht="15" customHeight="1">
      <c r="A25" s="201"/>
      <c r="S25" s="204"/>
      <c r="T25" s="207"/>
    </row>
    <row r="26" spans="1:20" ht="15" customHeight="1">
      <c r="A26" s="201"/>
      <c r="S26" s="204"/>
      <c r="T26" s="207"/>
    </row>
    <row r="27" spans="1:20" ht="15" customHeight="1">
      <c r="A27" s="201"/>
      <c r="S27" s="204"/>
      <c r="T27" s="207"/>
    </row>
    <row r="28" spans="1:20" ht="15" customHeight="1">
      <c r="A28" s="201"/>
      <c r="S28" s="204"/>
      <c r="T28" s="207"/>
    </row>
    <row r="29" spans="1:20" ht="15" customHeight="1">
      <c r="A29" s="201"/>
      <c r="S29" s="204"/>
      <c r="T29" s="207"/>
    </row>
    <row r="30" spans="1:20" ht="15" customHeight="1" thickBot="1">
      <c r="A30" s="208"/>
      <c r="B30" s="209"/>
      <c r="C30" s="210"/>
      <c r="D30" s="211"/>
      <c r="E30" s="211"/>
      <c r="F30" s="211"/>
      <c r="G30" s="211"/>
      <c r="H30" s="211"/>
      <c r="I30" s="211"/>
      <c r="J30" s="211"/>
      <c r="K30" s="212"/>
      <c r="L30" s="212"/>
      <c r="M30" s="212"/>
      <c r="N30" s="212"/>
      <c r="O30" s="212"/>
      <c r="P30" s="212"/>
      <c r="Q30" s="212"/>
      <c r="R30" s="211"/>
      <c r="S30" s="213"/>
      <c r="T30" s="207"/>
    </row>
    <row r="31" spans="1:20" s="207" customFormat="1" ht="15" customHeight="1">
      <c r="A31" s="214"/>
      <c r="B31" s="192"/>
      <c r="C31" s="188"/>
      <c r="D31" s="215"/>
      <c r="E31" s="215"/>
      <c r="F31" s="215"/>
      <c r="G31" s="215"/>
      <c r="H31" s="215"/>
      <c r="I31" s="215"/>
      <c r="J31" s="215"/>
      <c r="K31" s="216"/>
      <c r="L31" s="216"/>
      <c r="M31" s="216"/>
      <c r="N31" s="216"/>
      <c r="O31" s="216"/>
      <c r="P31" s="216"/>
      <c r="Q31" s="216"/>
      <c r="R31" s="215"/>
      <c r="S31" s="215"/>
    </row>
    <row r="32" spans="1:20" s="207" customFormat="1" ht="15" customHeight="1" thickBot="1">
      <c r="A32" s="214" t="s">
        <v>149</v>
      </c>
      <c r="B32" s="192"/>
      <c r="C32" s="188"/>
      <c r="D32" s="215"/>
      <c r="E32" s="215"/>
      <c r="F32" s="217"/>
      <c r="G32" s="215"/>
      <c r="H32" s="215"/>
      <c r="I32" s="215"/>
      <c r="J32" s="215"/>
      <c r="K32" s="216" t="s">
        <v>150</v>
      </c>
      <c r="L32" s="216"/>
      <c r="M32" s="216"/>
      <c r="N32" s="216"/>
      <c r="O32" s="216"/>
      <c r="P32" s="216"/>
      <c r="Q32" s="216"/>
      <c r="R32" s="215"/>
      <c r="S32" s="215"/>
      <c r="T32" s="218"/>
    </row>
    <row r="33" spans="1:20" s="207" customFormat="1" ht="22.5" customHeight="1" outlineLevel="1">
      <c r="A33" s="219"/>
      <c r="B33" s="220"/>
      <c r="C33" s="221"/>
      <c r="D33" s="222"/>
      <c r="E33" s="353" t="s">
        <v>151</v>
      </c>
      <c r="F33" s="222"/>
      <c r="G33" s="223"/>
      <c r="H33" s="222"/>
      <c r="I33" s="222"/>
      <c r="J33" s="222"/>
      <c r="K33" s="356" t="s">
        <v>152</v>
      </c>
      <c r="L33" s="357"/>
      <c r="M33" s="357"/>
      <c r="N33" s="357"/>
      <c r="O33" s="357"/>
      <c r="P33" s="357"/>
      <c r="Q33" s="357"/>
      <c r="R33" s="362" t="s">
        <v>153</v>
      </c>
      <c r="S33" s="363"/>
      <c r="T33" s="192"/>
    </row>
    <row r="34" spans="1:20" s="207" customFormat="1" ht="22.5" customHeight="1" outlineLevel="1" thickBot="1">
      <c r="A34" s="224" t="s">
        <v>154</v>
      </c>
      <c r="B34" s="225" t="s">
        <v>155</v>
      </c>
      <c r="C34" s="226"/>
      <c r="D34" s="227"/>
      <c r="E34" s="354"/>
      <c r="F34" s="227" t="s">
        <v>32</v>
      </c>
      <c r="G34" s="228" t="s">
        <v>33</v>
      </c>
      <c r="H34" s="227" t="s">
        <v>34</v>
      </c>
      <c r="I34" s="227" t="s">
        <v>35</v>
      </c>
      <c r="J34" s="227" t="s">
        <v>36</v>
      </c>
      <c r="K34" s="358"/>
      <c r="L34" s="359"/>
      <c r="M34" s="359"/>
      <c r="N34" s="359"/>
      <c r="O34" s="359"/>
      <c r="P34" s="359"/>
      <c r="Q34" s="359"/>
      <c r="R34" s="364"/>
      <c r="S34" s="365"/>
      <c r="T34" s="192"/>
    </row>
    <row r="35" spans="1:20" s="207" customFormat="1" ht="22.5" customHeight="1" outlineLevel="1" thickBot="1">
      <c r="A35" s="229"/>
      <c r="B35" s="230"/>
      <c r="C35" s="231"/>
      <c r="D35" s="232"/>
      <c r="E35" s="355"/>
      <c r="F35" s="232"/>
      <c r="G35" s="233"/>
      <c r="H35" s="232"/>
      <c r="I35" s="232"/>
      <c r="J35" s="232"/>
      <c r="K35" s="360"/>
      <c r="L35" s="361"/>
      <c r="M35" s="361"/>
      <c r="N35" s="361"/>
      <c r="O35" s="361"/>
      <c r="P35" s="361"/>
      <c r="Q35" s="361"/>
      <c r="R35" s="234" t="s">
        <v>156</v>
      </c>
      <c r="S35" s="235" t="s">
        <v>157</v>
      </c>
      <c r="T35" s="236"/>
    </row>
    <row r="36" spans="1:20" s="207" customFormat="1" ht="15" customHeight="1" outlineLevel="1">
      <c r="A36" s="237" t="s">
        <v>158</v>
      </c>
      <c r="B36" s="238"/>
      <c r="C36" s="239"/>
      <c r="D36" s="240"/>
      <c r="E36" s="241"/>
      <c r="F36" s="240"/>
      <c r="G36" s="242"/>
      <c r="H36" s="240"/>
      <c r="I36" s="240"/>
      <c r="J36" s="240"/>
      <c r="K36" s="366"/>
      <c r="L36" s="367"/>
      <c r="M36" s="367"/>
      <c r="N36" s="367"/>
      <c r="O36" s="367"/>
      <c r="P36" s="367"/>
      <c r="Q36" s="368"/>
      <c r="R36" s="242"/>
      <c r="S36" s="243"/>
    </row>
    <row r="37" spans="1:20" s="207" customFormat="1" ht="46.5" customHeight="1" outlineLevel="1">
      <c r="A37" s="244" t="s">
        <v>159</v>
      </c>
      <c r="B37" s="245" t="s">
        <v>160</v>
      </c>
      <c r="C37" s="246" t="s">
        <v>161</v>
      </c>
      <c r="D37" s="247" t="s">
        <v>162</v>
      </c>
      <c r="E37" s="248">
        <v>2</v>
      </c>
      <c r="F37" s="249">
        <f>G37-2</f>
        <v>58</v>
      </c>
      <c r="G37" s="250">
        <v>60</v>
      </c>
      <c r="H37" s="249">
        <f>G37+1</f>
        <v>61</v>
      </c>
      <c r="I37" s="249">
        <f>H37+1</f>
        <v>62</v>
      </c>
      <c r="J37" s="249">
        <f>I37+1</f>
        <v>63</v>
      </c>
      <c r="K37" s="369"/>
      <c r="L37" s="370"/>
      <c r="M37" s="370"/>
      <c r="N37" s="370"/>
      <c r="O37" s="370"/>
      <c r="P37" s="370"/>
      <c r="Q37" s="371"/>
      <c r="R37" s="254"/>
      <c r="S37" s="255"/>
      <c r="T37" s="256"/>
    </row>
    <row r="38" spans="1:20" s="207" customFormat="1" ht="46.5" customHeight="1" outlineLevel="1">
      <c r="A38" s="244" t="s">
        <v>163</v>
      </c>
      <c r="B38" s="245" t="s">
        <v>164</v>
      </c>
      <c r="C38" s="246" t="s">
        <v>165</v>
      </c>
      <c r="D38" s="247" t="s">
        <v>166</v>
      </c>
      <c r="E38" s="248">
        <v>1.5</v>
      </c>
      <c r="F38" s="249">
        <f>G38-1</f>
        <v>38</v>
      </c>
      <c r="G38" s="250">
        <v>39</v>
      </c>
      <c r="H38" s="249">
        <f>G38+1</f>
        <v>40</v>
      </c>
      <c r="I38" s="249">
        <f>H38+1.25</f>
        <v>41.25</v>
      </c>
      <c r="J38" s="249">
        <f>I38+1.25</f>
        <v>42.5</v>
      </c>
      <c r="K38" s="251"/>
      <c r="L38" s="252"/>
      <c r="M38" s="252"/>
      <c r="N38" s="252"/>
      <c r="O38" s="252"/>
      <c r="P38" s="252"/>
      <c r="Q38" s="253"/>
      <c r="R38" s="254"/>
      <c r="S38" s="255"/>
      <c r="T38" s="256"/>
    </row>
    <row r="39" spans="1:20" s="207" customFormat="1" ht="46.5" customHeight="1" outlineLevel="1">
      <c r="A39" s="244" t="s">
        <v>167</v>
      </c>
      <c r="B39" s="245" t="s">
        <v>168</v>
      </c>
      <c r="C39" s="246" t="s">
        <v>169</v>
      </c>
      <c r="D39" s="247" t="s">
        <v>170</v>
      </c>
      <c r="E39" s="257">
        <v>2</v>
      </c>
      <c r="F39" s="258">
        <f>G39-2</f>
        <v>48</v>
      </c>
      <c r="G39" s="250">
        <v>50</v>
      </c>
      <c r="H39" s="258">
        <f t="shared" ref="H39:J40" si="0">G39+2</f>
        <v>52</v>
      </c>
      <c r="I39" s="258">
        <f t="shared" si="0"/>
        <v>54</v>
      </c>
      <c r="J39" s="258">
        <f t="shared" si="0"/>
        <v>56</v>
      </c>
      <c r="K39" s="369"/>
      <c r="L39" s="370"/>
      <c r="M39" s="370"/>
      <c r="N39" s="370"/>
      <c r="O39" s="370"/>
      <c r="P39" s="370"/>
      <c r="Q39" s="371"/>
      <c r="R39" s="254"/>
      <c r="S39" s="255"/>
    </row>
    <row r="40" spans="1:20" s="207" customFormat="1" ht="46.5" customHeight="1" outlineLevel="1">
      <c r="A40" s="244" t="s">
        <v>171</v>
      </c>
      <c r="B40" s="245" t="s">
        <v>172</v>
      </c>
      <c r="C40" s="246" t="s">
        <v>173</v>
      </c>
      <c r="D40" s="247" t="s">
        <v>174</v>
      </c>
      <c r="E40" s="248">
        <v>2</v>
      </c>
      <c r="F40" s="249">
        <f>G40-2</f>
        <v>49</v>
      </c>
      <c r="G40" s="250">
        <v>51</v>
      </c>
      <c r="H40" s="249">
        <f t="shared" si="0"/>
        <v>53</v>
      </c>
      <c r="I40" s="249">
        <f t="shared" si="0"/>
        <v>55</v>
      </c>
      <c r="J40" s="249">
        <f t="shared" si="0"/>
        <v>57</v>
      </c>
      <c r="K40" s="369"/>
      <c r="L40" s="370"/>
      <c r="M40" s="370"/>
      <c r="N40" s="370"/>
      <c r="O40" s="370"/>
      <c r="P40" s="370"/>
      <c r="Q40" s="371"/>
      <c r="R40" s="254"/>
      <c r="S40" s="255"/>
    </row>
    <row r="41" spans="1:20" s="207" customFormat="1" ht="46.5" customHeight="1" outlineLevel="1">
      <c r="A41" s="244" t="s">
        <v>175</v>
      </c>
      <c r="B41" s="245" t="s">
        <v>176</v>
      </c>
      <c r="C41" s="246" t="s">
        <v>177</v>
      </c>
      <c r="D41" s="247" t="s">
        <v>178</v>
      </c>
      <c r="E41" s="248">
        <v>0.3</v>
      </c>
      <c r="F41" s="249">
        <f>G41</f>
        <v>2</v>
      </c>
      <c r="G41" s="250">
        <v>2</v>
      </c>
      <c r="H41" s="249">
        <f>G41</f>
        <v>2</v>
      </c>
      <c r="I41" s="249">
        <f>H41</f>
        <v>2</v>
      </c>
      <c r="J41" s="249">
        <f>I41</f>
        <v>2</v>
      </c>
      <c r="K41" s="251"/>
      <c r="L41" s="252"/>
      <c r="M41" s="252"/>
      <c r="N41" s="252"/>
      <c r="O41" s="252"/>
      <c r="P41" s="252"/>
      <c r="Q41" s="253"/>
      <c r="R41" s="254"/>
      <c r="S41" s="255"/>
    </row>
    <row r="42" spans="1:20" s="207" customFormat="1" ht="46.5" customHeight="1" outlineLevel="1">
      <c r="A42" s="244" t="s">
        <v>179</v>
      </c>
      <c r="B42" s="245" t="s">
        <v>164</v>
      </c>
      <c r="C42" s="246" t="s">
        <v>180</v>
      </c>
      <c r="D42" s="247" t="s">
        <v>181</v>
      </c>
      <c r="E42" s="248">
        <v>1</v>
      </c>
      <c r="F42" s="249">
        <f>G42-0.5</f>
        <v>20.5</v>
      </c>
      <c r="G42" s="250">
        <v>21</v>
      </c>
      <c r="H42" s="249">
        <f t="shared" ref="H42:J43" si="1">G42+0.75</f>
        <v>21.75</v>
      </c>
      <c r="I42" s="249">
        <f t="shared" si="1"/>
        <v>22.5</v>
      </c>
      <c r="J42" s="249">
        <f t="shared" si="1"/>
        <v>23.25</v>
      </c>
      <c r="K42" s="251"/>
      <c r="L42" s="252"/>
      <c r="M42" s="252"/>
      <c r="N42" s="252"/>
      <c r="O42" s="252"/>
      <c r="P42" s="252"/>
      <c r="Q42" s="253"/>
      <c r="R42" s="254"/>
      <c r="S42" s="255"/>
    </row>
    <row r="43" spans="1:20" s="207" customFormat="1" ht="46.5" customHeight="1" outlineLevel="1">
      <c r="A43" s="244" t="s">
        <v>182</v>
      </c>
      <c r="B43" s="245" t="s">
        <v>183</v>
      </c>
      <c r="C43" s="246" t="s">
        <v>184</v>
      </c>
      <c r="D43" s="247" t="s">
        <v>185</v>
      </c>
      <c r="E43" s="248">
        <v>0.7</v>
      </c>
      <c r="F43" s="249">
        <f>G43-0.5</f>
        <v>17</v>
      </c>
      <c r="G43" s="250">
        <v>17.5</v>
      </c>
      <c r="H43" s="249">
        <f t="shared" si="1"/>
        <v>18.25</v>
      </c>
      <c r="I43" s="249">
        <f t="shared" si="1"/>
        <v>19</v>
      </c>
      <c r="J43" s="249">
        <f t="shared" si="1"/>
        <v>19.75</v>
      </c>
      <c r="K43" s="369"/>
      <c r="L43" s="370"/>
      <c r="M43" s="370"/>
      <c r="N43" s="370"/>
      <c r="O43" s="370"/>
      <c r="P43" s="370"/>
      <c r="Q43" s="371"/>
      <c r="R43" s="254"/>
      <c r="S43" s="255"/>
    </row>
    <row r="44" spans="1:20" s="207" customFormat="1" ht="46.5" customHeight="1" outlineLevel="1">
      <c r="A44" s="244" t="s">
        <v>186</v>
      </c>
      <c r="B44" s="245" t="s">
        <v>176</v>
      </c>
      <c r="C44" s="246" t="s">
        <v>187</v>
      </c>
      <c r="D44" s="247" t="s">
        <v>188</v>
      </c>
      <c r="E44" s="248">
        <v>0.5</v>
      </c>
      <c r="F44" s="249">
        <f>G44</f>
        <v>5</v>
      </c>
      <c r="G44" s="250">
        <v>5</v>
      </c>
      <c r="H44" s="249">
        <f>G44</f>
        <v>5</v>
      </c>
      <c r="I44" s="249">
        <f>H44</f>
        <v>5</v>
      </c>
      <c r="J44" s="249">
        <f>I44</f>
        <v>5</v>
      </c>
      <c r="K44" s="251"/>
      <c r="L44" s="252"/>
      <c r="M44" s="252"/>
      <c r="N44" s="252"/>
      <c r="O44" s="252"/>
      <c r="P44" s="252"/>
      <c r="Q44" s="253"/>
      <c r="R44" s="254"/>
      <c r="S44" s="255"/>
    </row>
    <row r="45" spans="1:20" s="261" customFormat="1" ht="78.75" customHeight="1" outlineLevel="1">
      <c r="A45" s="268" t="s">
        <v>189</v>
      </c>
      <c r="B45" s="269" t="s">
        <v>190</v>
      </c>
      <c r="C45" s="270" t="s">
        <v>191</v>
      </c>
      <c r="D45" s="271" t="s">
        <v>35</v>
      </c>
      <c r="E45" s="272">
        <v>1.5</v>
      </c>
      <c r="F45" s="273">
        <f>G45-1</f>
        <v>47</v>
      </c>
      <c r="G45" s="274">
        <v>48</v>
      </c>
      <c r="H45" s="273">
        <f>G45+1</f>
        <v>49</v>
      </c>
      <c r="I45" s="273">
        <f>H45+1</f>
        <v>50</v>
      </c>
      <c r="J45" s="273">
        <f>I45+1</f>
        <v>51</v>
      </c>
      <c r="K45" s="372" t="s">
        <v>192</v>
      </c>
      <c r="L45" s="373"/>
      <c r="M45" s="373"/>
      <c r="N45" s="373"/>
      <c r="O45" s="373"/>
      <c r="P45" s="373"/>
      <c r="Q45" s="374"/>
      <c r="R45" s="259"/>
      <c r="S45" s="260"/>
    </row>
    <row r="46" spans="1:20" s="207" customFormat="1" ht="46.5" customHeight="1" outlineLevel="1">
      <c r="A46" s="262" t="s">
        <v>189</v>
      </c>
      <c r="B46" s="263" t="s">
        <v>193</v>
      </c>
      <c r="C46" s="264" t="s">
        <v>194</v>
      </c>
      <c r="D46" s="247"/>
      <c r="E46" s="248">
        <v>1</v>
      </c>
      <c r="F46" s="249">
        <f>G46-0.5</f>
        <v>27.5</v>
      </c>
      <c r="G46" s="250">
        <v>28</v>
      </c>
      <c r="H46" s="249">
        <f>G46+0.5</f>
        <v>28.5</v>
      </c>
      <c r="I46" s="249">
        <f>H46+0.5</f>
        <v>29</v>
      </c>
      <c r="J46" s="249">
        <f>I46+0.5</f>
        <v>29.5</v>
      </c>
      <c r="K46" s="375" t="s">
        <v>195</v>
      </c>
      <c r="L46" s="376"/>
      <c r="M46" s="376"/>
      <c r="N46" s="376"/>
      <c r="O46" s="376"/>
      <c r="P46" s="376"/>
      <c r="Q46" s="377"/>
      <c r="R46" s="254"/>
      <c r="S46" s="255"/>
    </row>
    <row r="47" spans="1:20" s="207" customFormat="1" ht="46.5" customHeight="1" outlineLevel="1">
      <c r="A47" s="265" t="s">
        <v>196</v>
      </c>
      <c r="B47" s="245"/>
      <c r="C47" s="246"/>
      <c r="D47" s="247"/>
      <c r="E47" s="248"/>
      <c r="F47" s="249"/>
      <c r="G47" s="250"/>
      <c r="H47" s="249"/>
      <c r="I47" s="249"/>
      <c r="J47" s="249"/>
      <c r="K47" s="251" t="s">
        <v>197</v>
      </c>
      <c r="L47" s="252"/>
      <c r="M47" s="252"/>
      <c r="N47" s="252"/>
      <c r="O47" s="252"/>
      <c r="P47" s="252"/>
      <c r="Q47" s="253"/>
      <c r="R47" s="254"/>
      <c r="S47" s="255"/>
    </row>
    <row r="48" spans="1:20" s="207" customFormat="1" ht="46.5" customHeight="1" outlineLevel="1">
      <c r="A48" s="244" t="s">
        <v>198</v>
      </c>
      <c r="B48" s="245" t="s">
        <v>199</v>
      </c>
      <c r="C48" s="246" t="s">
        <v>200</v>
      </c>
      <c r="D48" s="247" t="s">
        <v>201</v>
      </c>
      <c r="E48" s="248">
        <v>1</v>
      </c>
      <c r="F48" s="266">
        <f>G48-0.5</f>
        <v>19.5</v>
      </c>
      <c r="G48" s="254">
        <v>20</v>
      </c>
      <c r="H48" s="266">
        <f t="shared" ref="H48:J49" si="2">G48+0.5</f>
        <v>20.5</v>
      </c>
      <c r="I48" s="266">
        <f t="shared" si="2"/>
        <v>21</v>
      </c>
      <c r="J48" s="266">
        <f t="shared" si="2"/>
        <v>21.5</v>
      </c>
      <c r="K48" s="251"/>
      <c r="L48" s="252"/>
      <c r="M48" s="252"/>
      <c r="N48" s="252"/>
      <c r="O48" s="252"/>
      <c r="P48" s="252"/>
      <c r="Q48" s="253"/>
      <c r="R48" s="254"/>
      <c r="S48" s="255"/>
    </row>
    <row r="49" spans="1:19" s="207" customFormat="1" ht="46.5" customHeight="1" outlineLevel="1">
      <c r="A49" s="244" t="s">
        <v>202</v>
      </c>
      <c r="B49" s="245" t="s">
        <v>203</v>
      </c>
      <c r="C49" s="246" t="s">
        <v>204</v>
      </c>
      <c r="D49" s="247" t="s">
        <v>205</v>
      </c>
      <c r="E49" s="248">
        <v>0.5</v>
      </c>
      <c r="F49" s="266">
        <f>G49-0.5</f>
        <v>8.5</v>
      </c>
      <c r="G49" s="254">
        <v>9</v>
      </c>
      <c r="H49" s="266">
        <f t="shared" si="2"/>
        <v>9.5</v>
      </c>
      <c r="I49" s="266">
        <f t="shared" si="2"/>
        <v>10</v>
      </c>
      <c r="J49" s="266">
        <f t="shared" si="2"/>
        <v>10.5</v>
      </c>
      <c r="K49" s="251"/>
      <c r="L49" s="252"/>
      <c r="M49" s="252"/>
      <c r="N49" s="252"/>
      <c r="O49" s="252"/>
      <c r="P49" s="252"/>
      <c r="Q49" s="253"/>
      <c r="R49" s="254"/>
      <c r="S49" s="255"/>
    </row>
    <row r="50" spans="1:19" s="207" customFormat="1" ht="46.5" customHeight="1" outlineLevel="1">
      <c r="A50" s="244" t="s">
        <v>206</v>
      </c>
      <c r="B50" s="245" t="s">
        <v>203</v>
      </c>
      <c r="C50" s="246" t="s">
        <v>207</v>
      </c>
      <c r="D50" s="247" t="s">
        <v>208</v>
      </c>
      <c r="E50" s="248">
        <v>0.3</v>
      </c>
      <c r="F50" s="266">
        <f>G50</f>
        <v>2</v>
      </c>
      <c r="G50" s="254">
        <v>2</v>
      </c>
      <c r="H50" s="266">
        <f t="shared" ref="H50:J51" si="3">G50</f>
        <v>2</v>
      </c>
      <c r="I50" s="266">
        <f t="shared" si="3"/>
        <v>2</v>
      </c>
      <c r="J50" s="266">
        <f t="shared" si="3"/>
        <v>2</v>
      </c>
      <c r="K50" s="251"/>
      <c r="L50" s="252"/>
      <c r="M50" s="252"/>
      <c r="N50" s="252"/>
      <c r="O50" s="252"/>
      <c r="P50" s="252"/>
      <c r="Q50" s="253"/>
      <c r="R50" s="254"/>
      <c r="S50" s="255"/>
    </row>
    <row r="51" spans="1:19" s="207" customFormat="1" ht="46.5" customHeight="1" outlineLevel="1">
      <c r="A51" s="244" t="s">
        <v>209</v>
      </c>
      <c r="B51" s="245"/>
      <c r="C51" s="246" t="s">
        <v>210</v>
      </c>
      <c r="D51" s="247" t="s">
        <v>211</v>
      </c>
      <c r="E51" s="248">
        <v>0.3</v>
      </c>
      <c r="F51" s="266">
        <f>G51</f>
        <v>1.8</v>
      </c>
      <c r="G51" s="254">
        <v>1.8</v>
      </c>
      <c r="H51" s="266">
        <f t="shared" si="3"/>
        <v>1.8</v>
      </c>
      <c r="I51" s="266">
        <f t="shared" si="3"/>
        <v>1.8</v>
      </c>
      <c r="J51" s="266">
        <f t="shared" si="3"/>
        <v>1.8</v>
      </c>
      <c r="K51" s="251"/>
      <c r="L51" s="252"/>
      <c r="M51" s="252"/>
      <c r="N51" s="252"/>
      <c r="O51" s="252"/>
      <c r="P51" s="252"/>
      <c r="Q51" s="253"/>
      <c r="R51" s="254"/>
      <c r="S51" s="255"/>
    </row>
    <row r="52" spans="1:19" s="207" customFormat="1" ht="46.5" customHeight="1" outlineLevel="1">
      <c r="A52" s="244" t="s">
        <v>212</v>
      </c>
      <c r="B52" s="245" t="s">
        <v>213</v>
      </c>
      <c r="C52" s="246" t="s">
        <v>214</v>
      </c>
      <c r="D52" s="247"/>
      <c r="E52" s="257">
        <v>1.2</v>
      </c>
      <c r="F52" s="267">
        <f>G52</f>
        <v>58</v>
      </c>
      <c r="G52" s="254">
        <v>58</v>
      </c>
      <c r="H52" s="266">
        <f>G52</f>
        <v>58</v>
      </c>
      <c r="I52" s="266">
        <f>H52</f>
        <v>58</v>
      </c>
      <c r="J52" s="266">
        <f>I52</f>
        <v>58</v>
      </c>
      <c r="K52" s="369"/>
      <c r="L52" s="370"/>
      <c r="M52" s="370"/>
      <c r="N52" s="370"/>
      <c r="O52" s="370"/>
      <c r="P52" s="370"/>
      <c r="Q52" s="371"/>
      <c r="R52" s="254"/>
      <c r="S52" s="255"/>
    </row>
  </sheetData>
  <mergeCells count="12">
    <mergeCell ref="K43:Q43"/>
    <mergeCell ref="K45:Q45"/>
    <mergeCell ref="K46:Q46"/>
    <mergeCell ref="K52:Q52"/>
    <mergeCell ref="I1:S4"/>
    <mergeCell ref="K39:Q39"/>
    <mergeCell ref="K40:Q40"/>
    <mergeCell ref="E33:E35"/>
    <mergeCell ref="K33:Q35"/>
    <mergeCell ref="R33:S34"/>
    <mergeCell ref="K36:Q36"/>
    <mergeCell ref="K37:Q37"/>
  </mergeCells>
  <conditionalFormatting sqref="B3:C6">
    <cfRule type="cellIs" dxfId="0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scale="43" orientation="landscape" verticalDpi="0" r:id="rId1"/>
  <rowBreaks count="1" manualBreakCount="1">
    <brk id="53" max="18" man="1"/>
  </rowBreaks>
  <colBreaks count="2" manualBreakCount="2">
    <brk id="10" max="51" man="1"/>
    <brk id="24" max="18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Option Button 1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381000</xdr:colOff>
                    <xdr:row>153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Option Button 2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Option Button 3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Option Button 4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428625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Option Button 5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Option Button 6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Option Button 7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428625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Option Button 8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Option Button 9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Option Button 10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428625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Option Button 11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Option Button 12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Option Button 13">
              <controlPr defaultSize="0" autoFill="0" autoLine="0" autoPict="0">
                <anchor moveWithCells="1">
                  <from>
                    <xdr:col>1</xdr:col>
                    <xdr:colOff>104775</xdr:colOff>
                    <xdr:row>52</xdr:row>
                    <xdr:rowOff>0</xdr:rowOff>
                  </from>
                  <to>
                    <xdr:col>1</xdr:col>
                    <xdr:colOff>361950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Option Button 14">
              <controlPr defaultSize="0" autoFill="0" autoLine="0" autoPict="0">
                <anchor moveWithCells="1">
                  <from>
                    <xdr:col>1</xdr:col>
                    <xdr:colOff>104775</xdr:colOff>
                    <xdr:row>52</xdr:row>
                    <xdr:rowOff>0</xdr:rowOff>
                  </from>
                  <to>
                    <xdr:col>1</xdr:col>
                    <xdr:colOff>361950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Option Button 15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Option Button 16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Option Button 17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Option Button 18">
              <controlPr defaultSize="0" autoFill="0" autoLine="0" autoPict="0">
                <anchor moveWithCells="1">
                  <from>
                    <xdr:col>1</xdr:col>
                    <xdr:colOff>104775</xdr:colOff>
                    <xdr:row>52</xdr:row>
                    <xdr:rowOff>0</xdr:rowOff>
                  </from>
                  <to>
                    <xdr:col>1</xdr:col>
                    <xdr:colOff>361950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Option Button 19">
              <controlPr defaultSize="0" autoFill="0" autoLine="0" autoPict="0">
                <anchor moveWithCells="1">
                  <from>
                    <xdr:col>1</xdr:col>
                    <xdr:colOff>104775</xdr:colOff>
                    <xdr:row>52</xdr:row>
                    <xdr:rowOff>0</xdr:rowOff>
                  </from>
                  <to>
                    <xdr:col>1</xdr:col>
                    <xdr:colOff>361950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Option Button 20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4" name="Option Button 21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5" name="Option Button 22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52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76EA5E-6AD6-4CE5-9E81-C7A50B0D4FA9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3F47FF-0F8C-4AFA-816E-566635C86D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1. CUTTING DOCKET</vt:lpstr>
      <vt:lpstr>2. TRIM CARD</vt:lpstr>
      <vt:lpstr>BTS</vt:lpstr>
      <vt:lpstr>'1. CUTTING DOCKET'!Print_Area</vt:lpstr>
      <vt:lpstr>BTS!Print_Area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Chi Tran Thi Linh</cp:lastModifiedBy>
  <cp:revision/>
  <cp:lastPrinted>2024-12-23T09:08:17Z</cp:lastPrinted>
  <dcterms:created xsi:type="dcterms:W3CDTF">2016-05-06T01:47:29Z</dcterms:created>
  <dcterms:modified xsi:type="dcterms:W3CDTF">2025-01-20T08:43:22Z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