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unavailablevn.sharepoint.com/sites/DEVELOPMENT-DevelopmentReporting/Shared Documents/DEVELOPMENT CUSTOMERS/TOMORROWLAND/2-SU25/1-SAMPLE/2-STYLE-FILE/3. CUTTING DOCKET/1ST PROTO SAMPLE/"/>
    </mc:Choice>
  </mc:AlternateContent>
  <xr:revisionPtr revIDLastSave="379" documentId="11_67A9A39E740BD62A36159A488305315AAE2D8C56" xr6:coauthVersionLast="47" xr6:coauthVersionMax="47" xr10:uidLastSave="{BC790699-CF2A-445F-BB32-3452044686AD}"/>
  <bookViews>
    <workbookView xWindow="-120" yWindow="-120" windowWidth="20730" windowHeight="11040" tabRatio="858" activeTab="2" xr2:uid="{00000000-000D-0000-FFFF-FFFF00000000}"/>
  </bookViews>
  <sheets>
    <sheet name="1. CUTTING DOCKET" sheetId="1" r:id="rId1"/>
    <sheet name="2. TRIM CARD" sheetId="5" r:id="rId2"/>
    <sheet name="BTS" sheetId="38" r:id="rId3"/>
  </sheets>
  <externalReferences>
    <externalReference r:id="rId4"/>
    <externalReference r:id="rId5"/>
    <externalReference r:id="rId6"/>
    <externalReference r:id="rId7"/>
  </externalReferences>
  <definedNames>
    <definedName name="_Fill" localSheetId="1" hidden="1">#REF!</definedName>
    <definedName name="_Fill" hidden="1">#REF!</definedName>
    <definedName name="_xlnm._FilterDatabase" localSheetId="0" hidden="1">'1. CUTTING DOCKET'!$A$76:$U$76</definedName>
    <definedName name="INTERNAL_INVOICE">[1]UN!#REF!</definedName>
    <definedName name="KKKKK">[1]UN!#REF!</definedName>
    <definedName name="_xlnm.Print_Area" localSheetId="0">'1. CUTTING DOCKET'!$A$1:$Q$150</definedName>
    <definedName name="_xlnm.Print_Area" localSheetId="2">BTS!$A$1:$J$52</definedName>
    <definedName name="_xlnm.Print_Titles" localSheetId="0">'1. CUTTING DOCKET'!$1:$15</definedName>
    <definedName name="_xlnm.Print_Titles" localSheetId="1">'2. TRIM CARD'!$1:$5</definedName>
    <definedName name="_xlnm.Print_Titles" localSheetId="2">BTS!$1:$9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38" l="1"/>
  <c r="I52" i="38" s="1"/>
  <c r="J52" i="38" s="1"/>
  <c r="F52" i="38"/>
  <c r="I51" i="38"/>
  <c r="J51" i="38" s="1"/>
  <c r="H51" i="38"/>
  <c r="F51" i="38"/>
  <c r="H41" i="38"/>
  <c r="I41" i="38" s="1"/>
  <c r="J41" i="38" s="1"/>
  <c r="F41" i="38"/>
  <c r="I40" i="38"/>
  <c r="J40" i="38" s="1"/>
  <c r="H40" i="38"/>
  <c r="F40" i="38"/>
  <c r="H39" i="38"/>
  <c r="I39" i="38" s="1"/>
  <c r="J39" i="38" s="1"/>
  <c r="F39" i="38"/>
  <c r="I38" i="38"/>
  <c r="J38" i="38" s="1"/>
  <c r="H38" i="38"/>
  <c r="F38" i="38"/>
  <c r="H35" i="38"/>
  <c r="I35" i="38" s="1"/>
  <c r="J35" i="38" s="1"/>
  <c r="F35" i="38"/>
  <c r="I32" i="38"/>
  <c r="J32" i="38" s="1"/>
  <c r="H32" i="38"/>
  <c r="F32" i="38"/>
  <c r="H31" i="38"/>
  <c r="I31" i="38" s="1"/>
  <c r="J31" i="38" s="1"/>
  <c r="F31" i="38"/>
  <c r="I30" i="38"/>
  <c r="J30" i="38" s="1"/>
  <c r="H30" i="38"/>
  <c r="F30" i="38"/>
  <c r="H24" i="38"/>
  <c r="I24" i="38" s="1"/>
  <c r="J24" i="38" s="1"/>
  <c r="F24" i="38"/>
  <c r="I23" i="38"/>
  <c r="J23" i="38" s="1"/>
  <c r="H23" i="38"/>
  <c r="F23" i="38"/>
  <c r="H22" i="38"/>
  <c r="I22" i="38" s="1"/>
  <c r="J22" i="38" s="1"/>
  <c r="F22" i="38"/>
  <c r="I21" i="38"/>
  <c r="J21" i="38" s="1"/>
  <c r="H21" i="38"/>
  <c r="F21" i="38"/>
  <c r="H20" i="38"/>
  <c r="I20" i="38" s="1"/>
  <c r="J20" i="38" s="1"/>
  <c r="F20" i="38"/>
  <c r="I19" i="38"/>
  <c r="J19" i="38" s="1"/>
  <c r="H19" i="38"/>
  <c r="F19" i="38"/>
  <c r="H18" i="38"/>
  <c r="I18" i="38" s="1"/>
  <c r="J18" i="38" s="1"/>
  <c r="F18" i="38"/>
  <c r="I17" i="38"/>
  <c r="J17" i="38" s="1"/>
  <c r="H17" i="38"/>
  <c r="F17" i="38"/>
  <c r="H16" i="38"/>
  <c r="I16" i="38" s="1"/>
  <c r="J16" i="38" s="1"/>
  <c r="F16" i="38"/>
  <c r="I15" i="38"/>
  <c r="J15" i="38" s="1"/>
  <c r="H15" i="38"/>
  <c r="F15" i="38"/>
  <c r="H13" i="38"/>
  <c r="I13" i="38" s="1"/>
  <c r="J13" i="38" s="1"/>
  <c r="F13" i="38"/>
  <c r="I12" i="38"/>
  <c r="J12" i="38" s="1"/>
  <c r="H12" i="38"/>
  <c r="F12" i="38"/>
  <c r="H11" i="38"/>
  <c r="I11" i="38" s="1"/>
  <c r="J11" i="38" s="1"/>
  <c r="F11" i="38"/>
  <c r="B5" i="38"/>
  <c r="B4" i="38"/>
  <c r="B3" i="38"/>
  <c r="P1" i="38"/>
  <c r="K80" i="1" l="1"/>
  <c r="M80" i="1" s="1"/>
  <c r="O80" i="1" s="1"/>
  <c r="H80" i="1"/>
  <c r="A80" i="1"/>
  <c r="J146" i="1"/>
  <c r="I146" i="1"/>
  <c r="H146" i="1"/>
  <c r="G146" i="1"/>
  <c r="F146" i="1"/>
  <c r="E146" i="1"/>
  <c r="D146" i="1"/>
  <c r="C146" i="1"/>
  <c r="K146" i="1" s="1"/>
  <c r="B119" i="1"/>
  <c r="S58" i="1" l="1"/>
  <c r="A10" i="5" l="1"/>
  <c r="L77" i="1" l="1"/>
  <c r="I19" i="1"/>
  <c r="J19" i="1"/>
  <c r="K19" i="1"/>
  <c r="L19" i="1"/>
  <c r="A8" i="5" l="1"/>
  <c r="C2" i="5" l="1"/>
  <c r="G19" i="1" l="1"/>
  <c r="A19" i="5" l="1"/>
  <c r="A17" i="5"/>
  <c r="B17" i="5"/>
  <c r="A15" i="5"/>
  <c r="B15" i="5"/>
  <c r="C14" i="5"/>
  <c r="C13" i="5"/>
  <c r="A9" i="5"/>
  <c r="B7" i="5"/>
  <c r="C5" i="5"/>
  <c r="C4" i="5"/>
  <c r="C3" i="5"/>
  <c r="B13" i="5"/>
  <c r="A13" i="5"/>
  <c r="A12" i="5"/>
  <c r="C11" i="5"/>
  <c r="B11" i="5"/>
  <c r="A11" i="5"/>
  <c r="B9" i="5"/>
  <c r="B5" i="5"/>
  <c r="B6" i="5" s="1"/>
  <c r="B4" i="5"/>
  <c r="A4" i="5"/>
  <c r="B3" i="5"/>
  <c r="A3" i="5"/>
  <c r="B2" i="5"/>
  <c r="A2" i="5"/>
  <c r="I21" i="1"/>
  <c r="I53" i="1" s="1"/>
  <c r="F150" i="1" s="1"/>
  <c r="I25" i="1"/>
  <c r="I27" i="1" s="1"/>
  <c r="I31" i="1"/>
  <c r="I33" i="1" s="1"/>
  <c r="I37" i="1"/>
  <c r="I39" i="1" s="1"/>
  <c r="I43" i="1"/>
  <c r="I45" i="1" s="1"/>
  <c r="I49" i="1"/>
  <c r="I51" i="1" s="1"/>
  <c r="J21" i="1"/>
  <c r="J53" i="1" s="1"/>
  <c r="G150" i="1" s="1"/>
  <c r="K21" i="1"/>
  <c r="K53" i="1" s="1"/>
  <c r="H150" i="1" s="1"/>
  <c r="J25" i="1"/>
  <c r="J27" i="1" s="1"/>
  <c r="K25" i="1"/>
  <c r="K27" i="1" s="1"/>
  <c r="J31" i="1"/>
  <c r="J33" i="1" s="1"/>
  <c r="K31" i="1"/>
  <c r="K33" i="1" s="1"/>
  <c r="J37" i="1"/>
  <c r="J39" i="1" s="1"/>
  <c r="K37" i="1"/>
  <c r="K39" i="1" s="1"/>
  <c r="J43" i="1"/>
  <c r="J45" i="1" s="1"/>
  <c r="K43" i="1"/>
  <c r="K45" i="1" s="1"/>
  <c r="J49" i="1"/>
  <c r="J51" i="1" s="1"/>
  <c r="K49" i="1"/>
  <c r="K51" i="1" s="1"/>
  <c r="A78" i="1" l="1"/>
  <c r="A79" i="1"/>
  <c r="A81" i="1"/>
  <c r="L21" i="1"/>
  <c r="L53" i="1" s="1"/>
  <c r="I150" i="1" s="1"/>
  <c r="H21" i="1"/>
  <c r="H53" i="1" s="1"/>
  <c r="E150" i="1" s="1"/>
  <c r="L83" i="1" l="1"/>
  <c r="L82" i="1"/>
  <c r="P51" i="1" l="1"/>
  <c r="O51" i="1"/>
  <c r="N51" i="1"/>
  <c r="Q50" i="1"/>
  <c r="M49" i="1"/>
  <c r="M51" i="1" s="1"/>
  <c r="L49" i="1"/>
  <c r="L51" i="1" s="1"/>
  <c r="H49" i="1"/>
  <c r="H51" i="1" s="1"/>
  <c r="G49" i="1"/>
  <c r="G51" i="1" s="1"/>
  <c r="F49" i="1"/>
  <c r="P45" i="1"/>
  <c r="O45" i="1"/>
  <c r="N45" i="1"/>
  <c r="Q44" i="1"/>
  <c r="M43" i="1"/>
  <c r="M45" i="1" s="1"/>
  <c r="L43" i="1"/>
  <c r="L45" i="1" s="1"/>
  <c r="H43" i="1"/>
  <c r="H45" i="1" s="1"/>
  <c r="G43" i="1"/>
  <c r="G45" i="1" s="1"/>
  <c r="F43" i="1"/>
  <c r="F45" i="1" s="1"/>
  <c r="P39" i="1"/>
  <c r="O39" i="1"/>
  <c r="N39" i="1"/>
  <c r="Q38" i="1"/>
  <c r="M37" i="1"/>
  <c r="M39" i="1" s="1"/>
  <c r="L37" i="1"/>
  <c r="L39" i="1" s="1"/>
  <c r="H37" i="1"/>
  <c r="H39" i="1" s="1"/>
  <c r="G37" i="1"/>
  <c r="G39" i="1" s="1"/>
  <c r="F37" i="1"/>
  <c r="P33" i="1"/>
  <c r="O33" i="1"/>
  <c r="N33" i="1"/>
  <c r="Q32" i="1"/>
  <c r="M31" i="1"/>
  <c r="M33" i="1" s="1"/>
  <c r="L31" i="1"/>
  <c r="L33" i="1" s="1"/>
  <c r="H31" i="1"/>
  <c r="H33" i="1" s="1"/>
  <c r="G31" i="1"/>
  <c r="G33" i="1" s="1"/>
  <c r="F31" i="1"/>
  <c r="P27" i="1"/>
  <c r="O27" i="1"/>
  <c r="N27" i="1"/>
  <c r="Q26" i="1"/>
  <c r="M25" i="1"/>
  <c r="M27" i="1" s="1"/>
  <c r="L25" i="1"/>
  <c r="L27" i="1" s="1"/>
  <c r="H25" i="1"/>
  <c r="H27" i="1" s="1"/>
  <c r="G25" i="1"/>
  <c r="G27" i="1" s="1"/>
  <c r="F25" i="1"/>
  <c r="Q37" i="1" l="1"/>
  <c r="Q31" i="1"/>
  <c r="Q49" i="1"/>
  <c r="F51" i="1"/>
  <c r="Q25" i="1"/>
  <c r="Q43" i="1"/>
  <c r="F39" i="1"/>
  <c r="F33" i="1"/>
  <c r="F27" i="1"/>
  <c r="A72" i="1" l="1"/>
  <c r="A69" i="1"/>
  <c r="E70" i="1" s="1"/>
  <c r="B70" i="1"/>
  <c r="F19" i="1"/>
  <c r="F21" i="1" s="1"/>
  <c r="F53" i="1" s="1"/>
  <c r="C150" i="1" s="1"/>
  <c r="M19" i="1"/>
  <c r="M21" i="1" s="1"/>
  <c r="G21" i="1"/>
  <c r="G53" i="1" l="1"/>
  <c r="M53" i="1"/>
  <c r="J150" i="1" s="1"/>
  <c r="H83" i="1"/>
  <c r="H82" i="1"/>
  <c r="H92" i="1"/>
  <c r="H89" i="1"/>
  <c r="H95" i="1" s="1"/>
  <c r="H101" i="1" s="1"/>
  <c r="H107" i="1" s="1"/>
  <c r="H113" i="1" s="1"/>
  <c r="H88" i="1"/>
  <c r="H94" i="1" s="1"/>
  <c r="H100" i="1" s="1"/>
  <c r="H106" i="1" s="1"/>
  <c r="H112" i="1" s="1"/>
  <c r="F83" i="1"/>
  <c r="F82" i="1"/>
  <c r="D150" i="1" l="1"/>
  <c r="K150" i="1" s="1"/>
  <c r="C49" i="1"/>
  <c r="D43" i="1"/>
  <c r="D45" i="1" s="1"/>
  <c r="C43" i="1"/>
  <c r="Q42" i="1"/>
  <c r="Q45" i="1" s="1"/>
  <c r="K112" i="1" l="1"/>
  <c r="K106" i="1"/>
  <c r="K94" i="1"/>
  <c r="K82" i="1"/>
  <c r="K100" i="1"/>
  <c r="K88" i="1"/>
  <c r="S45" i="1"/>
  <c r="G70" i="1"/>
  <c r="I70" i="1" s="1"/>
  <c r="J70" i="1" s="1"/>
  <c r="Q20" i="1" l="1"/>
  <c r="A77" i="1" l="1"/>
  <c r="C37" i="1" l="1"/>
  <c r="C31" i="1"/>
  <c r="C25" i="1" l="1"/>
  <c r="E62" i="1" l="1"/>
  <c r="Q18" i="1" l="1"/>
  <c r="B73" i="1" l="1"/>
  <c r="B67" i="1"/>
  <c r="B64" i="1"/>
  <c r="B61" i="1"/>
  <c r="D49" i="1" l="1"/>
  <c r="D51" i="1" s="1"/>
  <c r="Q48" i="1"/>
  <c r="Q51" i="1" s="1"/>
  <c r="D37" i="1"/>
  <c r="D39" i="1" s="1"/>
  <c r="Q36" i="1"/>
  <c r="Q39" i="1" s="1"/>
  <c r="D31" i="1"/>
  <c r="D33" i="1" s="1"/>
  <c r="K99" i="1" l="1"/>
  <c r="K93" i="1"/>
  <c r="K87" i="1"/>
  <c r="K111" i="1"/>
  <c r="K105" i="1"/>
  <c r="K113" i="1"/>
  <c r="K83" i="1"/>
  <c r="K107" i="1"/>
  <c r="K101" i="1"/>
  <c r="K95" i="1"/>
  <c r="K89" i="1"/>
  <c r="E71" i="1"/>
  <c r="H110" i="1"/>
  <c r="H87" i="1"/>
  <c r="H93" i="1"/>
  <c r="H99" i="1" s="1"/>
  <c r="H105" i="1"/>
  <c r="H111" i="1" s="1"/>
  <c r="H86" i="1"/>
  <c r="H98" i="1"/>
  <c r="H104" i="1"/>
  <c r="A63" i="1"/>
  <c r="E73" i="1"/>
  <c r="E74" i="1" s="1"/>
  <c r="E67" i="1"/>
  <c r="E68" i="1" s="1"/>
  <c r="A66" i="1"/>
  <c r="E64" i="1"/>
  <c r="S51" i="1" l="1"/>
  <c r="S39" i="1"/>
  <c r="G71" i="1" l="1"/>
  <c r="I71" i="1" s="1"/>
  <c r="J71" i="1" s="1"/>
  <c r="M83" i="1"/>
  <c r="O83" i="1" s="1"/>
  <c r="G73" i="1"/>
  <c r="G67" i="1"/>
  <c r="I67" i="1" s="1"/>
  <c r="J67" i="1" s="1"/>
  <c r="G74" i="1" l="1"/>
  <c r="I74" i="1" s="1"/>
  <c r="J74" i="1" s="1"/>
  <c r="M74" i="1" s="1"/>
  <c r="I73" i="1"/>
  <c r="J73" i="1" s="1"/>
  <c r="M71" i="1"/>
  <c r="M70" i="1"/>
  <c r="M73" i="1" l="1"/>
  <c r="B58" i="1" l="1"/>
  <c r="D25" i="1" l="1"/>
  <c r="D27" i="1" s="1"/>
  <c r="Q24" i="1"/>
  <c r="Q27" i="1" s="1"/>
  <c r="K97" i="1" l="1"/>
  <c r="K91" i="1"/>
  <c r="K85" i="1"/>
  <c r="K109" i="1"/>
  <c r="K103" i="1"/>
  <c r="H85" i="1"/>
  <c r="H97" i="1"/>
  <c r="H109" i="1"/>
  <c r="H91" i="1"/>
  <c r="H103" i="1"/>
  <c r="E65" i="1"/>
  <c r="S27" i="1" l="1"/>
  <c r="G61" i="1" l="1"/>
  <c r="I61" i="1" s="1"/>
  <c r="J61" i="1" s="1"/>
  <c r="G62" i="1" l="1"/>
  <c r="I62" i="1" l="1"/>
  <c r="J62" i="1" s="1"/>
  <c r="M61" i="1"/>
  <c r="M62" i="1" l="1"/>
  <c r="Q30" i="1"/>
  <c r="Q33" i="1" s="1"/>
  <c r="K110" i="1" l="1"/>
  <c r="K98" i="1"/>
  <c r="K92" i="1"/>
  <c r="K86" i="1"/>
  <c r="K104" i="1"/>
  <c r="S33" i="1"/>
  <c r="M82" i="1" l="1"/>
  <c r="O82" i="1" s="1"/>
  <c r="G64" i="1"/>
  <c r="I64" i="1" s="1"/>
  <c r="J64" i="1" s="1"/>
  <c r="G65" i="1" l="1"/>
  <c r="I65" i="1" s="1"/>
  <c r="J65" i="1" s="1"/>
  <c r="G68" i="1"/>
  <c r="I68" i="1" s="1"/>
  <c r="J68" i="1" s="1"/>
  <c r="M67" i="1" l="1"/>
  <c r="M65" i="1"/>
  <c r="M64" i="1"/>
  <c r="M68" i="1"/>
  <c r="D19" i="1" l="1"/>
  <c r="D21" i="1" s="1"/>
  <c r="Q19" i="1"/>
  <c r="Q21" i="1" s="1"/>
  <c r="E59" i="1" l="1"/>
  <c r="E58" i="1"/>
  <c r="B139" i="1"/>
  <c r="B128" i="1"/>
  <c r="B134" i="1"/>
  <c r="C6" i="5"/>
  <c r="C9" i="5" s="1"/>
  <c r="K79" i="1"/>
  <c r="M79" i="1" s="1"/>
  <c r="O79" i="1" s="1"/>
  <c r="K96" i="1"/>
  <c r="M96" i="1" s="1"/>
  <c r="O96" i="1" s="1"/>
  <c r="K90" i="1"/>
  <c r="M90" i="1" s="1"/>
  <c r="O90" i="1" s="1"/>
  <c r="K77" i="1"/>
  <c r="M77" i="1" s="1"/>
  <c r="K84" i="1"/>
  <c r="M84" i="1" s="1"/>
  <c r="O84" i="1" s="1"/>
  <c r="K108" i="1"/>
  <c r="M108" i="1" s="1"/>
  <c r="O108" i="1" s="1"/>
  <c r="K102" i="1"/>
  <c r="M102" i="1" s="1"/>
  <c r="O102" i="1" s="1"/>
  <c r="K78" i="1"/>
  <c r="M78" i="1" s="1"/>
  <c r="O78" i="1" s="1"/>
  <c r="K81" i="1"/>
  <c r="M81" i="1" s="1"/>
  <c r="O81" i="1" s="1"/>
  <c r="Q53" i="1"/>
  <c r="H81" i="1"/>
  <c r="H78" i="1"/>
  <c r="H79" i="1"/>
  <c r="M91" i="1"/>
  <c r="O91" i="1" s="1"/>
  <c r="M99" i="1"/>
  <c r="O99" i="1" s="1"/>
  <c r="M107" i="1"/>
  <c r="O107" i="1" s="1"/>
  <c r="M92" i="1"/>
  <c r="O92" i="1" s="1"/>
  <c r="M100" i="1"/>
  <c r="O100" i="1" s="1"/>
  <c r="M85" i="1"/>
  <c r="O85" i="1" s="1"/>
  <c r="M93" i="1"/>
  <c r="O93" i="1" s="1"/>
  <c r="M101" i="1"/>
  <c r="O101" i="1" s="1"/>
  <c r="M109" i="1"/>
  <c r="O109" i="1" s="1"/>
  <c r="M88" i="1"/>
  <c r="O88" i="1" s="1"/>
  <c r="M104" i="1"/>
  <c r="O104" i="1" s="1"/>
  <c r="M86" i="1"/>
  <c r="O86" i="1" s="1"/>
  <c r="M94" i="1"/>
  <c r="O94" i="1" s="1"/>
  <c r="M110" i="1"/>
  <c r="O110" i="1" s="1"/>
  <c r="M112" i="1"/>
  <c r="O112" i="1" s="1"/>
  <c r="M87" i="1"/>
  <c r="O87" i="1" s="1"/>
  <c r="M95" i="1"/>
  <c r="O95" i="1" s="1"/>
  <c r="M103" i="1"/>
  <c r="O103" i="1" s="1"/>
  <c r="M111" i="1"/>
  <c r="O111" i="1" s="1"/>
  <c r="M89" i="1"/>
  <c r="O89" i="1" s="1"/>
  <c r="M97" i="1"/>
  <c r="O97" i="1" s="1"/>
  <c r="M105" i="1"/>
  <c r="O105" i="1" s="1"/>
  <c r="M113" i="1"/>
  <c r="O113" i="1" s="1"/>
  <c r="M98" i="1"/>
  <c r="O98" i="1" s="1"/>
  <c r="M106" i="1"/>
  <c r="O106" i="1" s="1"/>
  <c r="A57" i="1"/>
  <c r="H90" i="1"/>
  <c r="H102" i="1"/>
  <c r="H84" i="1"/>
  <c r="H96" i="1"/>
  <c r="H108" i="1"/>
  <c r="H77" i="1"/>
  <c r="C139" i="1" l="1"/>
  <c r="C134" i="1"/>
  <c r="C128" i="1"/>
  <c r="G58" i="1"/>
  <c r="I58" i="1" s="1"/>
  <c r="J58" i="1" s="1"/>
  <c r="O77" i="1"/>
  <c r="G59" i="1" l="1"/>
  <c r="I59" i="1" s="1"/>
  <c r="J59" i="1" s="1"/>
  <c r="M59" i="1" l="1"/>
  <c r="M58" i="1"/>
</calcChain>
</file>

<file path=xl/sharedStrings.xml><?xml version="1.0" encoding="utf-8"?>
<sst xmlns="http://schemas.openxmlformats.org/spreadsheetml/2006/main" count="626" uniqueCount="310">
  <si>
    <t>Mã số:</t>
  </si>
  <si>
    <t>MER.QT-1.BM.4</t>
  </si>
  <si>
    <t>Lần ban hành:</t>
  </si>
  <si>
    <t>01</t>
  </si>
  <si>
    <t>Số trang</t>
  </si>
  <si>
    <t>03/03</t>
  </si>
  <si>
    <t>MER - CHI/OANH - EXT : 210</t>
  </si>
  <si>
    <t>CUTTING DOCKET</t>
  </si>
  <si>
    <t xml:space="preserve">JOB NUMBER:  </t>
  </si>
  <si>
    <t xml:space="preserve">STYLE NUMBER: </t>
  </si>
  <si>
    <t xml:space="preserve">STYLE NAME : </t>
  </si>
  <si>
    <t>SEASON:</t>
  </si>
  <si>
    <t>TÊN HÀNG:</t>
  </si>
  <si>
    <t>SS TEE</t>
  </si>
  <si>
    <t>DROP:</t>
  </si>
  <si>
    <t>NGÀY CẤP:</t>
  </si>
  <si>
    <t>VẢI CHÍNH:</t>
  </si>
  <si>
    <t>NGÀY GIAO HÀNG:</t>
  </si>
  <si>
    <t xml:space="preserve">THÀNH PHẦN VẢI: </t>
  </si>
  <si>
    <t>100% COTTON</t>
  </si>
  <si>
    <t>KHỔ VẢI:</t>
  </si>
  <si>
    <t>177CM</t>
  </si>
  <si>
    <t xml:space="preserve">Xí nghiệp: </t>
  </si>
  <si>
    <t>UN-AVAILABLE</t>
  </si>
  <si>
    <t>KHÁCH HÀNG:</t>
  </si>
  <si>
    <t>TOMORROWLAND</t>
  </si>
  <si>
    <t xml:space="preserve">XUẤT NGÀY </t>
  </si>
  <si>
    <t>SKU</t>
  </si>
  <si>
    <t>COLOR</t>
  </si>
  <si>
    <t>SIZE:</t>
  </si>
  <si>
    <t>XXS</t>
  </si>
  <si>
    <t>XS</t>
  </si>
  <si>
    <t>S</t>
  </si>
  <si>
    <t>M</t>
  </si>
  <si>
    <t>L</t>
  </si>
  <si>
    <t>XL</t>
  </si>
  <si>
    <t>2XL</t>
  </si>
  <si>
    <t>3XL</t>
  </si>
  <si>
    <t>TOTAL</t>
  </si>
  <si>
    <t xml:space="preserve">ORDER CUT </t>
  </si>
  <si>
    <t>EXTRA (+/-)</t>
  </si>
  <si>
    <t>SHIPPING SAMPLE REQUIRED</t>
  </si>
  <si>
    <t>TOTAL :</t>
  </si>
  <si>
    <t>2XS</t>
  </si>
  <si>
    <t>M-0324-KT-5141</t>
  </si>
  <si>
    <t>WHITE</t>
  </si>
  <si>
    <t>WHISPER WHITE</t>
  </si>
  <si>
    <t>FLINT STONE</t>
  </si>
  <si>
    <t>BRONZE GREEN</t>
  </si>
  <si>
    <t>WILD GINGER</t>
  </si>
  <si>
    <t>GRAND TOTAL:</t>
  </si>
  <si>
    <t xml:space="preserve">PHẦN A : VẢI </t>
  </si>
  <si>
    <t xml:space="preserve">VẢI </t>
  </si>
  <si>
    <t xml:space="preserve">VỊ TRÍ </t>
  </si>
  <si>
    <t xml:space="preserve">MÀU </t>
  </si>
  <si>
    <t>ĐVT</t>
  </si>
  <si>
    <t xml:space="preserve">SỐ LƯỢNG ĐƠN HÀNG </t>
  </si>
  <si>
    <t>ĐỊNH MỨC</t>
  </si>
  <si>
    <t>SỐ LƯỢNG THEO ĐỊNH MỨC  (NET)</t>
  </si>
  <si>
    <t>LỖI VẢI (DEFECT)
+ ĐẦU KHÚC</t>
  </si>
  <si>
    <t>SỐ LƯỢNG CẦN CẤP CHO TEST INHOUSE</t>
  </si>
  <si>
    <t>SỐ LƯỢNG CẦN CẤP CHO TEST OUTSOURCE</t>
  </si>
  <si>
    <t>SỐ LƯỢNG CẦN CẤP CHO TỔ CẮT (GROSS)</t>
  </si>
  <si>
    <t xml:space="preserve">GHI CHÚ / CODE VẢI </t>
  </si>
  <si>
    <t>VẢI CHÍNH +VIỀN</t>
  </si>
  <si>
    <t>BO CỔ</t>
  </si>
  <si>
    <t>VẢI CHÍNH</t>
  </si>
  <si>
    <t>WHITE OVO STANDARD</t>
  </si>
  <si>
    <t>-OVFW24P0456003T00K LOT 0743/3 ÁNH A CẤP 795M</t>
  </si>
  <si>
    <t xml:space="preserve">CM20 1X1RIB  100% COTTON 260GSM </t>
  </si>
  <si>
    <t xml:space="preserve">-OVFW24P0456004T00K LOT 0743/3 ÁNH A CẤP 54M </t>
  </si>
  <si>
    <t>-OVFW24P0456005T00K LOT 0716/4 ÁNH A CẤP 74MM
-OVFW24P0456005T00K LOT 0715/4 ÁNH A CẤP 530MM</t>
  </si>
  <si>
    <t xml:space="preserve">-OVFW24P0456006T00K LOT 0716/4 ÁNH A CẤP 15M TRIỆT TIÊU
OVFW24P0456006T00K LOT 0715/4 ÁNH A CẤP 26M </t>
  </si>
  <si>
    <t>-OVFW24P0456007T00K LOT 0309/4 ÁNH A CẤP 149M
-OVFW24P0456007T00K LOT 0310/4 ÁNH A CẤP 445M</t>
  </si>
  <si>
    <t>-OVFW24P0456008T00K LOT 0309/4 ÁNH A CẤP 17M TRIỆT TIÊU
-OVFW24P0456007T00K LOT 0310/4 ÁNH A CẤP 24M</t>
  </si>
  <si>
    <t>-OVFW24P0456009T00K LOT 1502/4 ÁNH A CẤP 400M</t>
  </si>
  <si>
    <t>-OVFW24P0456010T00K LOT 1502/4 CẤP 27M</t>
  </si>
  <si>
    <t>-OVFW24P0456011T00K LOT 1501/4 ÁNH A CẤP 399M</t>
  </si>
  <si>
    <t>-OVFW24P0456012T00K LOT 1501/4 ÁNH A CẤP 27M</t>
  </si>
  <si>
    <t xml:space="preserve">PHẦN B : PHỤ LIỆU </t>
  </si>
  <si>
    <t>PHỤ LIỆU</t>
  </si>
  <si>
    <t>MÀU PHỤ LIỆU</t>
  </si>
  <si>
    <t>CODE MÀU</t>
  </si>
  <si>
    <t>MÀU VẢI</t>
  </si>
  <si>
    <t>SỐ LƯỢNG ĐH</t>
  </si>
  <si>
    <t xml:space="preserve">ĐỊNH MỨC </t>
  </si>
  <si>
    <t>SỐ LƯỢNG THEO ĐM</t>
  </si>
  <si>
    <t>HAO HỤT</t>
  </si>
  <si>
    <t xml:space="preserve">SỐ LƯỢNG CẤP </t>
  </si>
  <si>
    <t>GHI CHÚ</t>
  </si>
  <si>
    <t xml:space="preserve">CHỈ 40/2 MAY CHÍNH + VẮT SỔ </t>
  </si>
  <si>
    <t>CUỘN</t>
  </si>
  <si>
    <t xml:space="preserve">NHÃN CHÍNH </t>
  </si>
  <si>
    <t>BLACK</t>
  </si>
  <si>
    <t xml:space="preserve">PCS </t>
  </si>
  <si>
    <t>NHÃN SIZE</t>
  </si>
  <si>
    <t>CHỈ TEX 40 MAY CHÍNH + VẮT SỔ</t>
  </si>
  <si>
    <t>GR10.038</t>
  </si>
  <si>
    <t>PO: O08-0510</t>
  </si>
  <si>
    <t>RE8082</t>
  </si>
  <si>
    <t>NHÃN CHÍNH LT251 KHÔNG SIZE (LBOVO151)</t>
  </si>
  <si>
    <t>PO: O08-0511</t>
  </si>
  <si>
    <t>NHÃN SIZE LT246 (OVOW23_181_T)</t>
  </si>
  <si>
    <t>NHÃN XUẤT XỨ (MADE IN VIET NAM)
LT138_TEAR-AWAY COO TAB_OVOF21_217_T</t>
  </si>
  <si>
    <t>PO: O08-0513</t>
  </si>
  <si>
    <t>NHÃN THÀNH PHẦN 100% COTTON LT110_CC LABEL</t>
  </si>
  <si>
    <t>PO: O08-0512</t>
  </si>
  <si>
    <t>TAPE DỆT 5MM</t>
  </si>
  <si>
    <t>NATURAL</t>
  </si>
  <si>
    <t>PO: O08-0514</t>
  </si>
  <si>
    <t>TAPE DỆT 1/8"</t>
  </si>
  <si>
    <t>PHẦN D : IN / THÊU / WASH</t>
  </si>
  <si>
    <t>PHẦN E : HÌNH</t>
  </si>
  <si>
    <t>CHẤT LƯỢNG VÀ KÍCH THƯỚC</t>
  </si>
  <si>
    <t>DUYỆT HÌNH IN THEO</t>
  </si>
  <si>
    <t>THÔNG TIN ĐỊNH VỊ HÌNH IN</t>
  </si>
  <si>
    <t>XXL</t>
  </si>
  <si>
    <t xml:space="preserve">THÊU : </t>
  </si>
  <si>
    <t>DUYỆT HÌNH THÊU THEO</t>
  </si>
  <si>
    <t>THÔNG TIN ĐỊNH VỊ HÌNH THÊU</t>
  </si>
  <si>
    <t xml:space="preserve">ĐỊNH VỊ HÌNH THÊU THÂN TRƯỚC :
CANH GIỮA THÂN TRƯỚC , TỪ ĐƯỜNG MAY GIỮA CỔ TRƯỚC XUỐNG </t>
  </si>
  <si>
    <t>9.5CM</t>
  </si>
  <si>
    <t>DUYỆT GARMENT WASH  THEO</t>
  </si>
  <si>
    <t>CẦN WASH ĐỂ CO RÚT VÀO THÔNG SỐ.</t>
  </si>
  <si>
    <t xml:space="preserve">WASH : </t>
  </si>
  <si>
    <t>KHÔNG WASH</t>
  </si>
  <si>
    <t xml:space="preserve">PHẦN F: LƯU Ý </t>
  </si>
  <si>
    <t>-CÁCH MAY THEO NHƯ TÀI LIỆU ĐÍNH KÈM</t>
  </si>
  <si>
    <t xml:space="preserve">-CÁCH GẮN NHÃN PHẢI NHƯ TÀI LIỆU YÊU CẦU </t>
  </si>
  <si>
    <t>-SỐ LƯỢNG NHÃN SIZE NHƯ SAU :</t>
  </si>
  <si>
    <t>SIZE</t>
  </si>
  <si>
    <t>SỐ LƯỢNG</t>
  </si>
  <si>
    <t xml:space="preserve">VẢI CHÍNH </t>
  </si>
  <si>
    <t>THÀNH PHẦN</t>
  </si>
  <si>
    <t>CHỈ MAY CHÍNH</t>
  </si>
  <si>
    <t xml:space="preserve">GẬP ĐÔI, MAY KẸP TẠI GIỮA CỔ SAU </t>
  </si>
  <si>
    <t xml:space="preserve">GẬP ĐÔI, MAY SÁT BÊN CẠNH TRÁI CỦA NHÃN CHÍNH ( HƯỚNG NGƯỜI MẶC) </t>
  </si>
  <si>
    <t>GẬP ĐÔI, MAY KẸP BÊN SƯỜN TRÁI NGƯỜI MẶT, CÁCH MÉP LAI 11CM</t>
  </si>
  <si>
    <t>Not applicable for now</t>
  </si>
  <si>
    <t>Gender</t>
  </si>
  <si>
    <t>Supplier</t>
  </si>
  <si>
    <t>MEASUREMENT</t>
  </si>
  <si>
    <t>INSTRUCTION</t>
  </si>
  <si>
    <t>BODY</t>
  </si>
  <si>
    <t>BODY LENGTH</t>
  </si>
  <si>
    <t>FRONT, SHOULDER NECK POINT TO BOTTOM HEM</t>
  </si>
  <si>
    <t>A</t>
  </si>
  <si>
    <t>SHOULDER TO SHOULDER</t>
  </si>
  <si>
    <t>SEAM TO SEAM, EXCL BINDING OR CUFF HEM</t>
  </si>
  <si>
    <t>NGANG VAI</t>
  </si>
  <si>
    <t>B</t>
  </si>
  <si>
    <t xml:space="preserve">1/2 CHEST WIDTH </t>
  </si>
  <si>
    <t>1 CM BELOW ARMPIT</t>
  </si>
  <si>
    <t>1/2 NGANG NGỰC DƯỚI NÁCH 1CM</t>
  </si>
  <si>
    <t>C</t>
  </si>
  <si>
    <t>1/2 BOTTOM WIDTH AT RIB/ BOTTOM HEM</t>
  </si>
  <si>
    <t xml:space="preserve">RELAXED </t>
  </si>
  <si>
    <t>F</t>
  </si>
  <si>
    <t>BOTTOM HEM HEIGHT</t>
  </si>
  <si>
    <t>STITCHING OR RIB HEIGHT</t>
  </si>
  <si>
    <t>G</t>
  </si>
  <si>
    <t>1/2 ARMHOLE STRAIGHT</t>
  </si>
  <si>
    <t>1/2 NÁCH ĐO THẲNG</t>
  </si>
  <si>
    <t>H</t>
  </si>
  <si>
    <t>1/2 SLEEVE OPENING INSIDE</t>
  </si>
  <si>
    <t>RIB/ CUFF HEM</t>
  </si>
  <si>
    <t>J</t>
  </si>
  <si>
    <t>CUFF HEM HEIGHT</t>
  </si>
  <si>
    <t>TO BẢN LAI TAY</t>
  </si>
  <si>
    <t>K</t>
  </si>
  <si>
    <t xml:space="preserve">SLEEVE LENGTH </t>
  </si>
  <si>
    <t>DÀI TAY TỪ GIỮA CỔ SAU ĐẾN LAI TAY</t>
  </si>
  <si>
    <t>DÀI TAY TỪ ĐỈNH VAI ĐẾN LAI TAY</t>
  </si>
  <si>
    <t>NECK</t>
  </si>
  <si>
    <t xml:space="preserve">NECK OPENING </t>
  </si>
  <si>
    <t>SEAM TO SEAM, INCL COLLAR</t>
  </si>
  <si>
    <t>RỘNG CỔ</t>
  </si>
  <si>
    <t>O</t>
  </si>
  <si>
    <t>FRONT NECK DROP</t>
  </si>
  <si>
    <t>STRAIGHT FROM SNP TO CF NECKLINE, INCL COLLAR</t>
  </si>
  <si>
    <t>HẠ CỔ TRƯỚC</t>
  </si>
  <si>
    <t>P</t>
  </si>
  <si>
    <t>BACK NECK DROP</t>
  </si>
  <si>
    <t>HẠ CỔ SAU</t>
  </si>
  <si>
    <t>Q</t>
  </si>
  <si>
    <t>COLLAR HEIGHT</t>
  </si>
  <si>
    <t>R</t>
  </si>
  <si>
    <t>MINIMUM HEADPASSING</t>
  </si>
  <si>
    <t>NECKOPENING STRETCHED OPEN TO MAX</t>
  </si>
  <si>
    <t>T25-0047</t>
  </si>
  <si>
    <t>T25-0049</t>
  </si>
  <si>
    <t>T25-0051</t>
  </si>
  <si>
    <t>T25  FW25  G2783</t>
  </si>
  <si>
    <t>FW25 - PRODUCTION</t>
  </si>
  <si>
    <t>SAMPLING</t>
  </si>
  <si>
    <t>OFF WHITE</t>
  </si>
  <si>
    <t xml:space="preserve">NHÃN THÀNH PHẦN </t>
  </si>
  <si>
    <r>
      <t>IN :</t>
    </r>
    <r>
      <rPr>
        <b/>
        <sz val="45"/>
        <rFont val="Muli"/>
      </rPr>
      <t xml:space="preserve"> </t>
    </r>
  </si>
  <si>
    <t xml:space="preserve">DUYỆT CHẤT LƯỢNG, MÀU SẮC HÌNH IN NHƯ COMMENT </t>
  </si>
  <si>
    <t>ĐỊNH VỊ HÌNH IN THÂN SAU : CANH GIỮA THÂN SAU, TỪ ĐƯỜNG MAY GIỮA CỔ SAU XUÔNG</t>
  </si>
  <si>
    <t>0CM</t>
  </si>
  <si>
    <t>DUYỆT CHẤT LƯỢNG, MÀU SẮC HÌNH IN NHƯ COMMENT MER GỬI</t>
  </si>
  <si>
    <t>- DUYỆT CHẤT LƯỢNG MÀU SẮC HÌNH THÊU NHƯ TRÊN ÁO MẪU ĐÃ CHUYỂN CÙNG TÁC NGHIỆP SẢN XUẤT</t>
  </si>
  <si>
    <t>7CM</t>
  </si>
  <si>
    <t>KHÔNG IN</t>
  </si>
  <si>
    <t>THÊU BÁN THÀNH PHẨM TẠI THÂN TRƯỚC +THÂN SAU</t>
  </si>
  <si>
    <t>10.5CM</t>
  </si>
  <si>
    <t xml:space="preserve">ĐỊNH VỊ HÌNH THÊU THÂN SAU :
CANH GIỮA THÂN SAU , TỪ ĐƯỜNG MAY GIỮA CỔ TRƯỚC XUỐNG </t>
  </si>
  <si>
    <t>FLORA FULL ICON HOODIE WOMEN OFF WHITE</t>
  </si>
  <si>
    <t>C0057-HOD057-OPTION 1</t>
  </si>
  <si>
    <t>FEELCE 100% COTTON 330GSM</t>
  </si>
  <si>
    <t>RIB 2X2 100% COTTON 390GSM</t>
  </si>
  <si>
    <t>BO TAY + BO LAI</t>
  </si>
  <si>
    <t>DÂY TAPE XƯƠNG CÁ</t>
  </si>
  <si>
    <t>Date:</t>
  </si>
  <si>
    <t xml:space="preserve">Date production ok: </t>
  </si>
  <si>
    <t xml:space="preserve">Style </t>
  </si>
  <si>
    <t>TOL(+/-)
UPDATED ON 16.SEP</t>
  </si>
  <si>
    <t>COMMENTS FROM CUSTOMER</t>
  </si>
  <si>
    <t>COMMENTS FROM UA ON 09.SEP</t>
  </si>
  <si>
    <t>DÀI TRƯỚC TỪ ĐỈNH VAI ĐẾN LAI ( BAO GỒM RIB)</t>
  </si>
  <si>
    <t>1/2 CARURE WIDTH</t>
  </si>
  <si>
    <t>1/2 ARMHOLE HEIGHT, SEAM TO SEAM</t>
  </si>
  <si>
    <t xml:space="preserve">1/2 RỘNG TRƯỚC TỪ GIỮA NÁCH </t>
  </si>
  <si>
    <t>D</t>
  </si>
  <si>
    <t>1/2 RỘNG LAI ĐO ÊM</t>
  </si>
  <si>
    <t>E</t>
  </si>
  <si>
    <t xml:space="preserve">1/2 BOTTOM WIDTH AT 5 CM ABOVE RIB </t>
  </si>
  <si>
    <t>1/2 RỘNG LAI ĐO TỪ ĐƯỜNG TRA LAI LÊN 5CM</t>
  </si>
  <si>
    <t>TO BẢN LAI</t>
  </si>
  <si>
    <t>1/2 SLEEVEWIDTH AT ARMPIT</t>
  </si>
  <si>
    <t>UNDERARM POINT, PERPENDULAR TO SLEEVE</t>
  </si>
  <si>
    <t>1/2 BẮP TAY ĐO VUÔNG GÓC TẠI NÁCH</t>
  </si>
  <si>
    <t>1/2 SLEEVE WIDTH AT 5 CM ABOVE RIB/ CUFF HEM</t>
  </si>
  <si>
    <t>1/2 KHỦY TAY ĐO TỪ ĐƯỜNG TRA LAI TAY LÊN 5CM</t>
  </si>
  <si>
    <t>CỬA TAY</t>
  </si>
  <si>
    <t>I</t>
  </si>
  <si>
    <t>CB NECK TO SHOULDER TO CUFF HEM</t>
  </si>
  <si>
    <t>UA suggested grading increase to a better shape. You fading is quite small which is not complete and not comfortable  -&gt; APPROVED BY EMILIE ON 16/SEP</t>
  </si>
  <si>
    <t>SLEEVEHEAD HEIGHT</t>
  </si>
  <si>
    <t>SHOULDERDROP</t>
  </si>
  <si>
    <t xml:space="preserve">HEIGHT BETWEEN SNP AT NECK TO SHOULDERSEAM </t>
  </si>
  <si>
    <t>ARMPIT POSITION FROM SHOULDER NECK POINT</t>
  </si>
  <si>
    <t>FOR RAGLAN, MEASURE STRAIGHT TILL UNDERARM POINT</t>
  </si>
  <si>
    <t>N</t>
  </si>
  <si>
    <t>make a bit smaller</t>
  </si>
  <si>
    <t>COLLAR WIDTH ON TOP</t>
  </si>
  <si>
    <t>REAL OPENING, EXCL COLLAR</t>
  </si>
  <si>
    <t>OK</t>
  </si>
  <si>
    <t>HOOD</t>
  </si>
  <si>
    <t xml:space="preserve">1/2 HOOD OPENING </t>
  </si>
  <si>
    <t xml:space="preserve">FRONT OPENING </t>
  </si>
  <si>
    <t>1/2 MIÊNG NÓN TRƯỚC</t>
  </si>
  <si>
    <t>UA suggested grading increase to a better shape. You fading is quite small which is not complete and not comfortable. Please see the image next to   -&gt; APPROVED BY EMILIE ON 16/SEP</t>
  </si>
  <si>
    <t>HOOD EDGE CIRCUMFERENCE</t>
  </si>
  <si>
    <t>NECKLINE TO FRONT OPENING</t>
  </si>
  <si>
    <t xml:space="preserve">SÓNG NÓN </t>
  </si>
  <si>
    <t>UA suggested grading increase to a better shape. You fading is quite small which is not complete and not comfortable. Please see the image next to  -&gt; APPROVED BY EMILIE ON 16/SEP</t>
  </si>
  <si>
    <t>1/2 HOOD WIDTH</t>
  </si>
  <si>
    <t xml:space="preserve">15 CM FROM TOP HOOD </t>
  </si>
  <si>
    <t>1/2 RỘNG NÓN TỪ ĐỈNH NÓN XUỐNG 15CM</t>
  </si>
  <si>
    <t>1/2 HOOD HEIGHT</t>
  </si>
  <si>
    <t>SHOULDER NECK POINT TO TOP HOOD</t>
  </si>
  <si>
    <t>1/2 CAO NÓN TỪ ĐIỂM CỔ ĐẾN ĐỈNH NÓN</t>
  </si>
  <si>
    <t>LENGTH CORD ENDS</t>
  </si>
  <si>
    <t>WHEN HOOD IS RELAXED, VISIBLE LENGTH</t>
  </si>
  <si>
    <t>POCKET</t>
  </si>
  <si>
    <t>POCKET HEIGHT</t>
  </si>
  <si>
    <t>CENTER</t>
  </si>
  <si>
    <t>W</t>
  </si>
  <si>
    <t xml:space="preserve">POCKET WIDTH AT TOP </t>
  </si>
  <si>
    <t>X</t>
  </si>
  <si>
    <t>POCKET WIDTH AT BOTTOM</t>
  </si>
  <si>
    <t>Y</t>
  </si>
  <si>
    <t>POCKET OPENING</t>
  </si>
  <si>
    <t>Z</t>
  </si>
  <si>
    <t>ARTWORK</t>
  </si>
  <si>
    <t>FRONT ARTWORK SIZE</t>
  </si>
  <si>
    <t>%</t>
  </si>
  <si>
    <t xml:space="preserve">         </t>
  </si>
  <si>
    <t>BACK ARTWORK SIZE</t>
  </si>
  <si>
    <t>ARTWORK POSITION FROM SHOULDER NECK POINT</t>
  </si>
  <si>
    <t>ARTWORK POSITION FROM CF</t>
  </si>
  <si>
    <t>ARTWORK POSITION FROM CF NECKLINE</t>
  </si>
  <si>
    <t>EXCL COLLAR</t>
  </si>
  <si>
    <t>ARTWORK POSITION FROM CB NECKLINE</t>
  </si>
  <si>
    <t>Marked in red is out of tolerance, marked in yellow is adjusted or added</t>
  </si>
  <si>
    <t>LOOK - FABRIC</t>
  </si>
  <si>
    <t>FABRIC + COLOUR</t>
  </si>
  <si>
    <t>WASHING</t>
  </si>
  <si>
    <t>TRIMS</t>
  </si>
  <si>
    <t>TECHNIQUE</t>
  </si>
  <si>
    <t>COLOUR</t>
  </si>
  <si>
    <t xml:space="preserve">POSITION </t>
  </si>
  <si>
    <t>PICTURES</t>
  </si>
  <si>
    <t>FITTING</t>
  </si>
  <si>
    <t xml:space="preserve">Fitting looks ok! </t>
  </si>
  <si>
    <t>FIT OK</t>
  </si>
  <si>
    <t>* I only measured the black sample which followed spec correctly</t>
  </si>
  <si>
    <t xml:space="preserve">* The hood/ neckline has the urge to pull to the back as I noticed that neckline is quite wide for a women's hoodie, please follow adjusted measurements marked in yellow  </t>
  </si>
  <si>
    <t xml:space="preserve">  -&gt; No need to see revised samples but please make sure that headpassing measurements are respected after adjustments </t>
  </si>
  <si>
    <t>Mũ trùm đầu/cổ áo có xu hướng kéo ra sau vì tôi nhận thấy cổ áo khá rộng đối với áo hoodie dành cho phụ nữ, vui lòng làm theo số đo đã điều chỉnh được đánh dấu màu vàng. Vui lòng tôn trọng phép đo</t>
  </si>
  <si>
    <t>* Given artwork positions (spec) are ok for both colorways</t>
  </si>
  <si>
    <t>FINISHING - MANUFACTURING</t>
  </si>
  <si>
    <t>Finishing is ok as on PP samples</t>
  </si>
  <si>
    <t>Requested in following sizes</t>
  </si>
  <si>
    <t>Extra comments</t>
  </si>
  <si>
    <t>I do want to check/ approve all artwork positions of other colorways but for this style, you can proceed to production</t>
  </si>
  <si>
    <t>Please contact us if something isn't clear, or if you have any questions</t>
  </si>
  <si>
    <t>THAM KHẢO CÁCH MAY: ÁO MẪU T25-HD19 ĐÃ CHUYỂN PHÒNG KỸ THUẬT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</si>
</sst>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409]dd\-mmm\-yy;@"/>
    <numFmt numFmtId="165" formatCode="0.0"/>
    <numFmt numFmtId="166" formatCode="0\ &quot;pcs&quot;"/>
    <numFmt numFmtId="167" formatCode="\$#,##0\ ;\(\$#,##0\)"/>
    <numFmt numFmtId="168" formatCode="0.00_)"/>
    <numFmt numFmtId="169" formatCode="&quot;\&quot;#,##0;[Red]&quot;\&quot;&quot;\&quot;\-#,##0"/>
    <numFmt numFmtId="170" formatCode="&quot;\&quot;#,##0.00;[Red]&quot;\&quot;&quot;\&quot;&quot;\&quot;&quot;\&quot;&quot;\&quot;&quot;\&quot;\-#,##0.00"/>
    <numFmt numFmtId="171" formatCode="&quot;\&quot;#,##0.00;[Red]&quot;\&quot;\-#,##0.00"/>
    <numFmt numFmtId="172" formatCode="&quot;\&quot;#,##0;[Red]&quot;\&quot;\-#,##0"/>
    <numFmt numFmtId="173" formatCode="[$-409]d\-mmm;@"/>
    <numFmt numFmtId="174" formatCode="_-* #,##0.00_-;\-* #,##0.00_-;_-* &quot;-&quot;??_-;_-@_-"/>
    <numFmt numFmtId="175" formatCode="0.0%"/>
    <numFmt numFmtId="176" formatCode="#,##0.0"/>
    <numFmt numFmtId="177" formatCode="dd\-mm\-yy"/>
  </numFmts>
  <fonts count="104">
    <font>
      <sz val="11"/>
      <color theme="1"/>
      <name val="Calibri"/>
      <family val="2"/>
      <scheme val="minor"/>
    </font>
    <font>
      <sz val="11"/>
      <color theme="1"/>
      <name val="Calibri"/>
      <family val="2"/>
      <scheme val="minor"/>
    </font>
    <font>
      <sz val="10"/>
      <name val="Arial"/>
      <family val="2"/>
    </font>
    <font>
      <sz val="10"/>
      <name val="MS Sans Serif"/>
      <family val="2"/>
    </font>
    <font>
      <b/>
      <sz val="8"/>
      <name val="Arial"/>
      <family val="2"/>
    </font>
    <font>
      <sz val="10"/>
      <name val="VNI-Times"/>
    </font>
    <font>
      <sz val="8"/>
      <name val="Arial"/>
      <family val="2"/>
    </font>
    <font>
      <b/>
      <sz val="18"/>
      <name val="Arial"/>
      <family val="2"/>
    </font>
    <font>
      <b/>
      <sz val="12"/>
      <name val="Arial"/>
      <family val="2"/>
    </font>
    <font>
      <b/>
      <i/>
      <sz val="16"/>
      <name val="Helv"/>
    </font>
    <font>
      <sz val="12"/>
      <name val="Times New Roman"/>
      <family val="1"/>
    </font>
    <font>
      <sz val="13"/>
      <color indexed="8"/>
      <name val="Times New Roman"/>
      <family val="2"/>
    </font>
    <font>
      <sz val="10"/>
      <name val="Verdana"/>
      <family val="2"/>
    </font>
    <font>
      <sz val="10"/>
      <color indexed="8"/>
      <name val="Arial"/>
      <family val="2"/>
    </font>
    <font>
      <b/>
      <sz val="11"/>
      <name val="Times New Roman"/>
      <family val="1"/>
    </font>
    <font>
      <sz val="12"/>
      <name val="VNI-Times"/>
    </font>
    <font>
      <sz val="14"/>
      <name val="뼻뮝"/>
      <family val="3"/>
      <charset val="129"/>
    </font>
    <font>
      <sz val="12"/>
      <name val="뼻뮝"/>
      <family val="1"/>
      <charset val="129"/>
    </font>
    <font>
      <sz val="12"/>
      <name val="바탕체"/>
      <family val="1"/>
      <charset val="129"/>
    </font>
    <font>
      <sz val="10"/>
      <name val="굴림체"/>
      <family val="3"/>
      <charset val="129"/>
    </font>
    <font>
      <sz val="13"/>
      <name val="Muli"/>
    </font>
    <font>
      <b/>
      <sz val="26"/>
      <name val="Muli"/>
    </font>
    <font>
      <b/>
      <sz val="16"/>
      <name val="Muli"/>
    </font>
    <font>
      <sz val="16"/>
      <color theme="1"/>
      <name val="Muli"/>
    </font>
    <font>
      <sz val="26"/>
      <name val="Muli"/>
    </font>
    <font>
      <b/>
      <u/>
      <sz val="26"/>
      <name val="Muli"/>
    </font>
    <font>
      <sz val="22"/>
      <name val="Muli"/>
    </font>
    <font>
      <b/>
      <sz val="22"/>
      <name val="Muli"/>
    </font>
    <font>
      <b/>
      <i/>
      <sz val="22"/>
      <name val="Muli"/>
    </font>
    <font>
      <sz val="16"/>
      <name val="Muli"/>
    </font>
    <font>
      <b/>
      <sz val="30"/>
      <name val="Muli"/>
    </font>
    <font>
      <b/>
      <sz val="14"/>
      <color indexed="48"/>
      <name val="Muli"/>
    </font>
    <font>
      <b/>
      <sz val="11"/>
      <name val="Muli"/>
    </font>
    <font>
      <b/>
      <sz val="11"/>
      <color indexed="48"/>
      <name val="Muli"/>
    </font>
    <font>
      <sz val="18"/>
      <name val="Muli"/>
    </font>
    <font>
      <sz val="11"/>
      <color theme="1"/>
      <name val="Muli"/>
    </font>
    <font>
      <b/>
      <sz val="24"/>
      <name val="Muli"/>
    </font>
    <font>
      <sz val="24"/>
      <name val="Muli"/>
    </font>
    <font>
      <b/>
      <sz val="28"/>
      <name val="Muli"/>
    </font>
    <font>
      <sz val="36"/>
      <name val="Muli"/>
    </font>
    <font>
      <b/>
      <sz val="36"/>
      <name val="Muli"/>
    </font>
    <font>
      <b/>
      <sz val="22"/>
      <color theme="9"/>
      <name val="Muli"/>
    </font>
    <font>
      <sz val="22"/>
      <color theme="9"/>
      <name val="Muli"/>
    </font>
    <font>
      <b/>
      <sz val="22"/>
      <color theme="9" tint="-0.249977111117893"/>
      <name val="Muli"/>
    </font>
    <font>
      <sz val="22"/>
      <color indexed="8"/>
      <name val="Muli"/>
    </font>
    <font>
      <sz val="22"/>
      <color theme="1"/>
      <name val="Muli"/>
    </font>
    <font>
      <b/>
      <sz val="22"/>
      <color indexed="8"/>
      <name val="Muli"/>
    </font>
    <font>
      <sz val="11"/>
      <color rgb="FF000000"/>
      <name val="Calibri"/>
      <family val="2"/>
    </font>
    <font>
      <b/>
      <sz val="40"/>
      <name val="Muli"/>
    </font>
    <font>
      <b/>
      <sz val="24"/>
      <color theme="1"/>
      <name val="Muli"/>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name val="Muli"/>
    </font>
    <font>
      <b/>
      <sz val="36"/>
      <color indexed="48"/>
      <name val="Muli"/>
    </font>
    <font>
      <b/>
      <sz val="36"/>
      <color theme="9" tint="-0.249977111117893"/>
      <name val="Muli"/>
    </font>
    <font>
      <sz val="8"/>
      <name val="Calibri"/>
      <family val="2"/>
      <scheme val="minor"/>
    </font>
    <font>
      <sz val="10"/>
      <color indexed="8"/>
      <name val="MS Sans Serif"/>
    </font>
    <font>
      <b/>
      <sz val="32"/>
      <name val="Muli"/>
    </font>
    <font>
      <sz val="30"/>
      <name val="Muli"/>
    </font>
    <font>
      <sz val="10"/>
      <color rgb="FF000000"/>
      <name val="Times New Roman"/>
      <family val="1"/>
    </font>
    <font>
      <b/>
      <sz val="20"/>
      <color indexed="48"/>
      <name val="Muli"/>
    </font>
    <font>
      <sz val="12"/>
      <color rgb="FF000000"/>
      <name val="SimSun"/>
    </font>
    <font>
      <b/>
      <sz val="28"/>
      <color indexed="48"/>
      <name val="Muli"/>
    </font>
    <font>
      <sz val="45"/>
      <name val="Muli"/>
    </font>
    <font>
      <b/>
      <sz val="45"/>
      <name val="Muli"/>
    </font>
    <font>
      <b/>
      <sz val="33"/>
      <name val="Muli"/>
    </font>
    <font>
      <b/>
      <sz val="35"/>
      <name val="Muli"/>
    </font>
    <font>
      <b/>
      <sz val="50"/>
      <color theme="1"/>
      <name val="Muli"/>
    </font>
    <font>
      <b/>
      <sz val="44"/>
      <name val="Muli"/>
    </font>
    <font>
      <sz val="28"/>
      <name val="Muli"/>
    </font>
    <font>
      <b/>
      <sz val="32"/>
      <color theme="1"/>
      <name val="Muli"/>
    </font>
    <font>
      <b/>
      <u/>
      <sz val="45"/>
      <name val="Muli"/>
    </font>
    <font>
      <sz val="10"/>
      <name val="Calibri"/>
      <family val="2"/>
    </font>
    <font>
      <b/>
      <sz val="20"/>
      <name val="Calibri"/>
      <family val="2"/>
    </font>
    <font>
      <b/>
      <sz val="10"/>
      <name val="Calibri"/>
      <family val="2"/>
    </font>
    <font>
      <sz val="20"/>
      <color indexed="12"/>
      <name val="Calibri"/>
      <family val="2"/>
    </font>
    <font>
      <sz val="10"/>
      <color theme="0"/>
      <name val="Calibri"/>
      <family val="2"/>
    </font>
    <font>
      <b/>
      <sz val="10"/>
      <color theme="1"/>
      <name val="Calibri"/>
      <family val="2"/>
    </font>
    <font>
      <b/>
      <sz val="8"/>
      <name val="Calibri"/>
      <family val="2"/>
    </font>
    <font>
      <sz val="8"/>
      <name val="Calibri"/>
      <family val="2"/>
    </font>
    <font>
      <sz val="10"/>
      <color theme="1"/>
      <name val="Calibri"/>
      <family val="2"/>
    </font>
    <font>
      <sz val="10"/>
      <color rgb="FFFF0000"/>
      <name val="Calibri"/>
      <family val="2"/>
    </font>
    <font>
      <i/>
      <sz val="10"/>
      <color theme="1"/>
      <name val="Calibri"/>
      <family val="2"/>
    </font>
    <font>
      <i/>
      <sz val="10"/>
      <color rgb="FF00B050"/>
      <name val="Calibri"/>
      <family val="2"/>
    </font>
    <font>
      <b/>
      <u/>
      <sz val="10"/>
      <name val="Calibri"/>
      <family val="2"/>
    </font>
    <font>
      <b/>
      <sz val="18"/>
      <color rgb="FFFF0000"/>
      <name val="Calibri"/>
      <family val="2"/>
    </font>
    <font>
      <b/>
      <sz val="20"/>
      <color rgb="FFFF0000"/>
      <name val="Calibri"/>
      <family val="2"/>
    </font>
    <font>
      <sz val="18"/>
      <color rgb="FFFF0000"/>
      <name val="Calibri"/>
      <family val="2"/>
    </font>
    <font>
      <b/>
      <sz val="10"/>
      <color rgb="FFFF0000"/>
      <name val="Calibri"/>
      <family val="2"/>
    </font>
  </fonts>
  <fills count="4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indexed="26"/>
        <bgColor indexed="64"/>
      </patternFill>
    </fill>
    <fill>
      <patternFill patternType="solid">
        <fgColor indexed="35"/>
        <bgColor indexed="64"/>
      </patternFill>
    </fill>
    <fill>
      <patternFill patternType="solid">
        <fgColor indexed="3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41"/>
      </patternFill>
    </fill>
    <fill>
      <patternFill patternType="solid">
        <fgColor theme="9" tint="0.59999389629810485"/>
        <bgColor indexed="41"/>
      </patternFill>
    </fill>
    <fill>
      <patternFill patternType="solid">
        <fgColor theme="0"/>
        <bgColor indexed="4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rgb="FFFFFF00"/>
        <bgColor indexed="64"/>
      </patternFill>
    </fill>
  </fills>
  <borders count="58">
    <border>
      <left/>
      <right/>
      <top/>
      <bottom/>
      <diagonal/>
    </border>
    <border>
      <left/>
      <right/>
      <top/>
      <bottom style="hair">
        <color indexed="55"/>
      </bottom>
      <diagonal/>
    </border>
    <border>
      <left/>
      <right/>
      <top style="hair">
        <color indexed="55"/>
      </top>
      <bottom style="hair">
        <color indexed="55"/>
      </bottom>
      <diagonal/>
    </border>
    <border>
      <left/>
      <right/>
      <top style="hair">
        <color indexed="55"/>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indexed="55"/>
      </top>
      <bottom style="thin">
        <color indexed="55"/>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8">
    <xf numFmtId="0" fontId="0" fillId="0" borderId="0"/>
    <xf numFmtId="0" fontId="1" fillId="0" borderId="0"/>
    <xf numFmtId="0" fontId="2" fillId="0" borderId="0"/>
    <xf numFmtId="1" fontId="3" fillId="0" borderId="0"/>
    <xf numFmtId="1" fontId="3" fillId="0" borderId="0"/>
    <xf numFmtId="1" fontId="3" fillId="0" borderId="0"/>
    <xf numFmtId="1" fontId="3" fillId="0" borderId="0"/>
    <xf numFmtId="1" fontId="3" fillId="0" borderId="0"/>
    <xf numFmtId="1" fontId="3" fillId="0" borderId="0"/>
    <xf numFmtId="1" fontId="3" fillId="0" borderId="0"/>
    <xf numFmtId="1" fontId="3" fillId="0" borderId="0"/>
    <xf numFmtId="0" fontId="4" fillId="0" borderId="5">
      <alignment horizontal="center"/>
    </xf>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43" fontId="2" fillId="0" borderId="0" applyBorder="0" applyAlignment="0" applyProtection="0"/>
    <xf numFmtId="2" fontId="2" fillId="0" borderId="0" applyFont="0" applyFill="0" applyBorder="0" applyAlignment="0" applyProtection="0"/>
    <xf numFmtId="38" fontId="6" fillId="4"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0" fontId="6" fillId="6" borderId="6" applyNumberFormat="0" applyBorder="0" applyAlignment="0" applyProtection="0"/>
    <xf numFmtId="168" fontId="9" fillId="0" borderId="0"/>
    <xf numFmtId="0" fontId="2" fillId="0" borderId="0"/>
    <xf numFmtId="0" fontId="2" fillId="0" borderId="0"/>
    <xf numFmtId="0" fontId="10" fillId="0" borderId="0"/>
    <xf numFmtId="0" fontId="11" fillId="0" borderId="0"/>
    <xf numFmtId="0" fontId="5" fillId="0" borderId="0" applyFill="0"/>
    <xf numFmtId="0" fontId="11" fillId="0" borderId="0"/>
    <xf numFmtId="0" fontId="12" fillId="0" borderId="0"/>
    <xf numFmtId="0" fontId="5" fillId="0" borderId="0"/>
    <xf numFmtId="0" fontId="5" fillId="0" borderId="0" applyFill="0"/>
    <xf numFmtId="0" fontId="2" fillId="0" borderId="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13" fillId="7" borderId="12" applyNumberFormat="0" applyProtection="0">
      <alignment horizontal="right" vertical="center"/>
    </xf>
    <xf numFmtId="0" fontId="2" fillId="8" borderId="12" applyNumberFormat="0" applyProtection="0">
      <alignment horizontal="left" vertical="center" indent="1"/>
    </xf>
    <xf numFmtId="0" fontId="2" fillId="0" borderId="0"/>
    <xf numFmtId="40" fontId="14" fillId="0" borderId="0"/>
    <xf numFmtId="0" fontId="2" fillId="0" borderId="13" applyNumberFormat="0" applyFont="0" applyFill="0" applyAlignment="0" applyProtection="0"/>
    <xf numFmtId="0" fontId="15" fillId="0" borderId="0"/>
    <xf numFmtId="40" fontId="16" fillId="0" borderId="0" applyFont="0" applyFill="0" applyBorder="0" applyAlignment="0" applyProtection="0"/>
    <xf numFmtId="38"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10" fontId="2" fillId="0" borderId="0" applyFont="0" applyFill="0" applyBorder="0" applyAlignment="0" applyProtection="0"/>
    <xf numFmtId="0" fontId="17" fillId="0" borderId="0"/>
    <xf numFmtId="169" fontId="2" fillId="0" borderId="0" applyFont="0" applyFill="0" applyBorder="0" applyAlignment="0" applyProtection="0"/>
    <xf numFmtId="170" fontId="2"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0" fontId="19" fillId="0" borderId="0"/>
    <xf numFmtId="0" fontId="10" fillId="0" borderId="0"/>
    <xf numFmtId="0" fontId="47" fillId="0" borderId="0"/>
    <xf numFmtId="0" fontId="1" fillId="0" borderId="0"/>
    <xf numFmtId="43" fontId="1" fillId="0" borderId="0" applyFont="0" applyFill="0" applyBorder="0" applyAlignment="0" applyProtection="0"/>
    <xf numFmtId="0" fontId="10" fillId="0" borderId="0"/>
    <xf numFmtId="0" fontId="2" fillId="8" borderId="31" applyNumberFormat="0" applyProtection="0">
      <alignment horizontal="left" vertical="center" indent="1"/>
    </xf>
    <xf numFmtId="4" fontId="13" fillId="7" borderId="31" applyNumberFormat="0" applyProtection="0">
      <alignment horizontal="right" vertical="center"/>
    </xf>
    <xf numFmtId="10" fontId="6" fillId="6" borderId="29" applyNumberFormat="0" applyBorder="0" applyAlignment="0" applyProtection="0"/>
    <xf numFmtId="0" fontId="47" fillId="0" borderId="0"/>
    <xf numFmtId="0" fontId="47" fillId="0" borderId="0"/>
    <xf numFmtId="0" fontId="47" fillId="0" borderId="0"/>
    <xf numFmtId="0" fontId="47" fillId="0" borderId="0"/>
    <xf numFmtId="0" fontId="50" fillId="0" borderId="0" applyNumberFormat="0" applyFill="0" applyBorder="0" applyAlignment="0" applyProtection="0"/>
    <xf numFmtId="0" fontId="51" fillId="0" borderId="32" applyNumberFormat="0" applyFill="0" applyAlignment="0" applyProtection="0"/>
    <xf numFmtId="0" fontId="52" fillId="0" borderId="33" applyNumberFormat="0" applyFill="0" applyAlignment="0" applyProtection="0"/>
    <xf numFmtId="0" fontId="53" fillId="0" borderId="34" applyNumberFormat="0" applyFill="0" applyAlignment="0" applyProtection="0"/>
    <xf numFmtId="0" fontId="53" fillId="0" borderId="0" applyNumberFormat="0" applyFill="0" applyBorder="0" applyAlignment="0" applyProtection="0"/>
    <xf numFmtId="0" fontId="54" fillId="16" borderId="0" applyNumberFormat="0" applyBorder="0" applyAlignment="0" applyProtection="0"/>
    <xf numFmtId="0" fontId="55" fillId="17" borderId="0" applyNumberFormat="0" applyBorder="0" applyAlignment="0" applyProtection="0"/>
    <xf numFmtId="0" fontId="56" fillId="18" borderId="0" applyNumberFormat="0" applyBorder="0" applyAlignment="0" applyProtection="0"/>
    <xf numFmtId="0" fontId="57" fillId="19" borderId="35" applyNumberFormat="0" applyAlignment="0" applyProtection="0"/>
    <xf numFmtId="0" fontId="58" fillId="20" borderId="36" applyNumberFormat="0" applyAlignment="0" applyProtection="0"/>
    <xf numFmtId="0" fontId="59" fillId="20" borderId="35" applyNumberFormat="0" applyAlignment="0" applyProtection="0"/>
    <xf numFmtId="0" fontId="60" fillId="0" borderId="37" applyNumberFormat="0" applyFill="0" applyAlignment="0" applyProtection="0"/>
    <xf numFmtId="0" fontId="61" fillId="21" borderId="38" applyNumberFormat="0" applyAlignment="0" applyProtection="0"/>
    <xf numFmtId="0" fontId="62" fillId="0" borderId="0" applyNumberFormat="0" applyFill="0" applyBorder="0" applyAlignment="0" applyProtection="0"/>
    <xf numFmtId="0" fontId="1" fillId="22" borderId="39" applyNumberFormat="0" applyFont="0" applyAlignment="0" applyProtection="0"/>
    <xf numFmtId="0" fontId="63" fillId="0" borderId="0" applyNumberFormat="0" applyFill="0" applyBorder="0" applyAlignment="0" applyProtection="0"/>
    <xf numFmtId="0" fontId="64" fillId="0" borderId="40" applyNumberFormat="0" applyFill="0" applyAlignment="0" applyProtection="0"/>
    <xf numFmtId="0" fontId="6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6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6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6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65"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65"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0" borderId="0"/>
    <xf numFmtId="173" fontId="1" fillId="0" borderId="0"/>
    <xf numFmtId="174" fontId="2" fillId="0" borderId="0" applyFont="0" applyFill="0" applyBorder="0" applyAlignment="0" applyProtection="0"/>
    <xf numFmtId="0" fontId="1" fillId="0" borderId="0"/>
    <xf numFmtId="0" fontId="13" fillId="0" borderId="0">
      <alignment vertical="top"/>
    </xf>
    <xf numFmtId="0" fontId="1" fillId="0" borderId="0"/>
    <xf numFmtId="0" fontId="1" fillId="0" borderId="0"/>
    <xf numFmtId="0" fontId="47" fillId="0" borderId="0"/>
    <xf numFmtId="0" fontId="2" fillId="0" borderId="0"/>
    <xf numFmtId="0" fontId="66"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3" fillId="0" borderId="0"/>
    <xf numFmtId="0" fontId="2" fillId="0" borderId="0"/>
    <xf numFmtId="0" fontId="2" fillId="0" borderId="0"/>
    <xf numFmtId="0" fontId="71" fillId="0" borderId="0"/>
    <xf numFmtId="9" fontId="1" fillId="0" borderId="0" applyFont="0" applyFill="0" applyBorder="0" applyAlignment="0" applyProtection="0"/>
    <xf numFmtId="0" fontId="2" fillId="0" borderId="0"/>
    <xf numFmtId="0" fontId="74" fillId="0" borderId="0"/>
    <xf numFmtId="0" fontId="76" fillId="0" borderId="0"/>
    <xf numFmtId="0" fontId="76" fillId="0" borderId="0"/>
    <xf numFmtId="0" fontId="1" fillId="0" borderId="0"/>
    <xf numFmtId="0" fontId="2" fillId="0" borderId="0" applyFill="0"/>
  </cellStyleXfs>
  <cellXfs count="386">
    <xf numFmtId="0" fontId="0" fillId="0" borderId="0" xfId="0"/>
    <xf numFmtId="0" fontId="20" fillId="2" borderId="0" xfId="0" applyFont="1" applyFill="1" applyAlignment="1">
      <alignment vertical="center"/>
    </xf>
    <xf numFmtId="0" fontId="24" fillId="2" borderId="0" xfId="0" applyFont="1" applyFill="1" applyAlignment="1">
      <alignment vertical="center"/>
    </xf>
    <xf numFmtId="0" fontId="21" fillId="2" borderId="0" xfId="0" applyFont="1" applyFill="1" applyAlignment="1">
      <alignment vertical="center"/>
    </xf>
    <xf numFmtId="0" fontId="24" fillId="2" borderId="0" xfId="0" applyFont="1" applyFill="1" applyAlignment="1">
      <alignment vertical="center" wrapText="1"/>
    </xf>
    <xf numFmtId="0" fontId="25" fillId="2" borderId="0" xfId="0" applyFont="1" applyFill="1" applyAlignment="1">
      <alignment vertical="center"/>
    </xf>
    <xf numFmtId="0" fontId="21" fillId="2" borderId="0" xfId="0" applyFont="1" applyFill="1" applyAlignment="1">
      <alignment vertical="center" wrapText="1"/>
    </xf>
    <xf numFmtId="0" fontId="24" fillId="0" borderId="0" xfId="0" applyFont="1" applyAlignment="1">
      <alignment vertical="center"/>
    </xf>
    <xf numFmtId="0" fontId="21" fillId="0" borderId="0" xfId="0" applyFont="1" applyAlignment="1">
      <alignment vertical="center"/>
    </xf>
    <xf numFmtId="0" fontId="21" fillId="3" borderId="0" xfId="0" applyFont="1" applyFill="1" applyAlignment="1">
      <alignment horizontal="left" vertical="center"/>
    </xf>
    <xf numFmtId="0" fontId="21" fillId="0" borderId="0" xfId="0" applyFont="1" applyAlignment="1">
      <alignment vertical="center" wrapText="1"/>
    </xf>
    <xf numFmtId="0" fontId="26" fillId="2" borderId="0" xfId="0" applyFont="1" applyFill="1" applyAlignment="1">
      <alignment vertical="center"/>
    </xf>
    <xf numFmtId="0" fontId="27" fillId="2" borderId="0" xfId="0" applyFont="1" applyFill="1" applyAlignment="1">
      <alignment horizontal="left" vertical="center"/>
    </xf>
    <xf numFmtId="0" fontId="27" fillId="3" borderId="0" xfId="0" applyFont="1" applyFill="1" applyAlignment="1">
      <alignment vertical="center"/>
    </xf>
    <xf numFmtId="0" fontId="27" fillId="2" borderId="0" xfId="0" applyFont="1" applyFill="1" applyAlignment="1">
      <alignment vertical="center"/>
    </xf>
    <xf numFmtId="0" fontId="27" fillId="2" borderId="0" xfId="0" applyFont="1" applyFill="1" applyAlignment="1">
      <alignment vertical="center" wrapText="1"/>
    </xf>
    <xf numFmtId="0" fontId="27" fillId="3" borderId="0" xfId="0" applyFont="1" applyFill="1" applyAlignment="1">
      <alignment horizontal="left" vertical="center"/>
    </xf>
    <xf numFmtId="0" fontId="27" fillId="2" borderId="0" xfId="0" applyFont="1" applyFill="1" applyAlignment="1">
      <alignment horizontal="left" vertical="center" wrapText="1"/>
    </xf>
    <xf numFmtId="0" fontId="29" fillId="2" borderId="0" xfId="0" applyFont="1" applyFill="1" applyAlignment="1">
      <alignment vertical="center"/>
    </xf>
    <xf numFmtId="0" fontId="22" fillId="2" borderId="0" xfId="0" applyFont="1" applyFill="1" applyAlignment="1">
      <alignment horizontal="center" vertical="center"/>
    </xf>
    <xf numFmtId="0" fontId="31" fillId="2" borderId="0" xfId="0" applyFont="1" applyFill="1" applyAlignment="1">
      <alignment vertical="center"/>
    </xf>
    <xf numFmtId="0" fontId="29" fillId="2" borderId="0" xfId="0"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2" fillId="2" borderId="0" xfId="0" applyFont="1" applyFill="1" applyAlignment="1">
      <alignment vertical="center" wrapText="1"/>
    </xf>
    <xf numFmtId="0" fontId="32" fillId="2" borderId="0" xfId="0" applyFont="1" applyFill="1" applyAlignment="1">
      <alignment horizontal="center" vertical="center"/>
    </xf>
    <xf numFmtId="166" fontId="26" fillId="2" borderId="0" xfId="0" applyNumberFormat="1" applyFont="1" applyFill="1" applyAlignment="1">
      <alignment horizontal="center" vertical="center"/>
    </xf>
    <xf numFmtId="0" fontId="26" fillId="2" borderId="0" xfId="0" applyFont="1" applyFill="1" applyAlignment="1">
      <alignment horizontal="center" vertical="center"/>
    </xf>
    <xf numFmtId="0" fontId="26" fillId="2" borderId="0" xfId="0" applyFont="1" applyFill="1" applyAlignment="1">
      <alignment vertical="center" wrapText="1"/>
    </xf>
    <xf numFmtId="0" fontId="27" fillId="2" borderId="0" xfId="0" applyFont="1" applyFill="1" applyAlignment="1">
      <alignment horizontal="center" vertical="center"/>
    </xf>
    <xf numFmtId="166" fontId="27" fillId="2" borderId="0" xfId="0" applyNumberFormat="1" applyFont="1" applyFill="1" applyAlignment="1">
      <alignment horizontal="center" vertical="center"/>
    </xf>
    <xf numFmtId="0" fontId="35" fillId="0" borderId="0" xfId="0" applyFont="1" applyAlignment="1">
      <alignment vertical="center"/>
    </xf>
    <xf numFmtId="0" fontId="35" fillId="0" borderId="0" xfId="0" applyFont="1" applyAlignment="1">
      <alignment vertical="center" wrapText="1"/>
    </xf>
    <xf numFmtId="0" fontId="34" fillId="2" borderId="0" xfId="0" applyFont="1" applyFill="1" applyAlignment="1">
      <alignment horizontal="center" vertical="center"/>
    </xf>
    <xf numFmtId="0" fontId="20" fillId="2" borderId="24" xfId="0" applyFont="1" applyFill="1" applyBorder="1" applyAlignment="1">
      <alignment vertical="center"/>
    </xf>
    <xf numFmtId="0" fontId="21" fillId="2" borderId="24" xfId="0" applyFont="1" applyFill="1" applyBorder="1" applyAlignment="1">
      <alignment vertical="center" wrapText="1"/>
    </xf>
    <xf numFmtId="0" fontId="20" fillId="2" borderId="25" xfId="0" applyFont="1" applyFill="1" applyBorder="1" applyAlignment="1">
      <alignment vertical="center"/>
    </xf>
    <xf numFmtId="0" fontId="22" fillId="5" borderId="11" xfId="0" applyFont="1" applyFill="1" applyBorder="1" applyAlignment="1">
      <alignment horizontal="center" vertical="center" wrapText="1"/>
    </xf>
    <xf numFmtId="0" fontId="22" fillId="5" borderId="11" xfId="0" applyFont="1" applyFill="1" applyBorder="1" applyAlignment="1">
      <alignment horizontal="center" vertical="center"/>
    </xf>
    <xf numFmtId="0" fontId="22" fillId="5" borderId="9" xfId="0" applyFont="1" applyFill="1" applyBorder="1" applyAlignment="1">
      <alignment horizontal="center" vertical="center" wrapText="1"/>
    </xf>
    <xf numFmtId="0" fontId="41" fillId="2" borderId="0" xfId="0" applyFont="1" applyFill="1" applyAlignment="1">
      <alignment vertical="center"/>
    </xf>
    <xf numFmtId="0" fontId="42" fillId="2" borderId="0" xfId="0" applyFont="1" applyFill="1" applyAlignment="1">
      <alignment horizontal="left" vertical="center"/>
    </xf>
    <xf numFmtId="0" fontId="42" fillId="2" borderId="0" xfId="0" applyFont="1" applyFill="1" applyAlignment="1">
      <alignment vertical="center"/>
    </xf>
    <xf numFmtId="0" fontId="42" fillId="2" borderId="0" xfId="0" applyFont="1" applyFill="1" applyAlignment="1">
      <alignment vertical="center" wrapText="1"/>
    </xf>
    <xf numFmtId="0" fontId="26" fillId="2" borderId="0" xfId="0" applyFont="1" applyFill="1" applyAlignment="1">
      <alignment horizontal="left" vertical="center"/>
    </xf>
    <xf numFmtId="0" fontId="27" fillId="0" borderId="5" xfId="0" quotePrefix="1" applyFont="1" applyBorder="1" applyAlignment="1">
      <alignment horizontal="center" vertical="center"/>
    </xf>
    <xf numFmtId="0" fontId="26" fillId="2" borderId="0" xfId="0" quotePrefix="1" applyFont="1" applyFill="1" applyAlignment="1">
      <alignment horizontal="left" vertical="center"/>
    </xf>
    <xf numFmtId="0" fontId="45" fillId="0" borderId="0" xfId="0" applyFont="1" applyAlignment="1">
      <alignment vertical="center"/>
    </xf>
    <xf numFmtId="0" fontId="45" fillId="0" borderId="0" xfId="0" applyFont="1" applyAlignment="1">
      <alignment vertical="center" wrapText="1"/>
    </xf>
    <xf numFmtId="0" fontId="30" fillId="3" borderId="0" xfId="0" applyFont="1" applyFill="1" applyAlignment="1">
      <alignment vertical="center"/>
    </xf>
    <xf numFmtId="0" fontId="30" fillId="15" borderId="0" xfId="0" applyFont="1" applyFill="1" applyAlignment="1">
      <alignment horizontal="left" vertical="center"/>
    </xf>
    <xf numFmtId="0" fontId="30" fillId="15" borderId="0" xfId="0" applyFont="1" applyFill="1" applyAlignment="1">
      <alignment horizontal="center" vertical="center"/>
    </xf>
    <xf numFmtId="0" fontId="21" fillId="3" borderId="0" xfId="0" applyFont="1" applyFill="1" applyAlignment="1">
      <alignment vertical="center"/>
    </xf>
    <xf numFmtId="0" fontId="37" fillId="2" borderId="0" xfId="0" applyFont="1" applyFill="1" applyAlignment="1">
      <alignment vertical="center"/>
    </xf>
    <xf numFmtId="0" fontId="37" fillId="2" borderId="29" xfId="0" applyFont="1" applyFill="1" applyBorder="1" applyAlignment="1">
      <alignment horizontal="center" vertical="center"/>
    </xf>
    <xf numFmtId="0" fontId="28" fillId="2" borderId="26" xfId="0" applyFont="1" applyFill="1" applyBorder="1" applyAlignment="1">
      <alignment horizontal="left" vertical="center"/>
    </xf>
    <xf numFmtId="0" fontId="43" fillId="3" borderId="0" xfId="0" applyFont="1" applyFill="1" applyAlignment="1">
      <alignment vertical="center"/>
    </xf>
    <xf numFmtId="165" fontId="37" fillId="0" borderId="29" xfId="0" applyNumberFormat="1" applyFont="1" applyBorder="1" applyAlignment="1">
      <alignment horizontal="center" vertical="center"/>
    </xf>
    <xf numFmtId="1" fontId="44" fillId="0" borderId="29" xfId="1" applyNumberFormat="1" applyFont="1" applyBorder="1" applyAlignment="1">
      <alignment horizontal="center" vertical="center" wrapText="1"/>
    </xf>
    <xf numFmtId="0" fontId="26" fillId="2" borderId="20" xfId="0" quotePrefix="1" applyFont="1" applyFill="1" applyBorder="1" applyAlignment="1">
      <alignment horizontal="center" vertical="center" wrapText="1"/>
    </xf>
    <xf numFmtId="0" fontId="26" fillId="2" borderId="21" xfId="0" quotePrefix="1" applyFont="1" applyFill="1" applyBorder="1" applyAlignment="1">
      <alignment horizontal="center" vertical="center" wrapText="1"/>
    </xf>
    <xf numFmtId="1" fontId="26" fillId="2" borderId="29" xfId="0" applyNumberFormat="1" applyFont="1" applyFill="1" applyBorder="1" applyAlignment="1">
      <alignment horizontal="center" vertical="center"/>
    </xf>
    <xf numFmtId="4" fontId="37" fillId="2" borderId="29" xfId="0" applyNumberFormat="1" applyFont="1" applyFill="1" applyBorder="1" applyAlignment="1">
      <alignment horizontal="center" vertical="center"/>
    </xf>
    <xf numFmtId="1" fontId="27" fillId="2" borderId="29" xfId="0" applyNumberFormat="1" applyFont="1" applyFill="1" applyBorder="1" applyAlignment="1">
      <alignment horizontal="center" vertical="center"/>
    </xf>
    <xf numFmtId="0" fontId="22" fillId="5" borderId="29" xfId="0" applyFont="1" applyFill="1" applyBorder="1" applyAlignment="1">
      <alignment horizontal="center" vertical="center" wrapText="1"/>
    </xf>
    <xf numFmtId="0" fontId="22" fillId="5" borderId="29" xfId="0" applyFont="1" applyFill="1" applyBorder="1" applyAlignment="1">
      <alignment horizontal="center" vertical="center"/>
    </xf>
    <xf numFmtId="0" fontId="26" fillId="2" borderId="29" xfId="0" applyFont="1" applyFill="1" applyBorder="1" applyAlignment="1">
      <alignment horizontal="center" vertical="center"/>
    </xf>
    <xf numFmtId="165" fontId="26" fillId="2" borderId="29" xfId="0" applyNumberFormat="1" applyFont="1" applyFill="1" applyBorder="1" applyAlignment="1">
      <alignment horizontal="center" vertical="center"/>
    </xf>
    <xf numFmtId="2" fontId="26" fillId="2" borderId="29" xfId="0" applyNumberFormat="1" applyFont="1" applyFill="1" applyBorder="1" applyAlignment="1">
      <alignment horizontal="center" vertical="center"/>
    </xf>
    <xf numFmtId="0" fontId="37" fillId="2" borderId="29" xfId="0" applyFont="1" applyFill="1" applyBorder="1" applyAlignment="1">
      <alignment horizontal="center" vertical="center" wrapText="1"/>
    </xf>
    <xf numFmtId="1" fontId="37" fillId="2" borderId="29" xfId="0" applyNumberFormat="1" applyFont="1" applyFill="1" applyBorder="1" applyAlignment="1">
      <alignment horizontal="center" vertical="center" wrapText="1"/>
    </xf>
    <xf numFmtId="0" fontId="37" fillId="0" borderId="29" xfId="0" applyFont="1" applyBorder="1" applyAlignment="1">
      <alignment horizontal="center" vertical="center"/>
    </xf>
    <xf numFmtId="1" fontId="26" fillId="2" borderId="30" xfId="0" applyNumberFormat="1" applyFont="1" applyFill="1" applyBorder="1" applyAlignment="1">
      <alignment vertical="center" wrapText="1"/>
    </xf>
    <xf numFmtId="0" fontId="26" fillId="2" borderId="27" xfId="0" quotePrefix="1" applyFont="1" applyFill="1" applyBorder="1" applyAlignment="1">
      <alignment vertical="center" wrapText="1"/>
    </xf>
    <xf numFmtId="0" fontId="26" fillId="2" borderId="20" xfId="0" quotePrefix="1" applyFont="1" applyFill="1" applyBorder="1" applyAlignment="1">
      <alignment vertical="center" wrapText="1"/>
    </xf>
    <xf numFmtId="0" fontId="68" fillId="2" borderId="1" xfId="0" applyFont="1" applyFill="1" applyBorder="1" applyAlignment="1">
      <alignment horizontal="center" vertical="center"/>
    </xf>
    <xf numFmtId="0" fontId="69" fillId="3" borderId="0" xfId="0" applyFont="1" applyFill="1" applyAlignment="1">
      <alignment vertical="center"/>
    </xf>
    <xf numFmtId="0" fontId="40" fillId="4" borderId="1" xfId="0" quotePrefix="1" applyFont="1" applyFill="1" applyBorder="1" applyAlignment="1">
      <alignment horizontal="center" vertical="center"/>
    </xf>
    <xf numFmtId="0" fontId="69" fillId="2" borderId="1" xfId="0" applyFont="1" applyFill="1" applyBorder="1" applyAlignment="1">
      <alignment horizontal="center" vertical="center"/>
    </xf>
    <xf numFmtId="0" fontId="39" fillId="2" borderId="0" xfId="0" applyFont="1" applyFill="1" applyAlignment="1">
      <alignment vertical="center"/>
    </xf>
    <xf numFmtId="0" fontId="69" fillId="2" borderId="1" xfId="0" applyFont="1" applyFill="1" applyBorder="1" applyAlignment="1">
      <alignment horizontal="left" vertical="center"/>
    </xf>
    <xf numFmtId="0" fontId="40" fillId="2" borderId="2" xfId="0" applyFont="1" applyFill="1" applyBorder="1" applyAlignment="1">
      <alignment horizontal="left" vertical="center"/>
    </xf>
    <xf numFmtId="0" fontId="40" fillId="2" borderId="2" xfId="0" applyFont="1" applyFill="1" applyBorder="1" applyAlignment="1">
      <alignment vertical="center"/>
    </xf>
    <xf numFmtId="0" fontId="40" fillId="2" borderId="2" xfId="0" applyFont="1" applyFill="1" applyBorder="1" applyAlignment="1">
      <alignment horizontal="center" vertical="center"/>
    </xf>
    <xf numFmtId="3" fontId="40" fillId="2" borderId="2" xfId="0" applyNumberFormat="1" applyFont="1" applyFill="1" applyBorder="1" applyAlignment="1">
      <alignment horizontal="center" vertical="center"/>
    </xf>
    <xf numFmtId="0" fontId="40" fillId="2" borderId="2" xfId="62" applyNumberFormat="1" applyFont="1" applyFill="1" applyBorder="1" applyAlignment="1">
      <alignment horizontal="center" vertical="center"/>
    </xf>
    <xf numFmtId="0" fontId="40" fillId="13" borderId="2" xfId="0" applyFont="1" applyFill="1" applyBorder="1" applyAlignment="1">
      <alignment horizontal="center" vertical="center"/>
    </xf>
    <xf numFmtId="0" fontId="40" fillId="5" borderId="2" xfId="0" applyFont="1" applyFill="1" applyBorder="1" applyAlignment="1">
      <alignment vertical="center"/>
    </xf>
    <xf numFmtId="1" fontId="40" fillId="13" borderId="2" xfId="0" applyNumberFormat="1" applyFont="1" applyFill="1" applyBorder="1" applyAlignment="1">
      <alignment vertical="center"/>
    </xf>
    <xf numFmtId="0" fontId="40" fillId="2" borderId="0" xfId="0" applyFont="1" applyFill="1" applyAlignment="1">
      <alignment vertical="center"/>
    </xf>
    <xf numFmtId="0" fontId="40" fillId="14" borderId="0" xfId="0" applyFont="1" applyFill="1" applyAlignment="1">
      <alignment horizontal="left" vertical="center"/>
    </xf>
    <xf numFmtId="0" fontId="40" fillId="14" borderId="0" xfId="0" applyFont="1" applyFill="1" applyAlignment="1">
      <alignment horizontal="center" vertical="center"/>
    </xf>
    <xf numFmtId="1" fontId="40" fillId="14" borderId="0" xfId="0" applyNumberFormat="1" applyFont="1" applyFill="1" applyAlignment="1">
      <alignment horizontal="right" vertical="center"/>
    </xf>
    <xf numFmtId="0" fontId="21" fillId="3" borderId="0" xfId="0" applyFont="1" applyFill="1" applyAlignment="1">
      <alignment vertical="center" wrapText="1"/>
    </xf>
    <xf numFmtId="1" fontId="46" fillId="0" borderId="29" xfId="1" applyNumberFormat="1" applyFont="1" applyBorder="1" applyAlignment="1">
      <alignment vertical="center" wrapText="1"/>
    </xf>
    <xf numFmtId="1" fontId="48" fillId="14" borderId="0" xfId="0" applyNumberFormat="1" applyFont="1" applyFill="1" applyAlignment="1">
      <alignment horizontal="center" vertical="center"/>
    </xf>
    <xf numFmtId="1" fontId="27" fillId="0" borderId="29" xfId="1" applyNumberFormat="1" applyFont="1" applyBorder="1" applyAlignment="1">
      <alignment horizontal="center" vertical="center" wrapText="1"/>
    </xf>
    <xf numFmtId="9" fontId="20" fillId="2" borderId="0" xfId="131" applyFont="1" applyFill="1" applyAlignment="1">
      <alignment vertical="center"/>
    </xf>
    <xf numFmtId="9" fontId="24" fillId="2" borderId="0" xfId="131" applyFont="1" applyFill="1" applyAlignment="1">
      <alignment vertical="center"/>
    </xf>
    <xf numFmtId="9" fontId="24" fillId="0" borderId="0" xfId="131" applyFont="1" applyAlignment="1">
      <alignment vertical="center"/>
    </xf>
    <xf numFmtId="9" fontId="26" fillId="2" borderId="0" xfId="131" applyFont="1" applyFill="1" applyAlignment="1">
      <alignment vertical="center"/>
    </xf>
    <xf numFmtId="9" fontId="29" fillId="2" borderId="0" xfId="131" applyFont="1" applyFill="1" applyAlignment="1">
      <alignment vertical="center"/>
    </xf>
    <xf numFmtId="9" fontId="39" fillId="2" borderId="0" xfId="131" applyFont="1" applyFill="1" applyAlignment="1">
      <alignment vertical="center"/>
    </xf>
    <xf numFmtId="9" fontId="40" fillId="2" borderId="0" xfId="131" applyFont="1" applyFill="1" applyAlignment="1">
      <alignment vertical="center"/>
    </xf>
    <xf numFmtId="9" fontId="30" fillId="3" borderId="0" xfId="131" applyFont="1" applyFill="1" applyAlignment="1">
      <alignment vertical="center"/>
    </xf>
    <xf numFmtId="9" fontId="29" fillId="2" borderId="0" xfId="131" applyFont="1" applyFill="1" applyAlignment="1">
      <alignment horizontal="center" vertical="center"/>
    </xf>
    <xf numFmtId="9" fontId="26" fillId="2" borderId="0" xfId="131" applyFont="1" applyFill="1" applyAlignment="1">
      <alignment horizontal="center" vertical="center"/>
    </xf>
    <xf numFmtId="9" fontId="37" fillId="2" borderId="0" xfId="131" applyFont="1" applyFill="1" applyAlignment="1">
      <alignment vertical="center"/>
    </xf>
    <xf numFmtId="9" fontId="32" fillId="2" borderId="0" xfId="131" applyFont="1" applyFill="1" applyAlignment="1">
      <alignment vertical="center"/>
    </xf>
    <xf numFmtId="9" fontId="34" fillId="2" borderId="0" xfId="131" applyFont="1" applyFill="1" applyAlignment="1">
      <alignment horizontal="center" vertical="center"/>
    </xf>
    <xf numFmtId="9" fontId="27" fillId="2" borderId="0" xfId="131" applyFont="1" applyFill="1" applyAlignment="1">
      <alignment vertical="center"/>
    </xf>
    <xf numFmtId="9" fontId="45" fillId="0" borderId="0" xfId="131" applyFont="1" applyAlignment="1">
      <alignment vertical="center"/>
    </xf>
    <xf numFmtId="9" fontId="35" fillId="0" borderId="0" xfId="131" applyFont="1" applyAlignment="1">
      <alignment vertical="center"/>
    </xf>
    <xf numFmtId="175" fontId="40" fillId="2" borderId="0" xfId="131" applyNumberFormat="1" applyFont="1" applyFill="1" applyAlignment="1">
      <alignment vertical="center"/>
    </xf>
    <xf numFmtId="176" fontId="37" fillId="0" borderId="29" xfId="0" applyNumberFormat="1" applyFont="1" applyBorder="1" applyAlignment="1">
      <alignment horizontal="center" vertical="center"/>
    </xf>
    <xf numFmtId="0" fontId="24" fillId="2" borderId="0" xfId="0" applyFont="1" applyFill="1" applyAlignment="1">
      <alignment horizontal="left" vertical="center"/>
    </xf>
    <xf numFmtId="1" fontId="46" fillId="0" borderId="5" xfId="1" applyNumberFormat="1" applyFont="1" applyBorder="1" applyAlignment="1">
      <alignment vertical="center" wrapText="1"/>
    </xf>
    <xf numFmtId="1" fontId="44" fillId="0" borderId="4" xfId="1" applyNumberFormat="1" applyFont="1" applyBorder="1" applyAlignment="1">
      <alignment horizontal="center" vertical="center" wrapText="1"/>
    </xf>
    <xf numFmtId="0" fontId="36" fillId="0" borderId="5" xfId="0" quotePrefix="1" applyFont="1" applyBorder="1" applyAlignment="1">
      <alignment horizontal="center" vertical="center"/>
    </xf>
    <xf numFmtId="0" fontId="73" fillId="2" borderId="0" xfId="0" applyFont="1" applyFill="1" applyAlignment="1">
      <alignment vertical="center" wrapText="1"/>
    </xf>
    <xf numFmtId="0" fontId="75" fillId="2" borderId="1" xfId="0" applyFont="1" applyFill="1" applyBorder="1" applyAlignment="1">
      <alignment horizontal="left" vertical="center"/>
    </xf>
    <xf numFmtId="0" fontId="48" fillId="47" borderId="1" xfId="0" applyFont="1" applyFill="1" applyBorder="1" applyAlignment="1">
      <alignment horizontal="left" vertical="center"/>
    </xf>
    <xf numFmtId="0" fontId="48" fillId="47" borderId="3" xfId="0" applyFont="1" applyFill="1" applyBorder="1" applyAlignment="1">
      <alignment horizontal="center" vertical="center"/>
    </xf>
    <xf numFmtId="0" fontId="48" fillId="47" borderId="0" xfId="0" applyFont="1" applyFill="1" applyAlignment="1">
      <alignment horizontal="center" vertical="center"/>
    </xf>
    <xf numFmtId="0" fontId="48" fillId="47" borderId="3" xfId="0" applyFont="1" applyFill="1" applyBorder="1" applyAlignment="1">
      <alignment horizontal="center" vertical="center" wrapText="1"/>
    </xf>
    <xf numFmtId="0" fontId="48" fillId="47" borderId="1" xfId="0" applyFont="1" applyFill="1" applyBorder="1" applyAlignment="1">
      <alignment horizontal="center" vertical="center"/>
    </xf>
    <xf numFmtId="1" fontId="40" fillId="2" borderId="2" xfId="0" applyNumberFormat="1" applyFont="1" applyFill="1" applyBorder="1" applyAlignment="1">
      <alignment horizontal="center" vertical="center"/>
    </xf>
    <xf numFmtId="1" fontId="40" fillId="5" borderId="1" xfId="0" quotePrefix="1" applyNumberFormat="1" applyFont="1" applyFill="1" applyBorder="1" applyAlignment="1">
      <alignment horizontal="center" vertical="center"/>
    </xf>
    <xf numFmtId="0" fontId="27" fillId="2" borderId="29" xfId="0" applyFont="1" applyFill="1" applyBorder="1" applyAlignment="1">
      <alignment horizontal="center" vertical="center"/>
    </xf>
    <xf numFmtId="0" fontId="77" fillId="2" borderId="1" xfId="0" applyFont="1" applyFill="1" applyBorder="1" applyAlignment="1">
      <alignment horizontal="left" vertical="center"/>
    </xf>
    <xf numFmtId="0" fontId="78" fillId="2" borderId="0" xfId="0" applyFont="1" applyFill="1" applyAlignment="1">
      <alignment horizontal="left" vertical="center"/>
    </xf>
    <xf numFmtId="0" fontId="78" fillId="2" borderId="0" xfId="0" applyFont="1" applyFill="1" applyAlignment="1">
      <alignment vertical="center" wrapText="1"/>
    </xf>
    <xf numFmtId="0" fontId="79" fillId="2" borderId="0" xfId="0" applyFont="1" applyFill="1" applyAlignment="1">
      <alignment vertical="center" wrapText="1"/>
    </xf>
    <xf numFmtId="9" fontId="78" fillId="2" borderId="0" xfId="131" applyFont="1" applyFill="1" applyAlignment="1">
      <alignment horizontal="left" vertical="center"/>
    </xf>
    <xf numFmtId="0" fontId="21" fillId="2" borderId="0" xfId="0" applyFont="1" applyFill="1" applyAlignment="1">
      <alignment horizontal="left" vertical="center"/>
    </xf>
    <xf numFmtId="9" fontId="21" fillId="2" borderId="0" xfId="131" applyFont="1" applyFill="1" applyAlignment="1">
      <alignment vertical="center"/>
    </xf>
    <xf numFmtId="1" fontId="26" fillId="0" borderId="29" xfId="1" applyNumberFormat="1" applyFont="1" applyBorder="1" applyAlignment="1">
      <alignment horizontal="center" vertical="center" wrapText="1"/>
    </xf>
    <xf numFmtId="0" fontId="79" fillId="2" borderId="0" xfId="0" applyFont="1" applyFill="1" applyAlignment="1">
      <alignment horizontal="left" vertical="center"/>
    </xf>
    <xf numFmtId="0" fontId="82" fillId="0" borderId="0" xfId="0" applyFont="1" applyAlignment="1">
      <alignment vertical="center"/>
    </xf>
    <xf numFmtId="9" fontId="82" fillId="0" borderId="0" xfId="131" applyFont="1" applyAlignment="1">
      <alignment vertical="center"/>
    </xf>
    <xf numFmtId="0" fontId="83"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36" fillId="0" borderId="0" xfId="2" applyFont="1" applyAlignment="1">
      <alignment horizontal="left" vertical="center"/>
    </xf>
    <xf numFmtId="0" fontId="36" fillId="0" borderId="0" xfId="2" applyFont="1" applyAlignment="1">
      <alignment horizontal="left" vertical="top"/>
    </xf>
    <xf numFmtId="0" fontId="36" fillId="0" borderId="0" xfId="2" applyFont="1" applyAlignment="1">
      <alignment horizontal="center" vertical="center"/>
    </xf>
    <xf numFmtId="0" fontId="40" fillId="12" borderId="29" xfId="2" applyFont="1" applyFill="1" applyBorder="1" applyAlignment="1">
      <alignment horizontal="center" vertical="center" wrapText="1"/>
    </xf>
    <xf numFmtId="0" fontId="38" fillId="5" borderId="29" xfId="2" applyFont="1" applyFill="1" applyBorder="1" applyAlignment="1">
      <alignment horizontal="center" vertical="center" wrapText="1"/>
    </xf>
    <xf numFmtId="0" fontId="38" fillId="5" borderId="30" xfId="2" applyFont="1" applyFill="1" applyBorder="1" applyAlignment="1">
      <alignment horizontal="center" vertical="center" wrapText="1"/>
    </xf>
    <xf numFmtId="0" fontId="84" fillId="0" borderId="0" xfId="2" applyFont="1" applyAlignment="1">
      <alignment vertical="center"/>
    </xf>
    <xf numFmtId="0" fontId="38" fillId="5" borderId="29" xfId="2" applyFont="1" applyFill="1" applyBorder="1" applyAlignment="1">
      <alignment horizontal="center" vertical="center"/>
    </xf>
    <xf numFmtId="0" fontId="84" fillId="0" borderId="29" xfId="2" applyFont="1" applyBorder="1" applyAlignment="1">
      <alignment horizontal="center" vertical="center" wrapText="1"/>
    </xf>
    <xf numFmtId="0" fontId="39" fillId="0" borderId="29" xfId="2" applyFont="1" applyBorder="1" applyAlignment="1">
      <alignment vertical="center" wrapText="1"/>
    </xf>
    <xf numFmtId="0" fontId="38" fillId="0" borderId="0" xfId="2" applyFont="1" applyAlignment="1">
      <alignment vertical="center"/>
    </xf>
    <xf numFmtId="1" fontId="38" fillId="5" borderId="29" xfId="2" applyNumberFormat="1" applyFont="1" applyFill="1" applyBorder="1" applyAlignment="1">
      <alignment horizontal="center" vertical="center" wrapText="1"/>
    </xf>
    <xf numFmtId="1" fontId="39" fillId="0" borderId="29" xfId="2" applyNumberFormat="1" applyFont="1" applyBorder="1" applyAlignment="1">
      <alignment horizontal="center" vertical="center" wrapText="1"/>
    </xf>
    <xf numFmtId="0" fontId="84" fillId="0" borderId="29" xfId="2" quotePrefix="1" applyFont="1" applyBorder="1" applyAlignment="1">
      <alignment horizontal="center" vertical="center" wrapText="1"/>
    </xf>
    <xf numFmtId="0" fontId="29" fillId="0" borderId="0" xfId="2" applyFont="1" applyAlignment="1">
      <alignment horizontal="center" vertical="center"/>
    </xf>
    <xf numFmtId="0" fontId="29" fillId="0" borderId="0" xfId="2" applyFont="1" applyAlignment="1">
      <alignment vertical="center"/>
    </xf>
    <xf numFmtId="0" fontId="40" fillId="0" borderId="29" xfId="2" applyFont="1" applyBorder="1" applyAlignment="1">
      <alignment horizontal="center" vertical="center" wrapText="1"/>
    </xf>
    <xf numFmtId="0" fontId="27" fillId="2" borderId="26" xfId="0" applyFont="1" applyFill="1" applyBorder="1" applyAlignment="1" applyProtection="1">
      <alignment horizontal="left" vertical="center"/>
      <protection hidden="1"/>
    </xf>
    <xf numFmtId="0" fontId="27" fillId="2" borderId="26" xfId="0" applyFont="1" applyFill="1" applyBorder="1" applyAlignment="1" applyProtection="1">
      <alignment vertical="center"/>
      <protection hidden="1"/>
    </xf>
    <xf numFmtId="0" fontId="28" fillId="2" borderId="26" xfId="0" applyFont="1" applyFill="1" applyBorder="1" applyAlignment="1">
      <alignment horizontal="left" vertical="center" wrapText="1"/>
    </xf>
    <xf numFmtId="0" fontId="27" fillId="2" borderId="26" xfId="0" applyFont="1" applyFill="1" applyBorder="1" applyAlignment="1">
      <alignment vertical="center"/>
    </xf>
    <xf numFmtId="0" fontId="67" fillId="2" borderId="26" xfId="0" applyFont="1" applyFill="1" applyBorder="1" applyAlignment="1">
      <alignment vertical="center"/>
    </xf>
    <xf numFmtId="0" fontId="27" fillId="2" borderId="26" xfId="0" applyFont="1" applyFill="1" applyBorder="1" applyAlignment="1">
      <alignment horizontal="left" vertical="center"/>
    </xf>
    <xf numFmtId="15" fontId="27" fillId="2" borderId="26" xfId="0" applyNumberFormat="1" applyFont="1" applyFill="1" applyBorder="1" applyAlignment="1">
      <alignment horizontal="left" vertical="center"/>
    </xf>
    <xf numFmtId="15" fontId="27" fillId="2" borderId="26" xfId="0" applyNumberFormat="1" applyFont="1" applyFill="1" applyBorder="1" applyAlignment="1">
      <alignment horizontal="left" vertical="center" wrapText="1"/>
    </xf>
    <xf numFmtId="164" fontId="27" fillId="2" borderId="26" xfId="0" quotePrefix="1" applyNumberFormat="1" applyFont="1" applyFill="1" applyBorder="1" applyAlignment="1">
      <alignment horizontal="left" vertical="center"/>
    </xf>
    <xf numFmtId="0" fontId="27" fillId="2" borderId="26" xfId="0" applyFont="1" applyFill="1" applyBorder="1" applyAlignment="1">
      <alignment horizontal="center" vertical="center" wrapText="1"/>
    </xf>
    <xf numFmtId="0" fontId="27" fillId="2" borderId="26" xfId="0" applyFont="1" applyFill="1" applyBorder="1" applyAlignment="1">
      <alignment horizontal="center" vertical="center"/>
    </xf>
    <xf numFmtId="0" fontId="27" fillId="2" borderId="26" xfId="0" applyFont="1" applyFill="1" applyBorder="1" applyAlignment="1">
      <alignment vertical="center" wrapText="1"/>
    </xf>
    <xf numFmtId="0" fontId="30" fillId="2" borderId="26" xfId="0" applyFont="1" applyFill="1" applyBorder="1" applyAlignment="1">
      <alignment horizontal="left" vertical="center"/>
    </xf>
    <xf numFmtId="0" fontId="27" fillId="2" borderId="29" xfId="0" quotePrefix="1" applyFont="1" applyFill="1" applyBorder="1" applyAlignment="1">
      <alignment horizontal="left" vertical="center"/>
    </xf>
    <xf numFmtId="0" fontId="36" fillId="2" borderId="29" xfId="0" applyFont="1" applyFill="1" applyBorder="1" applyAlignment="1">
      <alignment horizontal="center" vertical="center"/>
    </xf>
    <xf numFmtId="1" fontId="36" fillId="2" borderId="29" xfId="0" applyNumberFormat="1" applyFont="1" applyFill="1" applyBorder="1" applyAlignment="1">
      <alignment horizontal="center" vertical="center"/>
    </xf>
    <xf numFmtId="0" fontId="86" fillId="2" borderId="0" xfId="0" applyFont="1" applyFill="1" applyAlignment="1">
      <alignment horizontal="left" vertical="center"/>
    </xf>
    <xf numFmtId="12" fontId="80" fillId="0" borderId="29" xfId="0" quotePrefix="1" applyNumberFormat="1" applyFont="1" applyBorder="1" applyAlignment="1">
      <alignment vertical="center" wrapText="1"/>
    </xf>
    <xf numFmtId="1" fontId="27" fillId="2" borderId="29" xfId="0" quotePrefix="1" applyNumberFormat="1" applyFont="1" applyFill="1" applyBorder="1" applyAlignment="1">
      <alignment horizontal="center" vertical="center"/>
    </xf>
    <xf numFmtId="1" fontId="27" fillId="2" borderId="29" xfId="0" applyNumberFormat="1" applyFont="1" applyFill="1" applyBorder="1" applyAlignment="1">
      <alignment horizontal="center" vertical="center"/>
    </xf>
    <xf numFmtId="0" fontId="27" fillId="3" borderId="30" xfId="0" applyFont="1" applyFill="1" applyBorder="1" applyAlignment="1">
      <alignment horizontal="center" vertical="center" wrapText="1"/>
    </xf>
    <xf numFmtId="0" fontId="27" fillId="3" borderId="27" xfId="0" applyFont="1" applyFill="1" applyBorder="1" applyAlignment="1">
      <alignment horizontal="center" vertical="center" wrapText="1"/>
    </xf>
    <xf numFmtId="0" fontId="27" fillId="3" borderId="28" xfId="0" applyFont="1" applyFill="1" applyBorder="1" applyAlignment="1">
      <alignment horizontal="center" vertical="center" wrapText="1"/>
    </xf>
    <xf numFmtId="0" fontId="41" fillId="2" borderId="0" xfId="0" applyFont="1" applyFill="1" applyAlignment="1">
      <alignment horizontal="left" vertical="center"/>
    </xf>
    <xf numFmtId="0" fontId="26" fillId="2" borderId="30"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26" fillId="2" borderId="28" xfId="0" applyFont="1" applyFill="1" applyBorder="1" applyAlignment="1">
      <alignment horizontal="left" vertical="center" wrapText="1"/>
    </xf>
    <xf numFmtId="0" fontId="82" fillId="0" borderId="0" xfId="0" applyFont="1" applyAlignment="1">
      <alignment horizontal="left" vertical="center" wrapText="1"/>
    </xf>
    <xf numFmtId="0" fontId="81" fillId="2" borderId="30" xfId="0" quotePrefix="1" applyFont="1" applyFill="1" applyBorder="1" applyAlignment="1">
      <alignment horizontal="center" vertical="center" wrapText="1"/>
    </xf>
    <xf numFmtId="0" fontId="81" fillId="2" borderId="27" xfId="0" quotePrefix="1" applyFont="1" applyFill="1" applyBorder="1" applyAlignment="1">
      <alignment horizontal="center" vertical="center" wrapText="1"/>
    </xf>
    <xf numFmtId="0" fontId="81" fillId="2" borderId="28" xfId="0" quotePrefix="1" applyFont="1" applyFill="1" applyBorder="1" applyAlignment="1">
      <alignment horizontal="center" vertical="center" wrapText="1"/>
    </xf>
    <xf numFmtId="0" fontId="79" fillId="2" borderId="0" xfId="0" applyFont="1" applyFill="1" applyAlignment="1">
      <alignment horizontal="left" vertical="center" wrapText="1"/>
    </xf>
    <xf numFmtId="0" fontId="27" fillId="0" borderId="30"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6" fillId="2" borderId="30" xfId="0" applyFont="1" applyFill="1" applyBorder="1" applyAlignment="1">
      <alignment horizontal="center" vertical="center" wrapText="1"/>
    </xf>
    <xf numFmtId="0" fontId="26" fillId="2" borderId="28" xfId="0" applyFont="1" applyFill="1" applyBorder="1" applyAlignment="1">
      <alignment horizontal="center" vertical="center" wrapText="1"/>
    </xf>
    <xf numFmtId="1" fontId="26" fillId="2" borderId="30" xfId="0" applyNumberFormat="1" applyFont="1" applyFill="1" applyBorder="1" applyAlignment="1">
      <alignment horizontal="center" vertical="center" wrapText="1"/>
    </xf>
    <xf numFmtId="1" fontId="26" fillId="2" borderId="28" xfId="0" applyNumberFormat="1" applyFont="1" applyFill="1" applyBorder="1" applyAlignment="1">
      <alignment horizontal="center" vertical="center" wrapText="1"/>
    </xf>
    <xf numFmtId="1" fontId="72" fillId="2" borderId="29" xfId="0" quotePrefix="1" applyNumberFormat="1" applyFont="1" applyFill="1" applyBorder="1" applyAlignment="1">
      <alignment horizontal="center" vertical="center"/>
    </xf>
    <xf numFmtId="1" fontId="72" fillId="2" borderId="29" xfId="0" applyNumberFormat="1" applyFont="1" applyFill="1" applyBorder="1" applyAlignment="1">
      <alignment horizontal="center" vertical="center"/>
    </xf>
    <xf numFmtId="0" fontId="26" fillId="2" borderId="29" xfId="0" applyFont="1" applyFill="1" applyBorder="1" applyAlignment="1">
      <alignment horizontal="left" vertical="center" wrapText="1"/>
    </xf>
    <xf numFmtId="0" fontId="26" fillId="2" borderId="29" xfId="0" applyFont="1" applyFill="1" applyBorder="1" applyAlignment="1">
      <alignment horizontal="left" vertical="center"/>
    </xf>
    <xf numFmtId="0" fontId="37" fillId="2" borderId="29" xfId="0" applyFont="1" applyFill="1" applyBorder="1" applyAlignment="1">
      <alignment horizontal="left" vertical="center" wrapText="1"/>
    </xf>
    <xf numFmtId="1" fontId="49" fillId="0" borderId="29" xfId="0" quotePrefix="1" applyNumberFormat="1" applyFont="1" applyBorder="1" applyAlignment="1">
      <alignment horizontal="center" vertical="center" wrapText="1"/>
    </xf>
    <xf numFmtId="1" fontId="49" fillId="0" borderId="29" xfId="0" applyNumberFormat="1" applyFont="1" applyBorder="1" applyAlignment="1">
      <alignment horizontal="center" vertical="center" wrapText="1"/>
    </xf>
    <xf numFmtId="0" fontId="37" fillId="0" borderId="29" xfId="0" applyFont="1" applyBorder="1" applyAlignment="1">
      <alignment horizontal="left" vertical="center" wrapText="1"/>
    </xf>
    <xf numFmtId="0" fontId="38" fillId="10" borderId="29" xfId="0" applyFont="1" applyFill="1" applyBorder="1" applyAlignment="1">
      <alignment horizontal="center" vertical="center"/>
    </xf>
    <xf numFmtId="0" fontId="22" fillId="5" borderId="9"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7"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8" xfId="0" applyFont="1" applyFill="1" applyBorder="1" applyAlignment="1">
      <alignment horizontal="center" vertical="center" wrapText="1"/>
    </xf>
    <xf numFmtId="0" fontId="22" fillId="5" borderId="29" xfId="0" applyFont="1" applyFill="1" applyBorder="1" applyAlignment="1">
      <alignment horizontal="center" vertical="center" wrapText="1"/>
    </xf>
    <xf numFmtId="1" fontId="85" fillId="0" borderId="29" xfId="0" quotePrefix="1" applyNumberFormat="1" applyFont="1" applyBorder="1" applyAlignment="1">
      <alignment horizontal="left" vertical="center" wrapText="1"/>
    </xf>
    <xf numFmtId="1" fontId="85" fillId="0" borderId="29" xfId="0" applyNumberFormat="1" applyFont="1" applyBorder="1" applyAlignment="1">
      <alignment horizontal="left" vertical="center" wrapText="1"/>
    </xf>
    <xf numFmtId="0" fontId="22" fillId="5" borderId="29" xfId="0" applyFont="1" applyFill="1" applyBorder="1" applyAlignment="1">
      <alignment horizontal="center" vertical="center"/>
    </xf>
    <xf numFmtId="1" fontId="49" fillId="0" borderId="29" xfId="0" quotePrefix="1" applyNumberFormat="1" applyFont="1" applyBorder="1" applyAlignment="1">
      <alignment horizontal="left" vertical="center" wrapText="1"/>
    </xf>
    <xf numFmtId="1" fontId="49" fillId="0" borderId="29" xfId="0" applyNumberFormat="1" applyFont="1" applyBorder="1" applyAlignment="1">
      <alignment horizontal="left" vertical="center" wrapText="1"/>
    </xf>
    <xf numFmtId="0" fontId="22" fillId="11" borderId="29" xfId="0" applyFont="1" applyFill="1" applyBorder="1" applyAlignment="1">
      <alignment horizontal="center" vertical="center"/>
    </xf>
    <xf numFmtId="0" fontId="23" fillId="0" borderId="29" xfId="0" applyFont="1" applyBorder="1" applyAlignment="1">
      <alignment horizontal="center" vertical="center"/>
    </xf>
    <xf numFmtId="0" fontId="23" fillId="0" borderId="29" xfId="0" quotePrefix="1" applyFont="1" applyBorder="1" applyAlignment="1">
      <alignment horizontal="center" vertical="center"/>
    </xf>
    <xf numFmtId="16" fontId="23" fillId="0" borderId="29" xfId="0" quotePrefix="1" applyNumberFormat="1" applyFont="1" applyBorder="1" applyAlignment="1">
      <alignment horizontal="center" vertical="center"/>
    </xf>
    <xf numFmtId="0" fontId="81" fillId="0" borderId="14" xfId="0" applyFont="1" applyBorder="1" applyAlignment="1">
      <alignment horizontal="center" vertical="center" wrapText="1"/>
    </xf>
    <xf numFmtId="0" fontId="81" fillId="0" borderId="15" xfId="0" applyFont="1" applyBorder="1" applyAlignment="1">
      <alignment horizontal="center" vertical="center" wrapText="1"/>
    </xf>
    <xf numFmtId="0" fontId="81" fillId="0" borderId="16" xfId="0" applyFont="1" applyBorder="1" applyAlignment="1">
      <alignment horizontal="center" vertical="center" wrapText="1"/>
    </xf>
    <xf numFmtId="0" fontId="81" fillId="0" borderId="17" xfId="0" applyFont="1" applyBorder="1" applyAlignment="1">
      <alignment horizontal="center" vertical="center" wrapText="1"/>
    </xf>
    <xf numFmtId="0" fontId="81" fillId="0" borderId="0" xfId="0" applyFont="1" applyAlignment="1">
      <alignment horizontal="center" vertical="center" wrapText="1"/>
    </xf>
    <xf numFmtId="0" fontId="81" fillId="0" borderId="18" xfId="0" applyFont="1" applyBorder="1" applyAlignment="1">
      <alignment horizontal="center" vertical="center" wrapText="1"/>
    </xf>
    <xf numFmtId="0" fontId="81" fillId="0" borderId="22" xfId="0" applyFont="1" applyBorder="1" applyAlignment="1">
      <alignment horizontal="center" vertical="center" wrapText="1"/>
    </xf>
    <xf numFmtId="0" fontId="81" fillId="0" borderId="19" xfId="0" applyFont="1" applyBorder="1" applyAlignment="1">
      <alignment horizontal="center" vertical="center" wrapText="1"/>
    </xf>
    <xf numFmtId="0" fontId="81" fillId="0" borderId="23" xfId="0" applyFont="1" applyBorder="1" applyAlignment="1">
      <alignment horizontal="center" vertical="center" wrapText="1"/>
    </xf>
    <xf numFmtId="0" fontId="40" fillId="15" borderId="0" xfId="0" applyFont="1" applyFill="1" applyAlignment="1">
      <alignment horizontal="left"/>
    </xf>
    <xf numFmtId="15" fontId="27" fillId="2" borderId="26" xfId="0" quotePrefix="1" applyNumberFormat="1" applyFont="1" applyFill="1" applyBorder="1" applyAlignment="1">
      <alignment horizontal="left" vertical="center"/>
    </xf>
    <xf numFmtId="15" fontId="27" fillId="2" borderId="26" xfId="0" applyNumberFormat="1" applyFont="1" applyFill="1" applyBorder="1" applyAlignment="1">
      <alignment horizontal="left" vertical="center"/>
    </xf>
    <xf numFmtId="0" fontId="27" fillId="2" borderId="26" xfId="0" applyFont="1" applyFill="1" applyBorder="1" applyAlignment="1">
      <alignment horizontal="center" vertical="center"/>
    </xf>
    <xf numFmtId="0" fontId="27" fillId="2" borderId="26" xfId="0" applyFont="1" applyFill="1" applyBorder="1" applyAlignment="1">
      <alignment horizontal="left" vertical="center" wrapText="1"/>
    </xf>
    <xf numFmtId="0" fontId="27" fillId="0" borderId="30" xfId="0" applyFont="1" applyBorder="1" applyAlignment="1">
      <alignment horizontal="center" vertical="center"/>
    </xf>
    <xf numFmtId="0" fontId="27" fillId="0" borderId="28" xfId="0" applyFont="1" applyBorder="1" applyAlignment="1">
      <alignment horizontal="center" vertical="center"/>
    </xf>
    <xf numFmtId="0" fontId="36" fillId="9" borderId="29" xfId="0" applyFont="1" applyFill="1" applyBorder="1" applyAlignment="1">
      <alignment horizontal="left" vertical="center" wrapText="1"/>
    </xf>
    <xf numFmtId="1" fontId="26" fillId="2" borderId="29" xfId="0" applyNumberFormat="1" applyFont="1" applyFill="1" applyBorder="1" applyAlignment="1">
      <alignment horizontal="left" vertical="center" wrapText="1"/>
    </xf>
    <xf numFmtId="0" fontId="26" fillId="2" borderId="30" xfId="0" quotePrefix="1" applyFont="1" applyFill="1" applyBorder="1" applyAlignment="1">
      <alignment horizontal="center" vertical="center" wrapText="1"/>
    </xf>
    <xf numFmtId="0" fontId="26" fillId="2" borderId="27" xfId="0" quotePrefix="1" applyFont="1" applyFill="1" applyBorder="1" applyAlignment="1">
      <alignment horizontal="center" vertical="center" wrapText="1"/>
    </xf>
    <xf numFmtId="0" fontId="26" fillId="2" borderId="28" xfId="0" quotePrefix="1" applyFont="1" applyFill="1" applyBorder="1" applyAlignment="1">
      <alignment horizontal="center" vertical="center" wrapText="1"/>
    </xf>
    <xf numFmtId="1" fontId="24" fillId="2" borderId="29" xfId="0" applyNumberFormat="1" applyFont="1" applyFill="1" applyBorder="1" applyAlignment="1">
      <alignment horizontal="left" vertical="center" wrapText="1"/>
    </xf>
    <xf numFmtId="0" fontId="27" fillId="3" borderId="20"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30" fillId="9" borderId="30" xfId="0" applyFont="1" applyFill="1" applyBorder="1" applyAlignment="1">
      <alignment horizontal="center" vertical="center" wrapText="1"/>
    </xf>
    <xf numFmtId="0" fontId="73" fillId="9" borderId="28" xfId="0" applyFont="1" applyFill="1" applyBorder="1" applyAlignment="1">
      <alignment horizontal="center" vertical="center" wrapText="1"/>
    </xf>
    <xf numFmtId="0" fontId="38" fillId="5" borderId="30" xfId="2" applyFont="1" applyFill="1" applyBorder="1" applyAlignment="1">
      <alignment horizontal="center" vertical="center" wrapText="1"/>
    </xf>
    <xf numFmtId="0" fontId="38" fillId="5" borderId="27" xfId="2" applyFont="1" applyFill="1" applyBorder="1" applyAlignment="1">
      <alignment horizontal="center" vertical="center" wrapText="1"/>
    </xf>
    <xf numFmtId="1" fontId="38" fillId="5" borderId="30" xfId="2" applyNumberFormat="1" applyFont="1" applyFill="1" applyBorder="1" applyAlignment="1">
      <alignment horizontal="center" vertical="center" wrapText="1"/>
    </xf>
    <xf numFmtId="1" fontId="38" fillId="5" borderId="27" xfId="2" applyNumberFormat="1" applyFont="1" applyFill="1" applyBorder="1" applyAlignment="1">
      <alignment horizontal="center" vertical="center" wrapText="1"/>
    </xf>
    <xf numFmtId="0" fontId="38" fillId="0" borderId="30" xfId="2" applyFont="1" applyBorder="1" applyAlignment="1">
      <alignment horizontal="center"/>
    </xf>
    <xf numFmtId="0" fontId="38" fillId="0" borderId="27" xfId="2" applyFont="1" applyBorder="1" applyAlignment="1">
      <alignment horizontal="center"/>
    </xf>
    <xf numFmtId="0" fontId="87" fillId="0" borderId="42" xfId="0" applyFont="1" applyBorder="1" applyAlignment="1">
      <alignment horizontal="left" vertical="center"/>
    </xf>
    <xf numFmtId="177" fontId="87" fillId="0" borderId="41" xfId="0" applyNumberFormat="1" applyFont="1" applyBorder="1" applyAlignment="1">
      <alignment vertical="center" wrapText="1"/>
    </xf>
    <xf numFmtId="177" fontId="87" fillId="0" borderId="0" xfId="0" applyNumberFormat="1" applyFont="1" applyAlignment="1">
      <alignment vertical="center"/>
    </xf>
    <xf numFmtId="0" fontId="87" fillId="0" borderId="0" xfId="0" applyFont="1" applyAlignment="1">
      <alignment vertical="center"/>
    </xf>
    <xf numFmtId="0" fontId="88" fillId="0" borderId="0" xfId="0" applyFont="1" applyAlignment="1">
      <alignment horizontal="right" vertical="top" wrapText="1"/>
    </xf>
    <xf numFmtId="0" fontId="87" fillId="0" borderId="0" xfId="0" applyFont="1"/>
    <xf numFmtId="0" fontId="0" fillId="0" borderId="0" xfId="0" applyAlignment="1">
      <alignment vertical="center"/>
    </xf>
    <xf numFmtId="0" fontId="87" fillId="0" borderId="42" xfId="0" applyFont="1" applyBorder="1" applyAlignment="1">
      <alignment vertical="center"/>
    </xf>
    <xf numFmtId="177" fontId="89" fillId="0" borderId="0" xfId="0" applyNumberFormat="1" applyFont="1" applyAlignment="1">
      <alignment vertical="center"/>
    </xf>
    <xf numFmtId="0" fontId="90" fillId="0" borderId="0" xfId="0" applyFont="1" applyAlignment="1">
      <alignment horizontal="right" vertical="center"/>
    </xf>
    <xf numFmtId="0" fontId="87" fillId="0" borderId="41" xfId="0" applyFont="1" applyBorder="1" applyAlignment="1">
      <alignment vertical="center"/>
    </xf>
    <xf numFmtId="0" fontId="87" fillId="0" borderId="41" xfId="0" applyFont="1" applyBorder="1" applyAlignment="1">
      <alignment vertical="center" wrapText="1"/>
    </xf>
    <xf numFmtId="0" fontId="91" fillId="0" borderId="0" xfId="0" applyFont="1" applyAlignment="1">
      <alignment vertical="center"/>
    </xf>
    <xf numFmtId="0" fontId="89" fillId="0" borderId="0" xfId="0" applyFont="1" applyAlignment="1">
      <alignment vertical="center"/>
    </xf>
    <xf numFmtId="0" fontId="87" fillId="0" borderId="0" xfId="0" applyFont="1" applyAlignment="1">
      <alignment horizontal="center" vertical="center"/>
    </xf>
    <xf numFmtId="0" fontId="87" fillId="0" borderId="0" xfId="0" applyFont="1" applyAlignment="1">
      <alignment horizontal="center" vertical="center"/>
    </xf>
    <xf numFmtId="0" fontId="87" fillId="0" borderId="0" xfId="0" applyFont="1" applyAlignment="1">
      <alignment vertical="center" wrapText="1"/>
    </xf>
    <xf numFmtId="0" fontId="87" fillId="0" borderId="43" xfId="0" applyFont="1" applyBorder="1" applyAlignment="1">
      <alignment vertical="center"/>
    </xf>
    <xf numFmtId="0" fontId="89" fillId="0" borderId="43" xfId="0" applyFont="1" applyBorder="1" applyAlignment="1">
      <alignment vertical="center" wrapText="1"/>
    </xf>
    <xf numFmtId="0" fontId="89" fillId="0" borderId="43" xfId="0" applyFont="1" applyBorder="1" applyAlignment="1">
      <alignment vertical="center"/>
    </xf>
    <xf numFmtId="0" fontId="89" fillId="0" borderId="43" xfId="0" applyFont="1" applyBorder="1" applyAlignment="1">
      <alignment horizontal="center" vertical="center"/>
    </xf>
    <xf numFmtId="0" fontId="89" fillId="48" borderId="43" xfId="0" applyFont="1" applyFill="1" applyBorder="1" applyAlignment="1">
      <alignment horizontal="center" vertical="center" wrapText="1"/>
    </xf>
    <xf numFmtId="0" fontId="89" fillId="5" borderId="43" xfId="0" applyFont="1" applyFill="1" applyBorder="1" applyAlignment="1">
      <alignment horizontal="center" vertical="center"/>
    </xf>
    <xf numFmtId="0" fontId="89" fillId="0" borderId="16" xfId="0" applyFont="1" applyBorder="1" applyAlignment="1">
      <alignment horizontal="center" vertical="center"/>
    </xf>
    <xf numFmtId="0" fontId="92" fillId="0" borderId="14" xfId="0" applyFont="1" applyBorder="1" applyAlignment="1">
      <alignment horizontal="left" vertical="center"/>
    </xf>
    <xf numFmtId="0" fontId="92" fillId="0" borderId="15" xfId="0" applyFont="1" applyBorder="1" applyAlignment="1">
      <alignment horizontal="left" vertical="center"/>
    </xf>
    <xf numFmtId="0" fontId="89" fillId="5" borderId="43" xfId="0" applyFont="1" applyFill="1" applyBorder="1" applyAlignment="1">
      <alignment horizontal="center"/>
    </xf>
    <xf numFmtId="0" fontId="89" fillId="48" borderId="43" xfId="0" applyFont="1" applyFill="1" applyBorder="1" applyAlignment="1">
      <alignment horizontal="center"/>
    </xf>
    <xf numFmtId="0" fontId="89" fillId="0" borderId="43" xfId="0" applyFont="1" applyBorder="1" applyAlignment="1">
      <alignment horizontal="center"/>
    </xf>
    <xf numFmtId="0" fontId="93" fillId="0" borderId="0" xfId="0" applyFont="1"/>
    <xf numFmtId="0" fontId="94" fillId="0" borderId="0" xfId="0" applyFont="1"/>
    <xf numFmtId="0" fontId="93" fillId="0" borderId="0" xfId="0" applyFont="1" applyAlignment="1">
      <alignment horizontal="center"/>
    </xf>
    <xf numFmtId="0" fontId="89" fillId="0" borderId="44" xfId="0" applyFont="1" applyBorder="1" applyAlignment="1">
      <alignment vertical="center"/>
    </xf>
    <xf numFmtId="0" fontId="89" fillId="0" borderId="44" xfId="0" applyFont="1" applyBorder="1" applyAlignment="1">
      <alignment vertical="center" wrapText="1"/>
    </xf>
    <xf numFmtId="0" fontId="89" fillId="0" borderId="44" xfId="0" applyFont="1" applyBorder="1" applyAlignment="1">
      <alignment horizontal="center" vertical="center"/>
    </xf>
    <xf numFmtId="0" fontId="89" fillId="48" borderId="44" xfId="0" applyFont="1" applyFill="1" applyBorder="1" applyAlignment="1">
      <alignment horizontal="center" vertical="center"/>
    </xf>
    <xf numFmtId="0" fontId="89" fillId="5" borderId="44" xfId="0" applyFont="1" applyFill="1" applyBorder="1" applyAlignment="1">
      <alignment horizontal="center" vertical="center"/>
    </xf>
    <xf numFmtId="0" fontId="92" fillId="0" borderId="22" xfId="0" applyFont="1" applyBorder="1" applyAlignment="1">
      <alignment horizontal="left" vertical="center"/>
    </xf>
    <xf numFmtId="0" fontId="92" fillId="0" borderId="19" xfId="0" applyFont="1" applyBorder="1" applyAlignment="1">
      <alignment horizontal="left" vertical="center"/>
    </xf>
    <xf numFmtId="0" fontId="89" fillId="5" borderId="44" xfId="0" applyFont="1" applyFill="1" applyBorder="1" applyAlignment="1">
      <alignment horizontal="center"/>
    </xf>
    <xf numFmtId="0" fontId="89" fillId="48" borderId="44" xfId="0" applyFont="1" applyFill="1" applyBorder="1" applyAlignment="1">
      <alignment horizontal="center" wrapText="1"/>
    </xf>
    <xf numFmtId="0" fontId="89" fillId="0" borderId="44" xfId="0" applyFont="1" applyBorder="1" applyAlignment="1">
      <alignment horizontal="center"/>
    </xf>
    <xf numFmtId="0" fontId="87" fillId="0" borderId="45" xfId="0" applyFont="1" applyBorder="1" applyAlignment="1">
      <alignment vertical="center"/>
    </xf>
    <xf numFmtId="0" fontId="87" fillId="0" borderId="45" xfId="0" applyFont="1" applyBorder="1" applyAlignment="1">
      <alignment vertical="center" wrapText="1"/>
    </xf>
    <xf numFmtId="0" fontId="89" fillId="0" borderId="45" xfId="0" applyFont="1" applyBorder="1" applyAlignment="1">
      <alignment horizontal="center" vertical="center"/>
    </xf>
    <xf numFmtId="0" fontId="89" fillId="48" borderId="45" xfId="0" applyFont="1" applyFill="1" applyBorder="1" applyAlignment="1">
      <alignment horizontal="center" vertical="center"/>
    </xf>
    <xf numFmtId="0" fontId="89" fillId="5" borderId="45" xfId="0" applyFont="1" applyFill="1" applyBorder="1" applyAlignment="1">
      <alignment horizontal="center" vertical="center"/>
    </xf>
    <xf numFmtId="0" fontId="89" fillId="0" borderId="23" xfId="0" applyFont="1" applyBorder="1" applyAlignment="1">
      <alignment horizontal="center" vertical="center"/>
    </xf>
    <xf numFmtId="0" fontId="95" fillId="0" borderId="22" xfId="0" applyFont="1" applyBorder="1" applyAlignment="1">
      <alignment horizontal="left" vertical="center"/>
    </xf>
    <xf numFmtId="0" fontId="95" fillId="0" borderId="19" xfId="0" applyFont="1" applyBorder="1" applyAlignment="1">
      <alignment horizontal="left" vertical="center"/>
    </xf>
    <xf numFmtId="0" fontId="89" fillId="5" borderId="45" xfId="0" applyFont="1" applyFill="1" applyBorder="1" applyAlignment="1">
      <alignment horizontal="center"/>
    </xf>
    <xf numFmtId="0" fontId="89" fillId="48" borderId="45" xfId="0" applyFont="1" applyFill="1" applyBorder="1" applyAlignment="1">
      <alignment horizontal="center"/>
    </xf>
    <xf numFmtId="0" fontId="89" fillId="0" borderId="45" xfId="0" applyFont="1" applyBorder="1" applyAlignment="1">
      <alignment horizontal="center"/>
    </xf>
    <xf numFmtId="0" fontId="89" fillId="0" borderId="46" xfId="0" applyFont="1" applyBorder="1" applyAlignment="1">
      <alignment vertical="center"/>
    </xf>
    <xf numFmtId="0" fontId="87" fillId="0" borderId="11" xfId="0" applyFont="1" applyBorder="1" applyAlignment="1">
      <alignment vertical="center" wrapText="1"/>
    </xf>
    <xf numFmtId="0" fontId="87" fillId="0" borderId="11" xfId="0" applyFont="1" applyBorder="1" applyAlignment="1">
      <alignment vertical="center"/>
    </xf>
    <xf numFmtId="0" fontId="87" fillId="0" borderId="11" xfId="0" applyFont="1" applyBorder="1" applyAlignment="1">
      <alignment horizontal="center" vertical="center"/>
    </xf>
    <xf numFmtId="0" fontId="87" fillId="48" borderId="11" xfId="0" applyFont="1" applyFill="1" applyBorder="1" applyAlignment="1">
      <alignment horizontal="center" vertical="center"/>
    </xf>
    <xf numFmtId="0" fontId="87" fillId="5" borderId="11" xfId="0" applyFont="1" applyFill="1" applyBorder="1" applyAlignment="1">
      <alignment horizontal="center" vertical="center"/>
    </xf>
    <xf numFmtId="0" fontId="87" fillId="0" borderId="9" xfId="0" applyFont="1" applyBorder="1" applyAlignment="1">
      <alignment horizontal="center" vertical="center"/>
    </xf>
    <xf numFmtId="0" fontId="95" fillId="0" borderId="10" xfId="0" applyFont="1" applyBorder="1" applyAlignment="1">
      <alignment horizontal="left" vertical="center"/>
    </xf>
    <xf numFmtId="0" fontId="87" fillId="0" borderId="47" xfId="0" applyFont="1" applyBorder="1" applyAlignment="1">
      <alignment horizontal="center" vertical="center"/>
    </xf>
    <xf numFmtId="0" fontId="94" fillId="0" borderId="0" xfId="0" applyFont="1" applyAlignment="1">
      <alignment vertical="center"/>
    </xf>
    <xf numFmtId="0" fontId="94" fillId="0" borderId="0" xfId="0" applyFont="1" applyAlignment="1">
      <alignment horizontal="center" vertical="center"/>
    </xf>
    <xf numFmtId="0" fontId="95" fillId="0" borderId="48" xfId="136" applyFont="1" applyBorder="1" applyAlignment="1">
      <alignment vertical="center"/>
    </xf>
    <xf numFmtId="0" fontId="95" fillId="0" borderId="29" xfId="0" applyFont="1" applyBorder="1" applyAlignment="1">
      <alignment vertical="center" wrapText="1"/>
    </xf>
    <xf numFmtId="0" fontId="95" fillId="0" borderId="29" xfId="0" applyFont="1" applyBorder="1" applyAlignment="1">
      <alignment vertical="center"/>
    </xf>
    <xf numFmtId="0" fontId="87" fillId="0" borderId="29" xfId="0" applyFont="1" applyBorder="1" applyAlignment="1">
      <alignment horizontal="center" vertical="center"/>
    </xf>
    <xf numFmtId="0" fontId="87" fillId="48" borderId="29" xfId="0" applyFont="1" applyFill="1" applyBorder="1" applyAlignment="1">
      <alignment horizontal="center" vertical="center"/>
    </xf>
    <xf numFmtId="0" fontId="95" fillId="0" borderId="29" xfId="0" applyFont="1" applyBorder="1" applyAlignment="1">
      <alignment horizontal="center" vertical="center"/>
    </xf>
    <xf numFmtId="0" fontId="95" fillId="5" borderId="29" xfId="0" applyFont="1" applyFill="1" applyBorder="1" applyAlignment="1">
      <alignment horizontal="center" vertical="center"/>
    </xf>
    <xf numFmtId="0" fontId="95" fillId="0" borderId="27" xfId="0" applyFont="1" applyBorder="1" applyAlignment="1">
      <alignment horizontal="left" vertical="center"/>
    </xf>
    <xf numFmtId="0" fontId="87" fillId="5" borderId="29" xfId="0" applyFont="1" applyFill="1" applyBorder="1" applyAlignment="1">
      <alignment horizontal="center" vertical="center"/>
    </xf>
    <xf numFmtId="0" fontId="87" fillId="0" borderId="49" xfId="0" applyFont="1" applyBorder="1" applyAlignment="1">
      <alignment horizontal="center" vertical="center"/>
    </xf>
    <xf numFmtId="0" fontId="87" fillId="48" borderId="30" xfId="0" applyFont="1" applyFill="1" applyBorder="1" applyAlignment="1">
      <alignment horizontal="center" vertical="center"/>
    </xf>
    <xf numFmtId="0" fontId="95" fillId="0" borderId="30" xfId="0" applyFont="1" applyBorder="1" applyAlignment="1">
      <alignment horizontal="center" vertical="center"/>
    </xf>
    <xf numFmtId="0" fontId="95" fillId="0" borderId="27" xfId="0" applyFont="1" applyBorder="1" applyAlignment="1">
      <alignment horizontal="left" vertical="center" wrapText="1"/>
    </xf>
    <xf numFmtId="0" fontId="95" fillId="0" borderId="30" xfId="0" applyFont="1" applyBorder="1" applyAlignment="1">
      <alignment horizontal="center" vertical="center" wrapText="1"/>
    </xf>
    <xf numFmtId="0" fontId="95" fillId="0" borderId="27" xfId="0" applyFont="1" applyBorder="1" applyAlignment="1">
      <alignment horizontal="center" vertical="center" wrapText="1"/>
    </xf>
    <xf numFmtId="0" fontId="95" fillId="0" borderId="28" xfId="0" applyFont="1" applyBorder="1" applyAlignment="1">
      <alignment horizontal="center" vertical="center" wrapText="1"/>
    </xf>
    <xf numFmtId="0" fontId="96" fillId="48" borderId="29" xfId="0" applyFont="1" applyFill="1" applyBorder="1" applyAlignment="1">
      <alignment horizontal="center" vertical="center" wrapText="1"/>
    </xf>
    <xf numFmtId="0" fontId="95" fillId="0" borderId="27" xfId="0" applyFont="1" applyBorder="1" applyAlignment="1">
      <alignment horizontal="left" vertical="center"/>
    </xf>
    <xf numFmtId="0" fontId="92" fillId="0" borderId="48" xfId="136" applyFont="1" applyBorder="1" applyAlignment="1">
      <alignment vertical="center"/>
    </xf>
    <xf numFmtId="0" fontId="96" fillId="5" borderId="29" xfId="0" applyFont="1" applyFill="1" applyBorder="1" applyAlignment="1">
      <alignment horizontal="center" vertical="center"/>
    </xf>
    <xf numFmtId="0" fontId="95" fillId="0" borderId="30" xfId="0" applyFont="1" applyBorder="1" applyAlignment="1">
      <alignment horizontal="center" vertical="center"/>
    </xf>
    <xf numFmtId="0" fontId="95" fillId="0" borderId="27" xfId="0" applyFont="1" applyBorder="1" applyAlignment="1">
      <alignment horizontal="center" vertical="center"/>
    </xf>
    <xf numFmtId="0" fontId="95" fillId="0" borderId="28" xfId="0" applyFont="1" applyBorder="1" applyAlignment="1">
      <alignment horizontal="center" vertical="center"/>
    </xf>
    <xf numFmtId="0" fontId="95" fillId="0" borderId="30" xfId="0" applyFont="1" applyBorder="1" applyAlignment="1">
      <alignment vertical="center"/>
    </xf>
    <xf numFmtId="0" fontId="95" fillId="0" borderId="27" xfId="0" applyFont="1" applyBorder="1" applyAlignment="1">
      <alignment vertical="center"/>
    </xf>
    <xf numFmtId="0" fontId="95" fillId="0" borderId="28" xfId="0" applyFont="1" applyBorder="1" applyAlignment="1">
      <alignment vertical="center"/>
    </xf>
    <xf numFmtId="0" fontId="95" fillId="5" borderId="28" xfId="0" applyFont="1" applyFill="1" applyBorder="1" applyAlignment="1">
      <alignment vertical="center"/>
    </xf>
    <xf numFmtId="0" fontId="97" fillId="0" borderId="30" xfId="0" applyFont="1" applyBorder="1" applyAlignment="1">
      <alignment horizontal="center" vertical="center"/>
    </xf>
    <xf numFmtId="0" fontId="97" fillId="5" borderId="29" xfId="0" applyFont="1" applyFill="1" applyBorder="1" applyAlignment="1">
      <alignment horizontal="center" vertical="center"/>
    </xf>
    <xf numFmtId="0" fontId="98" fillId="0" borderId="29" xfId="0" applyFont="1" applyBorder="1" applyAlignment="1">
      <alignment vertical="center" wrapText="1"/>
    </xf>
    <xf numFmtId="0" fontId="98" fillId="0" borderId="29" xfId="0" applyFont="1" applyBorder="1" applyAlignment="1">
      <alignment vertical="center"/>
    </xf>
    <xf numFmtId="0" fontId="95" fillId="0" borderId="50" xfId="136" applyFont="1" applyBorder="1" applyAlignment="1">
      <alignment vertical="center"/>
    </xf>
    <xf numFmtId="0" fontId="98" fillId="0" borderId="51" xfId="0" applyFont="1" applyBorder="1" applyAlignment="1">
      <alignment vertical="center" wrapText="1"/>
    </xf>
    <xf numFmtId="0" fontId="98" fillId="0" borderId="51" xfId="0" applyFont="1" applyBorder="1" applyAlignment="1">
      <alignment vertical="center"/>
    </xf>
    <xf numFmtId="0" fontId="87" fillId="0" borderId="51" xfId="0" applyFont="1" applyBorder="1" applyAlignment="1">
      <alignment horizontal="center" vertical="center"/>
    </xf>
    <xf numFmtId="0" fontId="87" fillId="48" borderId="51" xfId="0" applyFont="1" applyFill="1" applyBorder="1" applyAlignment="1">
      <alignment horizontal="center" vertical="center"/>
    </xf>
    <xf numFmtId="0" fontId="87" fillId="5" borderId="51" xfId="0" applyFont="1" applyFill="1" applyBorder="1" applyAlignment="1">
      <alignment horizontal="center" vertical="center"/>
    </xf>
    <xf numFmtId="0" fontId="87" fillId="0" borderId="52" xfId="0" applyFont="1" applyBorder="1" applyAlignment="1">
      <alignment horizontal="center" vertical="center"/>
    </xf>
    <xf numFmtId="0" fontId="87" fillId="0" borderId="53" xfId="0" applyFont="1" applyBorder="1" applyAlignment="1">
      <alignment horizontal="center" vertical="center"/>
    </xf>
    <xf numFmtId="0" fontId="87" fillId="0" borderId="54" xfId="0" applyFont="1" applyBorder="1" applyAlignment="1">
      <alignment horizontal="center" vertical="center"/>
    </xf>
    <xf numFmtId="0" fontId="87" fillId="0" borderId="55" xfId="0" applyFont="1" applyBorder="1" applyAlignment="1">
      <alignment horizontal="center" vertical="center"/>
    </xf>
    <xf numFmtId="0" fontId="89" fillId="0" borderId="42" xfId="0" applyFont="1" applyBorder="1" applyAlignment="1">
      <alignment horizontal="left" vertical="center"/>
    </xf>
    <xf numFmtId="0" fontId="89" fillId="0" borderId="56" xfId="0" applyFont="1" applyBorder="1" applyAlignment="1">
      <alignment horizontal="left" vertical="center"/>
    </xf>
    <xf numFmtId="0" fontId="89" fillId="0" borderId="57" xfId="0" applyFont="1" applyBorder="1" applyAlignment="1">
      <alignment horizontal="left" vertical="center"/>
    </xf>
    <xf numFmtId="0" fontId="99" fillId="0" borderId="0" xfId="0" applyFont="1" applyAlignment="1">
      <alignment vertical="center"/>
    </xf>
    <xf numFmtId="0" fontId="99" fillId="0" borderId="0" xfId="0" applyFont="1" applyAlignment="1">
      <alignment vertical="center" wrapText="1"/>
    </xf>
    <xf numFmtId="0" fontId="100" fillId="0" borderId="0" xfId="0" applyFont="1" applyAlignment="1">
      <alignment vertical="center" wrapText="1"/>
    </xf>
    <xf numFmtId="0" fontId="101" fillId="0" borderId="0" xfId="0" applyFont="1" applyAlignment="1">
      <alignment horizontal="left" vertical="center" wrapText="1"/>
    </xf>
    <xf numFmtId="0" fontId="102" fillId="0" borderId="0" xfId="0" applyFont="1" applyAlignment="1">
      <alignment vertical="center" wrapText="1"/>
    </xf>
    <xf numFmtId="0" fontId="87" fillId="0" borderId="14" xfId="0" applyFont="1" applyBorder="1" applyAlignment="1">
      <alignment vertical="center" wrapText="1"/>
    </xf>
    <xf numFmtId="0" fontId="87" fillId="0" borderId="15" xfId="0" applyFont="1" applyBorder="1" applyAlignment="1">
      <alignment vertical="center" wrapText="1"/>
    </xf>
    <xf numFmtId="0" fontId="87" fillId="0" borderId="15" xfId="0" applyFont="1" applyBorder="1" applyAlignment="1">
      <alignment vertical="center" wrapText="1"/>
    </xf>
    <xf numFmtId="0" fontId="87" fillId="0" borderId="14" xfId="0" applyFont="1" applyBorder="1" applyAlignment="1">
      <alignment vertical="center"/>
    </xf>
    <xf numFmtId="0" fontId="87" fillId="0" borderId="15" xfId="0" applyFont="1" applyBorder="1" applyAlignment="1">
      <alignment vertical="center"/>
    </xf>
    <xf numFmtId="0" fontId="87" fillId="0" borderId="16" xfId="0" applyFont="1" applyBorder="1" applyAlignment="1">
      <alignment vertical="center"/>
    </xf>
    <xf numFmtId="0" fontId="94" fillId="0" borderId="17" xfId="0" applyFont="1" applyBorder="1" applyAlignment="1">
      <alignment vertical="center" wrapText="1"/>
    </xf>
    <xf numFmtId="0" fontId="87" fillId="0" borderId="17" xfId="0" applyFont="1" applyBorder="1" applyAlignment="1">
      <alignment vertical="center"/>
    </xf>
    <xf numFmtId="0" fontId="87" fillId="0" borderId="18" xfId="0" applyFont="1" applyBorder="1" applyAlignment="1">
      <alignment vertical="center"/>
    </xf>
    <xf numFmtId="0" fontId="94" fillId="0" borderId="0" xfId="0" applyFont="1" applyAlignment="1">
      <alignment vertical="center" wrapText="1"/>
    </xf>
    <xf numFmtId="0" fontId="87" fillId="0" borderId="57" xfId="0" applyFont="1" applyBorder="1" applyAlignment="1">
      <alignment vertical="center" wrapText="1"/>
    </xf>
    <xf numFmtId="0" fontId="87" fillId="0" borderId="56" xfId="0" applyFont="1" applyBorder="1" applyAlignment="1">
      <alignment vertical="center"/>
    </xf>
    <xf numFmtId="0" fontId="87" fillId="0" borderId="42" xfId="0" applyFont="1" applyBorder="1" applyAlignment="1">
      <alignment vertical="center" wrapText="1"/>
    </xf>
    <xf numFmtId="0" fontId="87" fillId="0" borderId="56" xfId="0" applyFont="1" applyBorder="1" applyAlignment="1">
      <alignment vertical="center"/>
    </xf>
    <xf numFmtId="0" fontId="103" fillId="0" borderId="42" xfId="0" applyFont="1" applyBorder="1" applyAlignment="1">
      <alignment horizontal="left" vertical="center"/>
    </xf>
    <xf numFmtId="0" fontId="103" fillId="0" borderId="56" xfId="0" applyFont="1" applyBorder="1" applyAlignment="1">
      <alignment horizontal="left" vertical="center"/>
    </xf>
    <xf numFmtId="0" fontId="103" fillId="0" borderId="57" xfId="0" applyFont="1" applyBorder="1" applyAlignment="1">
      <alignment horizontal="left" vertical="center"/>
    </xf>
  </cellXfs>
  <cellStyles count="138">
    <cellStyle name="0" xfId="3" xr:uid="{00000000-0005-0000-0000-000000000000}"/>
    <cellStyle name="0_2ND SUMMER 09" xfId="4" xr:uid="{00000000-0005-0000-0000-000001000000}"/>
    <cellStyle name="0_OPR SPR09 (2)" xfId="5" xr:uid="{00000000-0005-0000-0000-000002000000}"/>
    <cellStyle name="0_OPR Winter 09 Drop 2 (2)" xfId="6" xr:uid="{00000000-0005-0000-0000-000003000000}"/>
    <cellStyle name="0_OPR Winter 09 Drop 3" xfId="7" xr:uid="{00000000-0005-0000-0000-000004000000}"/>
    <cellStyle name="0_OPR Winter 09 Drop 3_trimlist W09 Drop3" xfId="8" xr:uid="{00000000-0005-0000-0000-000005000000}"/>
    <cellStyle name="0_SPRINTER09" xfId="9" xr:uid="{00000000-0005-0000-0000-000006000000}"/>
    <cellStyle name="0_Trimslist Winter 09 drop2" xfId="10" xr:uid="{00000000-0005-0000-0000-000007000000}"/>
    <cellStyle name="20% - Accent1" xfId="89" builtinId="30" customBuiltin="1"/>
    <cellStyle name="20% - Accent2" xfId="93" builtinId="34" customBuiltin="1"/>
    <cellStyle name="20% - Accent3" xfId="97" builtinId="38" customBuiltin="1"/>
    <cellStyle name="20% - Accent4" xfId="101" builtinId="42" customBuiltin="1"/>
    <cellStyle name="20% - Accent5" xfId="105" builtinId="46" customBuiltin="1"/>
    <cellStyle name="20% - Accent6" xfId="109" builtinId="50" customBuiltin="1"/>
    <cellStyle name="40% - Accent1" xfId="90" builtinId="31" customBuiltin="1"/>
    <cellStyle name="40% - Accent2" xfId="94" builtinId="35" customBuiltin="1"/>
    <cellStyle name="40% - Accent3" xfId="98" builtinId="39" customBuiltin="1"/>
    <cellStyle name="40% - Accent4" xfId="102" builtinId="43" customBuiltin="1"/>
    <cellStyle name="40% - Accent5" xfId="106" builtinId="47" customBuiltin="1"/>
    <cellStyle name="40% - Accent6" xfId="110" builtinId="51" customBuiltin="1"/>
    <cellStyle name="60% - Accent1" xfId="91" builtinId="32" customBuiltin="1"/>
    <cellStyle name="60% - Accent2" xfId="95" builtinId="36" customBuiltin="1"/>
    <cellStyle name="60% - Accent3" xfId="99" builtinId="40" customBuiltin="1"/>
    <cellStyle name="60% - Accent4" xfId="103" builtinId="44" customBuiltin="1"/>
    <cellStyle name="60% - Accent5" xfId="107" builtinId="48" customBuiltin="1"/>
    <cellStyle name="60% - Accent6" xfId="111" builtinId="52" customBuiltin="1"/>
    <cellStyle name="Accent1" xfId="88" builtinId="29" customBuiltin="1"/>
    <cellStyle name="Accent2" xfId="92" builtinId="33" customBuiltin="1"/>
    <cellStyle name="Accent3" xfId="96" builtinId="37" customBuiltin="1"/>
    <cellStyle name="Accent4" xfId="100" builtinId="41" customBuiltin="1"/>
    <cellStyle name="Accent5" xfId="104" builtinId="45" customBuiltin="1"/>
    <cellStyle name="Accent6" xfId="108" builtinId="49" customBuiltin="1"/>
    <cellStyle name="Bad" xfId="77" builtinId="27" customBuiltin="1"/>
    <cellStyle name="Calculation" xfId="81" builtinId="22" customBuiltin="1"/>
    <cellStyle name="Check Cell" xfId="83" builtinId="23" customBuiltin="1"/>
    <cellStyle name="Column_Title" xfId="11" xr:uid="{00000000-0005-0000-0000-000023000000}"/>
    <cellStyle name="Comma" xfId="62" builtinId="3"/>
    <cellStyle name="Comma 2" xfId="12" xr:uid="{00000000-0005-0000-0000-000025000000}"/>
    <cellStyle name="Comma 2 2" xfId="13" xr:uid="{00000000-0005-0000-0000-000026000000}"/>
    <cellStyle name="Comma 2 6" xfId="114" xr:uid="{00000000-0005-0000-0000-000027000000}"/>
    <cellStyle name="Comma 3" xfId="14" xr:uid="{00000000-0005-0000-0000-000028000000}"/>
    <cellStyle name="Comma 4" xfId="15" xr:uid="{00000000-0005-0000-0000-000029000000}"/>
    <cellStyle name="Comma 77" xfId="126" xr:uid="{00000000-0005-0000-0000-00002A000000}"/>
    <cellStyle name="Comma0" xfId="16" xr:uid="{00000000-0005-0000-0000-00002B000000}"/>
    <cellStyle name="Currency 2" xfId="17" xr:uid="{00000000-0005-0000-0000-00002C000000}"/>
    <cellStyle name="Currency0" xfId="18" xr:uid="{00000000-0005-0000-0000-00002D000000}"/>
    <cellStyle name="Date" xfId="19" xr:uid="{00000000-0005-0000-0000-00002E000000}"/>
    <cellStyle name="Excel Built-in 20% - Accent1" xfId="20" xr:uid="{00000000-0005-0000-0000-00002F000000}"/>
    <cellStyle name="Explanatory Text" xfId="86" builtinId="53" customBuiltin="1"/>
    <cellStyle name="Fixed" xfId="21" xr:uid="{00000000-0005-0000-0000-000031000000}"/>
    <cellStyle name="Good" xfId="76" builtinId="26" customBuiltin="1"/>
    <cellStyle name="Grey" xfId="22" xr:uid="{00000000-0005-0000-0000-000033000000}"/>
    <cellStyle name="Heading 1" xfId="72" builtinId="16" customBuiltin="1"/>
    <cellStyle name="Heading 1 2" xfId="23" xr:uid="{00000000-0005-0000-0000-000035000000}"/>
    <cellStyle name="Heading 2" xfId="73" builtinId="17" customBuiltin="1"/>
    <cellStyle name="Heading 2 2" xfId="24" xr:uid="{00000000-0005-0000-0000-000037000000}"/>
    <cellStyle name="Heading 3" xfId="74" builtinId="18" customBuiltin="1"/>
    <cellStyle name="Heading 4" xfId="75" builtinId="19" customBuiltin="1"/>
    <cellStyle name="Input" xfId="79" builtinId="20" customBuiltin="1"/>
    <cellStyle name="Input [yellow]" xfId="25" xr:uid="{00000000-0005-0000-0000-00003B000000}"/>
    <cellStyle name="Input [yellow] 2" xfId="66" xr:uid="{00000000-0005-0000-0000-00003C000000}"/>
    <cellStyle name="Linked Cell" xfId="82" builtinId="24" customBuiltin="1"/>
    <cellStyle name="Neutral" xfId="78" builtinId="28" customBuiltin="1"/>
    <cellStyle name="Normal" xfId="0" builtinId="0"/>
    <cellStyle name="Normal - Style1" xfId="26" xr:uid="{00000000-0005-0000-0000-000040000000}"/>
    <cellStyle name="Normal 10" xfId="133" xr:uid="{00000000-0005-0000-0000-000041000000}"/>
    <cellStyle name="Normal 10 2" xfId="120" xr:uid="{00000000-0005-0000-0000-000042000000}"/>
    <cellStyle name="Normal 10 2 5" xfId="113" xr:uid="{00000000-0005-0000-0000-000043000000}"/>
    <cellStyle name="Normal 11" xfId="134" xr:uid="{00000000-0005-0000-0000-000044000000}"/>
    <cellStyle name="Normal 133" xfId="1" xr:uid="{00000000-0005-0000-0000-000045000000}"/>
    <cellStyle name="Normal 133 3 3" xfId="115" xr:uid="{00000000-0005-0000-0000-000046000000}"/>
    <cellStyle name="Normal 133 3 3 2" xfId="112" xr:uid="{00000000-0005-0000-0000-000047000000}"/>
    <cellStyle name="Normal 142" xfId="118" xr:uid="{00000000-0005-0000-0000-000048000000}"/>
    <cellStyle name="Normal 145" xfId="127" xr:uid="{00000000-0005-0000-0000-000049000000}"/>
    <cellStyle name="Normal 146" xfId="119" xr:uid="{00000000-0005-0000-0000-00004A000000}"/>
    <cellStyle name="Normal 146 2" xfId="123" xr:uid="{00000000-0005-0000-0000-00004B000000}"/>
    <cellStyle name="Normal 147" xfId="124" xr:uid="{00000000-0005-0000-0000-00004C000000}"/>
    <cellStyle name="Normal 148" xfId="125" xr:uid="{00000000-0005-0000-0000-00004D000000}"/>
    <cellStyle name="Normal 2" xfId="2" xr:uid="{00000000-0005-0000-0000-00004E000000}"/>
    <cellStyle name="Normal 2 2" xfId="27" xr:uid="{00000000-0005-0000-0000-00004F000000}"/>
    <cellStyle name="Normal 2 2 2" xfId="116" xr:uid="{00000000-0005-0000-0000-000050000000}"/>
    <cellStyle name="Normal 2 3" xfId="59" xr:uid="{00000000-0005-0000-0000-000051000000}"/>
    <cellStyle name="Normal 2 3 2" xfId="60" xr:uid="{00000000-0005-0000-0000-000052000000}"/>
    <cellStyle name="Normal 2 3 2 2" xfId="63" xr:uid="{00000000-0005-0000-0000-000053000000}"/>
    <cellStyle name="Normal 2 3 2 3" xfId="132" xr:uid="{00000000-0005-0000-0000-000054000000}"/>
    <cellStyle name="Normal 2 3 3" xfId="128" xr:uid="{00000000-0005-0000-0000-000055000000}"/>
    <cellStyle name="Normal 2 4" xfId="68" xr:uid="{00000000-0005-0000-0000-000056000000}"/>
    <cellStyle name="Normal 2 5" xfId="121" xr:uid="{00000000-0005-0000-0000-000057000000}"/>
    <cellStyle name="Normal 2 6" xfId="135" xr:uid="{00000000-0005-0000-0000-000058000000}"/>
    <cellStyle name="Normal 2_112060-QTM" xfId="28" xr:uid="{00000000-0005-0000-0000-000059000000}"/>
    <cellStyle name="Normal 24" xfId="117" xr:uid="{00000000-0005-0000-0000-00005A000000}"/>
    <cellStyle name="Normal 3" xfId="29" xr:uid="{00000000-0005-0000-0000-00005B000000}"/>
    <cellStyle name="Normal 3 2" xfId="30" xr:uid="{00000000-0005-0000-0000-00005C000000}"/>
    <cellStyle name="Normal 3 3" xfId="31" xr:uid="{00000000-0005-0000-0000-00005D000000}"/>
    <cellStyle name="Normal 3 4" xfId="69" xr:uid="{00000000-0005-0000-0000-00005E000000}"/>
    <cellStyle name="Normal 3_111030-111048-111061-QTCN" xfId="32" xr:uid="{00000000-0005-0000-0000-00005F000000}"/>
    <cellStyle name="Normal 31" xfId="122" xr:uid="{00000000-0005-0000-0000-000060000000}"/>
    <cellStyle name="Normal 4" xfId="33" xr:uid="{00000000-0005-0000-0000-000061000000}"/>
    <cellStyle name="Normal 4 2" xfId="34" xr:uid="{00000000-0005-0000-0000-000062000000}"/>
    <cellStyle name="Normal 4 3" xfId="61" xr:uid="{00000000-0005-0000-0000-000063000000}"/>
    <cellStyle name="Normal 5" xfId="35" xr:uid="{00000000-0005-0000-0000-000064000000}"/>
    <cellStyle name="Normal 6" xfId="36" xr:uid="{00000000-0005-0000-0000-000065000000}"/>
    <cellStyle name="Normal 7" xfId="67" xr:uid="{00000000-0005-0000-0000-000066000000}"/>
    <cellStyle name="Normal 8" xfId="70" xr:uid="{00000000-0005-0000-0000-000067000000}"/>
    <cellStyle name="Normal 8 2" xfId="129" xr:uid="{00000000-0005-0000-0000-000068000000}"/>
    <cellStyle name="Normal 9" xfId="130" xr:uid="{00000000-0005-0000-0000-000069000000}"/>
    <cellStyle name="Note" xfId="85" builtinId="10" customBuiltin="1"/>
    <cellStyle name="Output" xfId="80" builtinId="21" customBuiltin="1"/>
    <cellStyle name="Percent" xfId="131" builtinId="5"/>
    <cellStyle name="Percent [2]" xfId="37" xr:uid="{00000000-0005-0000-0000-00006D000000}"/>
    <cellStyle name="Percent 2" xfId="38" xr:uid="{00000000-0005-0000-0000-00006E000000}"/>
    <cellStyle name="Percent 2 2" xfId="39" xr:uid="{00000000-0005-0000-0000-00006F000000}"/>
    <cellStyle name="Percent 2 3" xfId="40" xr:uid="{00000000-0005-0000-0000-000070000000}"/>
    <cellStyle name="Percent 3" xfId="41" xr:uid="{00000000-0005-0000-0000-000071000000}"/>
    <cellStyle name="SAPBEXstdData" xfId="42" xr:uid="{00000000-0005-0000-0000-000072000000}"/>
    <cellStyle name="SAPBEXstdData 2" xfId="65" xr:uid="{00000000-0005-0000-0000-000073000000}"/>
    <cellStyle name="SAPBEXstdItem" xfId="43" xr:uid="{00000000-0005-0000-0000-000074000000}"/>
    <cellStyle name="SAPBEXstdItem 2" xfId="64" xr:uid="{00000000-0005-0000-0000-000075000000}"/>
    <cellStyle name="Standaard 2" xfId="137" xr:uid="{57D2EAF4-BFE1-41EF-905F-6CB0807AB8AE}"/>
    <cellStyle name="Standaard 6" xfId="136" xr:uid="{00000000-0005-0000-0000-000076000000}"/>
    <cellStyle name="Style 1" xfId="44" xr:uid="{00000000-0005-0000-0000-000077000000}"/>
    <cellStyle name="Times New Roman" xfId="45" xr:uid="{00000000-0005-0000-0000-000078000000}"/>
    <cellStyle name="Title" xfId="71" builtinId="15" customBuiltin="1"/>
    <cellStyle name="Total" xfId="87" builtinId="25" customBuiltin="1"/>
    <cellStyle name="Total 2" xfId="46" xr:uid="{00000000-0005-0000-0000-00007B000000}"/>
    <cellStyle name="Warning Text" xfId="84" builtinId="11" customBuiltin="1"/>
    <cellStyle name="Обычный_Лист1" xfId="47" xr:uid="{00000000-0005-0000-0000-00007D000000}"/>
    <cellStyle name="똿뗦먛귟 [0.00]_PRODUCT DETAIL Q1" xfId="48" xr:uid="{00000000-0005-0000-0000-00007E000000}"/>
    <cellStyle name="똿뗦먛귟_PRODUCT DETAIL Q1" xfId="49" xr:uid="{00000000-0005-0000-0000-00007F000000}"/>
    <cellStyle name="믅됞 [0.00]_PRODUCT DETAIL Q1" xfId="50" xr:uid="{00000000-0005-0000-0000-000080000000}"/>
    <cellStyle name="믅됞_PRODUCT DETAIL Q1" xfId="51" xr:uid="{00000000-0005-0000-0000-000081000000}"/>
    <cellStyle name="백분율_HOBONG" xfId="52" xr:uid="{00000000-0005-0000-0000-000082000000}"/>
    <cellStyle name="뷭?_BOOKSHIP" xfId="53" xr:uid="{00000000-0005-0000-0000-000083000000}"/>
    <cellStyle name="콤마 [0]_1202" xfId="54" xr:uid="{00000000-0005-0000-0000-000084000000}"/>
    <cellStyle name="콤마_1202" xfId="55" xr:uid="{00000000-0005-0000-0000-000085000000}"/>
    <cellStyle name="통화 [0]_1202" xfId="56" xr:uid="{00000000-0005-0000-0000-000086000000}"/>
    <cellStyle name="통화_1202" xfId="57" xr:uid="{00000000-0005-0000-0000-000087000000}"/>
    <cellStyle name="표준_(정보부문)월별인원계획" xfId="58" xr:uid="{00000000-0005-0000-0000-000088000000}"/>
  </cellStyles>
  <dxfs count="5">
    <dxf>
      <font>
        <condense val="0"/>
        <extend val="0"/>
        <color indexed="9"/>
      </font>
    </dxf>
    <dxf>
      <font>
        <condense val="0"/>
        <extend val="0"/>
        <color indexed="9"/>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14</xdr:col>
      <xdr:colOff>309561</xdr:colOff>
      <xdr:row>3</xdr:row>
      <xdr:rowOff>333374</xdr:rowOff>
    </xdr:from>
    <xdr:to>
      <xdr:col>16</xdr:col>
      <xdr:colOff>1047748</xdr:colOff>
      <xdr:row>9</xdr:row>
      <xdr:rowOff>105169</xdr:rowOff>
    </xdr:to>
    <xdr:pic>
      <xdr:nvPicPr>
        <xdr:cNvPr id="3" name="Picture 2">
          <a:extLst>
            <a:ext uri="{FF2B5EF4-FFF2-40B4-BE49-F238E27FC236}">
              <a16:creationId xmlns:a16="http://schemas.microsoft.com/office/drawing/2014/main" id="{D277AFBF-9A07-2EC9-2E2F-1219D9A4FFBD}"/>
            </a:ext>
          </a:extLst>
        </xdr:cNvPr>
        <xdr:cNvPicPr>
          <a:picLocks noChangeAspect="1"/>
        </xdr:cNvPicPr>
      </xdr:nvPicPr>
      <xdr:blipFill>
        <a:blip xmlns:r="http://schemas.openxmlformats.org/officeDocument/2006/relationships" r:embed="rId1"/>
        <a:stretch>
          <a:fillRect/>
        </a:stretch>
      </xdr:blipFill>
      <xdr:spPr>
        <a:xfrm>
          <a:off x="24812624" y="1452562"/>
          <a:ext cx="2357437" cy="3296045"/>
        </a:xfrm>
        <a:prstGeom prst="rect">
          <a:avLst/>
        </a:prstGeom>
      </xdr:spPr>
    </xdr:pic>
    <xdr:clientData/>
  </xdr:twoCellAnchor>
  <xdr:twoCellAnchor editAs="oneCell">
    <xdr:from>
      <xdr:col>11</xdr:col>
      <xdr:colOff>214313</xdr:colOff>
      <xdr:row>127</xdr:row>
      <xdr:rowOff>714376</xdr:rowOff>
    </xdr:from>
    <xdr:to>
      <xdr:col>16</xdr:col>
      <xdr:colOff>71437</xdr:colOff>
      <xdr:row>134</xdr:row>
      <xdr:rowOff>1432496</xdr:rowOff>
    </xdr:to>
    <xdr:pic>
      <xdr:nvPicPr>
        <xdr:cNvPr id="5" name="Picture 4">
          <a:extLst>
            <a:ext uri="{FF2B5EF4-FFF2-40B4-BE49-F238E27FC236}">
              <a16:creationId xmlns:a16="http://schemas.microsoft.com/office/drawing/2014/main" id="{AC7DB43F-C29E-4908-A27A-5F5D8C7FD968}"/>
            </a:ext>
          </a:extLst>
        </xdr:cNvPr>
        <xdr:cNvPicPr>
          <a:picLocks noChangeAspect="1"/>
        </xdr:cNvPicPr>
      </xdr:nvPicPr>
      <xdr:blipFill>
        <a:blip xmlns:r="http://schemas.openxmlformats.org/officeDocument/2006/relationships" r:embed="rId1"/>
        <a:stretch>
          <a:fillRect/>
        </a:stretch>
      </xdr:blipFill>
      <xdr:spPr>
        <a:xfrm>
          <a:off x="20502563" y="43338751"/>
          <a:ext cx="5691187" cy="7957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1752600</xdr:colOff>
      <xdr:row>15</xdr:row>
      <xdr:rowOff>76200</xdr:rowOff>
    </xdr:from>
    <xdr:to>
      <xdr:col>2</xdr:col>
      <xdr:colOff>4695643</xdr:colOff>
      <xdr:row>15</xdr:row>
      <xdr:rowOff>3467100</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6667500" y="16992600"/>
          <a:ext cx="2943043" cy="3390900"/>
        </a:xfrm>
        <a:prstGeom prst="rect">
          <a:avLst/>
        </a:prstGeom>
      </xdr:spPr>
    </xdr:pic>
    <xdr:clientData/>
  </xdr:twoCellAnchor>
  <xdr:twoCellAnchor editAs="oneCell">
    <xdr:from>
      <xdr:col>2</xdr:col>
      <xdr:colOff>609600</xdr:colOff>
      <xdr:row>17</xdr:row>
      <xdr:rowOff>762000</xdr:rowOff>
    </xdr:from>
    <xdr:to>
      <xdr:col>2</xdr:col>
      <xdr:colOff>6919918</xdr:colOff>
      <xdr:row>17</xdr:row>
      <xdr:rowOff>2781300</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5524500" y="22479000"/>
          <a:ext cx="6310318" cy="2019300"/>
        </a:xfrm>
        <a:prstGeom prst="rect">
          <a:avLst/>
        </a:prstGeom>
      </xdr:spPr>
    </xdr:pic>
    <xdr:clientData/>
  </xdr:twoCellAnchor>
  <xdr:twoCellAnchor editAs="oneCell">
    <xdr:from>
      <xdr:col>2</xdr:col>
      <xdr:colOff>9829801</xdr:colOff>
      <xdr:row>0</xdr:row>
      <xdr:rowOff>457200</xdr:rowOff>
    </xdr:from>
    <xdr:to>
      <xdr:col>2</xdr:col>
      <xdr:colOff>11468101</xdr:colOff>
      <xdr:row>3</xdr:row>
      <xdr:rowOff>42685</xdr:rowOff>
    </xdr:to>
    <xdr:pic>
      <xdr:nvPicPr>
        <xdr:cNvPr id="3" name="Picture 2">
          <a:extLst>
            <a:ext uri="{FF2B5EF4-FFF2-40B4-BE49-F238E27FC236}">
              <a16:creationId xmlns:a16="http://schemas.microsoft.com/office/drawing/2014/main" id="{6E3CD2B6-4A1D-4AA0-8697-0A8E338A9F4F}"/>
            </a:ext>
          </a:extLst>
        </xdr:cNvPr>
        <xdr:cNvPicPr>
          <a:picLocks noChangeAspect="1"/>
        </xdr:cNvPicPr>
      </xdr:nvPicPr>
      <xdr:blipFill>
        <a:blip xmlns:r="http://schemas.openxmlformats.org/officeDocument/2006/relationships" r:embed="rId3"/>
        <a:stretch>
          <a:fillRect/>
        </a:stretch>
      </xdr:blipFill>
      <xdr:spPr>
        <a:xfrm>
          <a:off x="14744701" y="457200"/>
          <a:ext cx="1638300" cy="2290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5</xdr:row>
      <xdr:rowOff>0</xdr:rowOff>
    </xdr:from>
    <xdr:to>
      <xdr:col>19</xdr:col>
      <xdr:colOff>123825</xdr:colOff>
      <xdr:row>5</xdr:row>
      <xdr:rowOff>189057</xdr:rowOff>
    </xdr:to>
    <xdr:sp macro="" textlink="">
      <xdr:nvSpPr>
        <xdr:cNvPr id="2" name="Text Box 6">
          <a:extLst>
            <a:ext uri="{FF2B5EF4-FFF2-40B4-BE49-F238E27FC236}">
              <a16:creationId xmlns:a16="http://schemas.microsoft.com/office/drawing/2014/main" id="{00000000-0008-0000-0200-000002000000}"/>
            </a:ext>
          </a:extLst>
        </xdr:cNvPr>
        <xdr:cNvSpPr txBox="1">
          <a:spLocks noChangeArrowheads="1"/>
        </xdr:cNvSpPr>
      </xdr:nvSpPr>
      <xdr:spPr bwMode="auto">
        <a:xfrm>
          <a:off x="1521142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5</xdr:row>
      <xdr:rowOff>189057</xdr:rowOff>
    </xdr:to>
    <xdr:sp macro="" textlink="">
      <xdr:nvSpPr>
        <xdr:cNvPr id="3" name="Text Box 27">
          <a:extLst>
            <a:ext uri="{FF2B5EF4-FFF2-40B4-BE49-F238E27FC236}">
              <a16:creationId xmlns:a16="http://schemas.microsoft.com/office/drawing/2014/main" id="{00000000-0008-0000-0200-000003000000}"/>
            </a:ext>
          </a:extLst>
        </xdr:cNvPr>
        <xdr:cNvSpPr txBox="1">
          <a:spLocks noChangeArrowheads="1"/>
        </xdr:cNvSpPr>
      </xdr:nvSpPr>
      <xdr:spPr bwMode="auto">
        <a:xfrm>
          <a:off x="1521142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5</xdr:row>
      <xdr:rowOff>189057</xdr:rowOff>
    </xdr:to>
    <xdr:sp macro="" textlink="">
      <xdr:nvSpPr>
        <xdr:cNvPr id="4" name="Text Box 28">
          <a:extLst>
            <a:ext uri="{FF2B5EF4-FFF2-40B4-BE49-F238E27FC236}">
              <a16:creationId xmlns:a16="http://schemas.microsoft.com/office/drawing/2014/main" id="{00000000-0008-0000-0200-000004000000}"/>
            </a:ext>
          </a:extLst>
        </xdr:cNvPr>
        <xdr:cNvSpPr txBox="1">
          <a:spLocks noChangeArrowheads="1"/>
        </xdr:cNvSpPr>
      </xdr:nvSpPr>
      <xdr:spPr bwMode="auto">
        <a:xfrm>
          <a:off x="1521142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6</xdr:row>
      <xdr:rowOff>0</xdr:rowOff>
    </xdr:from>
    <xdr:to>
      <xdr:col>25</xdr:col>
      <xdr:colOff>123825</xdr:colOff>
      <xdr:row>6</xdr:row>
      <xdr:rowOff>187614</xdr:rowOff>
    </xdr:to>
    <xdr:sp macro="" textlink="">
      <xdr:nvSpPr>
        <xdr:cNvPr id="5" name="Text Box 6">
          <a:extLst>
            <a:ext uri="{FF2B5EF4-FFF2-40B4-BE49-F238E27FC236}">
              <a16:creationId xmlns:a16="http://schemas.microsoft.com/office/drawing/2014/main" id="{00000000-0008-0000-0200-000005000000}"/>
            </a:ext>
          </a:extLst>
        </xdr:cNvPr>
        <xdr:cNvSpPr txBox="1">
          <a:spLocks noChangeArrowheads="1"/>
        </xdr:cNvSpPr>
      </xdr:nvSpPr>
      <xdr:spPr bwMode="auto">
        <a:xfrm>
          <a:off x="17897475" y="11430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6</xdr:row>
      <xdr:rowOff>0</xdr:rowOff>
    </xdr:from>
    <xdr:to>
      <xdr:col>25</xdr:col>
      <xdr:colOff>123825</xdr:colOff>
      <xdr:row>6</xdr:row>
      <xdr:rowOff>187614</xdr:rowOff>
    </xdr:to>
    <xdr:sp macro="" textlink="">
      <xdr:nvSpPr>
        <xdr:cNvPr id="6" name="Text Box 27">
          <a:extLst>
            <a:ext uri="{FF2B5EF4-FFF2-40B4-BE49-F238E27FC236}">
              <a16:creationId xmlns:a16="http://schemas.microsoft.com/office/drawing/2014/main" id="{00000000-0008-0000-0200-000006000000}"/>
            </a:ext>
          </a:extLst>
        </xdr:cNvPr>
        <xdr:cNvSpPr txBox="1">
          <a:spLocks noChangeArrowheads="1"/>
        </xdr:cNvSpPr>
      </xdr:nvSpPr>
      <xdr:spPr bwMode="auto">
        <a:xfrm>
          <a:off x="17897475" y="11430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6</xdr:row>
      <xdr:rowOff>0</xdr:rowOff>
    </xdr:from>
    <xdr:to>
      <xdr:col>25</xdr:col>
      <xdr:colOff>123825</xdr:colOff>
      <xdr:row>6</xdr:row>
      <xdr:rowOff>187614</xdr:rowOff>
    </xdr:to>
    <xdr:sp macro="" textlink="">
      <xdr:nvSpPr>
        <xdr:cNvPr id="7" name="Text Box 28">
          <a:extLst>
            <a:ext uri="{FF2B5EF4-FFF2-40B4-BE49-F238E27FC236}">
              <a16:creationId xmlns:a16="http://schemas.microsoft.com/office/drawing/2014/main" id="{00000000-0008-0000-0200-000007000000}"/>
            </a:ext>
          </a:extLst>
        </xdr:cNvPr>
        <xdr:cNvSpPr txBox="1">
          <a:spLocks noChangeArrowheads="1"/>
        </xdr:cNvSpPr>
      </xdr:nvSpPr>
      <xdr:spPr bwMode="auto">
        <a:xfrm>
          <a:off x="17897475" y="11430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57150</xdr:colOff>
          <xdr:row>153</xdr:row>
          <xdr:rowOff>0</xdr:rowOff>
        </xdr:from>
        <xdr:to>
          <xdr:col>5</xdr:col>
          <xdr:colOff>381000</xdr:colOff>
          <xdr:row>154</xdr:row>
          <xdr:rowOff>95250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153</xdr:row>
          <xdr:rowOff>0</xdr:rowOff>
        </xdr:from>
        <xdr:to>
          <xdr:col>5</xdr:col>
          <xdr:colOff>314325</xdr:colOff>
          <xdr:row>154</xdr:row>
          <xdr:rowOff>95250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0</xdr:colOff>
      <xdr:row>5</xdr:row>
      <xdr:rowOff>0</xdr:rowOff>
    </xdr:from>
    <xdr:to>
      <xdr:col>19</xdr:col>
      <xdr:colOff>123825</xdr:colOff>
      <xdr:row>5</xdr:row>
      <xdr:rowOff>189057</xdr:rowOff>
    </xdr:to>
    <xdr:sp macro="" textlink="">
      <xdr:nvSpPr>
        <xdr:cNvPr id="8" name="Text Box 6">
          <a:extLst>
            <a:ext uri="{FF2B5EF4-FFF2-40B4-BE49-F238E27FC236}">
              <a16:creationId xmlns:a16="http://schemas.microsoft.com/office/drawing/2014/main" id="{00000000-0008-0000-0200-000008000000}"/>
            </a:ext>
          </a:extLst>
        </xdr:cNvPr>
        <xdr:cNvSpPr txBox="1">
          <a:spLocks noChangeArrowheads="1"/>
        </xdr:cNvSpPr>
      </xdr:nvSpPr>
      <xdr:spPr bwMode="auto">
        <a:xfrm>
          <a:off x="1521142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5</xdr:row>
      <xdr:rowOff>189057</xdr:rowOff>
    </xdr:to>
    <xdr:sp macro="" textlink="">
      <xdr:nvSpPr>
        <xdr:cNvPr id="9" name="Text Box 27">
          <a:extLst>
            <a:ext uri="{FF2B5EF4-FFF2-40B4-BE49-F238E27FC236}">
              <a16:creationId xmlns:a16="http://schemas.microsoft.com/office/drawing/2014/main" id="{00000000-0008-0000-0200-000009000000}"/>
            </a:ext>
          </a:extLst>
        </xdr:cNvPr>
        <xdr:cNvSpPr txBox="1">
          <a:spLocks noChangeArrowheads="1"/>
        </xdr:cNvSpPr>
      </xdr:nvSpPr>
      <xdr:spPr bwMode="auto">
        <a:xfrm>
          <a:off x="1521142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5</xdr:row>
      <xdr:rowOff>189057</xdr:rowOff>
    </xdr:to>
    <xdr:sp macro="" textlink="">
      <xdr:nvSpPr>
        <xdr:cNvPr id="10" name="Text Box 28">
          <a:extLst>
            <a:ext uri="{FF2B5EF4-FFF2-40B4-BE49-F238E27FC236}">
              <a16:creationId xmlns:a16="http://schemas.microsoft.com/office/drawing/2014/main" id="{00000000-0008-0000-0200-00000A000000}"/>
            </a:ext>
          </a:extLst>
        </xdr:cNvPr>
        <xdr:cNvSpPr txBox="1">
          <a:spLocks noChangeArrowheads="1"/>
        </xdr:cNvSpPr>
      </xdr:nvSpPr>
      <xdr:spPr bwMode="auto">
        <a:xfrm>
          <a:off x="1521142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57150</xdr:colOff>
          <xdr:row>153</xdr:row>
          <xdr:rowOff>0</xdr:rowOff>
        </xdr:from>
        <xdr:to>
          <xdr:col>5</xdr:col>
          <xdr:colOff>314325</xdr:colOff>
          <xdr:row>154</xdr:row>
          <xdr:rowOff>76200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5</xdr:row>
      <xdr:rowOff>0</xdr:rowOff>
    </xdr:from>
    <xdr:to>
      <xdr:col>18</xdr:col>
      <xdr:colOff>123825</xdr:colOff>
      <xdr:row>6</xdr:row>
      <xdr:rowOff>36657</xdr:rowOff>
    </xdr:to>
    <xdr:sp macro="" textlink="">
      <xdr:nvSpPr>
        <xdr:cNvPr id="11" name="Text Box 6">
          <a:extLst>
            <a:ext uri="{FF2B5EF4-FFF2-40B4-BE49-F238E27FC236}">
              <a16:creationId xmlns:a16="http://schemas.microsoft.com/office/drawing/2014/main" id="{00000000-0008-0000-0200-00000B000000}"/>
            </a:ext>
          </a:extLst>
        </xdr:cNvPr>
        <xdr:cNvSpPr txBox="1">
          <a:spLocks noChangeArrowheads="1"/>
        </xdr:cNvSpPr>
      </xdr:nvSpPr>
      <xdr:spPr bwMode="auto">
        <a:xfrm>
          <a:off x="146018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27132</xdr:rowOff>
    </xdr:to>
    <xdr:sp macro="" textlink="">
      <xdr:nvSpPr>
        <xdr:cNvPr id="12" name="Text Box 27">
          <a:extLst>
            <a:ext uri="{FF2B5EF4-FFF2-40B4-BE49-F238E27FC236}">
              <a16:creationId xmlns:a16="http://schemas.microsoft.com/office/drawing/2014/main" id="{00000000-0008-0000-0200-00000C000000}"/>
            </a:ext>
          </a:extLst>
        </xdr:cNvPr>
        <xdr:cNvSpPr txBox="1">
          <a:spLocks noChangeArrowheads="1"/>
        </xdr:cNvSpPr>
      </xdr:nvSpPr>
      <xdr:spPr bwMode="auto">
        <a:xfrm>
          <a:off x="146018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27132</xdr:rowOff>
    </xdr:to>
    <xdr:sp macro="" textlink="">
      <xdr:nvSpPr>
        <xdr:cNvPr id="13" name="Text Box 28">
          <a:extLst>
            <a:ext uri="{FF2B5EF4-FFF2-40B4-BE49-F238E27FC236}">
              <a16:creationId xmlns:a16="http://schemas.microsoft.com/office/drawing/2014/main" id="{00000000-0008-0000-0200-00000D000000}"/>
            </a:ext>
          </a:extLst>
        </xdr:cNvPr>
        <xdr:cNvSpPr txBox="1">
          <a:spLocks noChangeArrowheads="1"/>
        </xdr:cNvSpPr>
      </xdr:nvSpPr>
      <xdr:spPr bwMode="auto">
        <a:xfrm>
          <a:off x="146018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73314</xdr:rowOff>
    </xdr:to>
    <xdr:sp macro="" textlink="">
      <xdr:nvSpPr>
        <xdr:cNvPr id="14" name="Text Box 6">
          <a:extLst>
            <a:ext uri="{FF2B5EF4-FFF2-40B4-BE49-F238E27FC236}">
              <a16:creationId xmlns:a16="http://schemas.microsoft.com/office/drawing/2014/main" id="{00000000-0008-0000-0200-00000E000000}"/>
            </a:ext>
          </a:extLst>
        </xdr:cNvPr>
        <xdr:cNvSpPr txBox="1">
          <a:spLocks noChangeArrowheads="1"/>
        </xdr:cNvSpPr>
      </xdr:nvSpPr>
      <xdr:spPr bwMode="auto">
        <a:xfrm>
          <a:off x="17411700"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63789</xdr:rowOff>
    </xdr:to>
    <xdr:sp macro="" textlink="">
      <xdr:nvSpPr>
        <xdr:cNvPr id="15" name="Text Box 27">
          <a:extLst>
            <a:ext uri="{FF2B5EF4-FFF2-40B4-BE49-F238E27FC236}">
              <a16:creationId xmlns:a16="http://schemas.microsoft.com/office/drawing/2014/main" id="{00000000-0008-0000-0200-00000F000000}"/>
            </a:ext>
          </a:extLst>
        </xdr:cNvPr>
        <xdr:cNvSpPr txBox="1">
          <a:spLocks noChangeArrowheads="1"/>
        </xdr:cNvSpPr>
      </xdr:nvSpPr>
      <xdr:spPr bwMode="auto">
        <a:xfrm>
          <a:off x="1741170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63789</xdr:rowOff>
    </xdr:to>
    <xdr:sp macro="" textlink="">
      <xdr:nvSpPr>
        <xdr:cNvPr id="16" name="Text Box 28">
          <a:extLst>
            <a:ext uri="{FF2B5EF4-FFF2-40B4-BE49-F238E27FC236}">
              <a16:creationId xmlns:a16="http://schemas.microsoft.com/office/drawing/2014/main" id="{00000000-0008-0000-0200-000010000000}"/>
            </a:ext>
          </a:extLst>
        </xdr:cNvPr>
        <xdr:cNvSpPr txBox="1">
          <a:spLocks noChangeArrowheads="1"/>
        </xdr:cNvSpPr>
      </xdr:nvSpPr>
      <xdr:spPr bwMode="auto">
        <a:xfrm>
          <a:off x="1741170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85725</xdr:colOff>
          <xdr:row>100</xdr:row>
          <xdr:rowOff>0</xdr:rowOff>
        </xdr:from>
        <xdr:to>
          <xdr:col>4</xdr:col>
          <xdr:colOff>428625</xdr:colOff>
          <xdr:row>101</xdr:row>
          <xdr:rowOff>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100</xdr:row>
          <xdr:rowOff>0</xdr:rowOff>
        </xdr:from>
        <xdr:to>
          <xdr:col>4</xdr:col>
          <xdr:colOff>314325</xdr:colOff>
          <xdr:row>101</xdr:row>
          <xdr:rowOff>0</xdr:rowOff>
        </xdr:to>
        <xdr:sp macro="" textlink="">
          <xdr:nvSpPr>
            <xdr:cNvPr id="6149" name="Option Button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5</xdr:row>
      <xdr:rowOff>0</xdr:rowOff>
    </xdr:from>
    <xdr:to>
      <xdr:col>18</xdr:col>
      <xdr:colOff>123825</xdr:colOff>
      <xdr:row>6</xdr:row>
      <xdr:rowOff>36657</xdr:rowOff>
    </xdr:to>
    <xdr:sp macro="" textlink="">
      <xdr:nvSpPr>
        <xdr:cNvPr id="19" name="Text Box 6">
          <a:extLst>
            <a:ext uri="{FF2B5EF4-FFF2-40B4-BE49-F238E27FC236}">
              <a16:creationId xmlns:a16="http://schemas.microsoft.com/office/drawing/2014/main" id="{00000000-0008-0000-0200-000013000000}"/>
            </a:ext>
          </a:extLst>
        </xdr:cNvPr>
        <xdr:cNvSpPr txBox="1">
          <a:spLocks noChangeArrowheads="1"/>
        </xdr:cNvSpPr>
      </xdr:nvSpPr>
      <xdr:spPr bwMode="auto">
        <a:xfrm>
          <a:off x="146018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27132</xdr:rowOff>
    </xdr:to>
    <xdr:sp macro="" textlink="">
      <xdr:nvSpPr>
        <xdr:cNvPr id="20" name="Text Box 27">
          <a:extLst>
            <a:ext uri="{FF2B5EF4-FFF2-40B4-BE49-F238E27FC236}">
              <a16:creationId xmlns:a16="http://schemas.microsoft.com/office/drawing/2014/main" id="{00000000-0008-0000-0200-000014000000}"/>
            </a:ext>
          </a:extLst>
        </xdr:cNvPr>
        <xdr:cNvSpPr txBox="1">
          <a:spLocks noChangeArrowheads="1"/>
        </xdr:cNvSpPr>
      </xdr:nvSpPr>
      <xdr:spPr bwMode="auto">
        <a:xfrm>
          <a:off x="146018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27132</xdr:rowOff>
    </xdr:to>
    <xdr:sp macro="" textlink="">
      <xdr:nvSpPr>
        <xdr:cNvPr id="21" name="Text Box 28">
          <a:extLst>
            <a:ext uri="{FF2B5EF4-FFF2-40B4-BE49-F238E27FC236}">
              <a16:creationId xmlns:a16="http://schemas.microsoft.com/office/drawing/2014/main" id="{00000000-0008-0000-0200-000015000000}"/>
            </a:ext>
          </a:extLst>
        </xdr:cNvPr>
        <xdr:cNvSpPr txBox="1">
          <a:spLocks noChangeArrowheads="1"/>
        </xdr:cNvSpPr>
      </xdr:nvSpPr>
      <xdr:spPr bwMode="auto">
        <a:xfrm>
          <a:off x="146018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85725</xdr:colOff>
          <xdr:row>100</xdr:row>
          <xdr:rowOff>0</xdr:rowOff>
        </xdr:from>
        <xdr:to>
          <xdr:col>4</xdr:col>
          <xdr:colOff>314325</xdr:colOff>
          <xdr:row>101</xdr:row>
          <xdr:rowOff>0</xdr:rowOff>
        </xdr:to>
        <xdr:sp macro="" textlink="">
          <xdr:nvSpPr>
            <xdr:cNvPr id="6150" name="Option Button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0</xdr:colOff>
      <xdr:row>5</xdr:row>
      <xdr:rowOff>0</xdr:rowOff>
    </xdr:from>
    <xdr:to>
      <xdr:col>17</xdr:col>
      <xdr:colOff>123825</xdr:colOff>
      <xdr:row>6</xdr:row>
      <xdr:rowOff>36657</xdr:rowOff>
    </xdr:to>
    <xdr:sp macro="" textlink="">
      <xdr:nvSpPr>
        <xdr:cNvPr id="23" name="Text Box 6">
          <a:extLst>
            <a:ext uri="{FF2B5EF4-FFF2-40B4-BE49-F238E27FC236}">
              <a16:creationId xmlns:a16="http://schemas.microsoft.com/office/drawing/2014/main" id="{00000000-0008-0000-0200-000017000000}"/>
            </a:ext>
          </a:extLst>
        </xdr:cNvPr>
        <xdr:cNvSpPr txBox="1">
          <a:spLocks noChangeArrowheads="1"/>
        </xdr:cNvSpPr>
      </xdr:nvSpPr>
      <xdr:spPr bwMode="auto">
        <a:xfrm>
          <a:off x="139922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27132</xdr:rowOff>
    </xdr:to>
    <xdr:sp macro="" textlink="">
      <xdr:nvSpPr>
        <xdr:cNvPr id="24" name="Text Box 27">
          <a:extLst>
            <a:ext uri="{FF2B5EF4-FFF2-40B4-BE49-F238E27FC236}">
              <a16:creationId xmlns:a16="http://schemas.microsoft.com/office/drawing/2014/main" id="{00000000-0008-0000-0200-000018000000}"/>
            </a:ext>
          </a:extLst>
        </xdr:cNvPr>
        <xdr:cNvSpPr txBox="1">
          <a:spLocks noChangeArrowheads="1"/>
        </xdr:cNvSpPr>
      </xdr:nvSpPr>
      <xdr:spPr bwMode="auto">
        <a:xfrm>
          <a:off x="139922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27132</xdr:rowOff>
    </xdr:to>
    <xdr:sp macro="" textlink="">
      <xdr:nvSpPr>
        <xdr:cNvPr id="25" name="Text Box 28">
          <a:extLst>
            <a:ext uri="{FF2B5EF4-FFF2-40B4-BE49-F238E27FC236}">
              <a16:creationId xmlns:a16="http://schemas.microsoft.com/office/drawing/2014/main" id="{00000000-0008-0000-0200-000019000000}"/>
            </a:ext>
          </a:extLst>
        </xdr:cNvPr>
        <xdr:cNvSpPr txBox="1">
          <a:spLocks noChangeArrowheads="1"/>
        </xdr:cNvSpPr>
      </xdr:nvSpPr>
      <xdr:spPr bwMode="auto">
        <a:xfrm>
          <a:off x="139922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6</xdr:row>
      <xdr:rowOff>0</xdr:rowOff>
    </xdr:from>
    <xdr:to>
      <xdr:col>23</xdr:col>
      <xdr:colOff>123825</xdr:colOff>
      <xdr:row>7</xdr:row>
      <xdr:rowOff>73314</xdr:rowOff>
    </xdr:to>
    <xdr:sp macro="" textlink="">
      <xdr:nvSpPr>
        <xdr:cNvPr id="26" name="Text Box 6">
          <a:extLst>
            <a:ext uri="{FF2B5EF4-FFF2-40B4-BE49-F238E27FC236}">
              <a16:creationId xmlns:a16="http://schemas.microsoft.com/office/drawing/2014/main" id="{00000000-0008-0000-0200-00001A000000}"/>
            </a:ext>
          </a:extLst>
        </xdr:cNvPr>
        <xdr:cNvSpPr txBox="1">
          <a:spLocks noChangeArrowheads="1"/>
        </xdr:cNvSpPr>
      </xdr:nvSpPr>
      <xdr:spPr bwMode="auto">
        <a:xfrm>
          <a:off x="17154525"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6</xdr:row>
      <xdr:rowOff>0</xdr:rowOff>
    </xdr:from>
    <xdr:to>
      <xdr:col>23</xdr:col>
      <xdr:colOff>123825</xdr:colOff>
      <xdr:row>7</xdr:row>
      <xdr:rowOff>63789</xdr:rowOff>
    </xdr:to>
    <xdr:sp macro="" textlink="">
      <xdr:nvSpPr>
        <xdr:cNvPr id="27" name="Text Box 27">
          <a:extLst>
            <a:ext uri="{FF2B5EF4-FFF2-40B4-BE49-F238E27FC236}">
              <a16:creationId xmlns:a16="http://schemas.microsoft.com/office/drawing/2014/main" id="{00000000-0008-0000-0200-00001B000000}"/>
            </a:ext>
          </a:extLst>
        </xdr:cNvPr>
        <xdr:cNvSpPr txBox="1">
          <a:spLocks noChangeArrowheads="1"/>
        </xdr:cNvSpPr>
      </xdr:nvSpPr>
      <xdr:spPr bwMode="auto">
        <a:xfrm>
          <a:off x="1715452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6</xdr:row>
      <xdr:rowOff>0</xdr:rowOff>
    </xdr:from>
    <xdr:to>
      <xdr:col>23</xdr:col>
      <xdr:colOff>123825</xdr:colOff>
      <xdr:row>7</xdr:row>
      <xdr:rowOff>63789</xdr:rowOff>
    </xdr:to>
    <xdr:sp macro="" textlink="">
      <xdr:nvSpPr>
        <xdr:cNvPr id="28" name="Text Box 28">
          <a:extLst>
            <a:ext uri="{FF2B5EF4-FFF2-40B4-BE49-F238E27FC236}">
              <a16:creationId xmlns:a16="http://schemas.microsoft.com/office/drawing/2014/main" id="{00000000-0008-0000-0200-00001C000000}"/>
            </a:ext>
          </a:extLst>
        </xdr:cNvPr>
        <xdr:cNvSpPr txBox="1">
          <a:spLocks noChangeArrowheads="1"/>
        </xdr:cNvSpPr>
      </xdr:nvSpPr>
      <xdr:spPr bwMode="auto">
        <a:xfrm>
          <a:off x="1715452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85725</xdr:colOff>
          <xdr:row>100</xdr:row>
          <xdr:rowOff>0</xdr:rowOff>
        </xdr:from>
        <xdr:to>
          <xdr:col>4</xdr:col>
          <xdr:colOff>47625</xdr:colOff>
          <xdr:row>101</xdr:row>
          <xdr:rowOff>0</xdr:rowOff>
        </xdr:to>
        <xdr:sp macro="" textlink="">
          <xdr:nvSpPr>
            <xdr:cNvPr id="6151" name="Option Button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100</xdr:row>
          <xdr:rowOff>0</xdr:rowOff>
        </xdr:from>
        <xdr:to>
          <xdr:col>3</xdr:col>
          <xdr:colOff>314325</xdr:colOff>
          <xdr:row>101</xdr:row>
          <xdr:rowOff>0</xdr:rowOff>
        </xdr:to>
        <xdr:sp macro="" textlink="">
          <xdr:nvSpPr>
            <xdr:cNvPr id="6152" name="Option Button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0</xdr:colOff>
      <xdr:row>5</xdr:row>
      <xdr:rowOff>0</xdr:rowOff>
    </xdr:from>
    <xdr:to>
      <xdr:col>17</xdr:col>
      <xdr:colOff>123825</xdr:colOff>
      <xdr:row>6</xdr:row>
      <xdr:rowOff>36657</xdr:rowOff>
    </xdr:to>
    <xdr:sp macro="" textlink="">
      <xdr:nvSpPr>
        <xdr:cNvPr id="31" name="Text Box 6">
          <a:extLst>
            <a:ext uri="{FF2B5EF4-FFF2-40B4-BE49-F238E27FC236}">
              <a16:creationId xmlns:a16="http://schemas.microsoft.com/office/drawing/2014/main" id="{00000000-0008-0000-0200-00001F000000}"/>
            </a:ext>
          </a:extLst>
        </xdr:cNvPr>
        <xdr:cNvSpPr txBox="1">
          <a:spLocks noChangeArrowheads="1"/>
        </xdr:cNvSpPr>
      </xdr:nvSpPr>
      <xdr:spPr bwMode="auto">
        <a:xfrm>
          <a:off x="139922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27132</xdr:rowOff>
    </xdr:to>
    <xdr:sp macro="" textlink="">
      <xdr:nvSpPr>
        <xdr:cNvPr id="32" name="Text Box 27">
          <a:extLst>
            <a:ext uri="{FF2B5EF4-FFF2-40B4-BE49-F238E27FC236}">
              <a16:creationId xmlns:a16="http://schemas.microsoft.com/office/drawing/2014/main" id="{00000000-0008-0000-0200-000020000000}"/>
            </a:ext>
          </a:extLst>
        </xdr:cNvPr>
        <xdr:cNvSpPr txBox="1">
          <a:spLocks noChangeArrowheads="1"/>
        </xdr:cNvSpPr>
      </xdr:nvSpPr>
      <xdr:spPr bwMode="auto">
        <a:xfrm>
          <a:off x="139922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27132</xdr:rowOff>
    </xdr:to>
    <xdr:sp macro="" textlink="">
      <xdr:nvSpPr>
        <xdr:cNvPr id="33" name="Text Box 28">
          <a:extLst>
            <a:ext uri="{FF2B5EF4-FFF2-40B4-BE49-F238E27FC236}">
              <a16:creationId xmlns:a16="http://schemas.microsoft.com/office/drawing/2014/main" id="{00000000-0008-0000-0200-000021000000}"/>
            </a:ext>
          </a:extLst>
        </xdr:cNvPr>
        <xdr:cNvSpPr txBox="1">
          <a:spLocks noChangeArrowheads="1"/>
        </xdr:cNvSpPr>
      </xdr:nvSpPr>
      <xdr:spPr bwMode="auto">
        <a:xfrm>
          <a:off x="139922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85725</xdr:colOff>
          <xdr:row>100</xdr:row>
          <xdr:rowOff>0</xdr:rowOff>
        </xdr:from>
        <xdr:to>
          <xdr:col>3</xdr:col>
          <xdr:colOff>314325</xdr:colOff>
          <xdr:row>101</xdr:row>
          <xdr:rowOff>0</xdr:rowOff>
        </xdr:to>
        <xdr:sp macro="" textlink="">
          <xdr:nvSpPr>
            <xdr:cNvPr id="6153" name="Option Button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100</xdr:row>
          <xdr:rowOff>0</xdr:rowOff>
        </xdr:from>
        <xdr:to>
          <xdr:col>2</xdr:col>
          <xdr:colOff>428625</xdr:colOff>
          <xdr:row>101</xdr:row>
          <xdr:rowOff>0</xdr:rowOff>
        </xdr:to>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100</xdr:row>
          <xdr:rowOff>0</xdr:rowOff>
        </xdr:from>
        <xdr:to>
          <xdr:col>2</xdr:col>
          <xdr:colOff>314325</xdr:colOff>
          <xdr:row>101</xdr:row>
          <xdr:rowOff>0</xdr:rowOff>
        </xdr:to>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100</xdr:row>
          <xdr:rowOff>0</xdr:rowOff>
        </xdr:from>
        <xdr:to>
          <xdr:col>2</xdr:col>
          <xdr:colOff>314325</xdr:colOff>
          <xdr:row>101</xdr:row>
          <xdr:rowOff>0</xdr:rowOff>
        </xdr:to>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52</xdr:row>
          <xdr:rowOff>0</xdr:rowOff>
        </xdr:from>
        <xdr:to>
          <xdr:col>1</xdr:col>
          <xdr:colOff>361950</xdr:colOff>
          <xdr:row>53</xdr:row>
          <xdr:rowOff>28575</xdr:rowOff>
        </xdr:to>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52</xdr:row>
          <xdr:rowOff>0</xdr:rowOff>
        </xdr:from>
        <xdr:to>
          <xdr:col>1</xdr:col>
          <xdr:colOff>361950</xdr:colOff>
          <xdr:row>53</xdr:row>
          <xdr:rowOff>28575</xdr:rowOff>
        </xdr:to>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1</xdr:col>
          <xdr:colOff>333375</xdr:colOff>
          <xdr:row>53</xdr:row>
          <xdr:rowOff>76200</xdr:rowOff>
        </xdr:to>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1</xdr:col>
          <xdr:colOff>333375</xdr:colOff>
          <xdr:row>53</xdr:row>
          <xdr:rowOff>47625</xdr:rowOff>
        </xdr:to>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1</xdr:col>
          <xdr:colOff>333375</xdr:colOff>
          <xdr:row>53</xdr:row>
          <xdr:rowOff>76200</xdr:rowOff>
        </xdr:to>
        <xdr:sp macro="" textlink="">
          <xdr:nvSpPr>
            <xdr:cNvPr id="6161" name="Option Button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52</xdr:row>
          <xdr:rowOff>0</xdr:rowOff>
        </xdr:from>
        <xdr:to>
          <xdr:col>1</xdr:col>
          <xdr:colOff>361950</xdr:colOff>
          <xdr:row>52</xdr:row>
          <xdr:rowOff>190500</xdr:rowOff>
        </xdr:to>
        <xdr:sp macro="" textlink="">
          <xdr:nvSpPr>
            <xdr:cNvPr id="6162" name="Option Button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52</xdr:row>
          <xdr:rowOff>0</xdr:rowOff>
        </xdr:from>
        <xdr:to>
          <xdr:col>1</xdr:col>
          <xdr:colOff>361950</xdr:colOff>
          <xdr:row>52</xdr:row>
          <xdr:rowOff>190500</xdr:rowOff>
        </xdr:to>
        <xdr:sp macro="" textlink="">
          <xdr:nvSpPr>
            <xdr:cNvPr id="6163" name="Option Button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1</xdr:col>
          <xdr:colOff>333375</xdr:colOff>
          <xdr:row>52</xdr:row>
          <xdr:rowOff>238125</xdr:rowOff>
        </xdr:to>
        <xdr:sp macro="" textlink="">
          <xdr:nvSpPr>
            <xdr:cNvPr id="6164" name="Option Button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1</xdr:col>
          <xdr:colOff>333375</xdr:colOff>
          <xdr:row>52</xdr:row>
          <xdr:rowOff>238125</xdr:rowOff>
        </xdr:to>
        <xdr:sp macro="" textlink="">
          <xdr:nvSpPr>
            <xdr:cNvPr id="6165" name="Option Button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0</xdr:rowOff>
        </xdr:from>
        <xdr:to>
          <xdr:col>1</xdr:col>
          <xdr:colOff>333375</xdr:colOff>
          <xdr:row>52</xdr:row>
          <xdr:rowOff>238125</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0</xdr:colOff>
      <xdr:row>5</xdr:row>
      <xdr:rowOff>0</xdr:rowOff>
    </xdr:from>
    <xdr:to>
      <xdr:col>21</xdr:col>
      <xdr:colOff>123825</xdr:colOff>
      <xdr:row>6</xdr:row>
      <xdr:rowOff>0</xdr:rowOff>
    </xdr:to>
    <xdr:sp macro="" textlink="">
      <xdr:nvSpPr>
        <xdr:cNvPr id="18" name="Text Box 6">
          <a:extLst>
            <a:ext uri="{FF2B5EF4-FFF2-40B4-BE49-F238E27FC236}">
              <a16:creationId xmlns:a16="http://schemas.microsoft.com/office/drawing/2014/main" id="{150D5CB5-E696-4EFA-BE4B-E96284C02F85}"/>
            </a:ext>
          </a:extLst>
        </xdr:cNvPr>
        <xdr:cNvSpPr txBox="1">
          <a:spLocks noChangeArrowheads="1"/>
        </xdr:cNvSpPr>
      </xdr:nvSpPr>
      <xdr:spPr bwMode="auto">
        <a:xfrm>
          <a:off x="246411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5</xdr:row>
      <xdr:rowOff>0</xdr:rowOff>
    </xdr:from>
    <xdr:to>
      <xdr:col>21</xdr:col>
      <xdr:colOff>123825</xdr:colOff>
      <xdr:row>6</xdr:row>
      <xdr:rowOff>0</xdr:rowOff>
    </xdr:to>
    <xdr:sp macro="" textlink="">
      <xdr:nvSpPr>
        <xdr:cNvPr id="22" name="Text Box 27">
          <a:extLst>
            <a:ext uri="{FF2B5EF4-FFF2-40B4-BE49-F238E27FC236}">
              <a16:creationId xmlns:a16="http://schemas.microsoft.com/office/drawing/2014/main" id="{89273198-5D04-4665-B770-236B07ACEA2D}"/>
            </a:ext>
          </a:extLst>
        </xdr:cNvPr>
        <xdr:cNvSpPr txBox="1">
          <a:spLocks noChangeArrowheads="1"/>
        </xdr:cNvSpPr>
      </xdr:nvSpPr>
      <xdr:spPr bwMode="auto">
        <a:xfrm>
          <a:off x="246411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5</xdr:row>
      <xdr:rowOff>0</xdr:rowOff>
    </xdr:from>
    <xdr:to>
      <xdr:col>21</xdr:col>
      <xdr:colOff>123825</xdr:colOff>
      <xdr:row>6</xdr:row>
      <xdr:rowOff>0</xdr:rowOff>
    </xdr:to>
    <xdr:sp macro="" textlink="">
      <xdr:nvSpPr>
        <xdr:cNvPr id="29" name="Text Box 28">
          <a:extLst>
            <a:ext uri="{FF2B5EF4-FFF2-40B4-BE49-F238E27FC236}">
              <a16:creationId xmlns:a16="http://schemas.microsoft.com/office/drawing/2014/main" id="{7C8CB328-9D20-420E-AA8B-85AC30E0556A}"/>
            </a:ext>
          </a:extLst>
        </xdr:cNvPr>
        <xdr:cNvSpPr txBox="1">
          <a:spLocks noChangeArrowheads="1"/>
        </xdr:cNvSpPr>
      </xdr:nvSpPr>
      <xdr:spPr bwMode="auto">
        <a:xfrm>
          <a:off x="246411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0</xdr:colOff>
      <xdr:row>6</xdr:row>
      <xdr:rowOff>0</xdr:rowOff>
    </xdr:from>
    <xdr:to>
      <xdr:col>27</xdr:col>
      <xdr:colOff>123825</xdr:colOff>
      <xdr:row>7</xdr:row>
      <xdr:rowOff>0</xdr:rowOff>
    </xdr:to>
    <xdr:sp macro="" textlink="">
      <xdr:nvSpPr>
        <xdr:cNvPr id="30" name="Text Box 6">
          <a:extLst>
            <a:ext uri="{FF2B5EF4-FFF2-40B4-BE49-F238E27FC236}">
              <a16:creationId xmlns:a16="http://schemas.microsoft.com/office/drawing/2014/main" id="{63D5BEC1-0601-4ED5-AB78-4A9EB0AA7FD9}"/>
            </a:ext>
          </a:extLst>
        </xdr:cNvPr>
        <xdr:cNvSpPr txBox="1">
          <a:spLocks noChangeArrowheads="1"/>
        </xdr:cNvSpPr>
      </xdr:nvSpPr>
      <xdr:spPr bwMode="auto">
        <a:xfrm>
          <a:off x="27203400" y="11430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0</xdr:colOff>
      <xdr:row>6</xdr:row>
      <xdr:rowOff>0</xdr:rowOff>
    </xdr:from>
    <xdr:to>
      <xdr:col>27</xdr:col>
      <xdr:colOff>123825</xdr:colOff>
      <xdr:row>7</xdr:row>
      <xdr:rowOff>0</xdr:rowOff>
    </xdr:to>
    <xdr:sp macro="" textlink="">
      <xdr:nvSpPr>
        <xdr:cNvPr id="34" name="Text Box 27">
          <a:extLst>
            <a:ext uri="{FF2B5EF4-FFF2-40B4-BE49-F238E27FC236}">
              <a16:creationId xmlns:a16="http://schemas.microsoft.com/office/drawing/2014/main" id="{5A05FA36-6422-4359-B1C9-83A9C0AB2BC0}"/>
            </a:ext>
          </a:extLst>
        </xdr:cNvPr>
        <xdr:cNvSpPr txBox="1">
          <a:spLocks noChangeArrowheads="1"/>
        </xdr:cNvSpPr>
      </xdr:nvSpPr>
      <xdr:spPr bwMode="auto">
        <a:xfrm>
          <a:off x="27203400" y="11430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0</xdr:colOff>
      <xdr:row>6</xdr:row>
      <xdr:rowOff>0</xdr:rowOff>
    </xdr:from>
    <xdr:to>
      <xdr:col>27</xdr:col>
      <xdr:colOff>123825</xdr:colOff>
      <xdr:row>7</xdr:row>
      <xdr:rowOff>0</xdr:rowOff>
    </xdr:to>
    <xdr:sp macro="" textlink="">
      <xdr:nvSpPr>
        <xdr:cNvPr id="35" name="Text Box 28">
          <a:extLst>
            <a:ext uri="{FF2B5EF4-FFF2-40B4-BE49-F238E27FC236}">
              <a16:creationId xmlns:a16="http://schemas.microsoft.com/office/drawing/2014/main" id="{7B5FEB47-7FBC-4F09-B2DB-E6DE56FFA19D}"/>
            </a:ext>
          </a:extLst>
        </xdr:cNvPr>
        <xdr:cNvSpPr txBox="1">
          <a:spLocks noChangeArrowheads="1"/>
        </xdr:cNvSpPr>
      </xdr:nvSpPr>
      <xdr:spPr bwMode="auto">
        <a:xfrm>
          <a:off x="27203400" y="11430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66675</xdr:colOff>
          <xdr:row>185</xdr:row>
          <xdr:rowOff>0</xdr:rowOff>
        </xdr:from>
        <xdr:to>
          <xdr:col>7</xdr:col>
          <xdr:colOff>390525</xdr:colOff>
          <xdr:row>186</xdr:row>
          <xdr:rowOff>104775</xdr:rowOff>
        </xdr:to>
        <xdr:sp macro="" textlink="">
          <xdr:nvSpPr>
            <xdr:cNvPr id="6167" name="Option Button 23" hidden="1">
              <a:extLst>
                <a:ext uri="{63B3BB69-23CF-44E3-9099-C40C66FF867C}">
                  <a14:compatExt spid="_x0000_s6167"/>
                </a:ext>
                <a:ext uri="{FF2B5EF4-FFF2-40B4-BE49-F238E27FC236}">
                  <a16:creationId xmlns:a16="http://schemas.microsoft.com/office/drawing/2014/main" id="{0DDB0050-A7FB-46EB-B810-3147B4A5B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185</xdr:row>
          <xdr:rowOff>0</xdr:rowOff>
        </xdr:from>
        <xdr:to>
          <xdr:col>7</xdr:col>
          <xdr:colOff>295275</xdr:colOff>
          <xdr:row>186</xdr:row>
          <xdr:rowOff>104775</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7513A5FE-3C21-4B4A-AA3B-CDA6F809DC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0</xdr:colOff>
      <xdr:row>5</xdr:row>
      <xdr:rowOff>0</xdr:rowOff>
    </xdr:from>
    <xdr:to>
      <xdr:col>21</xdr:col>
      <xdr:colOff>123825</xdr:colOff>
      <xdr:row>6</xdr:row>
      <xdr:rowOff>0</xdr:rowOff>
    </xdr:to>
    <xdr:sp macro="" textlink="">
      <xdr:nvSpPr>
        <xdr:cNvPr id="36" name="Text Box 6">
          <a:extLst>
            <a:ext uri="{FF2B5EF4-FFF2-40B4-BE49-F238E27FC236}">
              <a16:creationId xmlns:a16="http://schemas.microsoft.com/office/drawing/2014/main" id="{D652099E-92DD-4F36-95B2-5025EC3DF84F}"/>
            </a:ext>
          </a:extLst>
        </xdr:cNvPr>
        <xdr:cNvSpPr txBox="1">
          <a:spLocks noChangeArrowheads="1"/>
        </xdr:cNvSpPr>
      </xdr:nvSpPr>
      <xdr:spPr bwMode="auto">
        <a:xfrm>
          <a:off x="246411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5</xdr:row>
      <xdr:rowOff>0</xdr:rowOff>
    </xdr:from>
    <xdr:to>
      <xdr:col>21</xdr:col>
      <xdr:colOff>123825</xdr:colOff>
      <xdr:row>6</xdr:row>
      <xdr:rowOff>0</xdr:rowOff>
    </xdr:to>
    <xdr:sp macro="" textlink="">
      <xdr:nvSpPr>
        <xdr:cNvPr id="37" name="Text Box 27">
          <a:extLst>
            <a:ext uri="{FF2B5EF4-FFF2-40B4-BE49-F238E27FC236}">
              <a16:creationId xmlns:a16="http://schemas.microsoft.com/office/drawing/2014/main" id="{D1A0B829-2057-4AE6-B6A6-4D58E64C4D0C}"/>
            </a:ext>
          </a:extLst>
        </xdr:cNvPr>
        <xdr:cNvSpPr txBox="1">
          <a:spLocks noChangeArrowheads="1"/>
        </xdr:cNvSpPr>
      </xdr:nvSpPr>
      <xdr:spPr bwMode="auto">
        <a:xfrm>
          <a:off x="246411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5</xdr:row>
      <xdr:rowOff>0</xdr:rowOff>
    </xdr:from>
    <xdr:to>
      <xdr:col>21</xdr:col>
      <xdr:colOff>123825</xdr:colOff>
      <xdr:row>6</xdr:row>
      <xdr:rowOff>0</xdr:rowOff>
    </xdr:to>
    <xdr:sp macro="" textlink="">
      <xdr:nvSpPr>
        <xdr:cNvPr id="38" name="Text Box 28">
          <a:extLst>
            <a:ext uri="{FF2B5EF4-FFF2-40B4-BE49-F238E27FC236}">
              <a16:creationId xmlns:a16="http://schemas.microsoft.com/office/drawing/2014/main" id="{450CE96C-7653-48B1-8AE0-C1B5983ECEE6}"/>
            </a:ext>
          </a:extLst>
        </xdr:cNvPr>
        <xdr:cNvSpPr txBox="1">
          <a:spLocks noChangeArrowheads="1"/>
        </xdr:cNvSpPr>
      </xdr:nvSpPr>
      <xdr:spPr bwMode="auto">
        <a:xfrm>
          <a:off x="246411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66675</xdr:colOff>
          <xdr:row>185</xdr:row>
          <xdr:rowOff>0</xdr:rowOff>
        </xdr:from>
        <xdr:to>
          <xdr:col>7</xdr:col>
          <xdr:colOff>295275</xdr:colOff>
          <xdr:row>186</xdr:row>
          <xdr:rowOff>66675</xdr:rowOff>
        </xdr:to>
        <xdr:sp macro="" textlink="">
          <xdr:nvSpPr>
            <xdr:cNvPr id="6169" name="Option Button 25" hidden="1">
              <a:extLst>
                <a:ext uri="{63B3BB69-23CF-44E3-9099-C40C66FF867C}">
                  <a14:compatExt spid="_x0000_s6169"/>
                </a:ext>
                <a:ext uri="{FF2B5EF4-FFF2-40B4-BE49-F238E27FC236}">
                  <a16:creationId xmlns:a16="http://schemas.microsoft.com/office/drawing/2014/main" id="{49917B7C-64B6-4C11-9312-33F754EB64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0</xdr:colOff>
      <xdr:row>5</xdr:row>
      <xdr:rowOff>0</xdr:rowOff>
    </xdr:from>
    <xdr:to>
      <xdr:col>20</xdr:col>
      <xdr:colOff>123825</xdr:colOff>
      <xdr:row>6</xdr:row>
      <xdr:rowOff>38100</xdr:rowOff>
    </xdr:to>
    <xdr:sp macro="" textlink="">
      <xdr:nvSpPr>
        <xdr:cNvPr id="39" name="Text Box 6">
          <a:extLst>
            <a:ext uri="{FF2B5EF4-FFF2-40B4-BE49-F238E27FC236}">
              <a16:creationId xmlns:a16="http://schemas.microsoft.com/office/drawing/2014/main" id="{08CB38AE-093F-437E-B52A-D6A5C321D923}"/>
            </a:ext>
          </a:extLst>
        </xdr:cNvPr>
        <xdr:cNvSpPr txBox="1">
          <a:spLocks noChangeArrowheads="1"/>
        </xdr:cNvSpPr>
      </xdr:nvSpPr>
      <xdr:spPr bwMode="auto">
        <a:xfrm>
          <a:off x="2403157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5</xdr:row>
      <xdr:rowOff>0</xdr:rowOff>
    </xdr:from>
    <xdr:to>
      <xdr:col>20</xdr:col>
      <xdr:colOff>123825</xdr:colOff>
      <xdr:row>6</xdr:row>
      <xdr:rowOff>28575</xdr:rowOff>
    </xdr:to>
    <xdr:sp macro="" textlink="">
      <xdr:nvSpPr>
        <xdr:cNvPr id="40" name="Text Box 27">
          <a:extLst>
            <a:ext uri="{FF2B5EF4-FFF2-40B4-BE49-F238E27FC236}">
              <a16:creationId xmlns:a16="http://schemas.microsoft.com/office/drawing/2014/main" id="{1500B95C-F45B-4984-9BBB-FF40F3FAF23E}"/>
            </a:ext>
          </a:extLst>
        </xdr:cNvPr>
        <xdr:cNvSpPr txBox="1">
          <a:spLocks noChangeArrowheads="1"/>
        </xdr:cNvSpPr>
      </xdr:nvSpPr>
      <xdr:spPr bwMode="auto">
        <a:xfrm>
          <a:off x="2403157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5</xdr:row>
      <xdr:rowOff>0</xdr:rowOff>
    </xdr:from>
    <xdr:to>
      <xdr:col>20</xdr:col>
      <xdr:colOff>123825</xdr:colOff>
      <xdr:row>6</xdr:row>
      <xdr:rowOff>28575</xdr:rowOff>
    </xdr:to>
    <xdr:sp macro="" textlink="">
      <xdr:nvSpPr>
        <xdr:cNvPr id="41" name="Text Box 28">
          <a:extLst>
            <a:ext uri="{FF2B5EF4-FFF2-40B4-BE49-F238E27FC236}">
              <a16:creationId xmlns:a16="http://schemas.microsoft.com/office/drawing/2014/main" id="{E8670803-A67B-4BB0-B776-080AB7FB171A}"/>
            </a:ext>
          </a:extLst>
        </xdr:cNvPr>
        <xdr:cNvSpPr txBox="1">
          <a:spLocks noChangeArrowheads="1"/>
        </xdr:cNvSpPr>
      </xdr:nvSpPr>
      <xdr:spPr bwMode="auto">
        <a:xfrm>
          <a:off x="2403157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26</xdr:col>
      <xdr:colOff>0</xdr:colOff>
      <xdr:row>6</xdr:row>
      <xdr:rowOff>0</xdr:rowOff>
    </xdr:from>
    <xdr:to>
      <xdr:col>26</xdr:col>
      <xdr:colOff>123825</xdr:colOff>
      <xdr:row>7</xdr:row>
      <xdr:rowOff>76200</xdr:rowOff>
    </xdr:to>
    <xdr:sp macro="" textlink="">
      <xdr:nvSpPr>
        <xdr:cNvPr id="42" name="Text Box 6">
          <a:extLst>
            <a:ext uri="{FF2B5EF4-FFF2-40B4-BE49-F238E27FC236}">
              <a16:creationId xmlns:a16="http://schemas.microsoft.com/office/drawing/2014/main" id="{1470A603-1682-4DEF-A8CC-875ACCDCB1E4}"/>
            </a:ext>
          </a:extLst>
        </xdr:cNvPr>
        <xdr:cNvSpPr txBox="1">
          <a:spLocks noChangeArrowheads="1"/>
        </xdr:cNvSpPr>
      </xdr:nvSpPr>
      <xdr:spPr bwMode="auto">
        <a:xfrm>
          <a:off x="26717625"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26</xdr:col>
      <xdr:colOff>0</xdr:colOff>
      <xdr:row>6</xdr:row>
      <xdr:rowOff>0</xdr:rowOff>
    </xdr:from>
    <xdr:to>
      <xdr:col>26</xdr:col>
      <xdr:colOff>123825</xdr:colOff>
      <xdr:row>7</xdr:row>
      <xdr:rowOff>66675</xdr:rowOff>
    </xdr:to>
    <xdr:sp macro="" textlink="">
      <xdr:nvSpPr>
        <xdr:cNvPr id="43" name="Text Box 27">
          <a:extLst>
            <a:ext uri="{FF2B5EF4-FFF2-40B4-BE49-F238E27FC236}">
              <a16:creationId xmlns:a16="http://schemas.microsoft.com/office/drawing/2014/main" id="{CCC1F547-FCA8-42E6-8294-C7A4F36E70E2}"/>
            </a:ext>
          </a:extLst>
        </xdr:cNvPr>
        <xdr:cNvSpPr txBox="1">
          <a:spLocks noChangeArrowheads="1"/>
        </xdr:cNvSpPr>
      </xdr:nvSpPr>
      <xdr:spPr bwMode="auto">
        <a:xfrm>
          <a:off x="2671762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26</xdr:col>
      <xdr:colOff>0</xdr:colOff>
      <xdr:row>6</xdr:row>
      <xdr:rowOff>0</xdr:rowOff>
    </xdr:from>
    <xdr:to>
      <xdr:col>26</xdr:col>
      <xdr:colOff>123825</xdr:colOff>
      <xdr:row>7</xdr:row>
      <xdr:rowOff>66675</xdr:rowOff>
    </xdr:to>
    <xdr:sp macro="" textlink="">
      <xdr:nvSpPr>
        <xdr:cNvPr id="44" name="Text Box 28">
          <a:extLst>
            <a:ext uri="{FF2B5EF4-FFF2-40B4-BE49-F238E27FC236}">
              <a16:creationId xmlns:a16="http://schemas.microsoft.com/office/drawing/2014/main" id="{C341D379-E793-4325-9582-821A30BDFEE1}"/>
            </a:ext>
          </a:extLst>
        </xdr:cNvPr>
        <xdr:cNvSpPr txBox="1">
          <a:spLocks noChangeArrowheads="1"/>
        </xdr:cNvSpPr>
      </xdr:nvSpPr>
      <xdr:spPr bwMode="auto">
        <a:xfrm>
          <a:off x="2671762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85725</xdr:colOff>
          <xdr:row>125</xdr:row>
          <xdr:rowOff>0</xdr:rowOff>
        </xdr:from>
        <xdr:to>
          <xdr:col>6</xdr:col>
          <xdr:colOff>438150</xdr:colOff>
          <xdr:row>126</xdr:row>
          <xdr:rowOff>0</xdr:rowOff>
        </xdr:to>
        <xdr:sp macro="" textlink="">
          <xdr:nvSpPr>
            <xdr:cNvPr id="6170" name="Option Button 26" hidden="1">
              <a:extLst>
                <a:ext uri="{63B3BB69-23CF-44E3-9099-C40C66FF867C}">
                  <a14:compatExt spid="_x0000_s6170"/>
                </a:ext>
                <a:ext uri="{FF2B5EF4-FFF2-40B4-BE49-F238E27FC236}">
                  <a16:creationId xmlns:a16="http://schemas.microsoft.com/office/drawing/2014/main" id="{3D3D9638-907F-484D-A008-56F9028829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125</xdr:row>
          <xdr:rowOff>0</xdr:rowOff>
        </xdr:from>
        <xdr:to>
          <xdr:col>6</xdr:col>
          <xdr:colOff>314325</xdr:colOff>
          <xdr:row>126</xdr:row>
          <xdr:rowOff>0</xdr:rowOff>
        </xdr:to>
        <xdr:sp macro="" textlink="">
          <xdr:nvSpPr>
            <xdr:cNvPr id="6171" name="Option Button 27" hidden="1">
              <a:extLst>
                <a:ext uri="{63B3BB69-23CF-44E3-9099-C40C66FF867C}">
                  <a14:compatExt spid="_x0000_s6171"/>
                </a:ext>
                <a:ext uri="{FF2B5EF4-FFF2-40B4-BE49-F238E27FC236}">
                  <a16:creationId xmlns:a16="http://schemas.microsoft.com/office/drawing/2014/main" id="{D12917BE-C83D-4C45-BE7D-B16F61E9D5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0</xdr:colOff>
      <xdr:row>5</xdr:row>
      <xdr:rowOff>0</xdr:rowOff>
    </xdr:from>
    <xdr:to>
      <xdr:col>20</xdr:col>
      <xdr:colOff>123825</xdr:colOff>
      <xdr:row>6</xdr:row>
      <xdr:rowOff>38100</xdr:rowOff>
    </xdr:to>
    <xdr:sp macro="" textlink="">
      <xdr:nvSpPr>
        <xdr:cNvPr id="45" name="Text Box 6">
          <a:extLst>
            <a:ext uri="{FF2B5EF4-FFF2-40B4-BE49-F238E27FC236}">
              <a16:creationId xmlns:a16="http://schemas.microsoft.com/office/drawing/2014/main" id="{C9BF1FFD-2314-4BC2-9761-A778358F9D05}"/>
            </a:ext>
          </a:extLst>
        </xdr:cNvPr>
        <xdr:cNvSpPr txBox="1">
          <a:spLocks noChangeArrowheads="1"/>
        </xdr:cNvSpPr>
      </xdr:nvSpPr>
      <xdr:spPr bwMode="auto">
        <a:xfrm>
          <a:off x="2403157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5</xdr:row>
      <xdr:rowOff>0</xdr:rowOff>
    </xdr:from>
    <xdr:to>
      <xdr:col>20</xdr:col>
      <xdr:colOff>123825</xdr:colOff>
      <xdr:row>6</xdr:row>
      <xdr:rowOff>28575</xdr:rowOff>
    </xdr:to>
    <xdr:sp macro="" textlink="">
      <xdr:nvSpPr>
        <xdr:cNvPr id="46" name="Text Box 27">
          <a:extLst>
            <a:ext uri="{FF2B5EF4-FFF2-40B4-BE49-F238E27FC236}">
              <a16:creationId xmlns:a16="http://schemas.microsoft.com/office/drawing/2014/main" id="{442A1B29-6702-4A61-9A2B-776C807B1CB4}"/>
            </a:ext>
          </a:extLst>
        </xdr:cNvPr>
        <xdr:cNvSpPr txBox="1">
          <a:spLocks noChangeArrowheads="1"/>
        </xdr:cNvSpPr>
      </xdr:nvSpPr>
      <xdr:spPr bwMode="auto">
        <a:xfrm>
          <a:off x="2403157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5</xdr:row>
      <xdr:rowOff>0</xdr:rowOff>
    </xdr:from>
    <xdr:to>
      <xdr:col>20</xdr:col>
      <xdr:colOff>123825</xdr:colOff>
      <xdr:row>6</xdr:row>
      <xdr:rowOff>28575</xdr:rowOff>
    </xdr:to>
    <xdr:sp macro="" textlink="">
      <xdr:nvSpPr>
        <xdr:cNvPr id="47" name="Text Box 28">
          <a:extLst>
            <a:ext uri="{FF2B5EF4-FFF2-40B4-BE49-F238E27FC236}">
              <a16:creationId xmlns:a16="http://schemas.microsoft.com/office/drawing/2014/main" id="{D8A56C68-328F-4C1E-B0EB-8A6F3EE9FE6C}"/>
            </a:ext>
          </a:extLst>
        </xdr:cNvPr>
        <xdr:cNvSpPr txBox="1">
          <a:spLocks noChangeArrowheads="1"/>
        </xdr:cNvSpPr>
      </xdr:nvSpPr>
      <xdr:spPr bwMode="auto">
        <a:xfrm>
          <a:off x="2403157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85725</xdr:colOff>
          <xdr:row>125</xdr:row>
          <xdr:rowOff>0</xdr:rowOff>
        </xdr:from>
        <xdr:to>
          <xdr:col>6</xdr:col>
          <xdr:colOff>314325</xdr:colOff>
          <xdr:row>126</xdr:row>
          <xdr:rowOff>0</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2801D894-0DDF-4DC2-938D-887C0364D2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0</xdr:colOff>
      <xdr:row>5</xdr:row>
      <xdr:rowOff>0</xdr:rowOff>
    </xdr:from>
    <xdr:to>
      <xdr:col>19</xdr:col>
      <xdr:colOff>123825</xdr:colOff>
      <xdr:row>6</xdr:row>
      <xdr:rowOff>38100</xdr:rowOff>
    </xdr:to>
    <xdr:sp macro="" textlink="">
      <xdr:nvSpPr>
        <xdr:cNvPr id="48" name="Text Box 6">
          <a:extLst>
            <a:ext uri="{FF2B5EF4-FFF2-40B4-BE49-F238E27FC236}">
              <a16:creationId xmlns:a16="http://schemas.microsoft.com/office/drawing/2014/main" id="{3407B5C7-F41F-4430-B99F-9A4DBED0738A}"/>
            </a:ext>
          </a:extLst>
        </xdr:cNvPr>
        <xdr:cNvSpPr txBox="1">
          <a:spLocks noChangeArrowheads="1"/>
        </xdr:cNvSpPr>
      </xdr:nvSpPr>
      <xdr:spPr bwMode="auto">
        <a:xfrm>
          <a:off x="207073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6</xdr:row>
      <xdr:rowOff>28575</xdr:rowOff>
    </xdr:to>
    <xdr:sp macro="" textlink="">
      <xdr:nvSpPr>
        <xdr:cNvPr id="49" name="Text Box 27">
          <a:extLst>
            <a:ext uri="{FF2B5EF4-FFF2-40B4-BE49-F238E27FC236}">
              <a16:creationId xmlns:a16="http://schemas.microsoft.com/office/drawing/2014/main" id="{CC626FEC-9702-45F7-A282-2491955134BA}"/>
            </a:ext>
          </a:extLst>
        </xdr:cNvPr>
        <xdr:cNvSpPr txBox="1">
          <a:spLocks noChangeArrowheads="1"/>
        </xdr:cNvSpPr>
      </xdr:nvSpPr>
      <xdr:spPr bwMode="auto">
        <a:xfrm>
          <a:off x="207073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6</xdr:row>
      <xdr:rowOff>28575</xdr:rowOff>
    </xdr:to>
    <xdr:sp macro="" textlink="">
      <xdr:nvSpPr>
        <xdr:cNvPr id="50" name="Text Box 28">
          <a:extLst>
            <a:ext uri="{FF2B5EF4-FFF2-40B4-BE49-F238E27FC236}">
              <a16:creationId xmlns:a16="http://schemas.microsoft.com/office/drawing/2014/main" id="{43E964DC-50CE-460C-AD7C-6F5139A7DB28}"/>
            </a:ext>
          </a:extLst>
        </xdr:cNvPr>
        <xdr:cNvSpPr txBox="1">
          <a:spLocks noChangeArrowheads="1"/>
        </xdr:cNvSpPr>
      </xdr:nvSpPr>
      <xdr:spPr bwMode="auto">
        <a:xfrm>
          <a:off x="207073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6</xdr:row>
      <xdr:rowOff>0</xdr:rowOff>
    </xdr:from>
    <xdr:to>
      <xdr:col>25</xdr:col>
      <xdr:colOff>123825</xdr:colOff>
      <xdr:row>7</xdr:row>
      <xdr:rowOff>76200</xdr:rowOff>
    </xdr:to>
    <xdr:sp macro="" textlink="">
      <xdr:nvSpPr>
        <xdr:cNvPr id="51" name="Text Box 6">
          <a:extLst>
            <a:ext uri="{FF2B5EF4-FFF2-40B4-BE49-F238E27FC236}">
              <a16:creationId xmlns:a16="http://schemas.microsoft.com/office/drawing/2014/main" id="{05A83884-3352-4184-9663-0CC8F2B0CC38}"/>
            </a:ext>
          </a:extLst>
        </xdr:cNvPr>
        <xdr:cNvSpPr txBox="1">
          <a:spLocks noChangeArrowheads="1"/>
        </xdr:cNvSpPr>
      </xdr:nvSpPr>
      <xdr:spPr bwMode="auto">
        <a:xfrm>
          <a:off x="26231850"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6</xdr:row>
      <xdr:rowOff>0</xdr:rowOff>
    </xdr:from>
    <xdr:to>
      <xdr:col>25</xdr:col>
      <xdr:colOff>123825</xdr:colOff>
      <xdr:row>7</xdr:row>
      <xdr:rowOff>66675</xdr:rowOff>
    </xdr:to>
    <xdr:sp macro="" textlink="">
      <xdr:nvSpPr>
        <xdr:cNvPr id="52" name="Text Box 27">
          <a:extLst>
            <a:ext uri="{FF2B5EF4-FFF2-40B4-BE49-F238E27FC236}">
              <a16:creationId xmlns:a16="http://schemas.microsoft.com/office/drawing/2014/main" id="{2493B0BB-1B6E-4668-9A21-64FEB9F0F5A3}"/>
            </a:ext>
          </a:extLst>
        </xdr:cNvPr>
        <xdr:cNvSpPr txBox="1">
          <a:spLocks noChangeArrowheads="1"/>
        </xdr:cNvSpPr>
      </xdr:nvSpPr>
      <xdr:spPr bwMode="auto">
        <a:xfrm>
          <a:off x="2623185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6</xdr:row>
      <xdr:rowOff>0</xdr:rowOff>
    </xdr:from>
    <xdr:to>
      <xdr:col>25</xdr:col>
      <xdr:colOff>123825</xdr:colOff>
      <xdr:row>7</xdr:row>
      <xdr:rowOff>66675</xdr:rowOff>
    </xdr:to>
    <xdr:sp macro="" textlink="">
      <xdr:nvSpPr>
        <xdr:cNvPr id="53" name="Text Box 28">
          <a:extLst>
            <a:ext uri="{FF2B5EF4-FFF2-40B4-BE49-F238E27FC236}">
              <a16:creationId xmlns:a16="http://schemas.microsoft.com/office/drawing/2014/main" id="{E9D0E576-AD9F-4E1E-95CB-73109C40D0DF}"/>
            </a:ext>
          </a:extLst>
        </xdr:cNvPr>
        <xdr:cNvSpPr txBox="1">
          <a:spLocks noChangeArrowheads="1"/>
        </xdr:cNvSpPr>
      </xdr:nvSpPr>
      <xdr:spPr bwMode="auto">
        <a:xfrm>
          <a:off x="2623185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40186</xdr:colOff>
      <xdr:row>111</xdr:row>
      <xdr:rowOff>71272</xdr:rowOff>
    </xdr:from>
    <xdr:to>
      <xdr:col>19</xdr:col>
      <xdr:colOff>259861</xdr:colOff>
      <xdr:row>112</xdr:row>
      <xdr:rowOff>69748</xdr:rowOff>
    </xdr:to>
    <xdr:sp macro="" textlink="">
      <xdr:nvSpPr>
        <xdr:cNvPr id="54" name="Text Box 76">
          <a:extLst>
            <a:ext uri="{FF2B5EF4-FFF2-40B4-BE49-F238E27FC236}">
              <a16:creationId xmlns:a16="http://schemas.microsoft.com/office/drawing/2014/main" id="{2EABB311-D26F-4109-8A2E-ECAA099D599B}"/>
            </a:ext>
          </a:extLst>
        </xdr:cNvPr>
        <xdr:cNvSpPr txBox="1">
          <a:spLocks noChangeArrowheads="1"/>
        </xdr:cNvSpPr>
      </xdr:nvSpPr>
      <xdr:spPr bwMode="auto">
        <a:xfrm>
          <a:off x="11413036" y="25198222"/>
          <a:ext cx="9554175" cy="188976"/>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110</xdr:row>
          <xdr:rowOff>190500</xdr:rowOff>
        </xdr:from>
        <xdr:to>
          <xdr:col>5</xdr:col>
          <xdr:colOff>438150</xdr:colOff>
          <xdr:row>111</xdr:row>
          <xdr:rowOff>171450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5DE24D2D-809A-4643-A01D-25B49C02CD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112</xdr:row>
          <xdr:rowOff>28575</xdr:rowOff>
        </xdr:from>
        <xdr:to>
          <xdr:col>5</xdr:col>
          <xdr:colOff>314325</xdr:colOff>
          <xdr:row>113</xdr:row>
          <xdr:rowOff>28575</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308C1D5B-C9B8-4EE5-AC0D-2669F18737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37194</xdr:colOff>
      <xdr:row>112</xdr:row>
      <xdr:rowOff>106861</xdr:rowOff>
    </xdr:from>
    <xdr:to>
      <xdr:col>20</xdr:col>
      <xdr:colOff>491690</xdr:colOff>
      <xdr:row>113</xdr:row>
      <xdr:rowOff>146844</xdr:rowOff>
    </xdr:to>
    <xdr:sp macro="" textlink="">
      <xdr:nvSpPr>
        <xdr:cNvPr id="55" name="Text Box 77">
          <a:extLst>
            <a:ext uri="{FF2B5EF4-FFF2-40B4-BE49-F238E27FC236}">
              <a16:creationId xmlns:a16="http://schemas.microsoft.com/office/drawing/2014/main" id="{3B31D0B7-7002-41C0-BC2C-F19E2E3E534D}"/>
            </a:ext>
          </a:extLst>
        </xdr:cNvPr>
        <xdr:cNvSpPr txBox="1">
          <a:spLocks noChangeArrowheads="1"/>
        </xdr:cNvSpPr>
      </xdr:nvSpPr>
      <xdr:spPr bwMode="auto">
        <a:xfrm>
          <a:off x="11410044" y="25424311"/>
          <a:ext cx="13113221" cy="230483"/>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twoCellAnchor editAs="oneCell">
    <xdr:from>
      <xdr:col>19</xdr:col>
      <xdr:colOff>0</xdr:colOff>
      <xdr:row>5</xdr:row>
      <xdr:rowOff>0</xdr:rowOff>
    </xdr:from>
    <xdr:to>
      <xdr:col>19</xdr:col>
      <xdr:colOff>123825</xdr:colOff>
      <xdr:row>6</xdr:row>
      <xdr:rowOff>38100</xdr:rowOff>
    </xdr:to>
    <xdr:sp macro="" textlink="">
      <xdr:nvSpPr>
        <xdr:cNvPr id="56" name="Text Box 6">
          <a:extLst>
            <a:ext uri="{FF2B5EF4-FFF2-40B4-BE49-F238E27FC236}">
              <a16:creationId xmlns:a16="http://schemas.microsoft.com/office/drawing/2014/main" id="{87035F60-CAB2-4E87-ABF0-97911EFBE10C}"/>
            </a:ext>
          </a:extLst>
        </xdr:cNvPr>
        <xdr:cNvSpPr txBox="1">
          <a:spLocks noChangeArrowheads="1"/>
        </xdr:cNvSpPr>
      </xdr:nvSpPr>
      <xdr:spPr bwMode="auto">
        <a:xfrm>
          <a:off x="207073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6</xdr:row>
      <xdr:rowOff>28575</xdr:rowOff>
    </xdr:to>
    <xdr:sp macro="" textlink="">
      <xdr:nvSpPr>
        <xdr:cNvPr id="57" name="Text Box 27">
          <a:extLst>
            <a:ext uri="{FF2B5EF4-FFF2-40B4-BE49-F238E27FC236}">
              <a16:creationId xmlns:a16="http://schemas.microsoft.com/office/drawing/2014/main" id="{FF87E0A6-6BF4-4241-B7C1-CEDFC22B7CAE}"/>
            </a:ext>
          </a:extLst>
        </xdr:cNvPr>
        <xdr:cNvSpPr txBox="1">
          <a:spLocks noChangeArrowheads="1"/>
        </xdr:cNvSpPr>
      </xdr:nvSpPr>
      <xdr:spPr bwMode="auto">
        <a:xfrm>
          <a:off x="207073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6</xdr:row>
      <xdr:rowOff>28575</xdr:rowOff>
    </xdr:to>
    <xdr:sp macro="" textlink="">
      <xdr:nvSpPr>
        <xdr:cNvPr id="58" name="Text Box 28">
          <a:extLst>
            <a:ext uri="{FF2B5EF4-FFF2-40B4-BE49-F238E27FC236}">
              <a16:creationId xmlns:a16="http://schemas.microsoft.com/office/drawing/2014/main" id="{DC76B7D9-1E73-4209-9851-3CED3875E31A}"/>
            </a:ext>
          </a:extLst>
        </xdr:cNvPr>
        <xdr:cNvSpPr txBox="1">
          <a:spLocks noChangeArrowheads="1"/>
        </xdr:cNvSpPr>
      </xdr:nvSpPr>
      <xdr:spPr bwMode="auto">
        <a:xfrm>
          <a:off x="207073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39321</xdr:colOff>
      <xdr:row>113</xdr:row>
      <xdr:rowOff>126999</xdr:rowOff>
    </xdr:from>
    <xdr:to>
      <xdr:col>20</xdr:col>
      <xdr:colOff>493817</xdr:colOff>
      <xdr:row>114</xdr:row>
      <xdr:rowOff>185790</xdr:rowOff>
    </xdr:to>
    <xdr:sp macro="" textlink="">
      <xdr:nvSpPr>
        <xdr:cNvPr id="59" name="Text Box 77">
          <a:extLst>
            <a:ext uri="{FF2B5EF4-FFF2-40B4-BE49-F238E27FC236}">
              <a16:creationId xmlns:a16="http://schemas.microsoft.com/office/drawing/2014/main" id="{76FF1AF5-48BF-4E50-8AD7-1514DC34C362}"/>
            </a:ext>
          </a:extLst>
        </xdr:cNvPr>
        <xdr:cNvSpPr txBox="1">
          <a:spLocks noChangeArrowheads="1"/>
        </xdr:cNvSpPr>
      </xdr:nvSpPr>
      <xdr:spPr bwMode="auto">
        <a:xfrm>
          <a:off x="11412171" y="25634949"/>
          <a:ext cx="13113221" cy="249291"/>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113</xdr:row>
          <xdr:rowOff>66675</xdr:rowOff>
        </xdr:from>
        <xdr:to>
          <xdr:col>5</xdr:col>
          <xdr:colOff>314325</xdr:colOff>
          <xdr:row>114</xdr:row>
          <xdr:rowOff>57150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7338949-3206-4853-967E-7B79C0494E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5</xdr:row>
      <xdr:rowOff>0</xdr:rowOff>
    </xdr:from>
    <xdr:to>
      <xdr:col>18</xdr:col>
      <xdr:colOff>123825</xdr:colOff>
      <xdr:row>6</xdr:row>
      <xdr:rowOff>38100</xdr:rowOff>
    </xdr:to>
    <xdr:sp macro="" textlink="">
      <xdr:nvSpPr>
        <xdr:cNvPr id="60" name="Text Box 6">
          <a:extLst>
            <a:ext uri="{FF2B5EF4-FFF2-40B4-BE49-F238E27FC236}">
              <a16:creationId xmlns:a16="http://schemas.microsoft.com/office/drawing/2014/main" id="{A68EBFE6-B1E9-4C39-994C-A88595D97012}"/>
            </a:ext>
          </a:extLst>
        </xdr:cNvPr>
        <xdr:cNvSpPr txBox="1">
          <a:spLocks noChangeArrowheads="1"/>
        </xdr:cNvSpPr>
      </xdr:nvSpPr>
      <xdr:spPr bwMode="auto">
        <a:xfrm>
          <a:off x="20097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1" name="Text Box 27">
          <a:extLst>
            <a:ext uri="{FF2B5EF4-FFF2-40B4-BE49-F238E27FC236}">
              <a16:creationId xmlns:a16="http://schemas.microsoft.com/office/drawing/2014/main" id="{D89FFDA9-BC29-45E7-A411-AE2E7A5D11BD}"/>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 name="Text Box 28">
          <a:extLst>
            <a:ext uri="{FF2B5EF4-FFF2-40B4-BE49-F238E27FC236}">
              <a16:creationId xmlns:a16="http://schemas.microsoft.com/office/drawing/2014/main" id="{35F3414F-32F3-4703-98C0-1FAECAAB2E99}"/>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76200</xdr:rowOff>
    </xdr:to>
    <xdr:sp macro="" textlink="">
      <xdr:nvSpPr>
        <xdr:cNvPr id="63" name="Text Box 6">
          <a:extLst>
            <a:ext uri="{FF2B5EF4-FFF2-40B4-BE49-F238E27FC236}">
              <a16:creationId xmlns:a16="http://schemas.microsoft.com/office/drawing/2014/main" id="{02BC129F-2167-49BE-B712-77E19DA025A4}"/>
            </a:ext>
          </a:extLst>
        </xdr:cNvPr>
        <xdr:cNvSpPr txBox="1">
          <a:spLocks noChangeArrowheads="1"/>
        </xdr:cNvSpPr>
      </xdr:nvSpPr>
      <xdr:spPr bwMode="auto">
        <a:xfrm>
          <a:off x="25974675"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6144" name="Text Box 27">
          <a:extLst>
            <a:ext uri="{FF2B5EF4-FFF2-40B4-BE49-F238E27FC236}">
              <a16:creationId xmlns:a16="http://schemas.microsoft.com/office/drawing/2014/main" id="{87FA1E99-0980-4902-A07A-18651BE07484}"/>
            </a:ext>
          </a:extLst>
        </xdr:cNvPr>
        <xdr:cNvSpPr txBox="1">
          <a:spLocks noChangeArrowheads="1"/>
        </xdr:cNvSpPr>
      </xdr:nvSpPr>
      <xdr:spPr bwMode="auto">
        <a:xfrm>
          <a:off x="2597467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6176" name="Text Box 28">
          <a:extLst>
            <a:ext uri="{FF2B5EF4-FFF2-40B4-BE49-F238E27FC236}">
              <a16:creationId xmlns:a16="http://schemas.microsoft.com/office/drawing/2014/main" id="{2B876BBA-4E0B-4355-87A7-7BCA332D4C38}"/>
            </a:ext>
          </a:extLst>
        </xdr:cNvPr>
        <xdr:cNvSpPr txBox="1">
          <a:spLocks noChangeArrowheads="1"/>
        </xdr:cNvSpPr>
      </xdr:nvSpPr>
      <xdr:spPr bwMode="auto">
        <a:xfrm>
          <a:off x="2597467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11123</xdr:colOff>
      <xdr:row>130</xdr:row>
      <xdr:rowOff>81287</xdr:rowOff>
    </xdr:from>
    <xdr:to>
      <xdr:col>18</xdr:col>
      <xdr:colOff>240324</xdr:colOff>
      <xdr:row>131</xdr:row>
      <xdr:rowOff>79762</xdr:rowOff>
    </xdr:to>
    <xdr:sp macro="" textlink="">
      <xdr:nvSpPr>
        <xdr:cNvPr id="6177" name="Text Box 76">
          <a:extLst>
            <a:ext uri="{FF2B5EF4-FFF2-40B4-BE49-F238E27FC236}">
              <a16:creationId xmlns:a16="http://schemas.microsoft.com/office/drawing/2014/main" id="{D520B84C-55C5-43EC-A08B-2B89B87DB4D8}"/>
            </a:ext>
          </a:extLst>
        </xdr:cNvPr>
        <xdr:cNvSpPr txBox="1">
          <a:spLocks noChangeArrowheads="1"/>
        </xdr:cNvSpPr>
      </xdr:nvSpPr>
      <xdr:spPr bwMode="auto">
        <a:xfrm>
          <a:off x="10231448" y="29456387"/>
          <a:ext cx="10106626" cy="188975"/>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130</xdr:row>
          <xdr:rowOff>9525</xdr:rowOff>
        </xdr:from>
        <xdr:to>
          <xdr:col>4</xdr:col>
          <xdr:colOff>438150</xdr:colOff>
          <xdr:row>131</xdr:row>
          <xdr:rowOff>104775</xdr:rowOff>
        </xdr:to>
        <xdr:sp macro="" textlink="">
          <xdr:nvSpPr>
            <xdr:cNvPr id="6178" name="Option Button 32" hidden="1">
              <a:extLst>
                <a:ext uri="{63B3BB69-23CF-44E3-9099-C40C66FF867C}">
                  <a14:compatExt spid="_x0000_s6176"/>
                </a:ext>
                <a:ext uri="{FF2B5EF4-FFF2-40B4-BE49-F238E27FC236}">
                  <a16:creationId xmlns:a16="http://schemas.microsoft.com/office/drawing/2014/main" id="{31B24D4C-5548-4074-9CFD-7668D357C1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131</xdr:row>
          <xdr:rowOff>47625</xdr:rowOff>
        </xdr:from>
        <xdr:to>
          <xdr:col>4</xdr:col>
          <xdr:colOff>295275</xdr:colOff>
          <xdr:row>132</xdr:row>
          <xdr:rowOff>123825</xdr:rowOff>
        </xdr:to>
        <xdr:sp macro="" textlink="">
          <xdr:nvSpPr>
            <xdr:cNvPr id="6179" name="Option Button 33" hidden="1">
              <a:extLst>
                <a:ext uri="{63B3BB69-23CF-44E3-9099-C40C66FF867C}">
                  <a14:compatExt spid="_x0000_s6177"/>
                </a:ext>
                <a:ext uri="{FF2B5EF4-FFF2-40B4-BE49-F238E27FC236}">
                  <a16:creationId xmlns:a16="http://schemas.microsoft.com/office/drawing/2014/main" id="{3904993E-DD76-4722-B997-39CEC14C29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17656</xdr:colOff>
      <xdr:row>131</xdr:row>
      <xdr:rowOff>116875</xdr:rowOff>
    </xdr:from>
    <xdr:to>
      <xdr:col>19</xdr:col>
      <xdr:colOff>481685</xdr:colOff>
      <xdr:row>132</xdr:row>
      <xdr:rowOff>166077</xdr:rowOff>
    </xdr:to>
    <xdr:sp macro="" textlink="">
      <xdr:nvSpPr>
        <xdr:cNvPr id="6180" name="Text Box 77">
          <a:extLst>
            <a:ext uri="{FF2B5EF4-FFF2-40B4-BE49-F238E27FC236}">
              <a16:creationId xmlns:a16="http://schemas.microsoft.com/office/drawing/2014/main" id="{3973F345-B7B4-4735-8B5F-CD3CB746CCB2}"/>
            </a:ext>
          </a:extLst>
        </xdr:cNvPr>
        <xdr:cNvSpPr txBox="1">
          <a:spLocks noChangeArrowheads="1"/>
        </xdr:cNvSpPr>
      </xdr:nvSpPr>
      <xdr:spPr bwMode="auto">
        <a:xfrm>
          <a:off x="10237981" y="29682475"/>
          <a:ext cx="10951054" cy="239702"/>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twoCellAnchor editAs="oneCell">
    <xdr:from>
      <xdr:col>18</xdr:col>
      <xdr:colOff>0</xdr:colOff>
      <xdr:row>5</xdr:row>
      <xdr:rowOff>0</xdr:rowOff>
    </xdr:from>
    <xdr:to>
      <xdr:col>18</xdr:col>
      <xdr:colOff>123825</xdr:colOff>
      <xdr:row>6</xdr:row>
      <xdr:rowOff>38100</xdr:rowOff>
    </xdr:to>
    <xdr:sp macro="" textlink="">
      <xdr:nvSpPr>
        <xdr:cNvPr id="6181" name="Text Box 6">
          <a:extLst>
            <a:ext uri="{FF2B5EF4-FFF2-40B4-BE49-F238E27FC236}">
              <a16:creationId xmlns:a16="http://schemas.microsoft.com/office/drawing/2014/main" id="{5FF084F0-E25E-4F67-93F9-B359A2EF3818}"/>
            </a:ext>
          </a:extLst>
        </xdr:cNvPr>
        <xdr:cNvSpPr txBox="1">
          <a:spLocks noChangeArrowheads="1"/>
        </xdr:cNvSpPr>
      </xdr:nvSpPr>
      <xdr:spPr bwMode="auto">
        <a:xfrm>
          <a:off x="20097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182" name="Text Box 27">
          <a:extLst>
            <a:ext uri="{FF2B5EF4-FFF2-40B4-BE49-F238E27FC236}">
              <a16:creationId xmlns:a16="http://schemas.microsoft.com/office/drawing/2014/main" id="{A9DCA33A-8408-4BBD-8B3E-E014F1144CBD}"/>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183" name="Text Box 28">
          <a:extLst>
            <a:ext uri="{FF2B5EF4-FFF2-40B4-BE49-F238E27FC236}">
              <a16:creationId xmlns:a16="http://schemas.microsoft.com/office/drawing/2014/main" id="{485762D8-9760-46CC-AAC2-61D556690847}"/>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19783</xdr:colOff>
      <xdr:row>132</xdr:row>
      <xdr:rowOff>146538</xdr:rowOff>
    </xdr:from>
    <xdr:to>
      <xdr:col>19</xdr:col>
      <xdr:colOff>483812</xdr:colOff>
      <xdr:row>134</xdr:row>
      <xdr:rowOff>357</xdr:rowOff>
    </xdr:to>
    <xdr:sp macro="" textlink="">
      <xdr:nvSpPr>
        <xdr:cNvPr id="6184" name="Text Box 77">
          <a:extLst>
            <a:ext uri="{FF2B5EF4-FFF2-40B4-BE49-F238E27FC236}">
              <a16:creationId xmlns:a16="http://schemas.microsoft.com/office/drawing/2014/main" id="{64C82ABD-44DF-4595-AC78-D03EF2912D90}"/>
            </a:ext>
          </a:extLst>
        </xdr:cNvPr>
        <xdr:cNvSpPr txBox="1">
          <a:spLocks noChangeArrowheads="1"/>
        </xdr:cNvSpPr>
      </xdr:nvSpPr>
      <xdr:spPr bwMode="auto">
        <a:xfrm>
          <a:off x="10240108" y="29902638"/>
          <a:ext cx="10951054" cy="234819"/>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132</xdr:row>
          <xdr:rowOff>85725</xdr:rowOff>
        </xdr:from>
        <xdr:to>
          <xdr:col>4</xdr:col>
          <xdr:colOff>295275</xdr:colOff>
          <xdr:row>133</xdr:row>
          <xdr:rowOff>133350</xdr:rowOff>
        </xdr:to>
        <xdr:sp macro="" textlink="">
          <xdr:nvSpPr>
            <xdr:cNvPr id="6185" name="Option Button 34" hidden="1">
              <a:extLst>
                <a:ext uri="{63B3BB69-23CF-44E3-9099-C40C66FF867C}">
                  <a14:compatExt spid="_x0000_s6178"/>
                </a:ext>
                <a:ext uri="{FF2B5EF4-FFF2-40B4-BE49-F238E27FC236}">
                  <a16:creationId xmlns:a16="http://schemas.microsoft.com/office/drawing/2014/main" id="{3CE25B00-212E-42C2-942B-5B2923DFD3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0</xdr:colOff>
      <xdr:row>5</xdr:row>
      <xdr:rowOff>0</xdr:rowOff>
    </xdr:from>
    <xdr:to>
      <xdr:col>17</xdr:col>
      <xdr:colOff>123825</xdr:colOff>
      <xdr:row>6</xdr:row>
      <xdr:rowOff>38100</xdr:rowOff>
    </xdr:to>
    <xdr:sp macro="" textlink="">
      <xdr:nvSpPr>
        <xdr:cNvPr id="6186" name="Text Box 6">
          <a:extLst>
            <a:ext uri="{FF2B5EF4-FFF2-40B4-BE49-F238E27FC236}">
              <a16:creationId xmlns:a16="http://schemas.microsoft.com/office/drawing/2014/main" id="{85E1E018-674F-4195-8714-7B9102DDBB4A}"/>
            </a:ext>
          </a:extLst>
        </xdr:cNvPr>
        <xdr:cNvSpPr txBox="1">
          <a:spLocks noChangeArrowheads="1"/>
        </xdr:cNvSpPr>
      </xdr:nvSpPr>
      <xdr:spPr bwMode="auto">
        <a:xfrm>
          <a:off x="186499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28575</xdr:rowOff>
    </xdr:to>
    <xdr:sp macro="" textlink="">
      <xdr:nvSpPr>
        <xdr:cNvPr id="6187" name="Text Box 27">
          <a:extLst>
            <a:ext uri="{FF2B5EF4-FFF2-40B4-BE49-F238E27FC236}">
              <a16:creationId xmlns:a16="http://schemas.microsoft.com/office/drawing/2014/main" id="{770E21FA-4B58-4285-A49B-A8C40309D608}"/>
            </a:ext>
          </a:extLst>
        </xdr:cNvPr>
        <xdr:cNvSpPr txBox="1">
          <a:spLocks noChangeArrowheads="1"/>
        </xdr:cNvSpPr>
      </xdr:nvSpPr>
      <xdr:spPr bwMode="auto">
        <a:xfrm>
          <a:off x="186499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28575</xdr:rowOff>
    </xdr:to>
    <xdr:sp macro="" textlink="">
      <xdr:nvSpPr>
        <xdr:cNvPr id="6188" name="Text Box 28">
          <a:extLst>
            <a:ext uri="{FF2B5EF4-FFF2-40B4-BE49-F238E27FC236}">
              <a16:creationId xmlns:a16="http://schemas.microsoft.com/office/drawing/2014/main" id="{5CD13D89-C808-4B64-90D1-97499DA45696}"/>
            </a:ext>
          </a:extLst>
        </xdr:cNvPr>
        <xdr:cNvSpPr txBox="1">
          <a:spLocks noChangeArrowheads="1"/>
        </xdr:cNvSpPr>
      </xdr:nvSpPr>
      <xdr:spPr bwMode="auto">
        <a:xfrm>
          <a:off x="186499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6</xdr:row>
      <xdr:rowOff>0</xdr:rowOff>
    </xdr:from>
    <xdr:to>
      <xdr:col>23</xdr:col>
      <xdr:colOff>123825</xdr:colOff>
      <xdr:row>7</xdr:row>
      <xdr:rowOff>76200</xdr:rowOff>
    </xdr:to>
    <xdr:sp macro="" textlink="">
      <xdr:nvSpPr>
        <xdr:cNvPr id="6189" name="Text Box 6">
          <a:extLst>
            <a:ext uri="{FF2B5EF4-FFF2-40B4-BE49-F238E27FC236}">
              <a16:creationId xmlns:a16="http://schemas.microsoft.com/office/drawing/2014/main" id="{4930E5D7-28C8-4F89-ADE2-395BA1F58050}"/>
            </a:ext>
          </a:extLst>
        </xdr:cNvPr>
        <xdr:cNvSpPr txBox="1">
          <a:spLocks noChangeArrowheads="1"/>
        </xdr:cNvSpPr>
      </xdr:nvSpPr>
      <xdr:spPr bwMode="auto">
        <a:xfrm>
          <a:off x="25612725"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6</xdr:row>
      <xdr:rowOff>0</xdr:rowOff>
    </xdr:from>
    <xdr:to>
      <xdr:col>23</xdr:col>
      <xdr:colOff>123825</xdr:colOff>
      <xdr:row>7</xdr:row>
      <xdr:rowOff>66675</xdr:rowOff>
    </xdr:to>
    <xdr:sp macro="" textlink="">
      <xdr:nvSpPr>
        <xdr:cNvPr id="6190" name="Text Box 27">
          <a:extLst>
            <a:ext uri="{FF2B5EF4-FFF2-40B4-BE49-F238E27FC236}">
              <a16:creationId xmlns:a16="http://schemas.microsoft.com/office/drawing/2014/main" id="{9998ACA5-1DFB-42BF-B3D3-AACFDE672D86}"/>
            </a:ext>
          </a:extLst>
        </xdr:cNvPr>
        <xdr:cNvSpPr txBox="1">
          <a:spLocks noChangeArrowheads="1"/>
        </xdr:cNvSpPr>
      </xdr:nvSpPr>
      <xdr:spPr bwMode="auto">
        <a:xfrm>
          <a:off x="2561272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6</xdr:row>
      <xdr:rowOff>0</xdr:rowOff>
    </xdr:from>
    <xdr:to>
      <xdr:col>23</xdr:col>
      <xdr:colOff>123825</xdr:colOff>
      <xdr:row>7</xdr:row>
      <xdr:rowOff>66675</xdr:rowOff>
    </xdr:to>
    <xdr:sp macro="" textlink="">
      <xdr:nvSpPr>
        <xdr:cNvPr id="6191" name="Text Box 28">
          <a:extLst>
            <a:ext uri="{FF2B5EF4-FFF2-40B4-BE49-F238E27FC236}">
              <a16:creationId xmlns:a16="http://schemas.microsoft.com/office/drawing/2014/main" id="{20DF7B6A-9C75-491F-B9F8-309AF245C63A}"/>
            </a:ext>
          </a:extLst>
        </xdr:cNvPr>
        <xdr:cNvSpPr txBox="1">
          <a:spLocks noChangeArrowheads="1"/>
        </xdr:cNvSpPr>
      </xdr:nvSpPr>
      <xdr:spPr bwMode="auto">
        <a:xfrm>
          <a:off x="2561272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40186</xdr:colOff>
      <xdr:row>133</xdr:row>
      <xdr:rowOff>71272</xdr:rowOff>
    </xdr:from>
    <xdr:to>
      <xdr:col>17</xdr:col>
      <xdr:colOff>259861</xdr:colOff>
      <xdr:row>134</xdr:row>
      <xdr:rowOff>69748</xdr:rowOff>
    </xdr:to>
    <xdr:sp macro="" textlink="">
      <xdr:nvSpPr>
        <xdr:cNvPr id="6192" name="Text Box 76">
          <a:extLst>
            <a:ext uri="{FF2B5EF4-FFF2-40B4-BE49-F238E27FC236}">
              <a16:creationId xmlns:a16="http://schemas.microsoft.com/office/drawing/2014/main" id="{A6F0F1CF-495D-44E3-B36D-83813D570C1A}"/>
            </a:ext>
          </a:extLst>
        </xdr:cNvPr>
        <xdr:cNvSpPr txBox="1">
          <a:spLocks noChangeArrowheads="1"/>
        </xdr:cNvSpPr>
      </xdr:nvSpPr>
      <xdr:spPr bwMode="auto">
        <a:xfrm>
          <a:off x="9155611" y="30017872"/>
          <a:ext cx="9754200" cy="188976"/>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132</xdr:row>
          <xdr:rowOff>190500</xdr:rowOff>
        </xdr:from>
        <xdr:to>
          <xdr:col>4</xdr:col>
          <xdr:colOff>57150</xdr:colOff>
          <xdr:row>133</xdr:row>
          <xdr:rowOff>171450</xdr:rowOff>
        </xdr:to>
        <xdr:sp macro="" textlink="">
          <xdr:nvSpPr>
            <xdr:cNvPr id="6193" name="Option Button 35" hidden="1">
              <a:extLst>
                <a:ext uri="{63B3BB69-23CF-44E3-9099-C40C66FF867C}">
                  <a14:compatExt spid="_x0000_s6179"/>
                </a:ext>
                <a:ext uri="{FF2B5EF4-FFF2-40B4-BE49-F238E27FC236}">
                  <a16:creationId xmlns:a16="http://schemas.microsoft.com/office/drawing/2014/main" id="{B034380B-EA25-4ACA-9D3D-6038A7559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134</xdr:row>
          <xdr:rowOff>28575</xdr:rowOff>
        </xdr:from>
        <xdr:to>
          <xdr:col>3</xdr:col>
          <xdr:colOff>342900</xdr:colOff>
          <xdr:row>135</xdr:row>
          <xdr:rowOff>28575</xdr:rowOff>
        </xdr:to>
        <xdr:sp macro="" textlink="">
          <xdr:nvSpPr>
            <xdr:cNvPr id="6194" name="Option Button 36" hidden="1">
              <a:extLst>
                <a:ext uri="{63B3BB69-23CF-44E3-9099-C40C66FF867C}">
                  <a14:compatExt spid="_x0000_s6180"/>
                </a:ext>
                <a:ext uri="{FF2B5EF4-FFF2-40B4-BE49-F238E27FC236}">
                  <a16:creationId xmlns:a16="http://schemas.microsoft.com/office/drawing/2014/main" id="{3F26DDE5-6B81-4D4F-9734-E80E8C37AD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37194</xdr:colOff>
      <xdr:row>134</xdr:row>
      <xdr:rowOff>106861</xdr:rowOff>
    </xdr:from>
    <xdr:to>
      <xdr:col>18</xdr:col>
      <xdr:colOff>491690</xdr:colOff>
      <xdr:row>135</xdr:row>
      <xdr:rowOff>146844</xdr:rowOff>
    </xdr:to>
    <xdr:sp macro="" textlink="">
      <xdr:nvSpPr>
        <xdr:cNvPr id="6195" name="Text Box 77">
          <a:extLst>
            <a:ext uri="{FF2B5EF4-FFF2-40B4-BE49-F238E27FC236}">
              <a16:creationId xmlns:a16="http://schemas.microsoft.com/office/drawing/2014/main" id="{8C21C00A-1285-446A-82A8-EDA68045F8E7}"/>
            </a:ext>
          </a:extLst>
        </xdr:cNvPr>
        <xdr:cNvSpPr txBox="1">
          <a:spLocks noChangeArrowheads="1"/>
        </xdr:cNvSpPr>
      </xdr:nvSpPr>
      <xdr:spPr bwMode="auto">
        <a:xfrm>
          <a:off x="9152619" y="30243961"/>
          <a:ext cx="11436821" cy="230483"/>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twoCellAnchor editAs="oneCell">
    <xdr:from>
      <xdr:col>17</xdr:col>
      <xdr:colOff>0</xdr:colOff>
      <xdr:row>5</xdr:row>
      <xdr:rowOff>0</xdr:rowOff>
    </xdr:from>
    <xdr:to>
      <xdr:col>17</xdr:col>
      <xdr:colOff>123825</xdr:colOff>
      <xdr:row>6</xdr:row>
      <xdr:rowOff>38100</xdr:rowOff>
    </xdr:to>
    <xdr:sp macro="" textlink="">
      <xdr:nvSpPr>
        <xdr:cNvPr id="6196" name="Text Box 6">
          <a:extLst>
            <a:ext uri="{FF2B5EF4-FFF2-40B4-BE49-F238E27FC236}">
              <a16:creationId xmlns:a16="http://schemas.microsoft.com/office/drawing/2014/main" id="{AFBE7A8C-821C-44DF-9E88-9CBC8F29B6EE}"/>
            </a:ext>
          </a:extLst>
        </xdr:cNvPr>
        <xdr:cNvSpPr txBox="1">
          <a:spLocks noChangeArrowheads="1"/>
        </xdr:cNvSpPr>
      </xdr:nvSpPr>
      <xdr:spPr bwMode="auto">
        <a:xfrm>
          <a:off x="186499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28575</xdr:rowOff>
    </xdr:to>
    <xdr:sp macro="" textlink="">
      <xdr:nvSpPr>
        <xdr:cNvPr id="6197" name="Text Box 27">
          <a:extLst>
            <a:ext uri="{FF2B5EF4-FFF2-40B4-BE49-F238E27FC236}">
              <a16:creationId xmlns:a16="http://schemas.microsoft.com/office/drawing/2014/main" id="{AAF22A1E-DE26-4274-9F10-4A60F593EF71}"/>
            </a:ext>
          </a:extLst>
        </xdr:cNvPr>
        <xdr:cNvSpPr txBox="1">
          <a:spLocks noChangeArrowheads="1"/>
        </xdr:cNvSpPr>
      </xdr:nvSpPr>
      <xdr:spPr bwMode="auto">
        <a:xfrm>
          <a:off x="186499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28575</xdr:rowOff>
    </xdr:to>
    <xdr:sp macro="" textlink="">
      <xdr:nvSpPr>
        <xdr:cNvPr id="6198" name="Text Box 28">
          <a:extLst>
            <a:ext uri="{FF2B5EF4-FFF2-40B4-BE49-F238E27FC236}">
              <a16:creationId xmlns:a16="http://schemas.microsoft.com/office/drawing/2014/main" id="{62849787-24B0-4AED-829B-1ACBE5D506CB}"/>
            </a:ext>
          </a:extLst>
        </xdr:cNvPr>
        <xdr:cNvSpPr txBox="1">
          <a:spLocks noChangeArrowheads="1"/>
        </xdr:cNvSpPr>
      </xdr:nvSpPr>
      <xdr:spPr bwMode="auto">
        <a:xfrm>
          <a:off x="186499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39321</xdr:colOff>
      <xdr:row>135</xdr:row>
      <xdr:rowOff>126999</xdr:rowOff>
    </xdr:from>
    <xdr:to>
      <xdr:col>18</xdr:col>
      <xdr:colOff>493817</xdr:colOff>
      <xdr:row>136</xdr:row>
      <xdr:rowOff>185790</xdr:rowOff>
    </xdr:to>
    <xdr:sp macro="" textlink="">
      <xdr:nvSpPr>
        <xdr:cNvPr id="6199" name="Text Box 77">
          <a:extLst>
            <a:ext uri="{FF2B5EF4-FFF2-40B4-BE49-F238E27FC236}">
              <a16:creationId xmlns:a16="http://schemas.microsoft.com/office/drawing/2014/main" id="{3389310D-9193-4CA0-8B50-A335CA5791A9}"/>
            </a:ext>
          </a:extLst>
        </xdr:cNvPr>
        <xdr:cNvSpPr txBox="1">
          <a:spLocks noChangeArrowheads="1"/>
        </xdr:cNvSpPr>
      </xdr:nvSpPr>
      <xdr:spPr bwMode="auto">
        <a:xfrm>
          <a:off x="9154746" y="30454599"/>
          <a:ext cx="11436821" cy="249291"/>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135</xdr:row>
          <xdr:rowOff>66675</xdr:rowOff>
        </xdr:from>
        <xdr:to>
          <xdr:col>3</xdr:col>
          <xdr:colOff>342900</xdr:colOff>
          <xdr:row>136</xdr:row>
          <xdr:rowOff>57150</xdr:rowOff>
        </xdr:to>
        <xdr:sp macro="" textlink="">
          <xdr:nvSpPr>
            <xdr:cNvPr id="6200" name="Option Button 37" hidden="1">
              <a:extLst>
                <a:ext uri="{63B3BB69-23CF-44E3-9099-C40C66FF867C}">
                  <a14:compatExt spid="_x0000_s6181"/>
                </a:ext>
                <a:ext uri="{FF2B5EF4-FFF2-40B4-BE49-F238E27FC236}">
                  <a16:creationId xmlns:a16="http://schemas.microsoft.com/office/drawing/2014/main" id="{3152BB09-1948-4DD7-8353-D444430ABC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0</xdr:colOff>
      <xdr:row>5</xdr:row>
      <xdr:rowOff>0</xdr:rowOff>
    </xdr:from>
    <xdr:to>
      <xdr:col>20</xdr:col>
      <xdr:colOff>123825</xdr:colOff>
      <xdr:row>6</xdr:row>
      <xdr:rowOff>0</xdr:rowOff>
    </xdr:to>
    <xdr:sp macro="" textlink="">
      <xdr:nvSpPr>
        <xdr:cNvPr id="6201" name="Text Box 6">
          <a:extLst>
            <a:ext uri="{FF2B5EF4-FFF2-40B4-BE49-F238E27FC236}">
              <a16:creationId xmlns:a16="http://schemas.microsoft.com/office/drawing/2014/main" id="{0C9DAE55-4BEF-478F-A068-B0C4B4289C9A}"/>
            </a:ext>
          </a:extLst>
        </xdr:cNvPr>
        <xdr:cNvSpPr txBox="1">
          <a:spLocks noChangeArrowheads="1"/>
        </xdr:cNvSpPr>
      </xdr:nvSpPr>
      <xdr:spPr bwMode="auto">
        <a:xfrm>
          <a:off x="240315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5</xdr:row>
      <xdr:rowOff>0</xdr:rowOff>
    </xdr:from>
    <xdr:to>
      <xdr:col>20</xdr:col>
      <xdr:colOff>123825</xdr:colOff>
      <xdr:row>6</xdr:row>
      <xdr:rowOff>0</xdr:rowOff>
    </xdr:to>
    <xdr:sp macro="" textlink="">
      <xdr:nvSpPr>
        <xdr:cNvPr id="6202" name="Text Box 27">
          <a:extLst>
            <a:ext uri="{FF2B5EF4-FFF2-40B4-BE49-F238E27FC236}">
              <a16:creationId xmlns:a16="http://schemas.microsoft.com/office/drawing/2014/main" id="{3802BAB6-7CAF-4743-ABEE-E0EB5879D2DF}"/>
            </a:ext>
          </a:extLst>
        </xdr:cNvPr>
        <xdr:cNvSpPr txBox="1">
          <a:spLocks noChangeArrowheads="1"/>
        </xdr:cNvSpPr>
      </xdr:nvSpPr>
      <xdr:spPr bwMode="auto">
        <a:xfrm>
          <a:off x="240315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5</xdr:row>
      <xdr:rowOff>0</xdr:rowOff>
    </xdr:from>
    <xdr:to>
      <xdr:col>20</xdr:col>
      <xdr:colOff>123825</xdr:colOff>
      <xdr:row>6</xdr:row>
      <xdr:rowOff>0</xdr:rowOff>
    </xdr:to>
    <xdr:sp macro="" textlink="">
      <xdr:nvSpPr>
        <xdr:cNvPr id="6203" name="Text Box 28">
          <a:extLst>
            <a:ext uri="{FF2B5EF4-FFF2-40B4-BE49-F238E27FC236}">
              <a16:creationId xmlns:a16="http://schemas.microsoft.com/office/drawing/2014/main" id="{25C33EA3-2849-41AB-989F-2BFD779C5820}"/>
            </a:ext>
          </a:extLst>
        </xdr:cNvPr>
        <xdr:cNvSpPr txBox="1">
          <a:spLocks noChangeArrowheads="1"/>
        </xdr:cNvSpPr>
      </xdr:nvSpPr>
      <xdr:spPr bwMode="auto">
        <a:xfrm>
          <a:off x="240315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26</xdr:col>
      <xdr:colOff>0</xdr:colOff>
      <xdr:row>6</xdr:row>
      <xdr:rowOff>0</xdr:rowOff>
    </xdr:from>
    <xdr:to>
      <xdr:col>26</xdr:col>
      <xdr:colOff>123825</xdr:colOff>
      <xdr:row>7</xdr:row>
      <xdr:rowOff>0</xdr:rowOff>
    </xdr:to>
    <xdr:sp macro="" textlink="">
      <xdr:nvSpPr>
        <xdr:cNvPr id="6204" name="Text Box 6">
          <a:extLst>
            <a:ext uri="{FF2B5EF4-FFF2-40B4-BE49-F238E27FC236}">
              <a16:creationId xmlns:a16="http://schemas.microsoft.com/office/drawing/2014/main" id="{8F1B10B0-A7D0-44BC-8E97-3499C1BDD623}"/>
            </a:ext>
          </a:extLst>
        </xdr:cNvPr>
        <xdr:cNvSpPr txBox="1">
          <a:spLocks noChangeArrowheads="1"/>
        </xdr:cNvSpPr>
      </xdr:nvSpPr>
      <xdr:spPr bwMode="auto">
        <a:xfrm>
          <a:off x="26717625" y="11430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26</xdr:col>
      <xdr:colOff>0</xdr:colOff>
      <xdr:row>6</xdr:row>
      <xdr:rowOff>0</xdr:rowOff>
    </xdr:from>
    <xdr:to>
      <xdr:col>26</xdr:col>
      <xdr:colOff>123825</xdr:colOff>
      <xdr:row>7</xdr:row>
      <xdr:rowOff>0</xdr:rowOff>
    </xdr:to>
    <xdr:sp macro="" textlink="">
      <xdr:nvSpPr>
        <xdr:cNvPr id="6205" name="Text Box 27">
          <a:extLst>
            <a:ext uri="{FF2B5EF4-FFF2-40B4-BE49-F238E27FC236}">
              <a16:creationId xmlns:a16="http://schemas.microsoft.com/office/drawing/2014/main" id="{E1E95686-BA03-4D44-9D79-5D2696FA2D28}"/>
            </a:ext>
          </a:extLst>
        </xdr:cNvPr>
        <xdr:cNvSpPr txBox="1">
          <a:spLocks noChangeArrowheads="1"/>
        </xdr:cNvSpPr>
      </xdr:nvSpPr>
      <xdr:spPr bwMode="auto">
        <a:xfrm>
          <a:off x="26717625" y="11430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26</xdr:col>
      <xdr:colOff>0</xdr:colOff>
      <xdr:row>6</xdr:row>
      <xdr:rowOff>0</xdr:rowOff>
    </xdr:from>
    <xdr:to>
      <xdr:col>26</xdr:col>
      <xdr:colOff>123825</xdr:colOff>
      <xdr:row>7</xdr:row>
      <xdr:rowOff>0</xdr:rowOff>
    </xdr:to>
    <xdr:sp macro="" textlink="">
      <xdr:nvSpPr>
        <xdr:cNvPr id="6206" name="Text Box 28">
          <a:extLst>
            <a:ext uri="{FF2B5EF4-FFF2-40B4-BE49-F238E27FC236}">
              <a16:creationId xmlns:a16="http://schemas.microsoft.com/office/drawing/2014/main" id="{27F8AC3B-300D-4F30-A7B7-ACB3FDE90C56}"/>
            </a:ext>
          </a:extLst>
        </xdr:cNvPr>
        <xdr:cNvSpPr txBox="1">
          <a:spLocks noChangeArrowheads="1"/>
        </xdr:cNvSpPr>
      </xdr:nvSpPr>
      <xdr:spPr bwMode="auto">
        <a:xfrm>
          <a:off x="26717625" y="11430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66675</xdr:colOff>
          <xdr:row>185</xdr:row>
          <xdr:rowOff>0</xdr:rowOff>
        </xdr:from>
        <xdr:to>
          <xdr:col>6</xdr:col>
          <xdr:colOff>390525</xdr:colOff>
          <xdr:row>186</xdr:row>
          <xdr:rowOff>104775</xdr:rowOff>
        </xdr:to>
        <xdr:sp macro="" textlink="">
          <xdr:nvSpPr>
            <xdr:cNvPr id="6207" name="Option Button 38" hidden="1">
              <a:extLst>
                <a:ext uri="{63B3BB69-23CF-44E3-9099-C40C66FF867C}">
                  <a14:compatExt spid="_x0000_s6182"/>
                </a:ext>
                <a:ext uri="{FF2B5EF4-FFF2-40B4-BE49-F238E27FC236}">
                  <a16:creationId xmlns:a16="http://schemas.microsoft.com/office/drawing/2014/main" id="{D190B206-CFB9-4CDD-B502-68556E275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185</xdr:row>
          <xdr:rowOff>0</xdr:rowOff>
        </xdr:from>
        <xdr:to>
          <xdr:col>6</xdr:col>
          <xdr:colOff>295275</xdr:colOff>
          <xdr:row>186</xdr:row>
          <xdr:rowOff>104775</xdr:rowOff>
        </xdr:to>
        <xdr:sp macro="" textlink="">
          <xdr:nvSpPr>
            <xdr:cNvPr id="6208" name="Option Button 39" hidden="1">
              <a:extLst>
                <a:ext uri="{63B3BB69-23CF-44E3-9099-C40C66FF867C}">
                  <a14:compatExt spid="_x0000_s6183"/>
                </a:ext>
                <a:ext uri="{FF2B5EF4-FFF2-40B4-BE49-F238E27FC236}">
                  <a16:creationId xmlns:a16="http://schemas.microsoft.com/office/drawing/2014/main" id="{491AA5E3-40F4-420A-8554-1CE04E2E1A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0</xdr:colOff>
      <xdr:row>5</xdr:row>
      <xdr:rowOff>0</xdr:rowOff>
    </xdr:from>
    <xdr:to>
      <xdr:col>20</xdr:col>
      <xdr:colOff>123825</xdr:colOff>
      <xdr:row>6</xdr:row>
      <xdr:rowOff>0</xdr:rowOff>
    </xdr:to>
    <xdr:sp macro="" textlink="">
      <xdr:nvSpPr>
        <xdr:cNvPr id="6209" name="Text Box 6">
          <a:extLst>
            <a:ext uri="{FF2B5EF4-FFF2-40B4-BE49-F238E27FC236}">
              <a16:creationId xmlns:a16="http://schemas.microsoft.com/office/drawing/2014/main" id="{971BC42E-FE15-4A49-B12C-FE24B1F75D33}"/>
            </a:ext>
          </a:extLst>
        </xdr:cNvPr>
        <xdr:cNvSpPr txBox="1">
          <a:spLocks noChangeArrowheads="1"/>
        </xdr:cNvSpPr>
      </xdr:nvSpPr>
      <xdr:spPr bwMode="auto">
        <a:xfrm>
          <a:off x="240315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5</xdr:row>
      <xdr:rowOff>0</xdr:rowOff>
    </xdr:from>
    <xdr:to>
      <xdr:col>20</xdr:col>
      <xdr:colOff>123825</xdr:colOff>
      <xdr:row>6</xdr:row>
      <xdr:rowOff>0</xdr:rowOff>
    </xdr:to>
    <xdr:sp macro="" textlink="">
      <xdr:nvSpPr>
        <xdr:cNvPr id="6210" name="Text Box 27">
          <a:extLst>
            <a:ext uri="{FF2B5EF4-FFF2-40B4-BE49-F238E27FC236}">
              <a16:creationId xmlns:a16="http://schemas.microsoft.com/office/drawing/2014/main" id="{74810895-FFA9-4192-8B54-64B22AB55971}"/>
            </a:ext>
          </a:extLst>
        </xdr:cNvPr>
        <xdr:cNvSpPr txBox="1">
          <a:spLocks noChangeArrowheads="1"/>
        </xdr:cNvSpPr>
      </xdr:nvSpPr>
      <xdr:spPr bwMode="auto">
        <a:xfrm>
          <a:off x="240315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5</xdr:row>
      <xdr:rowOff>0</xdr:rowOff>
    </xdr:from>
    <xdr:to>
      <xdr:col>20</xdr:col>
      <xdr:colOff>123825</xdr:colOff>
      <xdr:row>6</xdr:row>
      <xdr:rowOff>0</xdr:rowOff>
    </xdr:to>
    <xdr:sp macro="" textlink="">
      <xdr:nvSpPr>
        <xdr:cNvPr id="6211" name="Text Box 28">
          <a:extLst>
            <a:ext uri="{FF2B5EF4-FFF2-40B4-BE49-F238E27FC236}">
              <a16:creationId xmlns:a16="http://schemas.microsoft.com/office/drawing/2014/main" id="{5432BDA9-9AD0-4C01-B7B3-CA5751C347CD}"/>
            </a:ext>
          </a:extLst>
        </xdr:cNvPr>
        <xdr:cNvSpPr txBox="1">
          <a:spLocks noChangeArrowheads="1"/>
        </xdr:cNvSpPr>
      </xdr:nvSpPr>
      <xdr:spPr bwMode="auto">
        <a:xfrm>
          <a:off x="24031575" y="95250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66675</xdr:colOff>
          <xdr:row>185</xdr:row>
          <xdr:rowOff>0</xdr:rowOff>
        </xdr:from>
        <xdr:to>
          <xdr:col>6</xdr:col>
          <xdr:colOff>295275</xdr:colOff>
          <xdr:row>186</xdr:row>
          <xdr:rowOff>66675</xdr:rowOff>
        </xdr:to>
        <xdr:sp macro="" textlink="">
          <xdr:nvSpPr>
            <xdr:cNvPr id="6212" name="Option Button 40" hidden="1">
              <a:extLst>
                <a:ext uri="{63B3BB69-23CF-44E3-9099-C40C66FF867C}">
                  <a14:compatExt spid="_x0000_s6184"/>
                </a:ext>
                <a:ext uri="{FF2B5EF4-FFF2-40B4-BE49-F238E27FC236}">
                  <a16:creationId xmlns:a16="http://schemas.microsoft.com/office/drawing/2014/main" id="{34636ED8-8DBD-4ED5-BD75-BFF943DFB3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0</xdr:colOff>
      <xdr:row>5</xdr:row>
      <xdr:rowOff>0</xdr:rowOff>
    </xdr:from>
    <xdr:to>
      <xdr:col>19</xdr:col>
      <xdr:colOff>123825</xdr:colOff>
      <xdr:row>6</xdr:row>
      <xdr:rowOff>38100</xdr:rowOff>
    </xdr:to>
    <xdr:sp macro="" textlink="">
      <xdr:nvSpPr>
        <xdr:cNvPr id="6213" name="Text Box 6">
          <a:extLst>
            <a:ext uri="{FF2B5EF4-FFF2-40B4-BE49-F238E27FC236}">
              <a16:creationId xmlns:a16="http://schemas.microsoft.com/office/drawing/2014/main" id="{72AB871D-4E68-4DB0-BA3B-647E8ACB89B1}"/>
            </a:ext>
          </a:extLst>
        </xdr:cNvPr>
        <xdr:cNvSpPr txBox="1">
          <a:spLocks noChangeArrowheads="1"/>
        </xdr:cNvSpPr>
      </xdr:nvSpPr>
      <xdr:spPr bwMode="auto">
        <a:xfrm>
          <a:off x="207073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6</xdr:row>
      <xdr:rowOff>28575</xdr:rowOff>
    </xdr:to>
    <xdr:sp macro="" textlink="">
      <xdr:nvSpPr>
        <xdr:cNvPr id="6214" name="Text Box 27">
          <a:extLst>
            <a:ext uri="{FF2B5EF4-FFF2-40B4-BE49-F238E27FC236}">
              <a16:creationId xmlns:a16="http://schemas.microsoft.com/office/drawing/2014/main" id="{8E9CB8DF-2555-4821-9B98-FC6AA5824220}"/>
            </a:ext>
          </a:extLst>
        </xdr:cNvPr>
        <xdr:cNvSpPr txBox="1">
          <a:spLocks noChangeArrowheads="1"/>
        </xdr:cNvSpPr>
      </xdr:nvSpPr>
      <xdr:spPr bwMode="auto">
        <a:xfrm>
          <a:off x="207073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6</xdr:row>
      <xdr:rowOff>28575</xdr:rowOff>
    </xdr:to>
    <xdr:sp macro="" textlink="">
      <xdr:nvSpPr>
        <xdr:cNvPr id="6215" name="Text Box 28">
          <a:extLst>
            <a:ext uri="{FF2B5EF4-FFF2-40B4-BE49-F238E27FC236}">
              <a16:creationId xmlns:a16="http://schemas.microsoft.com/office/drawing/2014/main" id="{D44A1DED-D454-4DED-AD30-3E22E7B4BBEF}"/>
            </a:ext>
          </a:extLst>
        </xdr:cNvPr>
        <xdr:cNvSpPr txBox="1">
          <a:spLocks noChangeArrowheads="1"/>
        </xdr:cNvSpPr>
      </xdr:nvSpPr>
      <xdr:spPr bwMode="auto">
        <a:xfrm>
          <a:off x="207073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6</xdr:row>
      <xdr:rowOff>0</xdr:rowOff>
    </xdr:from>
    <xdr:to>
      <xdr:col>25</xdr:col>
      <xdr:colOff>123825</xdr:colOff>
      <xdr:row>7</xdr:row>
      <xdr:rowOff>76200</xdr:rowOff>
    </xdr:to>
    <xdr:sp macro="" textlink="">
      <xdr:nvSpPr>
        <xdr:cNvPr id="6216" name="Text Box 6">
          <a:extLst>
            <a:ext uri="{FF2B5EF4-FFF2-40B4-BE49-F238E27FC236}">
              <a16:creationId xmlns:a16="http://schemas.microsoft.com/office/drawing/2014/main" id="{69E15E3C-FD40-4BC5-8EE5-D1980B472052}"/>
            </a:ext>
          </a:extLst>
        </xdr:cNvPr>
        <xdr:cNvSpPr txBox="1">
          <a:spLocks noChangeArrowheads="1"/>
        </xdr:cNvSpPr>
      </xdr:nvSpPr>
      <xdr:spPr bwMode="auto">
        <a:xfrm>
          <a:off x="26231850"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6</xdr:row>
      <xdr:rowOff>0</xdr:rowOff>
    </xdr:from>
    <xdr:to>
      <xdr:col>25</xdr:col>
      <xdr:colOff>123825</xdr:colOff>
      <xdr:row>7</xdr:row>
      <xdr:rowOff>66675</xdr:rowOff>
    </xdr:to>
    <xdr:sp macro="" textlink="">
      <xdr:nvSpPr>
        <xdr:cNvPr id="6217" name="Text Box 27">
          <a:extLst>
            <a:ext uri="{FF2B5EF4-FFF2-40B4-BE49-F238E27FC236}">
              <a16:creationId xmlns:a16="http://schemas.microsoft.com/office/drawing/2014/main" id="{5F2488C7-4CDD-4629-A16C-BADA637F494B}"/>
            </a:ext>
          </a:extLst>
        </xdr:cNvPr>
        <xdr:cNvSpPr txBox="1">
          <a:spLocks noChangeArrowheads="1"/>
        </xdr:cNvSpPr>
      </xdr:nvSpPr>
      <xdr:spPr bwMode="auto">
        <a:xfrm>
          <a:off x="2623185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6</xdr:row>
      <xdr:rowOff>0</xdr:rowOff>
    </xdr:from>
    <xdr:to>
      <xdr:col>25</xdr:col>
      <xdr:colOff>123825</xdr:colOff>
      <xdr:row>7</xdr:row>
      <xdr:rowOff>66675</xdr:rowOff>
    </xdr:to>
    <xdr:sp macro="" textlink="">
      <xdr:nvSpPr>
        <xdr:cNvPr id="6218" name="Text Box 28">
          <a:extLst>
            <a:ext uri="{FF2B5EF4-FFF2-40B4-BE49-F238E27FC236}">
              <a16:creationId xmlns:a16="http://schemas.microsoft.com/office/drawing/2014/main" id="{C63740F0-FA4F-4185-8904-66FC77EA0669}"/>
            </a:ext>
          </a:extLst>
        </xdr:cNvPr>
        <xdr:cNvSpPr txBox="1">
          <a:spLocks noChangeArrowheads="1"/>
        </xdr:cNvSpPr>
      </xdr:nvSpPr>
      <xdr:spPr bwMode="auto">
        <a:xfrm>
          <a:off x="2623185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85725</xdr:colOff>
          <xdr:row>125</xdr:row>
          <xdr:rowOff>0</xdr:rowOff>
        </xdr:from>
        <xdr:to>
          <xdr:col>5</xdr:col>
          <xdr:colOff>438150</xdr:colOff>
          <xdr:row>126</xdr:row>
          <xdr:rowOff>0</xdr:rowOff>
        </xdr:to>
        <xdr:sp macro="" textlink="">
          <xdr:nvSpPr>
            <xdr:cNvPr id="6219" name="Option Button 41" hidden="1">
              <a:extLst>
                <a:ext uri="{63B3BB69-23CF-44E3-9099-C40C66FF867C}">
                  <a14:compatExt spid="_x0000_s6185"/>
                </a:ext>
                <a:ext uri="{FF2B5EF4-FFF2-40B4-BE49-F238E27FC236}">
                  <a16:creationId xmlns:a16="http://schemas.microsoft.com/office/drawing/2014/main" id="{E0A0C85E-E526-48C8-AB2C-7F912A34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125</xdr:row>
          <xdr:rowOff>0</xdr:rowOff>
        </xdr:from>
        <xdr:to>
          <xdr:col>5</xdr:col>
          <xdr:colOff>314325</xdr:colOff>
          <xdr:row>126</xdr:row>
          <xdr:rowOff>0</xdr:rowOff>
        </xdr:to>
        <xdr:sp macro="" textlink="">
          <xdr:nvSpPr>
            <xdr:cNvPr id="6220" name="Option Button 42" hidden="1">
              <a:extLst>
                <a:ext uri="{63B3BB69-23CF-44E3-9099-C40C66FF867C}">
                  <a14:compatExt spid="_x0000_s6186"/>
                </a:ext>
                <a:ext uri="{FF2B5EF4-FFF2-40B4-BE49-F238E27FC236}">
                  <a16:creationId xmlns:a16="http://schemas.microsoft.com/office/drawing/2014/main" id="{5704E5A2-CED6-4226-BF1A-547FE2500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0</xdr:colOff>
      <xdr:row>5</xdr:row>
      <xdr:rowOff>0</xdr:rowOff>
    </xdr:from>
    <xdr:to>
      <xdr:col>19</xdr:col>
      <xdr:colOff>123825</xdr:colOff>
      <xdr:row>6</xdr:row>
      <xdr:rowOff>38100</xdr:rowOff>
    </xdr:to>
    <xdr:sp macro="" textlink="">
      <xdr:nvSpPr>
        <xdr:cNvPr id="6221" name="Text Box 6">
          <a:extLst>
            <a:ext uri="{FF2B5EF4-FFF2-40B4-BE49-F238E27FC236}">
              <a16:creationId xmlns:a16="http://schemas.microsoft.com/office/drawing/2014/main" id="{B2C76D45-2288-4036-9F80-3314FA837B88}"/>
            </a:ext>
          </a:extLst>
        </xdr:cNvPr>
        <xdr:cNvSpPr txBox="1">
          <a:spLocks noChangeArrowheads="1"/>
        </xdr:cNvSpPr>
      </xdr:nvSpPr>
      <xdr:spPr bwMode="auto">
        <a:xfrm>
          <a:off x="207073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6</xdr:row>
      <xdr:rowOff>28575</xdr:rowOff>
    </xdr:to>
    <xdr:sp macro="" textlink="">
      <xdr:nvSpPr>
        <xdr:cNvPr id="6222" name="Text Box 27">
          <a:extLst>
            <a:ext uri="{FF2B5EF4-FFF2-40B4-BE49-F238E27FC236}">
              <a16:creationId xmlns:a16="http://schemas.microsoft.com/office/drawing/2014/main" id="{F355EE4C-9C10-40F3-98B9-6ABA0762F0C5}"/>
            </a:ext>
          </a:extLst>
        </xdr:cNvPr>
        <xdr:cNvSpPr txBox="1">
          <a:spLocks noChangeArrowheads="1"/>
        </xdr:cNvSpPr>
      </xdr:nvSpPr>
      <xdr:spPr bwMode="auto">
        <a:xfrm>
          <a:off x="207073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xdr:row>
      <xdr:rowOff>0</xdr:rowOff>
    </xdr:from>
    <xdr:to>
      <xdr:col>19</xdr:col>
      <xdr:colOff>123825</xdr:colOff>
      <xdr:row>6</xdr:row>
      <xdr:rowOff>28575</xdr:rowOff>
    </xdr:to>
    <xdr:sp macro="" textlink="">
      <xdr:nvSpPr>
        <xdr:cNvPr id="6223" name="Text Box 28">
          <a:extLst>
            <a:ext uri="{FF2B5EF4-FFF2-40B4-BE49-F238E27FC236}">
              <a16:creationId xmlns:a16="http://schemas.microsoft.com/office/drawing/2014/main" id="{9C33C8B7-6FD0-4F68-A1C6-7926AADC6054}"/>
            </a:ext>
          </a:extLst>
        </xdr:cNvPr>
        <xdr:cNvSpPr txBox="1">
          <a:spLocks noChangeArrowheads="1"/>
        </xdr:cNvSpPr>
      </xdr:nvSpPr>
      <xdr:spPr bwMode="auto">
        <a:xfrm>
          <a:off x="207073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85725</xdr:colOff>
          <xdr:row>125</xdr:row>
          <xdr:rowOff>0</xdr:rowOff>
        </xdr:from>
        <xdr:to>
          <xdr:col>5</xdr:col>
          <xdr:colOff>314325</xdr:colOff>
          <xdr:row>126</xdr:row>
          <xdr:rowOff>0</xdr:rowOff>
        </xdr:to>
        <xdr:sp macro="" textlink="">
          <xdr:nvSpPr>
            <xdr:cNvPr id="6224" name="Option Button 43" hidden="1">
              <a:extLst>
                <a:ext uri="{63B3BB69-23CF-44E3-9099-C40C66FF867C}">
                  <a14:compatExt spid="_x0000_s6187"/>
                </a:ext>
                <a:ext uri="{FF2B5EF4-FFF2-40B4-BE49-F238E27FC236}">
                  <a16:creationId xmlns:a16="http://schemas.microsoft.com/office/drawing/2014/main" id="{E92959CC-6C81-45CE-AF1C-028C00AC5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5</xdr:row>
      <xdr:rowOff>0</xdr:rowOff>
    </xdr:from>
    <xdr:to>
      <xdr:col>18</xdr:col>
      <xdr:colOff>123825</xdr:colOff>
      <xdr:row>6</xdr:row>
      <xdr:rowOff>38100</xdr:rowOff>
    </xdr:to>
    <xdr:sp macro="" textlink="">
      <xdr:nvSpPr>
        <xdr:cNvPr id="6225" name="Text Box 6">
          <a:extLst>
            <a:ext uri="{FF2B5EF4-FFF2-40B4-BE49-F238E27FC236}">
              <a16:creationId xmlns:a16="http://schemas.microsoft.com/office/drawing/2014/main" id="{B640DBA5-F984-464F-BAC0-737D532676A8}"/>
            </a:ext>
          </a:extLst>
        </xdr:cNvPr>
        <xdr:cNvSpPr txBox="1">
          <a:spLocks noChangeArrowheads="1"/>
        </xdr:cNvSpPr>
      </xdr:nvSpPr>
      <xdr:spPr bwMode="auto">
        <a:xfrm>
          <a:off x="20097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26" name="Text Box 27">
          <a:extLst>
            <a:ext uri="{FF2B5EF4-FFF2-40B4-BE49-F238E27FC236}">
              <a16:creationId xmlns:a16="http://schemas.microsoft.com/office/drawing/2014/main" id="{A13D283C-E7AB-4FE2-9B09-2F6C1F71F01B}"/>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27" name="Text Box 28">
          <a:extLst>
            <a:ext uri="{FF2B5EF4-FFF2-40B4-BE49-F238E27FC236}">
              <a16:creationId xmlns:a16="http://schemas.microsoft.com/office/drawing/2014/main" id="{190C1383-273A-42C0-9BE8-219860875733}"/>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76200</xdr:rowOff>
    </xdr:to>
    <xdr:sp macro="" textlink="">
      <xdr:nvSpPr>
        <xdr:cNvPr id="6228" name="Text Box 6">
          <a:extLst>
            <a:ext uri="{FF2B5EF4-FFF2-40B4-BE49-F238E27FC236}">
              <a16:creationId xmlns:a16="http://schemas.microsoft.com/office/drawing/2014/main" id="{E74CAC39-40B8-4489-87F9-5D72F1CE72AE}"/>
            </a:ext>
          </a:extLst>
        </xdr:cNvPr>
        <xdr:cNvSpPr txBox="1">
          <a:spLocks noChangeArrowheads="1"/>
        </xdr:cNvSpPr>
      </xdr:nvSpPr>
      <xdr:spPr bwMode="auto">
        <a:xfrm>
          <a:off x="25974675"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6229" name="Text Box 27">
          <a:extLst>
            <a:ext uri="{FF2B5EF4-FFF2-40B4-BE49-F238E27FC236}">
              <a16:creationId xmlns:a16="http://schemas.microsoft.com/office/drawing/2014/main" id="{5210568E-3402-4F08-90A7-A792535D8E2A}"/>
            </a:ext>
          </a:extLst>
        </xdr:cNvPr>
        <xdr:cNvSpPr txBox="1">
          <a:spLocks noChangeArrowheads="1"/>
        </xdr:cNvSpPr>
      </xdr:nvSpPr>
      <xdr:spPr bwMode="auto">
        <a:xfrm>
          <a:off x="2597467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6230" name="Text Box 28">
          <a:extLst>
            <a:ext uri="{FF2B5EF4-FFF2-40B4-BE49-F238E27FC236}">
              <a16:creationId xmlns:a16="http://schemas.microsoft.com/office/drawing/2014/main" id="{8F7CB2E5-4771-4E92-BE51-091A4A5C9E07}"/>
            </a:ext>
          </a:extLst>
        </xdr:cNvPr>
        <xdr:cNvSpPr txBox="1">
          <a:spLocks noChangeArrowheads="1"/>
        </xdr:cNvSpPr>
      </xdr:nvSpPr>
      <xdr:spPr bwMode="auto">
        <a:xfrm>
          <a:off x="2597467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40186</xdr:colOff>
      <xdr:row>111</xdr:row>
      <xdr:rowOff>71272</xdr:rowOff>
    </xdr:from>
    <xdr:to>
      <xdr:col>18</xdr:col>
      <xdr:colOff>259861</xdr:colOff>
      <xdr:row>112</xdr:row>
      <xdr:rowOff>69748</xdr:rowOff>
    </xdr:to>
    <xdr:sp macro="" textlink="">
      <xdr:nvSpPr>
        <xdr:cNvPr id="6231" name="Text Box 76">
          <a:extLst>
            <a:ext uri="{FF2B5EF4-FFF2-40B4-BE49-F238E27FC236}">
              <a16:creationId xmlns:a16="http://schemas.microsoft.com/office/drawing/2014/main" id="{5C0F6B60-AB4E-4146-8C00-8D6739A2386D}"/>
            </a:ext>
          </a:extLst>
        </xdr:cNvPr>
        <xdr:cNvSpPr txBox="1">
          <a:spLocks noChangeArrowheads="1"/>
        </xdr:cNvSpPr>
      </xdr:nvSpPr>
      <xdr:spPr bwMode="auto">
        <a:xfrm>
          <a:off x="10260511" y="25198222"/>
          <a:ext cx="10097100" cy="188976"/>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110</xdr:row>
          <xdr:rowOff>190500</xdr:rowOff>
        </xdr:from>
        <xdr:to>
          <xdr:col>4</xdr:col>
          <xdr:colOff>438150</xdr:colOff>
          <xdr:row>111</xdr:row>
          <xdr:rowOff>171450</xdr:rowOff>
        </xdr:to>
        <xdr:sp macro="" textlink="">
          <xdr:nvSpPr>
            <xdr:cNvPr id="6232" name="Option Button 44" hidden="1">
              <a:extLst>
                <a:ext uri="{63B3BB69-23CF-44E3-9099-C40C66FF867C}">
                  <a14:compatExt spid="_x0000_s6188"/>
                </a:ext>
                <a:ext uri="{FF2B5EF4-FFF2-40B4-BE49-F238E27FC236}">
                  <a16:creationId xmlns:a16="http://schemas.microsoft.com/office/drawing/2014/main" id="{411C0C23-B8D7-4DEE-A9BE-C997267261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112</xdr:row>
          <xdr:rowOff>28575</xdr:rowOff>
        </xdr:from>
        <xdr:to>
          <xdr:col>4</xdr:col>
          <xdr:colOff>314325</xdr:colOff>
          <xdr:row>113</xdr:row>
          <xdr:rowOff>28575</xdr:rowOff>
        </xdr:to>
        <xdr:sp macro="" textlink="">
          <xdr:nvSpPr>
            <xdr:cNvPr id="6233" name="Option Button 45" hidden="1">
              <a:extLst>
                <a:ext uri="{63B3BB69-23CF-44E3-9099-C40C66FF867C}">
                  <a14:compatExt spid="_x0000_s6189"/>
                </a:ext>
                <a:ext uri="{FF2B5EF4-FFF2-40B4-BE49-F238E27FC236}">
                  <a16:creationId xmlns:a16="http://schemas.microsoft.com/office/drawing/2014/main" id="{6E7FC96F-3DB6-454A-A2E2-BFFC4C9BBE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37194</xdr:colOff>
      <xdr:row>112</xdr:row>
      <xdr:rowOff>106861</xdr:rowOff>
    </xdr:from>
    <xdr:to>
      <xdr:col>19</xdr:col>
      <xdr:colOff>491690</xdr:colOff>
      <xdr:row>113</xdr:row>
      <xdr:rowOff>146844</xdr:rowOff>
    </xdr:to>
    <xdr:sp macro="" textlink="">
      <xdr:nvSpPr>
        <xdr:cNvPr id="6234" name="Text Box 77">
          <a:extLst>
            <a:ext uri="{FF2B5EF4-FFF2-40B4-BE49-F238E27FC236}">
              <a16:creationId xmlns:a16="http://schemas.microsoft.com/office/drawing/2014/main" id="{ACF99DF6-8E6C-4D06-9D38-854198BD251E}"/>
            </a:ext>
          </a:extLst>
        </xdr:cNvPr>
        <xdr:cNvSpPr txBox="1">
          <a:spLocks noChangeArrowheads="1"/>
        </xdr:cNvSpPr>
      </xdr:nvSpPr>
      <xdr:spPr bwMode="auto">
        <a:xfrm>
          <a:off x="10257519" y="25424311"/>
          <a:ext cx="10941521" cy="230483"/>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twoCellAnchor editAs="oneCell">
    <xdr:from>
      <xdr:col>18</xdr:col>
      <xdr:colOff>0</xdr:colOff>
      <xdr:row>5</xdr:row>
      <xdr:rowOff>0</xdr:rowOff>
    </xdr:from>
    <xdr:to>
      <xdr:col>18</xdr:col>
      <xdr:colOff>123825</xdr:colOff>
      <xdr:row>6</xdr:row>
      <xdr:rowOff>38100</xdr:rowOff>
    </xdr:to>
    <xdr:sp macro="" textlink="">
      <xdr:nvSpPr>
        <xdr:cNvPr id="6235" name="Text Box 6">
          <a:extLst>
            <a:ext uri="{FF2B5EF4-FFF2-40B4-BE49-F238E27FC236}">
              <a16:creationId xmlns:a16="http://schemas.microsoft.com/office/drawing/2014/main" id="{2E0C1268-36B1-4C78-810C-DBA598A900E8}"/>
            </a:ext>
          </a:extLst>
        </xdr:cNvPr>
        <xdr:cNvSpPr txBox="1">
          <a:spLocks noChangeArrowheads="1"/>
        </xdr:cNvSpPr>
      </xdr:nvSpPr>
      <xdr:spPr bwMode="auto">
        <a:xfrm>
          <a:off x="20097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36" name="Text Box 27">
          <a:extLst>
            <a:ext uri="{FF2B5EF4-FFF2-40B4-BE49-F238E27FC236}">
              <a16:creationId xmlns:a16="http://schemas.microsoft.com/office/drawing/2014/main" id="{7FBE0FBF-13DF-49F3-A113-853A01541BAC}"/>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37" name="Text Box 28">
          <a:extLst>
            <a:ext uri="{FF2B5EF4-FFF2-40B4-BE49-F238E27FC236}">
              <a16:creationId xmlns:a16="http://schemas.microsoft.com/office/drawing/2014/main" id="{87BE2877-3512-4958-B958-E19264DC3C79}"/>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39321</xdr:colOff>
      <xdr:row>113</xdr:row>
      <xdr:rowOff>126999</xdr:rowOff>
    </xdr:from>
    <xdr:to>
      <xdr:col>19</xdr:col>
      <xdr:colOff>493817</xdr:colOff>
      <xdr:row>114</xdr:row>
      <xdr:rowOff>185790</xdr:rowOff>
    </xdr:to>
    <xdr:sp macro="" textlink="">
      <xdr:nvSpPr>
        <xdr:cNvPr id="6238" name="Text Box 77">
          <a:extLst>
            <a:ext uri="{FF2B5EF4-FFF2-40B4-BE49-F238E27FC236}">
              <a16:creationId xmlns:a16="http://schemas.microsoft.com/office/drawing/2014/main" id="{5208FA2F-984F-4F93-AE24-6CD1D4B3253A}"/>
            </a:ext>
          </a:extLst>
        </xdr:cNvPr>
        <xdr:cNvSpPr txBox="1">
          <a:spLocks noChangeArrowheads="1"/>
        </xdr:cNvSpPr>
      </xdr:nvSpPr>
      <xdr:spPr bwMode="auto">
        <a:xfrm>
          <a:off x="10259646" y="25634949"/>
          <a:ext cx="10941521" cy="249291"/>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113</xdr:row>
          <xdr:rowOff>66675</xdr:rowOff>
        </xdr:from>
        <xdr:to>
          <xdr:col>4</xdr:col>
          <xdr:colOff>314325</xdr:colOff>
          <xdr:row>114</xdr:row>
          <xdr:rowOff>57150</xdr:rowOff>
        </xdr:to>
        <xdr:sp macro="" textlink="">
          <xdr:nvSpPr>
            <xdr:cNvPr id="6239" name="Option Button 46" hidden="1">
              <a:extLst>
                <a:ext uri="{63B3BB69-23CF-44E3-9099-C40C66FF867C}">
                  <a14:compatExt spid="_x0000_s6190"/>
                </a:ext>
                <a:ext uri="{FF2B5EF4-FFF2-40B4-BE49-F238E27FC236}">
                  <a16:creationId xmlns:a16="http://schemas.microsoft.com/office/drawing/2014/main" id="{BAC407B3-F218-4E7C-B370-102C3D6652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0</xdr:colOff>
      <xdr:row>5</xdr:row>
      <xdr:rowOff>0</xdr:rowOff>
    </xdr:from>
    <xdr:to>
      <xdr:col>17</xdr:col>
      <xdr:colOff>123825</xdr:colOff>
      <xdr:row>6</xdr:row>
      <xdr:rowOff>38100</xdr:rowOff>
    </xdr:to>
    <xdr:sp macro="" textlink="">
      <xdr:nvSpPr>
        <xdr:cNvPr id="6240" name="Text Box 6">
          <a:extLst>
            <a:ext uri="{FF2B5EF4-FFF2-40B4-BE49-F238E27FC236}">
              <a16:creationId xmlns:a16="http://schemas.microsoft.com/office/drawing/2014/main" id="{F26F1CEF-D4FA-44B1-8370-B5696899D619}"/>
            </a:ext>
          </a:extLst>
        </xdr:cNvPr>
        <xdr:cNvSpPr txBox="1">
          <a:spLocks noChangeArrowheads="1"/>
        </xdr:cNvSpPr>
      </xdr:nvSpPr>
      <xdr:spPr bwMode="auto">
        <a:xfrm>
          <a:off x="186499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28575</xdr:rowOff>
    </xdr:to>
    <xdr:sp macro="" textlink="">
      <xdr:nvSpPr>
        <xdr:cNvPr id="6241" name="Text Box 27">
          <a:extLst>
            <a:ext uri="{FF2B5EF4-FFF2-40B4-BE49-F238E27FC236}">
              <a16:creationId xmlns:a16="http://schemas.microsoft.com/office/drawing/2014/main" id="{870F991A-F2E9-4050-B099-5D95DDB38273}"/>
            </a:ext>
          </a:extLst>
        </xdr:cNvPr>
        <xdr:cNvSpPr txBox="1">
          <a:spLocks noChangeArrowheads="1"/>
        </xdr:cNvSpPr>
      </xdr:nvSpPr>
      <xdr:spPr bwMode="auto">
        <a:xfrm>
          <a:off x="186499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28575</xdr:rowOff>
    </xdr:to>
    <xdr:sp macro="" textlink="">
      <xdr:nvSpPr>
        <xdr:cNvPr id="6242" name="Text Box 28">
          <a:extLst>
            <a:ext uri="{FF2B5EF4-FFF2-40B4-BE49-F238E27FC236}">
              <a16:creationId xmlns:a16="http://schemas.microsoft.com/office/drawing/2014/main" id="{69889C7F-B862-474B-891B-3DE9EC118303}"/>
            </a:ext>
          </a:extLst>
        </xdr:cNvPr>
        <xdr:cNvSpPr txBox="1">
          <a:spLocks noChangeArrowheads="1"/>
        </xdr:cNvSpPr>
      </xdr:nvSpPr>
      <xdr:spPr bwMode="auto">
        <a:xfrm>
          <a:off x="186499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6</xdr:row>
      <xdr:rowOff>0</xdr:rowOff>
    </xdr:from>
    <xdr:to>
      <xdr:col>23</xdr:col>
      <xdr:colOff>123825</xdr:colOff>
      <xdr:row>7</xdr:row>
      <xdr:rowOff>76200</xdr:rowOff>
    </xdr:to>
    <xdr:sp macro="" textlink="">
      <xdr:nvSpPr>
        <xdr:cNvPr id="6243" name="Text Box 6">
          <a:extLst>
            <a:ext uri="{FF2B5EF4-FFF2-40B4-BE49-F238E27FC236}">
              <a16:creationId xmlns:a16="http://schemas.microsoft.com/office/drawing/2014/main" id="{DF01CEE4-4790-41B4-8E9B-9CD9F360B538}"/>
            </a:ext>
          </a:extLst>
        </xdr:cNvPr>
        <xdr:cNvSpPr txBox="1">
          <a:spLocks noChangeArrowheads="1"/>
        </xdr:cNvSpPr>
      </xdr:nvSpPr>
      <xdr:spPr bwMode="auto">
        <a:xfrm>
          <a:off x="25612725"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6</xdr:row>
      <xdr:rowOff>0</xdr:rowOff>
    </xdr:from>
    <xdr:to>
      <xdr:col>23</xdr:col>
      <xdr:colOff>123825</xdr:colOff>
      <xdr:row>7</xdr:row>
      <xdr:rowOff>66675</xdr:rowOff>
    </xdr:to>
    <xdr:sp macro="" textlink="">
      <xdr:nvSpPr>
        <xdr:cNvPr id="6244" name="Text Box 27">
          <a:extLst>
            <a:ext uri="{FF2B5EF4-FFF2-40B4-BE49-F238E27FC236}">
              <a16:creationId xmlns:a16="http://schemas.microsoft.com/office/drawing/2014/main" id="{B79DE8C2-9D2C-4863-B9B9-02F5D26C2C45}"/>
            </a:ext>
          </a:extLst>
        </xdr:cNvPr>
        <xdr:cNvSpPr txBox="1">
          <a:spLocks noChangeArrowheads="1"/>
        </xdr:cNvSpPr>
      </xdr:nvSpPr>
      <xdr:spPr bwMode="auto">
        <a:xfrm>
          <a:off x="2561272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6</xdr:row>
      <xdr:rowOff>0</xdr:rowOff>
    </xdr:from>
    <xdr:to>
      <xdr:col>23</xdr:col>
      <xdr:colOff>123825</xdr:colOff>
      <xdr:row>7</xdr:row>
      <xdr:rowOff>66675</xdr:rowOff>
    </xdr:to>
    <xdr:sp macro="" textlink="">
      <xdr:nvSpPr>
        <xdr:cNvPr id="6245" name="Text Box 28">
          <a:extLst>
            <a:ext uri="{FF2B5EF4-FFF2-40B4-BE49-F238E27FC236}">
              <a16:creationId xmlns:a16="http://schemas.microsoft.com/office/drawing/2014/main" id="{ED00F7FE-3D62-4D30-897A-7D4A96DE90C7}"/>
            </a:ext>
          </a:extLst>
        </xdr:cNvPr>
        <xdr:cNvSpPr txBox="1">
          <a:spLocks noChangeArrowheads="1"/>
        </xdr:cNvSpPr>
      </xdr:nvSpPr>
      <xdr:spPr bwMode="auto">
        <a:xfrm>
          <a:off x="2561272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11123</xdr:colOff>
      <xdr:row>130</xdr:row>
      <xdr:rowOff>81287</xdr:rowOff>
    </xdr:from>
    <xdr:to>
      <xdr:col>17</xdr:col>
      <xdr:colOff>240324</xdr:colOff>
      <xdr:row>131</xdr:row>
      <xdr:rowOff>79762</xdr:rowOff>
    </xdr:to>
    <xdr:sp macro="" textlink="">
      <xdr:nvSpPr>
        <xdr:cNvPr id="6246" name="Text Box 76">
          <a:extLst>
            <a:ext uri="{FF2B5EF4-FFF2-40B4-BE49-F238E27FC236}">
              <a16:creationId xmlns:a16="http://schemas.microsoft.com/office/drawing/2014/main" id="{F132C8A4-4468-49C8-8BBE-06E4C228A2C4}"/>
            </a:ext>
          </a:extLst>
        </xdr:cNvPr>
        <xdr:cNvSpPr txBox="1">
          <a:spLocks noChangeArrowheads="1"/>
        </xdr:cNvSpPr>
      </xdr:nvSpPr>
      <xdr:spPr bwMode="auto">
        <a:xfrm>
          <a:off x="9126548" y="29456387"/>
          <a:ext cx="9763726" cy="188975"/>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130</xdr:row>
          <xdr:rowOff>9525</xdr:rowOff>
        </xdr:from>
        <xdr:to>
          <xdr:col>4</xdr:col>
          <xdr:colOff>57150</xdr:colOff>
          <xdr:row>131</xdr:row>
          <xdr:rowOff>104775</xdr:rowOff>
        </xdr:to>
        <xdr:sp macro="" textlink="">
          <xdr:nvSpPr>
            <xdr:cNvPr id="6247" name="Option Button 47" hidden="1">
              <a:extLst>
                <a:ext uri="{63B3BB69-23CF-44E3-9099-C40C66FF867C}">
                  <a14:compatExt spid="_x0000_s6191"/>
                </a:ext>
                <a:ext uri="{FF2B5EF4-FFF2-40B4-BE49-F238E27FC236}">
                  <a16:creationId xmlns:a16="http://schemas.microsoft.com/office/drawing/2014/main" id="{C8A65486-EB8B-458C-B180-6BD4332FA9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131</xdr:row>
          <xdr:rowOff>47625</xdr:rowOff>
        </xdr:from>
        <xdr:to>
          <xdr:col>3</xdr:col>
          <xdr:colOff>295275</xdr:colOff>
          <xdr:row>132</xdr:row>
          <xdr:rowOff>123825</xdr:rowOff>
        </xdr:to>
        <xdr:sp macro="" textlink="">
          <xdr:nvSpPr>
            <xdr:cNvPr id="6248" name="Option Button 48" hidden="1">
              <a:extLst>
                <a:ext uri="{63B3BB69-23CF-44E3-9099-C40C66FF867C}">
                  <a14:compatExt spid="_x0000_s6192"/>
                </a:ext>
                <a:ext uri="{FF2B5EF4-FFF2-40B4-BE49-F238E27FC236}">
                  <a16:creationId xmlns:a16="http://schemas.microsoft.com/office/drawing/2014/main" id="{9541511D-55E9-4370-BA06-9102FF6B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17656</xdr:colOff>
      <xdr:row>131</xdr:row>
      <xdr:rowOff>116875</xdr:rowOff>
    </xdr:from>
    <xdr:to>
      <xdr:col>18</xdr:col>
      <xdr:colOff>481685</xdr:colOff>
      <xdr:row>132</xdr:row>
      <xdr:rowOff>166077</xdr:rowOff>
    </xdr:to>
    <xdr:sp macro="" textlink="">
      <xdr:nvSpPr>
        <xdr:cNvPr id="6249" name="Text Box 77">
          <a:extLst>
            <a:ext uri="{FF2B5EF4-FFF2-40B4-BE49-F238E27FC236}">
              <a16:creationId xmlns:a16="http://schemas.microsoft.com/office/drawing/2014/main" id="{5377BE44-CA36-477C-BB75-BD40F726A67C}"/>
            </a:ext>
          </a:extLst>
        </xdr:cNvPr>
        <xdr:cNvSpPr txBox="1">
          <a:spLocks noChangeArrowheads="1"/>
        </xdr:cNvSpPr>
      </xdr:nvSpPr>
      <xdr:spPr bwMode="auto">
        <a:xfrm>
          <a:off x="9133081" y="29682475"/>
          <a:ext cx="11446354" cy="239702"/>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twoCellAnchor editAs="oneCell">
    <xdr:from>
      <xdr:col>17</xdr:col>
      <xdr:colOff>0</xdr:colOff>
      <xdr:row>5</xdr:row>
      <xdr:rowOff>0</xdr:rowOff>
    </xdr:from>
    <xdr:to>
      <xdr:col>17</xdr:col>
      <xdr:colOff>123825</xdr:colOff>
      <xdr:row>6</xdr:row>
      <xdr:rowOff>38100</xdr:rowOff>
    </xdr:to>
    <xdr:sp macro="" textlink="">
      <xdr:nvSpPr>
        <xdr:cNvPr id="6250" name="Text Box 6">
          <a:extLst>
            <a:ext uri="{FF2B5EF4-FFF2-40B4-BE49-F238E27FC236}">
              <a16:creationId xmlns:a16="http://schemas.microsoft.com/office/drawing/2014/main" id="{B63DF4AA-19EB-4547-B6F3-5B2D7BC591BC}"/>
            </a:ext>
          </a:extLst>
        </xdr:cNvPr>
        <xdr:cNvSpPr txBox="1">
          <a:spLocks noChangeArrowheads="1"/>
        </xdr:cNvSpPr>
      </xdr:nvSpPr>
      <xdr:spPr bwMode="auto">
        <a:xfrm>
          <a:off x="186499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28575</xdr:rowOff>
    </xdr:to>
    <xdr:sp macro="" textlink="">
      <xdr:nvSpPr>
        <xdr:cNvPr id="6251" name="Text Box 27">
          <a:extLst>
            <a:ext uri="{FF2B5EF4-FFF2-40B4-BE49-F238E27FC236}">
              <a16:creationId xmlns:a16="http://schemas.microsoft.com/office/drawing/2014/main" id="{843C7F87-FC82-492A-873B-33849CAB3982}"/>
            </a:ext>
          </a:extLst>
        </xdr:cNvPr>
        <xdr:cNvSpPr txBox="1">
          <a:spLocks noChangeArrowheads="1"/>
        </xdr:cNvSpPr>
      </xdr:nvSpPr>
      <xdr:spPr bwMode="auto">
        <a:xfrm>
          <a:off x="186499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5</xdr:row>
      <xdr:rowOff>0</xdr:rowOff>
    </xdr:from>
    <xdr:to>
      <xdr:col>17</xdr:col>
      <xdr:colOff>123825</xdr:colOff>
      <xdr:row>6</xdr:row>
      <xdr:rowOff>28575</xdr:rowOff>
    </xdr:to>
    <xdr:sp macro="" textlink="">
      <xdr:nvSpPr>
        <xdr:cNvPr id="6252" name="Text Box 28">
          <a:extLst>
            <a:ext uri="{FF2B5EF4-FFF2-40B4-BE49-F238E27FC236}">
              <a16:creationId xmlns:a16="http://schemas.microsoft.com/office/drawing/2014/main" id="{D57F9B54-5B36-45B7-8297-B9E6A692D7F8}"/>
            </a:ext>
          </a:extLst>
        </xdr:cNvPr>
        <xdr:cNvSpPr txBox="1">
          <a:spLocks noChangeArrowheads="1"/>
        </xdr:cNvSpPr>
      </xdr:nvSpPr>
      <xdr:spPr bwMode="auto">
        <a:xfrm>
          <a:off x="186499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19783</xdr:colOff>
      <xdr:row>132</xdr:row>
      <xdr:rowOff>146538</xdr:rowOff>
    </xdr:from>
    <xdr:to>
      <xdr:col>18</xdr:col>
      <xdr:colOff>483812</xdr:colOff>
      <xdr:row>134</xdr:row>
      <xdr:rowOff>357</xdr:rowOff>
    </xdr:to>
    <xdr:sp macro="" textlink="">
      <xdr:nvSpPr>
        <xdr:cNvPr id="6253" name="Text Box 77">
          <a:extLst>
            <a:ext uri="{FF2B5EF4-FFF2-40B4-BE49-F238E27FC236}">
              <a16:creationId xmlns:a16="http://schemas.microsoft.com/office/drawing/2014/main" id="{B381923B-40F5-4F6E-837E-32E9C92A22F6}"/>
            </a:ext>
          </a:extLst>
        </xdr:cNvPr>
        <xdr:cNvSpPr txBox="1">
          <a:spLocks noChangeArrowheads="1"/>
        </xdr:cNvSpPr>
      </xdr:nvSpPr>
      <xdr:spPr bwMode="auto">
        <a:xfrm>
          <a:off x="9135208" y="29902638"/>
          <a:ext cx="11446354" cy="234819"/>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132</xdr:row>
          <xdr:rowOff>85725</xdr:rowOff>
        </xdr:from>
        <xdr:to>
          <xdr:col>3</xdr:col>
          <xdr:colOff>295275</xdr:colOff>
          <xdr:row>133</xdr:row>
          <xdr:rowOff>133350</xdr:rowOff>
        </xdr:to>
        <xdr:sp macro="" textlink="">
          <xdr:nvSpPr>
            <xdr:cNvPr id="6254" name="Option Button 49" hidden="1">
              <a:extLst>
                <a:ext uri="{63B3BB69-23CF-44E3-9099-C40C66FF867C}">
                  <a14:compatExt spid="_x0000_s6193"/>
                </a:ext>
                <a:ext uri="{FF2B5EF4-FFF2-40B4-BE49-F238E27FC236}">
                  <a16:creationId xmlns:a16="http://schemas.microsoft.com/office/drawing/2014/main" id="{D5AA0287-9216-4A57-9758-9E239D357E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206375</xdr:colOff>
      <xdr:row>91</xdr:row>
      <xdr:rowOff>77694</xdr:rowOff>
    </xdr:from>
    <xdr:to>
      <xdr:col>1</xdr:col>
      <xdr:colOff>1025525</xdr:colOff>
      <xdr:row>104</xdr:row>
      <xdr:rowOff>93572</xdr:rowOff>
    </xdr:to>
    <xdr:pic>
      <xdr:nvPicPr>
        <xdr:cNvPr id="6255" name="Picture 2">
          <a:extLst>
            <a:ext uri="{FF2B5EF4-FFF2-40B4-BE49-F238E27FC236}">
              <a16:creationId xmlns:a16="http://schemas.microsoft.com/office/drawing/2014/main" id="{749F78F0-92BC-4E0A-A322-EC58AB83B6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096" r="11313"/>
        <a:stretch>
          <a:fillRect/>
        </a:stretch>
      </xdr:blipFill>
      <xdr:spPr bwMode="auto">
        <a:xfrm rot="5400000">
          <a:off x="-73027" y="21674046"/>
          <a:ext cx="4102103" cy="354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5</xdr:row>
      <xdr:rowOff>0</xdr:rowOff>
    </xdr:from>
    <xdr:to>
      <xdr:col>18</xdr:col>
      <xdr:colOff>123825</xdr:colOff>
      <xdr:row>6</xdr:row>
      <xdr:rowOff>38100</xdr:rowOff>
    </xdr:to>
    <xdr:sp macro="" textlink="">
      <xdr:nvSpPr>
        <xdr:cNvPr id="6256" name="Text Box 6">
          <a:extLst>
            <a:ext uri="{FF2B5EF4-FFF2-40B4-BE49-F238E27FC236}">
              <a16:creationId xmlns:a16="http://schemas.microsoft.com/office/drawing/2014/main" id="{52994F53-127D-478A-957E-9C7E0A6721A7}"/>
            </a:ext>
          </a:extLst>
        </xdr:cNvPr>
        <xdr:cNvSpPr txBox="1">
          <a:spLocks noChangeArrowheads="1"/>
        </xdr:cNvSpPr>
      </xdr:nvSpPr>
      <xdr:spPr bwMode="auto">
        <a:xfrm>
          <a:off x="20097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57" name="Text Box 27">
          <a:extLst>
            <a:ext uri="{FF2B5EF4-FFF2-40B4-BE49-F238E27FC236}">
              <a16:creationId xmlns:a16="http://schemas.microsoft.com/office/drawing/2014/main" id="{A5B16128-20B7-4620-9B3B-DF373B2A605A}"/>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58" name="Text Box 28">
          <a:extLst>
            <a:ext uri="{FF2B5EF4-FFF2-40B4-BE49-F238E27FC236}">
              <a16:creationId xmlns:a16="http://schemas.microsoft.com/office/drawing/2014/main" id="{03BA614A-39FF-4A78-B10C-68B56F0F2B85}"/>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76200</xdr:rowOff>
    </xdr:to>
    <xdr:sp macro="" textlink="">
      <xdr:nvSpPr>
        <xdr:cNvPr id="6259" name="Text Box 6">
          <a:extLst>
            <a:ext uri="{FF2B5EF4-FFF2-40B4-BE49-F238E27FC236}">
              <a16:creationId xmlns:a16="http://schemas.microsoft.com/office/drawing/2014/main" id="{8C0B22B4-A33D-4EE1-BCA2-6D2EBE541274}"/>
            </a:ext>
          </a:extLst>
        </xdr:cNvPr>
        <xdr:cNvSpPr txBox="1">
          <a:spLocks noChangeArrowheads="1"/>
        </xdr:cNvSpPr>
      </xdr:nvSpPr>
      <xdr:spPr bwMode="auto">
        <a:xfrm>
          <a:off x="25974675"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6260" name="Text Box 27">
          <a:extLst>
            <a:ext uri="{FF2B5EF4-FFF2-40B4-BE49-F238E27FC236}">
              <a16:creationId xmlns:a16="http://schemas.microsoft.com/office/drawing/2014/main" id="{3DE17FFF-46E9-477E-8344-562EA3138F11}"/>
            </a:ext>
          </a:extLst>
        </xdr:cNvPr>
        <xdr:cNvSpPr txBox="1">
          <a:spLocks noChangeArrowheads="1"/>
        </xdr:cNvSpPr>
      </xdr:nvSpPr>
      <xdr:spPr bwMode="auto">
        <a:xfrm>
          <a:off x="2597467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6261" name="Text Box 28">
          <a:extLst>
            <a:ext uri="{FF2B5EF4-FFF2-40B4-BE49-F238E27FC236}">
              <a16:creationId xmlns:a16="http://schemas.microsoft.com/office/drawing/2014/main" id="{B36B57A4-2499-471D-AE97-04B64D8EBCEB}"/>
            </a:ext>
          </a:extLst>
        </xdr:cNvPr>
        <xdr:cNvSpPr txBox="1">
          <a:spLocks noChangeArrowheads="1"/>
        </xdr:cNvSpPr>
      </xdr:nvSpPr>
      <xdr:spPr bwMode="auto">
        <a:xfrm>
          <a:off x="2597467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11123</xdr:colOff>
      <xdr:row>132</xdr:row>
      <xdr:rowOff>81287</xdr:rowOff>
    </xdr:from>
    <xdr:to>
      <xdr:col>18</xdr:col>
      <xdr:colOff>240324</xdr:colOff>
      <xdr:row>133</xdr:row>
      <xdr:rowOff>79762</xdr:rowOff>
    </xdr:to>
    <xdr:sp macro="" textlink="">
      <xdr:nvSpPr>
        <xdr:cNvPr id="6262" name="Text Box 76">
          <a:extLst>
            <a:ext uri="{FF2B5EF4-FFF2-40B4-BE49-F238E27FC236}">
              <a16:creationId xmlns:a16="http://schemas.microsoft.com/office/drawing/2014/main" id="{3A834EDC-80AA-479A-B2F2-67DD72D130C0}"/>
            </a:ext>
          </a:extLst>
        </xdr:cNvPr>
        <xdr:cNvSpPr txBox="1">
          <a:spLocks noChangeArrowheads="1"/>
        </xdr:cNvSpPr>
      </xdr:nvSpPr>
      <xdr:spPr bwMode="auto">
        <a:xfrm>
          <a:off x="10231448" y="29837387"/>
          <a:ext cx="10106626" cy="188975"/>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132</xdr:row>
          <xdr:rowOff>9525</xdr:rowOff>
        </xdr:from>
        <xdr:to>
          <xdr:col>4</xdr:col>
          <xdr:colOff>9525</xdr:colOff>
          <xdr:row>133</xdr:row>
          <xdr:rowOff>28575</xdr:rowOff>
        </xdr:to>
        <xdr:sp macro="" textlink="">
          <xdr:nvSpPr>
            <xdr:cNvPr id="6263" name="Option Button 50" hidden="1">
              <a:extLst>
                <a:ext uri="{63B3BB69-23CF-44E3-9099-C40C66FF867C}">
                  <a14:compatExt spid="_x0000_s6194"/>
                </a:ext>
                <a:ext uri="{FF2B5EF4-FFF2-40B4-BE49-F238E27FC236}">
                  <a16:creationId xmlns:a16="http://schemas.microsoft.com/office/drawing/2014/main" id="{86FFD04E-E028-47B7-AD59-FE45A08CC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133</xdr:row>
          <xdr:rowOff>47625</xdr:rowOff>
        </xdr:from>
        <xdr:to>
          <xdr:col>3</xdr:col>
          <xdr:colOff>295275</xdr:colOff>
          <xdr:row>134</xdr:row>
          <xdr:rowOff>57150</xdr:rowOff>
        </xdr:to>
        <xdr:sp macro="" textlink="">
          <xdr:nvSpPr>
            <xdr:cNvPr id="6264" name="Option Button 51" hidden="1">
              <a:extLst>
                <a:ext uri="{63B3BB69-23CF-44E3-9099-C40C66FF867C}">
                  <a14:compatExt spid="_x0000_s6195"/>
                </a:ext>
                <a:ext uri="{FF2B5EF4-FFF2-40B4-BE49-F238E27FC236}">
                  <a16:creationId xmlns:a16="http://schemas.microsoft.com/office/drawing/2014/main" id="{3210E086-889F-4522-8CAB-A02522B0A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17656</xdr:colOff>
      <xdr:row>133</xdr:row>
      <xdr:rowOff>116875</xdr:rowOff>
    </xdr:from>
    <xdr:to>
      <xdr:col>19</xdr:col>
      <xdr:colOff>481685</xdr:colOff>
      <xdr:row>134</xdr:row>
      <xdr:rowOff>166077</xdr:rowOff>
    </xdr:to>
    <xdr:sp macro="" textlink="">
      <xdr:nvSpPr>
        <xdr:cNvPr id="6265" name="Text Box 77">
          <a:extLst>
            <a:ext uri="{FF2B5EF4-FFF2-40B4-BE49-F238E27FC236}">
              <a16:creationId xmlns:a16="http://schemas.microsoft.com/office/drawing/2014/main" id="{E157DC5A-D7C4-4E0F-9833-79D7036A356C}"/>
            </a:ext>
          </a:extLst>
        </xdr:cNvPr>
        <xdr:cNvSpPr txBox="1">
          <a:spLocks noChangeArrowheads="1"/>
        </xdr:cNvSpPr>
      </xdr:nvSpPr>
      <xdr:spPr bwMode="auto">
        <a:xfrm>
          <a:off x="10237981" y="30063475"/>
          <a:ext cx="10951054" cy="239702"/>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twoCellAnchor editAs="oneCell">
    <xdr:from>
      <xdr:col>18</xdr:col>
      <xdr:colOff>0</xdr:colOff>
      <xdr:row>5</xdr:row>
      <xdr:rowOff>0</xdr:rowOff>
    </xdr:from>
    <xdr:to>
      <xdr:col>18</xdr:col>
      <xdr:colOff>123825</xdr:colOff>
      <xdr:row>6</xdr:row>
      <xdr:rowOff>38100</xdr:rowOff>
    </xdr:to>
    <xdr:sp macro="" textlink="">
      <xdr:nvSpPr>
        <xdr:cNvPr id="6266" name="Text Box 6">
          <a:extLst>
            <a:ext uri="{FF2B5EF4-FFF2-40B4-BE49-F238E27FC236}">
              <a16:creationId xmlns:a16="http://schemas.microsoft.com/office/drawing/2014/main" id="{CCE3E1F2-A158-44FD-BE19-8D4BC060E560}"/>
            </a:ext>
          </a:extLst>
        </xdr:cNvPr>
        <xdr:cNvSpPr txBox="1">
          <a:spLocks noChangeArrowheads="1"/>
        </xdr:cNvSpPr>
      </xdr:nvSpPr>
      <xdr:spPr bwMode="auto">
        <a:xfrm>
          <a:off x="20097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67" name="Text Box 27">
          <a:extLst>
            <a:ext uri="{FF2B5EF4-FFF2-40B4-BE49-F238E27FC236}">
              <a16:creationId xmlns:a16="http://schemas.microsoft.com/office/drawing/2014/main" id="{0EA4D343-9E48-4847-B29E-1BAC5566D105}"/>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68" name="Text Box 28">
          <a:extLst>
            <a:ext uri="{FF2B5EF4-FFF2-40B4-BE49-F238E27FC236}">
              <a16:creationId xmlns:a16="http://schemas.microsoft.com/office/drawing/2014/main" id="{5D4486DD-55AE-499F-997D-DCE4E8CC7B05}"/>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19783</xdr:colOff>
      <xdr:row>134</xdr:row>
      <xdr:rowOff>146538</xdr:rowOff>
    </xdr:from>
    <xdr:to>
      <xdr:col>19</xdr:col>
      <xdr:colOff>483812</xdr:colOff>
      <xdr:row>136</xdr:row>
      <xdr:rowOff>357</xdr:rowOff>
    </xdr:to>
    <xdr:sp macro="" textlink="">
      <xdr:nvSpPr>
        <xdr:cNvPr id="6269" name="Text Box 77">
          <a:extLst>
            <a:ext uri="{FF2B5EF4-FFF2-40B4-BE49-F238E27FC236}">
              <a16:creationId xmlns:a16="http://schemas.microsoft.com/office/drawing/2014/main" id="{F60ACC17-73F7-4CA0-BBF9-8179BBACE1BB}"/>
            </a:ext>
          </a:extLst>
        </xdr:cNvPr>
        <xdr:cNvSpPr txBox="1">
          <a:spLocks noChangeArrowheads="1"/>
        </xdr:cNvSpPr>
      </xdr:nvSpPr>
      <xdr:spPr bwMode="auto">
        <a:xfrm>
          <a:off x="10240108" y="30283638"/>
          <a:ext cx="10951054" cy="234819"/>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134</xdr:row>
          <xdr:rowOff>85725</xdr:rowOff>
        </xdr:from>
        <xdr:to>
          <xdr:col>3</xdr:col>
          <xdr:colOff>295275</xdr:colOff>
          <xdr:row>135</xdr:row>
          <xdr:rowOff>66675</xdr:rowOff>
        </xdr:to>
        <xdr:sp macro="" textlink="">
          <xdr:nvSpPr>
            <xdr:cNvPr id="6270" name="Option Button 52" hidden="1">
              <a:extLst>
                <a:ext uri="{63B3BB69-23CF-44E3-9099-C40C66FF867C}">
                  <a14:compatExt spid="_x0000_s6196"/>
                </a:ext>
                <a:ext uri="{FF2B5EF4-FFF2-40B4-BE49-F238E27FC236}">
                  <a16:creationId xmlns:a16="http://schemas.microsoft.com/office/drawing/2014/main" id="{5A1B6932-26F2-4FDA-A2A4-58BA9178FC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257175</xdr:colOff>
      <xdr:row>35</xdr:row>
      <xdr:rowOff>28575</xdr:rowOff>
    </xdr:from>
    <xdr:to>
      <xdr:col>38</xdr:col>
      <xdr:colOff>552450</xdr:colOff>
      <xdr:row>52</xdr:row>
      <xdr:rowOff>66675</xdr:rowOff>
    </xdr:to>
    <xdr:pic>
      <xdr:nvPicPr>
        <xdr:cNvPr id="6271" name="Picture 3">
          <a:extLst>
            <a:ext uri="{FF2B5EF4-FFF2-40B4-BE49-F238E27FC236}">
              <a16:creationId xmlns:a16="http://schemas.microsoft.com/office/drawing/2014/main" id="{44841AA2-BC26-4F0A-A986-2EF2672B1A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74800" y="11458575"/>
          <a:ext cx="7439025" cy="1008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326571</xdr:colOff>
      <xdr:row>38</xdr:row>
      <xdr:rowOff>40821</xdr:rowOff>
    </xdr:from>
    <xdr:to>
      <xdr:col>26</xdr:col>
      <xdr:colOff>68036</xdr:colOff>
      <xdr:row>39</xdr:row>
      <xdr:rowOff>612321</xdr:rowOff>
    </xdr:to>
    <xdr:sp macro="" textlink="">
      <xdr:nvSpPr>
        <xdr:cNvPr id="6272" name="Arrow: Right 6271">
          <a:extLst>
            <a:ext uri="{FF2B5EF4-FFF2-40B4-BE49-F238E27FC236}">
              <a16:creationId xmlns:a16="http://schemas.microsoft.com/office/drawing/2014/main" id="{EA81E903-D444-4E32-BD61-2C5D8CD888D8}"/>
            </a:ext>
          </a:extLst>
        </xdr:cNvPr>
        <xdr:cNvSpPr/>
      </xdr:nvSpPr>
      <xdr:spPr bwMode="auto">
        <a:xfrm>
          <a:off x="25577346" y="12613821"/>
          <a:ext cx="1208315" cy="723900"/>
        </a:xfrm>
        <a:prstGeom prst="rightArrow">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oneCell">
    <xdr:from>
      <xdr:col>18</xdr:col>
      <xdr:colOff>0</xdr:colOff>
      <xdr:row>5</xdr:row>
      <xdr:rowOff>0</xdr:rowOff>
    </xdr:from>
    <xdr:to>
      <xdr:col>18</xdr:col>
      <xdr:colOff>123825</xdr:colOff>
      <xdr:row>6</xdr:row>
      <xdr:rowOff>38100</xdr:rowOff>
    </xdr:to>
    <xdr:sp macro="" textlink="">
      <xdr:nvSpPr>
        <xdr:cNvPr id="6273" name="Text Box 6">
          <a:extLst>
            <a:ext uri="{FF2B5EF4-FFF2-40B4-BE49-F238E27FC236}">
              <a16:creationId xmlns:a16="http://schemas.microsoft.com/office/drawing/2014/main" id="{50D483AF-816C-4EB3-A62A-E474C3D35327}"/>
            </a:ext>
          </a:extLst>
        </xdr:cNvPr>
        <xdr:cNvSpPr txBox="1">
          <a:spLocks noChangeArrowheads="1"/>
        </xdr:cNvSpPr>
      </xdr:nvSpPr>
      <xdr:spPr bwMode="auto">
        <a:xfrm>
          <a:off x="20097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74" name="Text Box 27">
          <a:extLst>
            <a:ext uri="{FF2B5EF4-FFF2-40B4-BE49-F238E27FC236}">
              <a16:creationId xmlns:a16="http://schemas.microsoft.com/office/drawing/2014/main" id="{D5832E07-899F-47B6-8092-A5097642FE7E}"/>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75" name="Text Box 28">
          <a:extLst>
            <a:ext uri="{FF2B5EF4-FFF2-40B4-BE49-F238E27FC236}">
              <a16:creationId xmlns:a16="http://schemas.microsoft.com/office/drawing/2014/main" id="{F545EF83-EF4A-4435-ACC7-3850795B24FD}"/>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76200</xdr:rowOff>
    </xdr:to>
    <xdr:sp macro="" textlink="">
      <xdr:nvSpPr>
        <xdr:cNvPr id="6276" name="Text Box 6">
          <a:extLst>
            <a:ext uri="{FF2B5EF4-FFF2-40B4-BE49-F238E27FC236}">
              <a16:creationId xmlns:a16="http://schemas.microsoft.com/office/drawing/2014/main" id="{B50A6ADB-5690-4753-90ED-FBBEB57220C6}"/>
            </a:ext>
          </a:extLst>
        </xdr:cNvPr>
        <xdr:cNvSpPr txBox="1">
          <a:spLocks noChangeArrowheads="1"/>
        </xdr:cNvSpPr>
      </xdr:nvSpPr>
      <xdr:spPr bwMode="auto">
        <a:xfrm>
          <a:off x="25974675"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6277" name="Text Box 27">
          <a:extLst>
            <a:ext uri="{FF2B5EF4-FFF2-40B4-BE49-F238E27FC236}">
              <a16:creationId xmlns:a16="http://schemas.microsoft.com/office/drawing/2014/main" id="{1693D10E-0D24-4600-8312-BBCD9D20FC2E}"/>
            </a:ext>
          </a:extLst>
        </xdr:cNvPr>
        <xdr:cNvSpPr txBox="1">
          <a:spLocks noChangeArrowheads="1"/>
        </xdr:cNvSpPr>
      </xdr:nvSpPr>
      <xdr:spPr bwMode="auto">
        <a:xfrm>
          <a:off x="2597467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6278" name="Text Box 28">
          <a:extLst>
            <a:ext uri="{FF2B5EF4-FFF2-40B4-BE49-F238E27FC236}">
              <a16:creationId xmlns:a16="http://schemas.microsoft.com/office/drawing/2014/main" id="{666023EC-B6A7-4267-845D-EF52A46E8F8A}"/>
            </a:ext>
          </a:extLst>
        </xdr:cNvPr>
        <xdr:cNvSpPr txBox="1">
          <a:spLocks noChangeArrowheads="1"/>
        </xdr:cNvSpPr>
      </xdr:nvSpPr>
      <xdr:spPr bwMode="auto">
        <a:xfrm>
          <a:off x="25974675"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11123</xdr:colOff>
      <xdr:row>132</xdr:row>
      <xdr:rowOff>81287</xdr:rowOff>
    </xdr:from>
    <xdr:to>
      <xdr:col>18</xdr:col>
      <xdr:colOff>240324</xdr:colOff>
      <xdr:row>133</xdr:row>
      <xdr:rowOff>79762</xdr:rowOff>
    </xdr:to>
    <xdr:sp macro="" textlink="">
      <xdr:nvSpPr>
        <xdr:cNvPr id="6279" name="Text Box 76">
          <a:extLst>
            <a:ext uri="{FF2B5EF4-FFF2-40B4-BE49-F238E27FC236}">
              <a16:creationId xmlns:a16="http://schemas.microsoft.com/office/drawing/2014/main" id="{EB2BE150-0016-480C-B2AF-0711CA7AF2CE}"/>
            </a:ext>
          </a:extLst>
        </xdr:cNvPr>
        <xdr:cNvSpPr txBox="1">
          <a:spLocks noChangeArrowheads="1"/>
        </xdr:cNvSpPr>
      </xdr:nvSpPr>
      <xdr:spPr bwMode="auto">
        <a:xfrm>
          <a:off x="10231448" y="29837387"/>
          <a:ext cx="10106626" cy="188975"/>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132</xdr:row>
          <xdr:rowOff>9525</xdr:rowOff>
        </xdr:from>
        <xdr:to>
          <xdr:col>4</xdr:col>
          <xdr:colOff>9525</xdr:colOff>
          <xdr:row>133</xdr:row>
          <xdr:rowOff>28575</xdr:rowOff>
        </xdr:to>
        <xdr:sp macro="" textlink="">
          <xdr:nvSpPr>
            <xdr:cNvPr id="6280" name="Option Button 53" hidden="1">
              <a:extLst>
                <a:ext uri="{63B3BB69-23CF-44E3-9099-C40C66FF867C}">
                  <a14:compatExt spid="_x0000_s6197"/>
                </a:ext>
                <a:ext uri="{FF2B5EF4-FFF2-40B4-BE49-F238E27FC236}">
                  <a16:creationId xmlns:a16="http://schemas.microsoft.com/office/drawing/2014/main" id="{6A039B16-D2C8-4329-B5B4-A25BDFE537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133</xdr:row>
          <xdr:rowOff>47625</xdr:rowOff>
        </xdr:from>
        <xdr:to>
          <xdr:col>3</xdr:col>
          <xdr:colOff>295275</xdr:colOff>
          <xdr:row>134</xdr:row>
          <xdr:rowOff>57150</xdr:rowOff>
        </xdr:to>
        <xdr:sp macro="" textlink="">
          <xdr:nvSpPr>
            <xdr:cNvPr id="6281" name="Option Button 54" hidden="1">
              <a:extLst>
                <a:ext uri="{63B3BB69-23CF-44E3-9099-C40C66FF867C}">
                  <a14:compatExt spid="_x0000_s6198"/>
                </a:ext>
                <a:ext uri="{FF2B5EF4-FFF2-40B4-BE49-F238E27FC236}">
                  <a16:creationId xmlns:a16="http://schemas.microsoft.com/office/drawing/2014/main" id="{6366CD61-EF48-4AB4-8143-E5C2CA6B9D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17656</xdr:colOff>
      <xdr:row>133</xdr:row>
      <xdr:rowOff>116875</xdr:rowOff>
    </xdr:from>
    <xdr:to>
      <xdr:col>19</xdr:col>
      <xdr:colOff>481685</xdr:colOff>
      <xdr:row>134</xdr:row>
      <xdr:rowOff>166077</xdr:rowOff>
    </xdr:to>
    <xdr:sp macro="" textlink="">
      <xdr:nvSpPr>
        <xdr:cNvPr id="6282" name="Text Box 77">
          <a:extLst>
            <a:ext uri="{FF2B5EF4-FFF2-40B4-BE49-F238E27FC236}">
              <a16:creationId xmlns:a16="http://schemas.microsoft.com/office/drawing/2014/main" id="{3E4666FA-7F25-4356-B335-2780E2D9F3BF}"/>
            </a:ext>
          </a:extLst>
        </xdr:cNvPr>
        <xdr:cNvSpPr txBox="1">
          <a:spLocks noChangeArrowheads="1"/>
        </xdr:cNvSpPr>
      </xdr:nvSpPr>
      <xdr:spPr bwMode="auto">
        <a:xfrm>
          <a:off x="10237981" y="30063475"/>
          <a:ext cx="10951054" cy="239702"/>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twoCellAnchor editAs="oneCell">
    <xdr:from>
      <xdr:col>18</xdr:col>
      <xdr:colOff>0</xdr:colOff>
      <xdr:row>5</xdr:row>
      <xdr:rowOff>0</xdr:rowOff>
    </xdr:from>
    <xdr:to>
      <xdr:col>18</xdr:col>
      <xdr:colOff>123825</xdr:colOff>
      <xdr:row>6</xdr:row>
      <xdr:rowOff>38100</xdr:rowOff>
    </xdr:to>
    <xdr:sp macro="" textlink="">
      <xdr:nvSpPr>
        <xdr:cNvPr id="6283" name="Text Box 6">
          <a:extLst>
            <a:ext uri="{FF2B5EF4-FFF2-40B4-BE49-F238E27FC236}">
              <a16:creationId xmlns:a16="http://schemas.microsoft.com/office/drawing/2014/main" id="{CCAA36D5-147E-4FCD-94FE-A3020FCFFF99}"/>
            </a:ext>
          </a:extLst>
        </xdr:cNvPr>
        <xdr:cNvSpPr txBox="1">
          <a:spLocks noChangeArrowheads="1"/>
        </xdr:cNvSpPr>
      </xdr:nvSpPr>
      <xdr:spPr bwMode="auto">
        <a:xfrm>
          <a:off x="20097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84" name="Text Box 27">
          <a:extLst>
            <a:ext uri="{FF2B5EF4-FFF2-40B4-BE49-F238E27FC236}">
              <a16:creationId xmlns:a16="http://schemas.microsoft.com/office/drawing/2014/main" id="{46F924EE-C830-4C38-9D8C-DE4F4DFCE5B0}"/>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6285" name="Text Box 28">
          <a:extLst>
            <a:ext uri="{FF2B5EF4-FFF2-40B4-BE49-F238E27FC236}">
              <a16:creationId xmlns:a16="http://schemas.microsoft.com/office/drawing/2014/main" id="{88DC31DE-83DE-46D2-9BF6-59706F47A56E}"/>
            </a:ext>
          </a:extLst>
        </xdr:cNvPr>
        <xdr:cNvSpPr txBox="1">
          <a:spLocks noChangeArrowheads="1"/>
        </xdr:cNvSpPr>
      </xdr:nvSpPr>
      <xdr:spPr bwMode="auto">
        <a:xfrm>
          <a:off x="20097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19783</xdr:colOff>
      <xdr:row>134</xdr:row>
      <xdr:rowOff>146538</xdr:rowOff>
    </xdr:from>
    <xdr:to>
      <xdr:col>19</xdr:col>
      <xdr:colOff>483812</xdr:colOff>
      <xdr:row>136</xdr:row>
      <xdr:rowOff>357</xdr:rowOff>
    </xdr:to>
    <xdr:sp macro="" textlink="">
      <xdr:nvSpPr>
        <xdr:cNvPr id="6286" name="Text Box 77">
          <a:extLst>
            <a:ext uri="{FF2B5EF4-FFF2-40B4-BE49-F238E27FC236}">
              <a16:creationId xmlns:a16="http://schemas.microsoft.com/office/drawing/2014/main" id="{6F311F14-919C-4549-A93A-ABFBDD80113B}"/>
            </a:ext>
          </a:extLst>
        </xdr:cNvPr>
        <xdr:cNvSpPr txBox="1">
          <a:spLocks noChangeArrowheads="1"/>
        </xdr:cNvSpPr>
      </xdr:nvSpPr>
      <xdr:spPr bwMode="auto">
        <a:xfrm>
          <a:off x="10240108" y="30283638"/>
          <a:ext cx="10951054" cy="234819"/>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134</xdr:row>
          <xdr:rowOff>85725</xdr:rowOff>
        </xdr:from>
        <xdr:to>
          <xdr:col>3</xdr:col>
          <xdr:colOff>295275</xdr:colOff>
          <xdr:row>135</xdr:row>
          <xdr:rowOff>66675</xdr:rowOff>
        </xdr:to>
        <xdr:sp macro="" textlink="">
          <xdr:nvSpPr>
            <xdr:cNvPr id="6287" name="Option Button 55" hidden="1">
              <a:extLst>
                <a:ext uri="{63B3BB69-23CF-44E3-9099-C40C66FF867C}">
                  <a14:compatExt spid="_x0000_s6199"/>
                </a:ext>
                <a:ext uri="{FF2B5EF4-FFF2-40B4-BE49-F238E27FC236}">
                  <a16:creationId xmlns:a16="http://schemas.microsoft.com/office/drawing/2014/main" id="{2F490288-0326-4001-89A7-4E9E3BB3C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257175</xdr:colOff>
      <xdr:row>35</xdr:row>
      <xdr:rowOff>28575</xdr:rowOff>
    </xdr:from>
    <xdr:to>
      <xdr:col>39</xdr:col>
      <xdr:colOff>9525</xdr:colOff>
      <xdr:row>45</xdr:row>
      <xdr:rowOff>0</xdr:rowOff>
    </xdr:to>
    <xdr:pic>
      <xdr:nvPicPr>
        <xdr:cNvPr id="6288" name="Picture 3">
          <a:extLst>
            <a:ext uri="{FF2B5EF4-FFF2-40B4-BE49-F238E27FC236}">
              <a16:creationId xmlns:a16="http://schemas.microsoft.com/office/drawing/2014/main" id="{4C07A432-AE16-4E52-BCF5-95E1872AE4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74800" y="11458575"/>
          <a:ext cx="7658100" cy="570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326571</xdr:colOff>
      <xdr:row>38</xdr:row>
      <xdr:rowOff>40821</xdr:rowOff>
    </xdr:from>
    <xdr:to>
      <xdr:col>26</xdr:col>
      <xdr:colOff>68036</xdr:colOff>
      <xdr:row>39</xdr:row>
      <xdr:rowOff>612321</xdr:rowOff>
    </xdr:to>
    <xdr:sp macro="" textlink="">
      <xdr:nvSpPr>
        <xdr:cNvPr id="6289" name="Arrow: Right 6288">
          <a:extLst>
            <a:ext uri="{FF2B5EF4-FFF2-40B4-BE49-F238E27FC236}">
              <a16:creationId xmlns:a16="http://schemas.microsoft.com/office/drawing/2014/main" id="{69148C9C-199B-46AE-97CC-653628846ADF}"/>
            </a:ext>
          </a:extLst>
        </xdr:cNvPr>
        <xdr:cNvSpPr/>
      </xdr:nvSpPr>
      <xdr:spPr bwMode="auto">
        <a:xfrm>
          <a:off x="25577346" y="12613821"/>
          <a:ext cx="1208315" cy="723900"/>
        </a:xfrm>
        <a:prstGeom prst="rightArrow">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hoi.nguyen/Desktop/P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SVR\Un-Available\Merchandising\CUSTOMERS\2%20-%20NEW%20FOLDER%20SYSTEM\CUSTOMERS\MCQ-%20ALEXANDER%20MC%20QUEEN\7.%20C6\1%20-%20SAMPLING\1.%20STYLE%20FILE\CUTTING%20DOCKET\SMS\ICON%200\1099-CR10_1099-624675-RSJ76%20-%20CROP%20SWEATSHIRT.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unavailablevn.sharepoint.com/sites/COMMERCIAL/Shared%20Documents/General/2-CUSTOMER-FOLDER/CORTEIZ/3-SS24/2-PRODUCTION/2-STYLE-FILE/CUTTING%20DOCKETS/BULK/DROP%204/ALCATRAZ%20HOODIE%202024%20OFF%20WHITE-%20CRTZ-1206%20-%20BABY%20BLUE.xlsx" TargetMode="External"/><Relationship Id="rId2" Type="http://schemas.microsoft.com/office/2019/04/relationships/externalLinkLongPath" Target="/sites/COMMERCIAL/Shared%20Documents/General/2-CUSTOMER-FOLDER/CORTEIZ/3-SS24/2-PRODUCTION/2-STYLE-FILE/CUTTING%20DOCKETS/BULK/DROP%204/ALCATRAZ%20HOODIE%202024%20OFF%20WHITE-%20CRTZ-1206%20-%20BABY%20BLUE.xlsx?BA8C57DC" TargetMode="External"/><Relationship Id="rId1" Type="http://schemas.openxmlformats.org/officeDocument/2006/relationships/externalLinkPath" Target="file:///\\BA8C57DC\ALCATRAZ%20HOODIE%202024%20OFF%20WHITE-%20CRTZ-1206%20-%20BABY%20BLUE.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unavailablevn.sharepoint.com/sites/DEVELOPMENT-DevelopmentReporting/Shared%20Documents/DEVELOPMENT%20CUSTOMERS/TOMORROWLAND/2-SS25/1-SAMPLE/2-STYLE-FILE/SPEC/FINAL/UA%20SENT%2016.SEP/LOOSE%20HOODIE%20WOMEN-%2016.SEP.xls" TargetMode="External"/><Relationship Id="rId1" Type="http://schemas.openxmlformats.org/officeDocument/2006/relationships/externalLinkPath" Target="/sites/DEVELOPMENT-DevelopmentReporting/Shared%20Documents/DEVELOPMENT%20CUSTOMERS/TOMORROWLAND/2-SS25/1-SAMPLE/2-STYLE-FILE/SPEC/FINAL/UA%20SENT%2016.SEP/LOOSE%20HOODIE%20WOMEN-%2016.SE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
    </sheetNames>
    <sheetDataSet>
      <sheetData sheetId="0">
        <row r="7">
          <cell r="H7" t="str">
            <v xml:space="preserve">JOB NUMBER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UTTING"/>
      <sheetName val="2. TRIM"/>
      <sheetName val="1. CUTTING "/>
      <sheetName val="GRADING "/>
      <sheetName val="1099-624675"/>
      <sheetName val="3. ĐỊNH VỊ HÌNH IN.THÊU"/>
      <sheetName val="4. THÔNG SỐ SẢN XUẤT"/>
    </sheetNames>
    <sheetDataSet>
      <sheetData sheetId="0" refreshError="1"/>
      <sheetData sheetId="1" refreshError="1"/>
      <sheetData sheetId="2" refreshError="1">
        <row r="6">
          <cell r="B6" t="str">
            <v xml:space="preserve">JOB NUMBER:  </v>
          </cell>
        </row>
        <row r="7">
          <cell r="B7" t="str">
            <v xml:space="preserve">STYLE NUMBER: </v>
          </cell>
        </row>
        <row r="8">
          <cell r="B8" t="str">
            <v xml:space="preserve">STYLE NAME : </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1. CUTTING"/>
      <sheetName val="2. TRIM"/>
      <sheetName val="UA CHINH THEO NON MAU  120623"/>
      <sheetName val="PP MEETING"/>
      <sheetName val="1. CUTTING "/>
      <sheetName val="1099-624675"/>
      <sheetName val="3. ĐỊNH VỊ HÌNH IN.THÊU"/>
      <sheetName val="4. THÔNG SỐ SẢN XUẤT"/>
    </sheetNames>
    <sheetDataSet>
      <sheetData sheetId="0">
        <row r="6">
          <cell r="D6" t="str">
            <v>C21  SS24  G2693</v>
          </cell>
        </row>
        <row r="7">
          <cell r="D7" t="str">
            <v>CRTZ-1206</v>
          </cell>
        </row>
        <row r="8">
          <cell r="D8" t="str">
            <v>ALCATRAZ HOODIE 2024 OFF WHITE</v>
          </cell>
        </row>
        <row r="33">
          <cell r="A33" t="str">
            <v>CREAM</v>
          </cell>
        </row>
        <row r="35">
          <cell r="E35" t="str">
            <v>CREAM</v>
          </cell>
        </row>
        <row r="37">
          <cell r="E37" t="str">
            <v>BABY BLUE</v>
          </cell>
        </row>
        <row r="42">
          <cell r="B42" t="str">
            <v>CHỈ 40/2</v>
          </cell>
          <cell r="F42" t="str">
            <v>WHITE</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INFO"/>
      <sheetName val="PROTO"/>
      <sheetName val="RECEIVED FROM CUSTOMER"/>
      <sheetName val="UA SUGGESTED "/>
    </sheetNames>
    <sheetDataSet>
      <sheetData sheetId="0">
        <row r="6">
          <cell r="C6" t="str">
            <v>WOMEN</v>
          </cell>
        </row>
        <row r="9">
          <cell r="C9" t="str">
            <v>HOODED SWEATER</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168"/>
  <sheetViews>
    <sheetView view="pageBreakPreview" topLeftCell="A11" zoomScale="40" zoomScaleNormal="10" zoomScaleSheetLayoutView="40" zoomScalePageLayoutView="25" workbookViewId="0">
      <selection activeCell="G9" sqref="G9"/>
    </sheetView>
  </sheetViews>
  <sheetFormatPr defaultColWidth="9.140625" defaultRowHeight="16.5"/>
  <cols>
    <col min="1" max="1" width="8.42578125" style="31" customWidth="1"/>
    <col min="2" max="2" width="42.5703125" style="31" customWidth="1"/>
    <col min="3" max="3" width="48.28515625" style="31" customWidth="1"/>
    <col min="4" max="4" width="29.5703125" style="31" customWidth="1"/>
    <col min="5" max="5" width="29.28515625" style="31" customWidth="1"/>
    <col min="6" max="6" width="24.5703125" style="31" customWidth="1"/>
    <col min="7" max="7" width="26.140625" style="32" customWidth="1"/>
    <col min="8" max="9" width="26.28515625" style="31" customWidth="1"/>
    <col min="10" max="10" width="20.42578125" style="31" customWidth="1"/>
    <col min="11" max="11" width="22.140625" style="31" customWidth="1"/>
    <col min="12" max="12" width="28" style="31" customWidth="1"/>
    <col min="13" max="13" width="21.85546875" style="31" customWidth="1"/>
    <col min="14" max="14" width="13.42578125" style="31" customWidth="1"/>
    <col min="15" max="15" width="14.28515625" style="31" customWidth="1"/>
    <col min="16" max="16" width="9.85546875" style="31" customWidth="1"/>
    <col min="17" max="17" width="47.85546875" style="31" customWidth="1"/>
    <col min="18" max="18" width="11" style="31" bestFit="1" customWidth="1"/>
    <col min="19" max="19" width="30.5703125" style="112" bestFit="1" customWidth="1"/>
    <col min="20" max="20" width="9.140625" style="31"/>
    <col min="21" max="21" width="11.85546875" style="31" bestFit="1" customWidth="1"/>
    <col min="22" max="16384" width="9.140625" style="31"/>
  </cols>
  <sheetData>
    <row r="1" spans="1:19" s="1" customFormat="1" ht="39">
      <c r="A1" s="34"/>
      <c r="B1" s="34"/>
      <c r="C1" s="34"/>
      <c r="D1" s="35"/>
      <c r="E1" s="34"/>
      <c r="F1" s="34"/>
      <c r="G1" s="34"/>
      <c r="H1" s="34"/>
      <c r="I1" s="34"/>
      <c r="J1" s="34"/>
      <c r="K1" s="34"/>
      <c r="L1" s="36"/>
      <c r="M1" s="36"/>
      <c r="N1" s="220" t="s">
        <v>0</v>
      </c>
      <c r="O1" s="220" t="s">
        <v>0</v>
      </c>
      <c r="P1" s="221" t="s">
        <v>1</v>
      </c>
      <c r="Q1" s="221"/>
      <c r="S1" s="97"/>
    </row>
    <row r="2" spans="1:19" s="1" customFormat="1" ht="24">
      <c r="A2" s="34"/>
      <c r="B2" s="34"/>
      <c r="C2" s="34"/>
      <c r="D2" s="34"/>
      <c r="E2" s="34"/>
      <c r="F2" s="34"/>
      <c r="G2" s="34"/>
      <c r="H2" s="34"/>
      <c r="I2" s="34"/>
      <c r="J2" s="34"/>
      <c r="K2" s="34"/>
      <c r="L2" s="36"/>
      <c r="M2" s="36"/>
      <c r="N2" s="220" t="s">
        <v>2</v>
      </c>
      <c r="O2" s="220" t="s">
        <v>2</v>
      </c>
      <c r="P2" s="222" t="s">
        <v>3</v>
      </c>
      <c r="Q2" s="222"/>
      <c r="S2" s="97"/>
    </row>
    <row r="3" spans="1:19" s="1" customFormat="1" ht="24">
      <c r="A3" s="34"/>
      <c r="B3" s="34"/>
      <c r="C3" s="34"/>
      <c r="D3" s="34"/>
      <c r="E3" s="34"/>
      <c r="F3" s="34"/>
      <c r="G3" s="34"/>
      <c r="H3" s="34"/>
      <c r="I3" s="34"/>
      <c r="J3" s="34"/>
      <c r="K3" s="34"/>
      <c r="L3" s="36"/>
      <c r="M3" s="36"/>
      <c r="N3" s="220" t="s">
        <v>4</v>
      </c>
      <c r="O3" s="220" t="s">
        <v>4</v>
      </c>
      <c r="P3" s="223" t="s">
        <v>5</v>
      </c>
      <c r="Q3" s="221"/>
      <c r="S3" s="97"/>
    </row>
    <row r="4" spans="1:19" s="2" customFormat="1" ht="33" customHeight="1" thickBot="1">
      <c r="B4" s="3" t="s">
        <v>6</v>
      </c>
      <c r="G4" s="4"/>
      <c r="S4" s="98"/>
    </row>
    <row r="5" spans="1:19" s="2" customFormat="1" ht="52.5" customHeight="1">
      <c r="B5" s="5" t="s">
        <v>7</v>
      </c>
      <c r="C5" s="5"/>
      <c r="D5" s="3"/>
      <c r="F5" s="6"/>
      <c r="G5" s="224" t="s">
        <v>309</v>
      </c>
      <c r="H5" s="225"/>
      <c r="I5" s="225"/>
      <c r="J5" s="225"/>
      <c r="K5" s="225"/>
      <c r="L5" s="225"/>
      <c r="M5" s="226"/>
      <c r="S5" s="98"/>
    </row>
    <row r="6" spans="1:19" s="7" customFormat="1" ht="52.5" customHeight="1">
      <c r="B6" s="8" t="s">
        <v>8</v>
      </c>
      <c r="C6" s="8"/>
      <c r="D6" s="52" t="s">
        <v>192</v>
      </c>
      <c r="E6" s="93"/>
      <c r="F6" s="8"/>
      <c r="G6" s="227"/>
      <c r="H6" s="228"/>
      <c r="I6" s="228"/>
      <c r="J6" s="228"/>
      <c r="K6" s="228"/>
      <c r="L6" s="228"/>
      <c r="M6" s="229"/>
      <c r="N6" s="10"/>
      <c r="O6" s="10"/>
      <c r="P6" s="10"/>
      <c r="Q6" s="10"/>
      <c r="S6" s="99"/>
    </row>
    <row r="7" spans="1:19" s="7" customFormat="1" ht="52.5" customHeight="1">
      <c r="B7" s="8" t="s">
        <v>9</v>
      </c>
      <c r="C7" s="8"/>
      <c r="D7" s="52" t="s">
        <v>209</v>
      </c>
      <c r="E7" s="52"/>
      <c r="F7" s="8"/>
      <c r="G7" s="227"/>
      <c r="H7" s="228"/>
      <c r="I7" s="228"/>
      <c r="J7" s="228"/>
      <c r="K7" s="228"/>
      <c r="L7" s="228"/>
      <c r="M7" s="229"/>
      <c r="N7" s="10"/>
      <c r="O7" s="10"/>
      <c r="P7" s="10"/>
      <c r="Q7" s="10"/>
      <c r="S7" s="99"/>
    </row>
    <row r="8" spans="1:19" s="7" customFormat="1" ht="52.5" customHeight="1" thickBot="1">
      <c r="B8" s="8" t="s">
        <v>10</v>
      </c>
      <c r="C8" s="8"/>
      <c r="D8" s="9" t="s">
        <v>208</v>
      </c>
      <c r="E8" s="93"/>
      <c r="F8" s="93"/>
      <c r="G8" s="230"/>
      <c r="H8" s="231"/>
      <c r="I8" s="231"/>
      <c r="J8" s="231"/>
      <c r="K8" s="231"/>
      <c r="L8" s="231"/>
      <c r="M8" s="232"/>
      <c r="N8" s="10"/>
      <c r="O8" s="10"/>
      <c r="P8" s="10"/>
      <c r="Q8" s="10"/>
      <c r="S8" s="99"/>
    </row>
    <row r="9" spans="1:19" s="11" customFormat="1" ht="33">
      <c r="B9" s="12" t="s">
        <v>11</v>
      </c>
      <c r="C9" s="12"/>
      <c r="D9" s="56" t="s">
        <v>193</v>
      </c>
      <c r="E9" s="13"/>
      <c r="F9" s="14"/>
      <c r="G9" s="15"/>
      <c r="H9" s="14"/>
      <c r="I9" s="14"/>
      <c r="J9" s="14"/>
      <c r="K9" s="14"/>
      <c r="L9" s="14"/>
      <c r="M9" s="14"/>
      <c r="N9" s="14"/>
      <c r="O9" s="14"/>
      <c r="P9" s="14"/>
      <c r="Q9" s="14"/>
      <c r="S9" s="100"/>
    </row>
    <row r="10" spans="1:19" s="11" customFormat="1" ht="33">
      <c r="B10" s="160" t="s">
        <v>12</v>
      </c>
      <c r="C10" s="161"/>
      <c r="D10" s="55" t="s">
        <v>13</v>
      </c>
      <c r="E10" s="55"/>
      <c r="F10" s="55"/>
      <c r="G10" s="162"/>
      <c r="H10" s="55"/>
      <c r="I10" s="163"/>
      <c r="J10" s="164" t="s">
        <v>14</v>
      </c>
      <c r="K10" s="163"/>
      <c r="L10" s="163" t="s">
        <v>194</v>
      </c>
      <c r="M10" s="163"/>
      <c r="N10" s="165"/>
      <c r="O10" s="165"/>
      <c r="P10" s="165"/>
      <c r="Q10" s="165"/>
      <c r="S10" s="100"/>
    </row>
    <row r="11" spans="1:19" s="11" customFormat="1" ht="70.5" customHeight="1">
      <c r="B11" s="163" t="s">
        <v>15</v>
      </c>
      <c r="C11" s="163"/>
      <c r="D11" s="234">
        <v>45553</v>
      </c>
      <c r="E11" s="235"/>
      <c r="F11" s="235"/>
      <c r="G11" s="167"/>
      <c r="H11" s="166"/>
      <c r="I11" s="163"/>
      <c r="J11" s="164" t="s">
        <v>16</v>
      </c>
      <c r="K11" s="163"/>
      <c r="L11" s="237" t="s">
        <v>210</v>
      </c>
      <c r="M11" s="237"/>
      <c r="N11" s="237"/>
      <c r="O11" s="237"/>
      <c r="P11" s="237"/>
      <c r="Q11" s="237"/>
      <c r="S11" s="100"/>
    </row>
    <row r="12" spans="1:19" s="11" customFormat="1" ht="33">
      <c r="B12" s="163" t="s">
        <v>17</v>
      </c>
      <c r="C12" s="163"/>
      <c r="D12" s="168"/>
      <c r="E12" s="163"/>
      <c r="F12" s="163"/>
      <c r="G12" s="169"/>
      <c r="H12" s="170"/>
      <c r="I12" s="163"/>
      <c r="J12" s="164" t="s">
        <v>18</v>
      </c>
      <c r="L12" s="163" t="s">
        <v>19</v>
      </c>
      <c r="M12" s="163"/>
      <c r="N12" s="163"/>
      <c r="O12" s="170"/>
      <c r="P12" s="170"/>
      <c r="Q12" s="165"/>
      <c r="S12" s="100"/>
    </row>
    <row r="13" spans="1:19" s="11" customFormat="1" ht="33">
      <c r="B13" s="236"/>
      <c r="C13" s="236"/>
      <c r="D13" s="236"/>
      <c r="E13" s="236"/>
      <c r="F13" s="236"/>
      <c r="G13" s="169"/>
      <c r="H13" s="170"/>
      <c r="I13" s="163"/>
      <c r="J13" s="164" t="s">
        <v>20</v>
      </c>
      <c r="K13" s="163"/>
      <c r="L13" s="163" t="s">
        <v>21</v>
      </c>
      <c r="M13" s="163"/>
      <c r="N13" s="170"/>
      <c r="O13" s="165"/>
      <c r="P13" s="165"/>
      <c r="Q13" s="170"/>
      <c r="S13" s="100"/>
    </row>
    <row r="14" spans="1:19" s="11" customFormat="1" ht="45">
      <c r="B14" s="163" t="s">
        <v>22</v>
      </c>
      <c r="C14" s="163"/>
      <c r="D14" s="163" t="s">
        <v>23</v>
      </c>
      <c r="E14" s="163"/>
      <c r="F14" s="163"/>
      <c r="G14" s="171"/>
      <c r="H14" s="163"/>
      <c r="I14" s="163"/>
      <c r="J14" s="164" t="s">
        <v>24</v>
      </c>
      <c r="K14" s="163"/>
      <c r="L14" s="172" t="s">
        <v>25</v>
      </c>
      <c r="M14" s="165"/>
      <c r="N14" s="165"/>
      <c r="O14" s="165"/>
      <c r="P14" s="165"/>
      <c r="Q14" s="165"/>
      <c r="S14" s="100"/>
    </row>
    <row r="15" spans="1:19" s="11" customFormat="1" ht="32.450000000000003" customHeight="1">
      <c r="B15" s="16" t="s">
        <v>26</v>
      </c>
      <c r="C15" s="16"/>
      <c r="D15" s="16"/>
      <c r="E15" s="12"/>
      <c r="F15" s="12"/>
      <c r="G15" s="17"/>
      <c r="H15" s="12"/>
      <c r="I15" s="12"/>
      <c r="J15" s="12"/>
      <c r="K15" s="12"/>
      <c r="L15" s="12"/>
      <c r="M15" s="12"/>
      <c r="N15" s="12"/>
      <c r="O15" s="12"/>
      <c r="P15" s="12"/>
      <c r="Q15" s="12"/>
      <c r="S15" s="100"/>
    </row>
    <row r="16" spans="1:19" s="18" customFormat="1" ht="18.75" customHeight="1">
      <c r="B16" s="19"/>
      <c r="C16" s="19"/>
      <c r="D16" s="19"/>
      <c r="E16" s="19"/>
      <c r="F16" s="19"/>
      <c r="G16" s="19"/>
      <c r="H16" s="19"/>
      <c r="I16" s="19"/>
      <c r="J16" s="19"/>
      <c r="K16" s="19"/>
      <c r="L16" s="19"/>
      <c r="M16" s="19"/>
      <c r="N16" s="19"/>
      <c r="O16" s="19"/>
      <c r="P16" s="19"/>
      <c r="Q16" s="19"/>
      <c r="S16" s="101"/>
    </row>
    <row r="17" spans="2:19" s="79" customFormat="1" ht="52.5">
      <c r="B17" s="75"/>
      <c r="C17" s="76" t="s">
        <v>27</v>
      </c>
      <c r="D17" s="76" t="s">
        <v>28</v>
      </c>
      <c r="E17" s="77" t="s">
        <v>29</v>
      </c>
      <c r="F17" s="77" t="s">
        <v>30</v>
      </c>
      <c r="G17" s="77" t="s">
        <v>31</v>
      </c>
      <c r="H17" s="77" t="s">
        <v>32</v>
      </c>
      <c r="I17" s="77" t="s">
        <v>33</v>
      </c>
      <c r="J17" s="77" t="s">
        <v>34</v>
      </c>
      <c r="K17" s="77" t="s">
        <v>35</v>
      </c>
      <c r="L17" s="77" t="s">
        <v>36</v>
      </c>
      <c r="M17" s="77" t="s">
        <v>37</v>
      </c>
      <c r="N17" s="77"/>
      <c r="O17" s="77"/>
      <c r="P17" s="77"/>
      <c r="Q17" s="78" t="s">
        <v>38</v>
      </c>
      <c r="S17" s="102"/>
    </row>
    <row r="18" spans="2:19" s="79" customFormat="1" ht="85.5" customHeight="1">
      <c r="B18" s="80" t="s">
        <v>39</v>
      </c>
      <c r="C18" s="129"/>
      <c r="D18" s="81" t="s">
        <v>195</v>
      </c>
      <c r="E18" s="82"/>
      <c r="F18" s="126">
        <v>0</v>
      </c>
      <c r="G18" s="126">
        <v>0</v>
      </c>
      <c r="H18" s="126">
        <v>1</v>
      </c>
      <c r="I18" s="126">
        <v>0</v>
      </c>
      <c r="J18" s="126">
        <v>0</v>
      </c>
      <c r="K18" s="126">
        <v>0</v>
      </c>
      <c r="L18" s="126">
        <v>0</v>
      </c>
      <c r="M18" s="126">
        <v>0</v>
      </c>
      <c r="N18" s="83"/>
      <c r="O18" s="83"/>
      <c r="P18" s="83"/>
      <c r="Q18" s="84">
        <f>SUM(E18:P18)</f>
        <v>1</v>
      </c>
      <c r="S18" s="102"/>
    </row>
    <row r="19" spans="2:19" s="79" customFormat="1" ht="81.75" customHeight="1">
      <c r="B19" s="80" t="s">
        <v>40</v>
      </c>
      <c r="C19" s="129"/>
      <c r="D19" s="82" t="str">
        <f>+D18</f>
        <v>OFF WHITE</v>
      </c>
      <c r="E19" s="82"/>
      <c r="F19" s="85">
        <f>+ROUND(F18*0.05,0)</f>
        <v>0</v>
      </c>
      <c r="G19" s="85">
        <f>+ROUND(G18*5%,0)</f>
        <v>0</v>
      </c>
      <c r="H19" s="85">
        <v>2</v>
      </c>
      <c r="I19" s="85">
        <f t="shared" ref="I19:L19" si="0">+ROUND(I18*5%,0)</f>
        <v>0</v>
      </c>
      <c r="J19" s="85">
        <f t="shared" si="0"/>
        <v>0</v>
      </c>
      <c r="K19" s="85">
        <f t="shared" si="0"/>
        <v>0</v>
      </c>
      <c r="L19" s="85">
        <f t="shared" si="0"/>
        <v>0</v>
      </c>
      <c r="M19" s="85">
        <f t="shared" ref="M19" si="1">+ROUND(M18*0.05,0)</f>
        <v>0</v>
      </c>
      <c r="N19" s="85"/>
      <c r="O19" s="85"/>
      <c r="P19" s="85"/>
      <c r="Q19" s="84">
        <f>SUM(E19:P19)</f>
        <v>2</v>
      </c>
      <c r="S19" s="102"/>
    </row>
    <row r="20" spans="2:19" s="89" customFormat="1" ht="81.75" customHeight="1">
      <c r="B20" s="121" t="s">
        <v>41</v>
      </c>
      <c r="C20" s="122"/>
      <c r="D20" s="122"/>
      <c r="E20" s="123"/>
      <c r="F20" s="123">
        <v>0</v>
      </c>
      <c r="G20" s="123">
        <v>0</v>
      </c>
      <c r="H20" s="123">
        <v>0</v>
      </c>
      <c r="I20" s="123">
        <v>0</v>
      </c>
      <c r="J20" s="123">
        <v>0</v>
      </c>
      <c r="K20" s="123">
        <v>0</v>
      </c>
      <c r="L20" s="123">
        <v>0</v>
      </c>
      <c r="M20" s="123">
        <v>0</v>
      </c>
      <c r="N20" s="124"/>
      <c r="O20" s="124"/>
      <c r="P20" s="124"/>
      <c r="Q20" s="125">
        <f>SUM(F20:P20)</f>
        <v>0</v>
      </c>
    </row>
    <row r="21" spans="2:19" s="89" customFormat="1" ht="81.75" customHeight="1">
      <c r="B21" s="86" t="s">
        <v>42</v>
      </c>
      <c r="C21" s="86"/>
      <c r="D21" s="87" t="str">
        <f>+D19</f>
        <v>OFF WHITE</v>
      </c>
      <c r="E21" s="88"/>
      <c r="F21" s="127">
        <f t="shared" ref="F21:L21" si="2">SUM(F18:F20)</f>
        <v>0</v>
      </c>
      <c r="G21" s="127">
        <f t="shared" si="2"/>
        <v>0</v>
      </c>
      <c r="H21" s="127">
        <f t="shared" si="2"/>
        <v>3</v>
      </c>
      <c r="I21" s="127">
        <f t="shared" si="2"/>
        <v>0</v>
      </c>
      <c r="J21" s="127">
        <f t="shared" si="2"/>
        <v>0</v>
      </c>
      <c r="K21" s="127">
        <f t="shared" si="2"/>
        <v>0</v>
      </c>
      <c r="L21" s="127">
        <f t="shared" si="2"/>
        <v>0</v>
      </c>
      <c r="M21" s="127">
        <f t="shared" ref="M21" si="3">SUM(M18:M20)</f>
        <v>0</v>
      </c>
      <c r="N21" s="127"/>
      <c r="O21" s="127"/>
      <c r="P21" s="127"/>
      <c r="Q21" s="127">
        <f>SUM(Q18:Q20)</f>
        <v>3</v>
      </c>
      <c r="S21" s="113"/>
    </row>
    <row r="22" spans="2:19" s="79" customFormat="1" ht="52.5">
      <c r="B22" s="75"/>
      <c r="C22" s="75"/>
      <c r="D22" s="75"/>
      <c r="E22" s="75"/>
      <c r="F22" s="75"/>
      <c r="G22" s="75"/>
      <c r="H22" s="75"/>
      <c r="I22" s="75"/>
      <c r="J22" s="75"/>
      <c r="K22" s="75"/>
      <c r="L22" s="75"/>
      <c r="M22" s="75"/>
      <c r="N22" s="75"/>
      <c r="O22" s="75"/>
      <c r="P22" s="75"/>
      <c r="Q22" s="75"/>
      <c r="S22" s="102"/>
    </row>
    <row r="23" spans="2:19" s="79" customFormat="1" ht="52.5" hidden="1">
      <c r="B23" s="75"/>
      <c r="C23" s="76" t="s">
        <v>27</v>
      </c>
      <c r="D23" s="76" t="s">
        <v>28</v>
      </c>
      <c r="E23" s="77" t="s">
        <v>29</v>
      </c>
      <c r="F23" s="77" t="s">
        <v>43</v>
      </c>
      <c r="G23" s="77" t="s">
        <v>31</v>
      </c>
      <c r="H23" s="77" t="s">
        <v>32</v>
      </c>
      <c r="I23" s="77" t="s">
        <v>33</v>
      </c>
      <c r="J23" s="77" t="s">
        <v>34</v>
      </c>
      <c r="K23" s="77" t="s">
        <v>35</v>
      </c>
      <c r="L23" s="77" t="s">
        <v>36</v>
      </c>
      <c r="M23" s="77" t="s">
        <v>37</v>
      </c>
      <c r="N23" s="77"/>
      <c r="O23" s="77"/>
      <c r="P23" s="77"/>
      <c r="Q23" s="78" t="s">
        <v>38</v>
      </c>
      <c r="S23" s="102"/>
    </row>
    <row r="24" spans="2:19" s="79" customFormat="1" ht="52.5" hidden="1">
      <c r="B24" s="80" t="s">
        <v>39</v>
      </c>
      <c r="C24" s="120" t="s">
        <v>44</v>
      </c>
      <c r="D24" s="81" t="s">
        <v>45</v>
      </c>
      <c r="E24" s="82"/>
      <c r="F24" s="126">
        <v>24</v>
      </c>
      <c r="G24" s="126">
        <v>48</v>
      </c>
      <c r="H24" s="126">
        <v>124</v>
      </c>
      <c r="I24" s="126">
        <v>232</v>
      </c>
      <c r="J24" s="126">
        <v>204</v>
      </c>
      <c r="K24" s="126">
        <v>100</v>
      </c>
      <c r="L24" s="126">
        <v>44</v>
      </c>
      <c r="M24" s="126">
        <v>24</v>
      </c>
      <c r="N24" s="83"/>
      <c r="O24" s="83"/>
      <c r="P24" s="83"/>
      <c r="Q24" s="84">
        <f>SUM(E24:P24)</f>
        <v>800</v>
      </c>
      <c r="S24" s="102"/>
    </row>
    <row r="25" spans="2:19" s="79" customFormat="1" ht="52.5" hidden="1">
      <c r="B25" s="80" t="s">
        <v>40</v>
      </c>
      <c r="C25" s="120" t="str">
        <f>C24</f>
        <v>M-0324-KT-5141</v>
      </c>
      <c r="D25" s="82" t="str">
        <f>+D24</f>
        <v>WHITE</v>
      </c>
      <c r="E25" s="82"/>
      <c r="F25" s="85">
        <f>+ROUND(F24*0.05,0)</f>
        <v>1</v>
      </c>
      <c r="G25" s="85">
        <f t="shared" ref="G25:M25" si="4">+ROUND(G24*0.05,0)</f>
        <v>2</v>
      </c>
      <c r="H25" s="85">
        <f t="shared" si="4"/>
        <v>6</v>
      </c>
      <c r="I25" s="85">
        <f t="shared" si="4"/>
        <v>12</v>
      </c>
      <c r="J25" s="85">
        <f t="shared" si="4"/>
        <v>10</v>
      </c>
      <c r="K25" s="85">
        <f t="shared" si="4"/>
        <v>5</v>
      </c>
      <c r="L25" s="85">
        <f t="shared" si="4"/>
        <v>2</v>
      </c>
      <c r="M25" s="85">
        <f t="shared" si="4"/>
        <v>1</v>
      </c>
      <c r="N25" s="85"/>
      <c r="O25" s="85"/>
      <c r="P25" s="85"/>
      <c r="Q25" s="84">
        <f>SUM(E25:P25)</f>
        <v>39</v>
      </c>
      <c r="S25" s="102"/>
    </row>
    <row r="26" spans="2:19" s="89" customFormat="1" ht="59.25" hidden="1">
      <c r="B26" s="121" t="s">
        <v>41</v>
      </c>
      <c r="C26" s="122"/>
      <c r="D26" s="122"/>
      <c r="E26" s="123"/>
      <c r="F26" s="123">
        <v>0</v>
      </c>
      <c r="G26" s="123">
        <v>1</v>
      </c>
      <c r="H26" s="123">
        <v>1</v>
      </c>
      <c r="I26" s="123">
        <v>3</v>
      </c>
      <c r="J26" s="123">
        <v>1</v>
      </c>
      <c r="K26" s="123">
        <v>1</v>
      </c>
      <c r="L26" s="123">
        <v>0</v>
      </c>
      <c r="M26" s="123">
        <v>0</v>
      </c>
      <c r="N26" s="124"/>
      <c r="O26" s="124"/>
      <c r="P26" s="124"/>
      <c r="Q26" s="125">
        <f>SUM(F26:P26)</f>
        <v>7</v>
      </c>
    </row>
    <row r="27" spans="2:19" s="89" customFormat="1" ht="52.5" hidden="1">
      <c r="B27" s="86" t="s">
        <v>42</v>
      </c>
      <c r="C27" s="86"/>
      <c r="D27" s="87" t="str">
        <f>+D25</f>
        <v>WHITE</v>
      </c>
      <c r="E27" s="88"/>
      <c r="F27" s="127">
        <f>SUM(F24:F26)</f>
        <v>25</v>
      </c>
      <c r="G27" s="127">
        <f t="shared" ref="G27" si="5">SUM(G24:G26)</f>
        <v>51</v>
      </c>
      <c r="H27" s="127">
        <f t="shared" ref="H27" si="6">SUM(H24:H26)</f>
        <v>131</v>
      </c>
      <c r="I27" s="127">
        <f t="shared" ref="I27" si="7">SUM(I24:I26)</f>
        <v>247</v>
      </c>
      <c r="J27" s="127">
        <f t="shared" ref="J27" si="8">SUM(J24:J26)</f>
        <v>215</v>
      </c>
      <c r="K27" s="127">
        <f t="shared" ref="K27" si="9">SUM(K24:K26)</f>
        <v>106</v>
      </c>
      <c r="L27" s="127">
        <f t="shared" ref="L27" si="10">SUM(L24:L26)</f>
        <v>46</v>
      </c>
      <c r="M27" s="127">
        <f t="shared" ref="M27" si="11">SUM(M24:M26)</f>
        <v>25</v>
      </c>
      <c r="N27" s="127">
        <f t="shared" ref="N27" si="12">SUM(N24:N26)</f>
        <v>0</v>
      </c>
      <c r="O27" s="127">
        <f t="shared" ref="O27" si="13">SUM(O24:O26)</f>
        <v>0</v>
      </c>
      <c r="P27" s="127">
        <f t="shared" ref="P27" si="14">SUM(P24:P26)</f>
        <v>0</v>
      </c>
      <c r="Q27" s="127">
        <f>SUM(Q24:Q26)</f>
        <v>846</v>
      </c>
      <c r="S27" s="113">
        <f>Q25/Q24</f>
        <v>4.8750000000000002E-2</v>
      </c>
    </row>
    <row r="28" spans="2:19" s="79" customFormat="1" ht="52.5" hidden="1">
      <c r="B28" s="75"/>
      <c r="C28" s="75"/>
      <c r="D28" s="75"/>
      <c r="E28" s="75"/>
      <c r="F28" s="75"/>
      <c r="G28" s="75"/>
      <c r="H28" s="75"/>
      <c r="I28" s="75"/>
      <c r="J28" s="75"/>
      <c r="K28" s="75"/>
      <c r="L28" s="75"/>
      <c r="M28" s="75"/>
      <c r="N28" s="75"/>
      <c r="O28" s="75"/>
      <c r="P28" s="75"/>
      <c r="Q28" s="75"/>
      <c r="S28" s="102"/>
    </row>
    <row r="29" spans="2:19" s="79" customFormat="1" ht="52.5" hidden="1">
      <c r="B29" s="75"/>
      <c r="C29" s="76" t="s">
        <v>27</v>
      </c>
      <c r="D29" s="76" t="s">
        <v>28</v>
      </c>
      <c r="E29" s="77" t="s">
        <v>29</v>
      </c>
      <c r="F29" s="77" t="s">
        <v>43</v>
      </c>
      <c r="G29" s="77" t="s">
        <v>31</v>
      </c>
      <c r="H29" s="77" t="s">
        <v>32</v>
      </c>
      <c r="I29" s="77" t="s">
        <v>33</v>
      </c>
      <c r="J29" s="77" t="s">
        <v>34</v>
      </c>
      <c r="K29" s="77" t="s">
        <v>35</v>
      </c>
      <c r="L29" s="77" t="s">
        <v>36</v>
      </c>
      <c r="M29" s="77" t="s">
        <v>37</v>
      </c>
      <c r="N29" s="77"/>
      <c r="O29" s="77"/>
      <c r="P29" s="77"/>
      <c r="Q29" s="78" t="s">
        <v>38</v>
      </c>
      <c r="S29" s="102"/>
    </row>
    <row r="30" spans="2:19" s="79" customFormat="1" ht="52.5" hidden="1">
      <c r="B30" s="80" t="s">
        <v>39</v>
      </c>
      <c r="C30" s="120" t="s">
        <v>44</v>
      </c>
      <c r="D30" s="81" t="s">
        <v>46</v>
      </c>
      <c r="E30" s="82"/>
      <c r="F30" s="126">
        <v>18</v>
      </c>
      <c r="G30" s="126">
        <v>36</v>
      </c>
      <c r="H30" s="126">
        <v>93</v>
      </c>
      <c r="I30" s="126">
        <v>174</v>
      </c>
      <c r="J30" s="126">
        <v>153</v>
      </c>
      <c r="K30" s="126">
        <v>75</v>
      </c>
      <c r="L30" s="126">
        <v>33</v>
      </c>
      <c r="M30" s="126">
        <v>18</v>
      </c>
      <c r="N30" s="83"/>
      <c r="O30" s="83"/>
      <c r="P30" s="83"/>
      <c r="Q30" s="84">
        <f>SUM(E30:P30)</f>
        <v>600</v>
      </c>
      <c r="S30" s="102"/>
    </row>
    <row r="31" spans="2:19" s="79" customFormat="1" ht="52.5" hidden="1">
      <c r="B31" s="80" t="s">
        <v>40</v>
      </c>
      <c r="C31" s="120" t="str">
        <f>C30</f>
        <v>M-0324-KT-5141</v>
      </c>
      <c r="D31" s="82" t="str">
        <f>+D30</f>
        <v>WHISPER WHITE</v>
      </c>
      <c r="E31" s="82"/>
      <c r="F31" s="85">
        <f>+ROUND(F30*0.05,0)</f>
        <v>1</v>
      </c>
      <c r="G31" s="85">
        <f t="shared" ref="G31:M31" si="15">+ROUND(G30*0.05,0)</f>
        <v>2</v>
      </c>
      <c r="H31" s="85">
        <f t="shared" si="15"/>
        <v>5</v>
      </c>
      <c r="I31" s="85">
        <f t="shared" si="15"/>
        <v>9</v>
      </c>
      <c r="J31" s="85">
        <f t="shared" si="15"/>
        <v>8</v>
      </c>
      <c r="K31" s="85">
        <f t="shared" si="15"/>
        <v>4</v>
      </c>
      <c r="L31" s="85">
        <f t="shared" si="15"/>
        <v>2</v>
      </c>
      <c r="M31" s="85">
        <f t="shared" si="15"/>
        <v>1</v>
      </c>
      <c r="N31" s="85"/>
      <c r="O31" s="85"/>
      <c r="P31" s="85"/>
      <c r="Q31" s="84">
        <f>SUM(E31:P31)</f>
        <v>32</v>
      </c>
      <c r="S31" s="102"/>
    </row>
    <row r="32" spans="2:19" s="89" customFormat="1" ht="59.25" hidden="1">
      <c r="B32" s="121" t="s">
        <v>41</v>
      </c>
      <c r="C32" s="122"/>
      <c r="D32" s="122"/>
      <c r="E32" s="123"/>
      <c r="F32" s="123">
        <v>0</v>
      </c>
      <c r="G32" s="123">
        <v>1</v>
      </c>
      <c r="H32" s="123">
        <v>1</v>
      </c>
      <c r="I32" s="123">
        <v>3</v>
      </c>
      <c r="J32" s="123">
        <v>1</v>
      </c>
      <c r="K32" s="123">
        <v>1</v>
      </c>
      <c r="L32" s="123">
        <v>0</v>
      </c>
      <c r="M32" s="123">
        <v>0</v>
      </c>
      <c r="N32" s="124"/>
      <c r="O32" s="124"/>
      <c r="P32" s="124"/>
      <c r="Q32" s="125">
        <f>SUM(F32:P32)</f>
        <v>7</v>
      </c>
    </row>
    <row r="33" spans="2:19" s="89" customFormat="1" ht="52.5" hidden="1">
      <c r="B33" s="86" t="s">
        <v>42</v>
      </c>
      <c r="C33" s="86"/>
      <c r="D33" s="87" t="str">
        <f>+D31</f>
        <v>WHISPER WHITE</v>
      </c>
      <c r="E33" s="88"/>
      <c r="F33" s="127">
        <f>SUM(F30:F32)</f>
        <v>19</v>
      </c>
      <c r="G33" s="127">
        <f t="shared" ref="G33" si="16">SUM(G30:G32)</f>
        <v>39</v>
      </c>
      <c r="H33" s="127">
        <f t="shared" ref="H33" si="17">SUM(H30:H32)</f>
        <v>99</v>
      </c>
      <c r="I33" s="127">
        <f t="shared" ref="I33" si="18">SUM(I30:I32)</f>
        <v>186</v>
      </c>
      <c r="J33" s="127">
        <f t="shared" ref="J33" si="19">SUM(J30:J32)</f>
        <v>162</v>
      </c>
      <c r="K33" s="127">
        <f t="shared" ref="K33" si="20">SUM(K30:K32)</f>
        <v>80</v>
      </c>
      <c r="L33" s="127">
        <f t="shared" ref="L33" si="21">SUM(L30:L32)</f>
        <v>35</v>
      </c>
      <c r="M33" s="127">
        <f t="shared" ref="M33" si="22">SUM(M30:M32)</f>
        <v>19</v>
      </c>
      <c r="N33" s="127">
        <f t="shared" ref="N33" si="23">SUM(N30:N32)</f>
        <v>0</v>
      </c>
      <c r="O33" s="127">
        <f t="shared" ref="O33" si="24">SUM(O30:O32)</f>
        <v>0</v>
      </c>
      <c r="P33" s="127">
        <f t="shared" ref="P33" si="25">SUM(P30:P32)</f>
        <v>0</v>
      </c>
      <c r="Q33" s="127">
        <f>SUM(Q30:Q32)</f>
        <v>639</v>
      </c>
      <c r="S33" s="113">
        <f>Q31/Q30</f>
        <v>5.3333333333333337E-2</v>
      </c>
    </row>
    <row r="34" spans="2:19" s="79" customFormat="1" ht="52.5" hidden="1">
      <c r="B34" s="75"/>
      <c r="C34" s="75"/>
      <c r="D34" s="75"/>
      <c r="E34" s="75"/>
      <c r="F34" s="75"/>
      <c r="G34" s="75"/>
      <c r="H34" s="75"/>
      <c r="I34" s="75"/>
      <c r="J34" s="75"/>
      <c r="K34" s="75"/>
      <c r="L34" s="75"/>
      <c r="M34" s="75"/>
      <c r="N34" s="75"/>
      <c r="O34" s="75"/>
      <c r="P34" s="75"/>
      <c r="Q34" s="75"/>
      <c r="S34" s="102"/>
    </row>
    <row r="35" spans="2:19" s="79" customFormat="1" ht="52.5" hidden="1">
      <c r="B35" s="75"/>
      <c r="C35" s="76" t="s">
        <v>27</v>
      </c>
      <c r="D35" s="76" t="s">
        <v>28</v>
      </c>
      <c r="E35" s="77" t="s">
        <v>29</v>
      </c>
      <c r="F35" s="77" t="s">
        <v>43</v>
      </c>
      <c r="G35" s="77" t="s">
        <v>31</v>
      </c>
      <c r="H35" s="77" t="s">
        <v>32</v>
      </c>
      <c r="I35" s="77" t="s">
        <v>33</v>
      </c>
      <c r="J35" s="77" t="s">
        <v>34</v>
      </c>
      <c r="K35" s="77" t="s">
        <v>35</v>
      </c>
      <c r="L35" s="77" t="s">
        <v>36</v>
      </c>
      <c r="M35" s="77" t="s">
        <v>37</v>
      </c>
      <c r="N35" s="77"/>
      <c r="O35" s="77"/>
      <c r="P35" s="77"/>
      <c r="Q35" s="78" t="s">
        <v>38</v>
      </c>
      <c r="S35" s="102"/>
    </row>
    <row r="36" spans="2:19" s="79" customFormat="1" ht="52.5" hidden="1">
      <c r="B36" s="80" t="s">
        <v>39</v>
      </c>
      <c r="C36" s="120" t="s">
        <v>44</v>
      </c>
      <c r="D36" s="81" t="s">
        <v>47</v>
      </c>
      <c r="E36" s="82"/>
      <c r="F36" s="126">
        <v>18</v>
      </c>
      <c r="G36" s="126">
        <v>36</v>
      </c>
      <c r="H36" s="126">
        <v>93</v>
      </c>
      <c r="I36" s="126">
        <v>174</v>
      </c>
      <c r="J36" s="126">
        <v>153</v>
      </c>
      <c r="K36" s="126">
        <v>75</v>
      </c>
      <c r="L36" s="126">
        <v>33</v>
      </c>
      <c r="M36" s="126">
        <v>18</v>
      </c>
      <c r="N36" s="83"/>
      <c r="O36" s="83"/>
      <c r="P36" s="83"/>
      <c r="Q36" s="84">
        <f>SUM(E36:P36)</f>
        <v>600</v>
      </c>
      <c r="S36" s="102"/>
    </row>
    <row r="37" spans="2:19" s="79" customFormat="1" ht="52.5" hidden="1">
      <c r="B37" s="80" t="s">
        <v>40</v>
      </c>
      <c r="C37" s="120" t="str">
        <f>C36</f>
        <v>M-0324-KT-5141</v>
      </c>
      <c r="D37" s="82" t="str">
        <f>+D36</f>
        <v>FLINT STONE</v>
      </c>
      <c r="E37" s="82"/>
      <c r="F37" s="85">
        <f>+ROUND(F36*0.05,0)</f>
        <v>1</v>
      </c>
      <c r="G37" s="85">
        <f t="shared" ref="G37:M37" si="26">+ROUND(G36*0.05,0)</f>
        <v>2</v>
      </c>
      <c r="H37" s="85">
        <f t="shared" si="26"/>
        <v>5</v>
      </c>
      <c r="I37" s="85">
        <f t="shared" si="26"/>
        <v>9</v>
      </c>
      <c r="J37" s="85">
        <f t="shared" si="26"/>
        <v>8</v>
      </c>
      <c r="K37" s="85">
        <f t="shared" si="26"/>
        <v>4</v>
      </c>
      <c r="L37" s="85">
        <f t="shared" si="26"/>
        <v>2</v>
      </c>
      <c r="M37" s="85">
        <f t="shared" si="26"/>
        <v>1</v>
      </c>
      <c r="N37" s="85"/>
      <c r="O37" s="85"/>
      <c r="P37" s="85"/>
      <c r="Q37" s="84">
        <f>SUM(E37:P37)</f>
        <v>32</v>
      </c>
      <c r="S37" s="102"/>
    </row>
    <row r="38" spans="2:19" s="89" customFormat="1" ht="59.25" hidden="1">
      <c r="B38" s="121" t="s">
        <v>41</v>
      </c>
      <c r="C38" s="122"/>
      <c r="D38" s="122"/>
      <c r="E38" s="123"/>
      <c r="F38" s="123">
        <v>0</v>
      </c>
      <c r="G38" s="123">
        <v>1</v>
      </c>
      <c r="H38" s="123">
        <v>1</v>
      </c>
      <c r="I38" s="123">
        <v>3</v>
      </c>
      <c r="J38" s="123">
        <v>1</v>
      </c>
      <c r="K38" s="123">
        <v>1</v>
      </c>
      <c r="L38" s="123">
        <v>0</v>
      </c>
      <c r="M38" s="123">
        <v>0</v>
      </c>
      <c r="N38" s="124"/>
      <c r="O38" s="124"/>
      <c r="P38" s="124"/>
      <c r="Q38" s="125">
        <f>SUM(F38:P38)</f>
        <v>7</v>
      </c>
    </row>
    <row r="39" spans="2:19" s="89" customFormat="1" ht="52.5" hidden="1">
      <c r="B39" s="86" t="s">
        <v>42</v>
      </c>
      <c r="C39" s="86"/>
      <c r="D39" s="87" t="str">
        <f>+D37</f>
        <v>FLINT STONE</v>
      </c>
      <c r="E39" s="88"/>
      <c r="F39" s="127">
        <f>SUM(F36:F38)</f>
        <v>19</v>
      </c>
      <c r="G39" s="127">
        <f t="shared" ref="G39" si="27">SUM(G36:G38)</f>
        <v>39</v>
      </c>
      <c r="H39" s="127">
        <f t="shared" ref="H39" si="28">SUM(H36:H38)</f>
        <v>99</v>
      </c>
      <c r="I39" s="127">
        <f t="shared" ref="I39" si="29">SUM(I36:I38)</f>
        <v>186</v>
      </c>
      <c r="J39" s="127">
        <f t="shared" ref="J39" si="30">SUM(J36:J38)</f>
        <v>162</v>
      </c>
      <c r="K39" s="127">
        <f t="shared" ref="K39" si="31">SUM(K36:K38)</f>
        <v>80</v>
      </c>
      <c r="L39" s="127">
        <f t="shared" ref="L39" si="32">SUM(L36:L38)</f>
        <v>35</v>
      </c>
      <c r="M39" s="127">
        <f t="shared" ref="M39" si="33">SUM(M36:M38)</f>
        <v>19</v>
      </c>
      <c r="N39" s="127">
        <f t="shared" ref="N39" si="34">SUM(N36:N38)</f>
        <v>0</v>
      </c>
      <c r="O39" s="127">
        <f t="shared" ref="O39" si="35">SUM(O36:O38)</f>
        <v>0</v>
      </c>
      <c r="P39" s="127">
        <f t="shared" ref="P39" si="36">SUM(P36:P38)</f>
        <v>0</v>
      </c>
      <c r="Q39" s="127">
        <f>SUM(Q36:Q38)</f>
        <v>639</v>
      </c>
      <c r="S39" s="113">
        <f>Q37/Q36</f>
        <v>5.3333333333333337E-2</v>
      </c>
    </row>
    <row r="40" spans="2:19" s="79" customFormat="1" ht="52.5" hidden="1">
      <c r="B40" s="75"/>
      <c r="C40" s="75"/>
      <c r="D40" s="75"/>
      <c r="E40" s="75"/>
      <c r="F40" s="75"/>
      <c r="G40" s="75"/>
      <c r="H40" s="75"/>
      <c r="I40" s="75"/>
      <c r="J40" s="75"/>
      <c r="K40" s="75"/>
      <c r="L40" s="75"/>
      <c r="M40" s="75"/>
      <c r="N40" s="75"/>
      <c r="O40" s="75"/>
      <c r="P40" s="75"/>
      <c r="Q40" s="75"/>
      <c r="S40" s="102"/>
    </row>
    <row r="41" spans="2:19" s="79" customFormat="1" ht="52.5" hidden="1">
      <c r="B41" s="75"/>
      <c r="C41" s="76" t="s">
        <v>27</v>
      </c>
      <c r="D41" s="76" t="s">
        <v>28</v>
      </c>
      <c r="E41" s="77" t="s">
        <v>29</v>
      </c>
      <c r="F41" s="77" t="s">
        <v>43</v>
      </c>
      <c r="G41" s="77" t="s">
        <v>31</v>
      </c>
      <c r="H41" s="77" t="s">
        <v>32</v>
      </c>
      <c r="I41" s="77" t="s">
        <v>33</v>
      </c>
      <c r="J41" s="77" t="s">
        <v>34</v>
      </c>
      <c r="K41" s="77" t="s">
        <v>35</v>
      </c>
      <c r="L41" s="77" t="s">
        <v>36</v>
      </c>
      <c r="M41" s="77" t="s">
        <v>37</v>
      </c>
      <c r="N41" s="77"/>
      <c r="O41" s="77"/>
      <c r="P41" s="77"/>
      <c r="Q41" s="78" t="s">
        <v>38</v>
      </c>
      <c r="S41" s="102"/>
    </row>
    <row r="42" spans="2:19" s="79" customFormat="1" ht="52.5" hidden="1">
      <c r="B42" s="80" t="s">
        <v>39</v>
      </c>
      <c r="C42" s="120" t="s">
        <v>44</v>
      </c>
      <c r="D42" s="81" t="s">
        <v>48</v>
      </c>
      <c r="E42" s="82"/>
      <c r="F42" s="126">
        <v>12</v>
      </c>
      <c r="G42" s="126">
        <v>24</v>
      </c>
      <c r="H42" s="126">
        <v>62</v>
      </c>
      <c r="I42" s="126">
        <v>116</v>
      </c>
      <c r="J42" s="126">
        <v>102</v>
      </c>
      <c r="K42" s="126">
        <v>50</v>
      </c>
      <c r="L42" s="126">
        <v>22</v>
      </c>
      <c r="M42" s="126">
        <v>12</v>
      </c>
      <c r="N42" s="83"/>
      <c r="O42" s="83"/>
      <c r="P42" s="83"/>
      <c r="Q42" s="84">
        <f>SUM(E42:P42)</f>
        <v>400</v>
      </c>
      <c r="S42" s="102"/>
    </row>
    <row r="43" spans="2:19" s="79" customFormat="1" ht="52.5" hidden="1">
      <c r="B43" s="80" t="s">
        <v>40</v>
      </c>
      <c r="C43" s="120" t="str">
        <f>C42</f>
        <v>M-0324-KT-5141</v>
      </c>
      <c r="D43" s="82" t="str">
        <f>+D42</f>
        <v>BRONZE GREEN</v>
      </c>
      <c r="E43" s="82"/>
      <c r="F43" s="85">
        <f>+ROUND(F42*0.05,0)</f>
        <v>1</v>
      </c>
      <c r="G43" s="85">
        <f t="shared" ref="G43:M43" si="37">+ROUND(G42*0.05,0)</f>
        <v>1</v>
      </c>
      <c r="H43" s="85">
        <f t="shared" si="37"/>
        <v>3</v>
      </c>
      <c r="I43" s="85">
        <f t="shared" si="37"/>
        <v>6</v>
      </c>
      <c r="J43" s="85">
        <f t="shared" si="37"/>
        <v>5</v>
      </c>
      <c r="K43" s="85">
        <f t="shared" si="37"/>
        <v>3</v>
      </c>
      <c r="L43" s="85">
        <f t="shared" si="37"/>
        <v>1</v>
      </c>
      <c r="M43" s="85">
        <f t="shared" si="37"/>
        <v>1</v>
      </c>
      <c r="N43" s="85"/>
      <c r="O43" s="85"/>
      <c r="P43" s="85"/>
      <c r="Q43" s="84">
        <f>SUM(E43:P43)</f>
        <v>21</v>
      </c>
      <c r="S43" s="102"/>
    </row>
    <row r="44" spans="2:19" s="89" customFormat="1" ht="59.25" hidden="1">
      <c r="B44" s="121" t="s">
        <v>41</v>
      </c>
      <c r="C44" s="122"/>
      <c r="D44" s="122"/>
      <c r="E44" s="123"/>
      <c r="F44" s="123">
        <v>0</v>
      </c>
      <c r="G44" s="123">
        <v>1</v>
      </c>
      <c r="H44" s="123">
        <v>1</v>
      </c>
      <c r="I44" s="123">
        <v>3</v>
      </c>
      <c r="J44" s="123">
        <v>1</v>
      </c>
      <c r="K44" s="123">
        <v>1</v>
      </c>
      <c r="L44" s="123">
        <v>0</v>
      </c>
      <c r="M44" s="123">
        <v>0</v>
      </c>
      <c r="N44" s="124"/>
      <c r="O44" s="124"/>
      <c r="P44" s="124"/>
      <c r="Q44" s="125">
        <f>SUM(F44:P44)</f>
        <v>7</v>
      </c>
    </row>
    <row r="45" spans="2:19" s="89" customFormat="1" ht="52.5" hidden="1">
      <c r="B45" s="86" t="s">
        <v>42</v>
      </c>
      <c r="C45" s="86"/>
      <c r="D45" s="87" t="str">
        <f>+D43</f>
        <v>BRONZE GREEN</v>
      </c>
      <c r="E45" s="88"/>
      <c r="F45" s="127">
        <f>SUM(F42:F44)</f>
        <v>13</v>
      </c>
      <c r="G45" s="127">
        <f t="shared" ref="G45" si="38">SUM(G42:G44)</f>
        <v>26</v>
      </c>
      <c r="H45" s="127">
        <f t="shared" ref="H45" si="39">SUM(H42:H44)</f>
        <v>66</v>
      </c>
      <c r="I45" s="127">
        <f t="shared" ref="I45" si="40">SUM(I42:I44)</f>
        <v>125</v>
      </c>
      <c r="J45" s="127">
        <f t="shared" ref="J45" si="41">SUM(J42:J44)</f>
        <v>108</v>
      </c>
      <c r="K45" s="127">
        <f t="shared" ref="K45" si="42">SUM(K42:K44)</f>
        <v>54</v>
      </c>
      <c r="L45" s="127">
        <f t="shared" ref="L45" si="43">SUM(L42:L44)</f>
        <v>23</v>
      </c>
      <c r="M45" s="127">
        <f t="shared" ref="M45" si="44">SUM(M42:M44)</f>
        <v>13</v>
      </c>
      <c r="N45" s="127">
        <f t="shared" ref="N45" si="45">SUM(N42:N44)</f>
        <v>0</v>
      </c>
      <c r="O45" s="127">
        <f t="shared" ref="O45" si="46">SUM(O42:O44)</f>
        <v>0</v>
      </c>
      <c r="P45" s="127">
        <f t="shared" ref="P45" si="47">SUM(P42:P44)</f>
        <v>0</v>
      </c>
      <c r="Q45" s="127">
        <f>SUM(Q42:Q44)</f>
        <v>428</v>
      </c>
      <c r="S45" s="113">
        <f>Q43/Q42</f>
        <v>5.2499999999999998E-2</v>
      </c>
    </row>
    <row r="46" spans="2:19" s="79" customFormat="1" ht="52.5" hidden="1">
      <c r="B46" s="75"/>
      <c r="C46" s="75"/>
      <c r="D46" s="75"/>
      <c r="E46" s="75"/>
      <c r="F46" s="75"/>
      <c r="G46" s="75"/>
      <c r="H46" s="75"/>
      <c r="I46" s="75"/>
      <c r="J46" s="75"/>
      <c r="K46" s="75"/>
      <c r="L46" s="75"/>
      <c r="M46" s="75"/>
      <c r="N46" s="75"/>
      <c r="O46" s="75"/>
      <c r="P46" s="75"/>
      <c r="Q46" s="75"/>
      <c r="S46" s="102"/>
    </row>
    <row r="47" spans="2:19" s="79" customFormat="1" ht="52.5" hidden="1">
      <c r="B47" s="75"/>
      <c r="C47" s="76" t="s">
        <v>27</v>
      </c>
      <c r="D47" s="76" t="s">
        <v>28</v>
      </c>
      <c r="E47" s="77" t="s">
        <v>29</v>
      </c>
      <c r="F47" s="77" t="s">
        <v>43</v>
      </c>
      <c r="G47" s="77" t="s">
        <v>31</v>
      </c>
      <c r="H47" s="77" t="s">
        <v>32</v>
      </c>
      <c r="I47" s="77" t="s">
        <v>33</v>
      </c>
      <c r="J47" s="77" t="s">
        <v>34</v>
      </c>
      <c r="K47" s="77" t="s">
        <v>35</v>
      </c>
      <c r="L47" s="77" t="s">
        <v>36</v>
      </c>
      <c r="M47" s="77" t="s">
        <v>37</v>
      </c>
      <c r="N47" s="77"/>
      <c r="O47" s="77"/>
      <c r="P47" s="77"/>
      <c r="Q47" s="78" t="s">
        <v>38</v>
      </c>
      <c r="S47" s="102"/>
    </row>
    <row r="48" spans="2:19" s="79" customFormat="1" ht="52.5" hidden="1">
      <c r="B48" s="80" t="s">
        <v>39</v>
      </c>
      <c r="C48" s="120" t="s">
        <v>44</v>
      </c>
      <c r="D48" s="81" t="s">
        <v>49</v>
      </c>
      <c r="E48" s="82"/>
      <c r="F48" s="126">
        <v>12</v>
      </c>
      <c r="G48" s="126">
        <v>24</v>
      </c>
      <c r="H48" s="126">
        <v>62</v>
      </c>
      <c r="I48" s="126">
        <v>116</v>
      </c>
      <c r="J48" s="126">
        <v>102</v>
      </c>
      <c r="K48" s="126">
        <v>50</v>
      </c>
      <c r="L48" s="126">
        <v>22</v>
      </c>
      <c r="M48" s="126">
        <v>12</v>
      </c>
      <c r="N48" s="83"/>
      <c r="O48" s="83"/>
      <c r="P48" s="83"/>
      <c r="Q48" s="84">
        <f>SUM(E48:P48)</f>
        <v>400</v>
      </c>
      <c r="S48" s="102"/>
    </row>
    <row r="49" spans="1:19" s="79" customFormat="1" ht="52.5" hidden="1">
      <c r="B49" s="80" t="s">
        <v>40</v>
      </c>
      <c r="C49" s="120" t="str">
        <f>+C48</f>
        <v>M-0324-KT-5141</v>
      </c>
      <c r="D49" s="82" t="str">
        <f>+D48</f>
        <v>WILD GINGER</v>
      </c>
      <c r="E49" s="82"/>
      <c r="F49" s="85">
        <f>+ROUND(F48*0.05,0)</f>
        <v>1</v>
      </c>
      <c r="G49" s="85">
        <f t="shared" ref="G49:M49" si="48">+ROUND(G48*0.05,0)</f>
        <v>1</v>
      </c>
      <c r="H49" s="85">
        <f t="shared" si="48"/>
        <v>3</v>
      </c>
      <c r="I49" s="85">
        <f t="shared" si="48"/>
        <v>6</v>
      </c>
      <c r="J49" s="85">
        <f t="shared" si="48"/>
        <v>5</v>
      </c>
      <c r="K49" s="85">
        <f t="shared" si="48"/>
        <v>3</v>
      </c>
      <c r="L49" s="85">
        <f t="shared" si="48"/>
        <v>1</v>
      </c>
      <c r="M49" s="85">
        <f t="shared" si="48"/>
        <v>1</v>
      </c>
      <c r="N49" s="85"/>
      <c r="O49" s="85"/>
      <c r="P49" s="85"/>
      <c r="Q49" s="84">
        <f>SUM(E49:P49)</f>
        <v>21</v>
      </c>
      <c r="S49" s="102"/>
    </row>
    <row r="50" spans="1:19" s="89" customFormat="1" ht="59.25" hidden="1">
      <c r="B50" s="121" t="s">
        <v>41</v>
      </c>
      <c r="C50" s="122"/>
      <c r="D50" s="122"/>
      <c r="E50" s="123"/>
      <c r="F50" s="123">
        <v>0</v>
      </c>
      <c r="G50" s="123">
        <v>1</v>
      </c>
      <c r="H50" s="123">
        <v>1</v>
      </c>
      <c r="I50" s="123">
        <v>3</v>
      </c>
      <c r="J50" s="123">
        <v>1</v>
      </c>
      <c r="K50" s="123">
        <v>1</v>
      </c>
      <c r="L50" s="123">
        <v>0</v>
      </c>
      <c r="M50" s="123">
        <v>0</v>
      </c>
      <c r="N50" s="124"/>
      <c r="O50" s="124"/>
      <c r="P50" s="124"/>
      <c r="Q50" s="125">
        <f>SUM(F50:P50)</f>
        <v>7</v>
      </c>
    </row>
    <row r="51" spans="1:19" s="89" customFormat="1" ht="52.5" hidden="1">
      <c r="B51" s="86" t="s">
        <v>42</v>
      </c>
      <c r="C51" s="86"/>
      <c r="D51" s="87" t="str">
        <f>+D49</f>
        <v>WILD GINGER</v>
      </c>
      <c r="E51" s="88"/>
      <c r="F51" s="127">
        <f>SUM(F48:F50)</f>
        <v>13</v>
      </c>
      <c r="G51" s="127">
        <f t="shared" ref="G51" si="49">SUM(G48:G50)</f>
        <v>26</v>
      </c>
      <c r="H51" s="127">
        <f t="shared" ref="H51" si="50">SUM(H48:H50)</f>
        <v>66</v>
      </c>
      <c r="I51" s="127">
        <f t="shared" ref="I51" si="51">SUM(I48:I50)</f>
        <v>125</v>
      </c>
      <c r="J51" s="127">
        <f t="shared" ref="J51" si="52">SUM(J48:J50)</f>
        <v>108</v>
      </c>
      <c r="K51" s="127">
        <f t="shared" ref="K51" si="53">SUM(K48:K50)</f>
        <v>54</v>
      </c>
      <c r="L51" s="127">
        <f t="shared" ref="L51" si="54">SUM(L48:L50)</f>
        <v>23</v>
      </c>
      <c r="M51" s="127">
        <f t="shared" ref="M51" si="55">SUM(M48:M50)</f>
        <v>13</v>
      </c>
      <c r="N51" s="127">
        <f t="shared" ref="N51" si="56">SUM(N48:N50)</f>
        <v>0</v>
      </c>
      <c r="O51" s="127">
        <f t="shared" ref="O51" si="57">SUM(O48:O50)</f>
        <v>0</v>
      </c>
      <c r="P51" s="127">
        <f t="shared" ref="P51" si="58">SUM(P48:P50)</f>
        <v>0</v>
      </c>
      <c r="Q51" s="127">
        <f>SUM(Q48:Q50)</f>
        <v>428</v>
      </c>
      <c r="S51" s="113">
        <f>Q49/Q48</f>
        <v>5.2499999999999998E-2</v>
      </c>
    </row>
    <row r="52" spans="1:19" s="79" customFormat="1" ht="52.5">
      <c r="B52" s="75"/>
      <c r="C52" s="75"/>
      <c r="D52" s="75"/>
      <c r="E52" s="75"/>
      <c r="F52" s="75"/>
      <c r="G52" s="75"/>
      <c r="H52" s="75"/>
      <c r="I52" s="75"/>
      <c r="J52" s="75"/>
      <c r="K52" s="75"/>
      <c r="L52" s="75"/>
      <c r="M52" s="75"/>
      <c r="N52" s="75"/>
      <c r="O52" s="75"/>
      <c r="P52" s="75"/>
      <c r="Q52" s="75"/>
      <c r="S52" s="102"/>
    </row>
    <row r="53" spans="1:19" s="89" customFormat="1" ht="78" customHeight="1">
      <c r="B53" s="90" t="s">
        <v>50</v>
      </c>
      <c r="C53" s="91"/>
      <c r="D53" s="90"/>
      <c r="E53" s="92"/>
      <c r="F53" s="95">
        <f>F21</f>
        <v>0</v>
      </c>
      <c r="G53" s="95">
        <f>G21</f>
        <v>0</v>
      </c>
      <c r="H53" s="95">
        <f t="shared" ref="H53:Q53" si="59">H21</f>
        <v>3</v>
      </c>
      <c r="I53" s="95">
        <f t="shared" si="59"/>
        <v>0</v>
      </c>
      <c r="J53" s="95">
        <f t="shared" si="59"/>
        <v>0</v>
      </c>
      <c r="K53" s="95">
        <f t="shared" si="59"/>
        <v>0</v>
      </c>
      <c r="L53" s="95">
        <f t="shared" si="59"/>
        <v>0</v>
      </c>
      <c r="M53" s="95">
        <f t="shared" si="59"/>
        <v>0</v>
      </c>
      <c r="N53" s="95"/>
      <c r="O53" s="95"/>
      <c r="P53" s="95"/>
      <c r="Q53" s="95">
        <f t="shared" si="59"/>
        <v>3</v>
      </c>
      <c r="S53" s="103"/>
    </row>
    <row r="54" spans="1:19" s="49" customFormat="1" ht="45">
      <c r="B54" s="50"/>
      <c r="C54" s="51"/>
      <c r="D54" s="233"/>
      <c r="E54" s="233"/>
      <c r="F54" s="233"/>
      <c r="G54" s="233"/>
      <c r="H54" s="233"/>
      <c r="I54" s="233"/>
      <c r="J54" s="233"/>
      <c r="K54" s="233"/>
      <c r="L54" s="233"/>
      <c r="M54" s="233"/>
      <c r="N54" s="233"/>
      <c r="O54" s="233"/>
      <c r="P54" s="233"/>
      <c r="Q54" s="233"/>
      <c r="S54" s="104"/>
    </row>
    <row r="55" spans="1:19" s="1" customFormat="1" ht="33">
      <c r="B55" s="40" t="s">
        <v>51</v>
      </c>
      <c r="C55" s="20"/>
      <c r="D55" s="233"/>
      <c r="E55" s="233"/>
      <c r="F55" s="233"/>
      <c r="G55" s="233"/>
      <c r="H55" s="233"/>
      <c r="I55" s="233"/>
      <c r="J55" s="233"/>
      <c r="K55" s="233"/>
      <c r="L55" s="233"/>
      <c r="M55" s="233"/>
      <c r="N55" s="233"/>
      <c r="O55" s="233"/>
      <c r="P55" s="233"/>
      <c r="Q55" s="233"/>
      <c r="S55" s="97"/>
    </row>
    <row r="56" spans="1:19" s="21" customFormat="1" ht="96">
      <c r="A56" s="217" t="s">
        <v>52</v>
      </c>
      <c r="B56" s="217"/>
      <c r="C56" s="217"/>
      <c r="D56" s="65" t="s">
        <v>53</v>
      </c>
      <c r="E56" s="65" t="s">
        <v>54</v>
      </c>
      <c r="F56" s="65" t="s">
        <v>55</v>
      </c>
      <c r="G56" s="64" t="s">
        <v>56</v>
      </c>
      <c r="H56" s="64" t="s">
        <v>57</v>
      </c>
      <c r="I56" s="64" t="s">
        <v>58</v>
      </c>
      <c r="J56" s="64" t="s">
        <v>59</v>
      </c>
      <c r="K56" s="64" t="s">
        <v>60</v>
      </c>
      <c r="L56" s="64" t="s">
        <v>61</v>
      </c>
      <c r="M56" s="64" t="s">
        <v>62</v>
      </c>
      <c r="N56" s="214" t="s">
        <v>63</v>
      </c>
      <c r="O56" s="214"/>
      <c r="P56" s="214"/>
      <c r="Q56" s="214"/>
      <c r="S56" s="105"/>
    </row>
    <row r="57" spans="1:19" s="27" customFormat="1" ht="72.75" customHeight="1">
      <c r="A57" s="207" t="str">
        <f>$D$21</f>
        <v>OFF WHITE</v>
      </c>
      <c r="B57" s="207"/>
      <c r="C57" s="207"/>
      <c r="D57" s="207"/>
      <c r="E57" s="207"/>
      <c r="F57" s="207"/>
      <c r="G57" s="207"/>
      <c r="H57" s="207"/>
      <c r="I57" s="207"/>
      <c r="J57" s="207"/>
      <c r="K57" s="207"/>
      <c r="L57" s="207"/>
      <c r="M57" s="207"/>
      <c r="N57" s="207"/>
      <c r="O57" s="207"/>
      <c r="P57" s="207"/>
      <c r="Q57" s="207"/>
      <c r="S57" s="106"/>
    </row>
    <row r="58" spans="1:19" s="53" customFormat="1" ht="408.75" customHeight="1">
      <c r="A58" s="54">
        <v>1</v>
      </c>
      <c r="B58" s="203" t="str">
        <f>$L$11</f>
        <v>FEELCE 100% COTTON 330GSM</v>
      </c>
      <c r="C58" s="203"/>
      <c r="D58" s="69" t="s">
        <v>64</v>
      </c>
      <c r="E58" s="69" t="str">
        <f>$D$21</f>
        <v>OFF WHITE</v>
      </c>
      <c r="F58" s="54" t="s">
        <v>33</v>
      </c>
      <c r="G58" s="70">
        <f>$Q$21</f>
        <v>3</v>
      </c>
      <c r="H58" s="71">
        <v>0.69</v>
      </c>
      <c r="I58" s="57">
        <f>H58*G58</f>
        <v>2.0699999999999998</v>
      </c>
      <c r="J58" s="62">
        <f>I58*2.6%+(I58/50)*0.5</f>
        <v>7.4520000000000003E-2</v>
      </c>
      <c r="K58" s="62">
        <v>0</v>
      </c>
      <c r="L58" s="62">
        <v>3</v>
      </c>
      <c r="M58" s="114">
        <f>ROUNDUP(SUM(I58:L58),0)</f>
        <v>6</v>
      </c>
      <c r="N58" s="215"/>
      <c r="O58" s="216"/>
      <c r="P58" s="216"/>
      <c r="Q58" s="216"/>
      <c r="S58" s="107">
        <f>338+648+1082</f>
        <v>2068</v>
      </c>
    </row>
    <row r="59" spans="1:19" s="53" customFormat="1" ht="225.6" customHeight="1">
      <c r="A59" s="54">
        <v>2</v>
      </c>
      <c r="B59" s="206" t="s">
        <v>211</v>
      </c>
      <c r="C59" s="206"/>
      <c r="D59" s="69" t="s">
        <v>212</v>
      </c>
      <c r="E59" s="69" t="str">
        <f>$D$21</f>
        <v>OFF WHITE</v>
      </c>
      <c r="F59" s="54" t="s">
        <v>33</v>
      </c>
      <c r="G59" s="70">
        <f>G58</f>
        <v>3</v>
      </c>
      <c r="H59" s="71">
        <v>0.02</v>
      </c>
      <c r="I59" s="57">
        <f>H59*G59</f>
        <v>0.06</v>
      </c>
      <c r="J59" s="62">
        <f>I59*1.4%+(I59/30)*0.5</f>
        <v>1.8400000000000001E-3</v>
      </c>
      <c r="K59" s="62">
        <v>0</v>
      </c>
      <c r="L59" s="62">
        <v>0</v>
      </c>
      <c r="M59" s="114">
        <f>ROUNDUP(SUM(I59:L59),0)</f>
        <v>1</v>
      </c>
      <c r="N59" s="215"/>
      <c r="O59" s="216"/>
      <c r="P59" s="216"/>
      <c r="Q59" s="216"/>
      <c r="S59" s="107"/>
    </row>
    <row r="60" spans="1:19" s="27" customFormat="1" ht="47.25" hidden="1" customHeight="1">
      <c r="A60" s="207" t="s">
        <v>45</v>
      </c>
      <c r="B60" s="207"/>
      <c r="C60" s="207"/>
      <c r="D60" s="207"/>
      <c r="E60" s="207"/>
      <c r="F60" s="207"/>
      <c r="G60" s="207"/>
      <c r="H60" s="207"/>
      <c r="I60" s="207"/>
      <c r="J60" s="207"/>
      <c r="K60" s="207"/>
      <c r="L60" s="207"/>
      <c r="M60" s="207"/>
      <c r="N60" s="207"/>
      <c r="O60" s="207"/>
      <c r="P60" s="207"/>
      <c r="Q60" s="207"/>
      <c r="S60" s="106"/>
    </row>
    <row r="61" spans="1:19" s="53" customFormat="1" ht="114" hidden="1" customHeight="1">
      <c r="A61" s="54">
        <v>3</v>
      </c>
      <c r="B61" s="203" t="str">
        <f>$L$11</f>
        <v>FEELCE 100% COTTON 330GSM</v>
      </c>
      <c r="C61" s="203"/>
      <c r="D61" s="69" t="s">
        <v>66</v>
      </c>
      <c r="E61" s="69" t="s">
        <v>67</v>
      </c>
      <c r="F61" s="54" t="s">
        <v>33</v>
      </c>
      <c r="G61" s="70">
        <f>$Q$27</f>
        <v>846</v>
      </c>
      <c r="H61" s="71">
        <v>0</v>
      </c>
      <c r="I61" s="57">
        <f>H61*G61</f>
        <v>0</v>
      </c>
      <c r="J61" s="62">
        <f>I61*1.8%+(I61/50)*0.5</f>
        <v>0</v>
      </c>
      <c r="K61" s="62">
        <v>3</v>
      </c>
      <c r="L61" s="62">
        <v>0</v>
      </c>
      <c r="M61" s="114">
        <f>ROUNDUP(SUM(I61:L61),0)</f>
        <v>3</v>
      </c>
      <c r="N61" s="218" t="s">
        <v>68</v>
      </c>
      <c r="O61" s="219"/>
      <c r="P61" s="219"/>
      <c r="Q61" s="219"/>
      <c r="S61" s="107"/>
    </row>
    <row r="62" spans="1:19" s="53" customFormat="1" ht="107.45" hidden="1" customHeight="1" thickBot="1">
      <c r="A62" s="54">
        <v>4</v>
      </c>
      <c r="B62" s="206" t="s">
        <v>69</v>
      </c>
      <c r="C62" s="206"/>
      <c r="D62" s="69" t="s">
        <v>65</v>
      </c>
      <c r="E62" s="69" t="str">
        <f>E61</f>
        <v>WHITE OVO STANDARD</v>
      </c>
      <c r="F62" s="54" t="s">
        <v>33</v>
      </c>
      <c r="G62" s="70">
        <f>G61</f>
        <v>846</v>
      </c>
      <c r="H62" s="71">
        <v>0</v>
      </c>
      <c r="I62" s="57">
        <f>H62*G62</f>
        <v>0</v>
      </c>
      <c r="J62" s="62">
        <f>I62*5%</f>
        <v>0</v>
      </c>
      <c r="K62" s="62">
        <v>0</v>
      </c>
      <c r="L62" s="62">
        <v>0</v>
      </c>
      <c r="M62" s="114">
        <f>ROUNDUP(SUM(I62:L62),0)</f>
        <v>0</v>
      </c>
      <c r="N62" s="218" t="s">
        <v>70</v>
      </c>
      <c r="O62" s="219"/>
      <c r="P62" s="219"/>
      <c r="Q62" s="219"/>
      <c r="S62" s="107"/>
    </row>
    <row r="63" spans="1:19" s="27" customFormat="1" ht="40.5" hidden="1">
      <c r="A63" s="207" t="str">
        <f>$D$33</f>
        <v>WHISPER WHITE</v>
      </c>
      <c r="B63" s="207"/>
      <c r="C63" s="207"/>
      <c r="D63" s="207"/>
      <c r="E63" s="207"/>
      <c r="F63" s="207"/>
      <c r="G63" s="207"/>
      <c r="H63" s="207"/>
      <c r="I63" s="207"/>
      <c r="J63" s="207"/>
      <c r="K63" s="207"/>
      <c r="L63" s="207"/>
      <c r="M63" s="207"/>
      <c r="N63" s="207"/>
      <c r="O63" s="207"/>
      <c r="P63" s="207"/>
      <c r="Q63" s="207"/>
      <c r="S63" s="106"/>
    </row>
    <row r="64" spans="1:19" s="53" customFormat="1" ht="234.6" hidden="1" customHeight="1" thickBot="1">
      <c r="A64" s="54">
        <v>5</v>
      </c>
      <c r="B64" s="203" t="str">
        <f>$L$11</f>
        <v>FEELCE 100% COTTON 330GSM</v>
      </c>
      <c r="C64" s="203"/>
      <c r="D64" s="69" t="s">
        <v>66</v>
      </c>
      <c r="E64" s="69" t="str">
        <f>$D$33</f>
        <v>WHISPER WHITE</v>
      </c>
      <c r="F64" s="54" t="s">
        <v>33</v>
      </c>
      <c r="G64" s="70">
        <f>$Q$33</f>
        <v>639</v>
      </c>
      <c r="H64" s="71">
        <v>0</v>
      </c>
      <c r="I64" s="57">
        <f>H64*G64</f>
        <v>0</v>
      </c>
      <c r="J64" s="62">
        <f>I64*2%+(I64/40)*0.5</f>
        <v>0</v>
      </c>
      <c r="K64" s="62">
        <v>3</v>
      </c>
      <c r="L64" s="62">
        <v>0</v>
      </c>
      <c r="M64" s="114">
        <f>ROUNDUP(SUM(I64:L64),0)</f>
        <v>3</v>
      </c>
      <c r="N64" s="204" t="s">
        <v>71</v>
      </c>
      <c r="O64" s="205"/>
      <c r="P64" s="205"/>
      <c r="Q64" s="205"/>
      <c r="S64" s="107"/>
    </row>
    <row r="65" spans="1:19" s="53" customFormat="1" ht="250.5" hidden="1" customHeight="1" thickBot="1">
      <c r="A65" s="54">
        <v>6</v>
      </c>
      <c r="B65" s="206" t="s">
        <v>69</v>
      </c>
      <c r="C65" s="206"/>
      <c r="D65" s="69" t="s">
        <v>65</v>
      </c>
      <c r="E65" s="69" t="str">
        <f>E64</f>
        <v>WHISPER WHITE</v>
      </c>
      <c r="F65" s="54" t="s">
        <v>33</v>
      </c>
      <c r="G65" s="70">
        <f>G64</f>
        <v>639</v>
      </c>
      <c r="H65" s="71">
        <v>0</v>
      </c>
      <c r="I65" s="57">
        <f>H65*G65</f>
        <v>0</v>
      </c>
      <c r="J65" s="62">
        <f>I65*5%</f>
        <v>0</v>
      </c>
      <c r="K65" s="62">
        <v>0</v>
      </c>
      <c r="L65" s="62">
        <v>0</v>
      </c>
      <c r="M65" s="114">
        <f>ROUNDUP(SUM(I65:L65),0)</f>
        <v>0</v>
      </c>
      <c r="N65" s="204" t="s">
        <v>72</v>
      </c>
      <c r="O65" s="205"/>
      <c r="P65" s="205"/>
      <c r="Q65" s="205"/>
      <c r="S65" s="107"/>
    </row>
    <row r="66" spans="1:19" s="27" customFormat="1" ht="40.5" hidden="1">
      <c r="A66" s="207" t="str">
        <f>$D$39</f>
        <v>FLINT STONE</v>
      </c>
      <c r="B66" s="207"/>
      <c r="C66" s="207"/>
      <c r="D66" s="207"/>
      <c r="E66" s="207"/>
      <c r="F66" s="207"/>
      <c r="G66" s="207"/>
      <c r="H66" s="207"/>
      <c r="I66" s="207"/>
      <c r="J66" s="207"/>
      <c r="K66" s="207"/>
      <c r="L66" s="207"/>
      <c r="M66" s="207"/>
      <c r="N66" s="207"/>
      <c r="O66" s="207"/>
      <c r="P66" s="207"/>
      <c r="Q66" s="207"/>
      <c r="S66" s="106"/>
    </row>
    <row r="67" spans="1:19" s="53" customFormat="1" ht="231.6" hidden="1" customHeight="1" thickBot="1">
      <c r="A67" s="54">
        <v>7</v>
      </c>
      <c r="B67" s="203" t="str">
        <f>$L$11</f>
        <v>FEELCE 100% COTTON 330GSM</v>
      </c>
      <c r="C67" s="203"/>
      <c r="D67" s="69" t="s">
        <v>66</v>
      </c>
      <c r="E67" s="69" t="str">
        <f>$D$39</f>
        <v>FLINT STONE</v>
      </c>
      <c r="F67" s="54" t="s">
        <v>33</v>
      </c>
      <c r="G67" s="70">
        <f>$Q$39</f>
        <v>639</v>
      </c>
      <c r="H67" s="71">
        <v>0</v>
      </c>
      <c r="I67" s="57">
        <f>H67*G67</f>
        <v>0</v>
      </c>
      <c r="J67" s="62">
        <f>I67*0.5%+(I67/50)*0.5</f>
        <v>0</v>
      </c>
      <c r="K67" s="62">
        <v>3</v>
      </c>
      <c r="L67" s="62">
        <v>0</v>
      </c>
      <c r="M67" s="114">
        <f>ROUNDUP(SUM(I67:L67),0)</f>
        <v>3</v>
      </c>
      <c r="N67" s="204" t="s">
        <v>73</v>
      </c>
      <c r="O67" s="205"/>
      <c r="P67" s="205"/>
      <c r="Q67" s="205"/>
      <c r="S67" s="107"/>
    </row>
    <row r="68" spans="1:19" s="53" customFormat="1" ht="269.10000000000002" hidden="1" customHeight="1" thickBot="1">
      <c r="A68" s="54">
        <v>8</v>
      </c>
      <c r="B68" s="206" t="s">
        <v>69</v>
      </c>
      <c r="C68" s="206"/>
      <c r="D68" s="69" t="s">
        <v>65</v>
      </c>
      <c r="E68" s="69" t="str">
        <f>E67</f>
        <v>FLINT STONE</v>
      </c>
      <c r="F68" s="54" t="s">
        <v>33</v>
      </c>
      <c r="G68" s="70">
        <f>G67</f>
        <v>639</v>
      </c>
      <c r="H68" s="71">
        <v>0</v>
      </c>
      <c r="I68" s="57">
        <f>H68*G68</f>
        <v>0</v>
      </c>
      <c r="J68" s="62">
        <f>I68*5%</f>
        <v>0</v>
      </c>
      <c r="K68" s="62">
        <v>0</v>
      </c>
      <c r="L68" s="62">
        <v>0</v>
      </c>
      <c r="M68" s="114">
        <f>ROUNDUP(SUM(I68:L68),0)</f>
        <v>0</v>
      </c>
      <c r="N68" s="204" t="s">
        <v>74</v>
      </c>
      <c r="O68" s="205"/>
      <c r="P68" s="205"/>
      <c r="Q68" s="205"/>
      <c r="S68" s="107"/>
    </row>
    <row r="69" spans="1:19" s="27" customFormat="1" ht="40.5" hidden="1">
      <c r="A69" s="207" t="str">
        <f>+D42</f>
        <v>BRONZE GREEN</v>
      </c>
      <c r="B69" s="207"/>
      <c r="C69" s="207"/>
      <c r="D69" s="207"/>
      <c r="E69" s="207"/>
      <c r="F69" s="207"/>
      <c r="G69" s="207"/>
      <c r="H69" s="207"/>
      <c r="I69" s="207"/>
      <c r="J69" s="207"/>
      <c r="K69" s="207"/>
      <c r="L69" s="207"/>
      <c r="M69" s="207"/>
      <c r="N69" s="207"/>
      <c r="O69" s="207"/>
      <c r="P69" s="207"/>
      <c r="Q69" s="207"/>
      <c r="S69" s="106"/>
    </row>
    <row r="70" spans="1:19" s="53" customFormat="1" ht="116.45" hidden="1" customHeight="1" thickBot="1">
      <c r="A70" s="54">
        <v>7</v>
      </c>
      <c r="B70" s="203" t="str">
        <f>$L$11</f>
        <v>FEELCE 100% COTTON 330GSM</v>
      </c>
      <c r="C70" s="203"/>
      <c r="D70" s="69" t="s">
        <v>66</v>
      </c>
      <c r="E70" s="69" t="str">
        <f>+A69</f>
        <v>BRONZE GREEN</v>
      </c>
      <c r="F70" s="54" t="s">
        <v>33</v>
      </c>
      <c r="G70" s="70">
        <f>+Q45</f>
        <v>428</v>
      </c>
      <c r="H70" s="71">
        <v>0</v>
      </c>
      <c r="I70" s="57">
        <f>H70*G70</f>
        <v>0</v>
      </c>
      <c r="J70" s="62">
        <f>I70*0.7%+(I70/50)*0.5</f>
        <v>0</v>
      </c>
      <c r="K70" s="62">
        <v>3</v>
      </c>
      <c r="L70" s="62">
        <v>0</v>
      </c>
      <c r="M70" s="114">
        <f>ROUNDUP(SUM(I70:L70),0)</f>
        <v>3</v>
      </c>
      <c r="N70" s="204" t="s">
        <v>75</v>
      </c>
      <c r="O70" s="205"/>
      <c r="P70" s="205"/>
      <c r="Q70" s="205"/>
      <c r="S70" s="107"/>
    </row>
    <row r="71" spans="1:19" s="53" customFormat="1" ht="69.95" hidden="1" customHeight="1" thickBot="1">
      <c r="A71" s="54">
        <v>8</v>
      </c>
      <c r="B71" s="206" t="s">
        <v>69</v>
      </c>
      <c r="C71" s="206"/>
      <c r="D71" s="69" t="s">
        <v>65</v>
      </c>
      <c r="E71" s="69" t="str">
        <f>E70</f>
        <v>BRONZE GREEN</v>
      </c>
      <c r="F71" s="54" t="s">
        <v>33</v>
      </c>
      <c r="G71" s="70">
        <f>G70</f>
        <v>428</v>
      </c>
      <c r="H71" s="71">
        <v>0</v>
      </c>
      <c r="I71" s="57">
        <f>H71*G71</f>
        <v>0</v>
      </c>
      <c r="J71" s="62">
        <f>I71*5%</f>
        <v>0</v>
      </c>
      <c r="K71" s="62">
        <v>0</v>
      </c>
      <c r="L71" s="62">
        <v>0</v>
      </c>
      <c r="M71" s="114">
        <f>ROUNDUP(SUM(I71:L71),0)</f>
        <v>0</v>
      </c>
      <c r="N71" s="204" t="s">
        <v>76</v>
      </c>
      <c r="O71" s="205"/>
      <c r="P71" s="205"/>
      <c r="Q71" s="205"/>
      <c r="S71" s="107"/>
    </row>
    <row r="72" spans="1:19" s="27" customFormat="1" ht="40.5" hidden="1">
      <c r="A72" s="207" t="str">
        <f>+D48</f>
        <v>WILD GINGER</v>
      </c>
      <c r="B72" s="207"/>
      <c r="C72" s="207"/>
      <c r="D72" s="207"/>
      <c r="E72" s="207"/>
      <c r="F72" s="207"/>
      <c r="G72" s="207"/>
      <c r="H72" s="207"/>
      <c r="I72" s="207"/>
      <c r="J72" s="207"/>
      <c r="K72" s="207"/>
      <c r="L72" s="207"/>
      <c r="M72" s="207"/>
      <c r="N72" s="207"/>
      <c r="O72" s="207"/>
      <c r="P72" s="207"/>
      <c r="Q72" s="207"/>
      <c r="S72" s="106"/>
    </row>
    <row r="73" spans="1:19" s="53" customFormat="1" ht="125.45" hidden="1" customHeight="1" thickBot="1">
      <c r="A73" s="54">
        <v>9</v>
      </c>
      <c r="B73" s="203" t="str">
        <f>$L$11</f>
        <v>FEELCE 100% COTTON 330GSM</v>
      </c>
      <c r="C73" s="203"/>
      <c r="D73" s="69" t="s">
        <v>66</v>
      </c>
      <c r="E73" s="69" t="str">
        <f>$D$51</f>
        <v>WILD GINGER</v>
      </c>
      <c r="F73" s="54" t="s">
        <v>33</v>
      </c>
      <c r="G73" s="70">
        <f>$Q$51</f>
        <v>428</v>
      </c>
      <c r="H73" s="71">
        <v>0</v>
      </c>
      <c r="I73" s="57">
        <f>H73*G73</f>
        <v>0</v>
      </c>
      <c r="J73" s="62">
        <f>I73*0.6%+(I73/50)*0.5</f>
        <v>0</v>
      </c>
      <c r="K73" s="62">
        <v>3</v>
      </c>
      <c r="L73" s="62">
        <v>0</v>
      </c>
      <c r="M73" s="114">
        <f>ROUNDUP(SUM(I73:L73),0)</f>
        <v>3</v>
      </c>
      <c r="N73" s="204" t="s">
        <v>77</v>
      </c>
      <c r="O73" s="205"/>
      <c r="P73" s="205"/>
      <c r="Q73" s="205"/>
      <c r="S73" s="107"/>
    </row>
    <row r="74" spans="1:19" s="53" customFormat="1" ht="110.1" hidden="1" customHeight="1" thickBot="1">
      <c r="A74" s="54">
        <v>10</v>
      </c>
      <c r="B74" s="206" t="s">
        <v>69</v>
      </c>
      <c r="C74" s="206"/>
      <c r="D74" s="69" t="s">
        <v>65</v>
      </c>
      <c r="E74" s="69" t="str">
        <f>E73</f>
        <v>WILD GINGER</v>
      </c>
      <c r="F74" s="54" t="s">
        <v>33</v>
      </c>
      <c r="G74" s="70">
        <f>G73</f>
        <v>428</v>
      </c>
      <c r="H74" s="71">
        <v>0</v>
      </c>
      <c r="I74" s="57">
        <f>H74*G74</f>
        <v>0</v>
      </c>
      <c r="J74" s="62">
        <f>I74*5%</f>
        <v>0</v>
      </c>
      <c r="K74" s="62">
        <v>0</v>
      </c>
      <c r="L74" s="62">
        <v>0</v>
      </c>
      <c r="M74" s="114">
        <f>ROUNDUP(SUM(I74:L74),0)</f>
        <v>0</v>
      </c>
      <c r="N74" s="204" t="s">
        <v>78</v>
      </c>
      <c r="O74" s="205"/>
      <c r="P74" s="205"/>
      <c r="Q74" s="205"/>
      <c r="S74" s="107"/>
    </row>
    <row r="75" spans="1:19" s="22" customFormat="1" ht="33.75" thickBot="1">
      <c r="B75" s="40" t="s">
        <v>79</v>
      </c>
      <c r="C75" s="23"/>
      <c r="D75" s="23"/>
      <c r="E75" s="23"/>
      <c r="G75" s="24"/>
      <c r="Q75" s="25"/>
      <c r="S75" s="108"/>
    </row>
    <row r="76" spans="1:19" s="33" customFormat="1" ht="72">
      <c r="A76" s="210" t="s">
        <v>80</v>
      </c>
      <c r="B76" s="211"/>
      <c r="C76" s="211"/>
      <c r="D76" s="211"/>
      <c r="E76" s="212"/>
      <c r="F76" s="37" t="s">
        <v>81</v>
      </c>
      <c r="G76" s="37" t="s">
        <v>82</v>
      </c>
      <c r="H76" s="208" t="s">
        <v>83</v>
      </c>
      <c r="I76" s="213"/>
      <c r="J76" s="38" t="s">
        <v>55</v>
      </c>
      <c r="K76" s="37" t="s">
        <v>84</v>
      </c>
      <c r="L76" s="37" t="s">
        <v>85</v>
      </c>
      <c r="M76" s="39" t="s">
        <v>86</v>
      </c>
      <c r="N76" s="39" t="s">
        <v>87</v>
      </c>
      <c r="O76" s="39" t="s">
        <v>88</v>
      </c>
      <c r="P76" s="208" t="s">
        <v>89</v>
      </c>
      <c r="Q76" s="209"/>
      <c r="S76" s="109"/>
    </row>
    <row r="77" spans="1:19" s="11" customFormat="1" ht="139.5" customHeight="1">
      <c r="A77" s="66">
        <f>ROW()-ROW($A$76)</f>
        <v>1</v>
      </c>
      <c r="B77" s="202" t="s">
        <v>90</v>
      </c>
      <c r="C77" s="202"/>
      <c r="D77" s="202"/>
      <c r="E77" s="202"/>
      <c r="F77" s="136" t="s">
        <v>195</v>
      </c>
      <c r="G77" s="136" t="s">
        <v>195</v>
      </c>
      <c r="H77" s="197" t="str">
        <f>$D$21</f>
        <v>OFF WHITE</v>
      </c>
      <c r="I77" s="198"/>
      <c r="J77" s="61" t="s">
        <v>91</v>
      </c>
      <c r="K77" s="61">
        <f>+$Q$21</f>
        <v>3</v>
      </c>
      <c r="L77" s="68">
        <f>150/4500</f>
        <v>3.3333333333333333E-2</v>
      </c>
      <c r="M77" s="67">
        <f>K77*L77</f>
        <v>0.1</v>
      </c>
      <c r="N77" s="67"/>
      <c r="O77" s="63">
        <f t="shared" ref="O77" si="60">ROUNDUP(N77+M77,0)</f>
        <v>1</v>
      </c>
      <c r="P77" s="199" t="s">
        <v>189</v>
      </c>
      <c r="Q77" s="200"/>
      <c r="S77" s="100"/>
    </row>
    <row r="78" spans="1:19" s="11" customFormat="1" ht="139.5" customHeight="1">
      <c r="A78" s="66">
        <f t="shared" ref="A78:A81" si="61">ROW()-ROW($A$76)</f>
        <v>2</v>
      </c>
      <c r="B78" s="202" t="s">
        <v>92</v>
      </c>
      <c r="C78" s="202"/>
      <c r="D78" s="202"/>
      <c r="E78" s="202"/>
      <c r="F78" s="136" t="s">
        <v>93</v>
      </c>
      <c r="G78" s="96" t="s">
        <v>93</v>
      </c>
      <c r="H78" s="197" t="str">
        <f t="shared" ref="H78:H81" si="62">$D$21</f>
        <v>OFF WHITE</v>
      </c>
      <c r="I78" s="198"/>
      <c r="J78" s="61" t="s">
        <v>94</v>
      </c>
      <c r="K78" s="61">
        <f t="shared" ref="K78:K81" si="63">+$Q$21</f>
        <v>3</v>
      </c>
      <c r="L78" s="68">
        <v>1</v>
      </c>
      <c r="M78" s="67">
        <f t="shared" ref="M78:M83" si="64">K78*L78</f>
        <v>3</v>
      </c>
      <c r="N78" s="67"/>
      <c r="O78" s="63">
        <f t="shared" ref="O78" si="65">ROUNDUP(N78+M78,0)</f>
        <v>3</v>
      </c>
      <c r="P78" s="199" t="s">
        <v>190</v>
      </c>
      <c r="Q78" s="200"/>
      <c r="S78" s="100"/>
    </row>
    <row r="79" spans="1:19" s="11" customFormat="1" ht="139.5" customHeight="1">
      <c r="A79" s="66">
        <f t="shared" si="61"/>
        <v>3</v>
      </c>
      <c r="B79" s="202" t="s">
        <v>95</v>
      </c>
      <c r="C79" s="202"/>
      <c r="D79" s="202"/>
      <c r="E79" s="202"/>
      <c r="F79" s="136" t="s">
        <v>93</v>
      </c>
      <c r="G79" s="96" t="s">
        <v>93</v>
      </c>
      <c r="H79" s="197" t="str">
        <f t="shared" si="62"/>
        <v>OFF WHITE</v>
      </c>
      <c r="I79" s="198"/>
      <c r="J79" s="61" t="s">
        <v>94</v>
      </c>
      <c r="K79" s="61">
        <f t="shared" si="63"/>
        <v>3</v>
      </c>
      <c r="L79" s="68">
        <v>1</v>
      </c>
      <c r="M79" s="67">
        <f t="shared" si="64"/>
        <v>3</v>
      </c>
      <c r="N79" s="67"/>
      <c r="O79" s="63">
        <f t="shared" ref="O79:O81" si="66">ROUNDUP(N79+M79,0)</f>
        <v>3</v>
      </c>
      <c r="P79" s="199" t="s">
        <v>190</v>
      </c>
      <c r="Q79" s="200"/>
      <c r="S79" s="100"/>
    </row>
    <row r="80" spans="1:19" s="11" customFormat="1" ht="139.5" customHeight="1">
      <c r="A80" s="66">
        <f t="shared" si="61"/>
        <v>4</v>
      </c>
      <c r="B80" s="202" t="s">
        <v>213</v>
      </c>
      <c r="C80" s="202"/>
      <c r="D80" s="202"/>
      <c r="E80" s="202"/>
      <c r="F80" s="136" t="s">
        <v>45</v>
      </c>
      <c r="G80" s="96" t="s">
        <v>45</v>
      </c>
      <c r="H80" s="197" t="str">
        <f t="shared" si="62"/>
        <v>OFF WHITE</v>
      </c>
      <c r="I80" s="198"/>
      <c r="J80" s="61" t="s">
        <v>94</v>
      </c>
      <c r="K80" s="61">
        <f t="shared" si="63"/>
        <v>3</v>
      </c>
      <c r="L80" s="68">
        <v>1</v>
      </c>
      <c r="M80" s="67">
        <f t="shared" ref="M80" si="67">K80*L80</f>
        <v>3</v>
      </c>
      <c r="N80" s="67"/>
      <c r="O80" s="63">
        <f t="shared" ref="O80" si="68">ROUNDUP(N80+M80,0)</f>
        <v>3</v>
      </c>
      <c r="P80" s="199" t="s">
        <v>190</v>
      </c>
      <c r="Q80" s="200"/>
      <c r="S80" s="100"/>
    </row>
    <row r="81" spans="1:19" s="11" customFormat="1" ht="139.5" customHeight="1">
      <c r="A81" s="66">
        <f t="shared" si="61"/>
        <v>5</v>
      </c>
      <c r="B81" s="201" t="s">
        <v>196</v>
      </c>
      <c r="C81" s="201"/>
      <c r="D81" s="201"/>
      <c r="E81" s="201"/>
      <c r="F81" s="136" t="s">
        <v>45</v>
      </c>
      <c r="G81" s="96" t="s">
        <v>45</v>
      </c>
      <c r="H81" s="197" t="str">
        <f t="shared" si="62"/>
        <v>OFF WHITE</v>
      </c>
      <c r="I81" s="198"/>
      <c r="J81" s="61" t="s">
        <v>94</v>
      </c>
      <c r="K81" s="61">
        <f t="shared" si="63"/>
        <v>3</v>
      </c>
      <c r="L81" s="68">
        <v>1</v>
      </c>
      <c r="M81" s="67">
        <f t="shared" si="64"/>
        <v>3</v>
      </c>
      <c r="N81" s="67"/>
      <c r="O81" s="63">
        <f t="shared" si="66"/>
        <v>3</v>
      </c>
      <c r="P81" s="199" t="s">
        <v>191</v>
      </c>
      <c r="Q81" s="200"/>
      <c r="S81" s="100"/>
    </row>
    <row r="82" spans="1:19" s="11" customFormat="1" ht="66" hidden="1">
      <c r="A82" s="66">
        <v>1</v>
      </c>
      <c r="B82" s="202" t="s">
        <v>96</v>
      </c>
      <c r="C82" s="202"/>
      <c r="D82" s="202"/>
      <c r="E82" s="202"/>
      <c r="F82" s="58" t="str">
        <f>+D42</f>
        <v>BRONZE GREEN</v>
      </c>
      <c r="G82" s="96" t="s">
        <v>97</v>
      </c>
      <c r="H82" s="197" t="str">
        <f>+D42</f>
        <v>BRONZE GREEN</v>
      </c>
      <c r="I82" s="198"/>
      <c r="J82" s="61" t="s">
        <v>91</v>
      </c>
      <c r="K82" s="61">
        <f>+$Q$45</f>
        <v>428</v>
      </c>
      <c r="L82" s="68">
        <f t="shared" ref="L82:L83" si="69">145/4500</f>
        <v>3.2222222222222222E-2</v>
      </c>
      <c r="M82" s="67">
        <f t="shared" si="64"/>
        <v>13.79111111111111</v>
      </c>
      <c r="N82" s="67"/>
      <c r="O82" s="63">
        <f t="shared" ref="O82:O83" si="70">ROUNDUP(N82+M82,0)</f>
        <v>14</v>
      </c>
      <c r="P82" s="179" t="s">
        <v>98</v>
      </c>
      <c r="Q82" s="179"/>
      <c r="S82" s="100"/>
    </row>
    <row r="83" spans="1:19" s="11" customFormat="1" ht="66" hidden="1">
      <c r="A83" s="66">
        <v>1</v>
      </c>
      <c r="B83" s="202" t="s">
        <v>96</v>
      </c>
      <c r="C83" s="202"/>
      <c r="D83" s="202"/>
      <c r="E83" s="202"/>
      <c r="F83" s="58" t="str">
        <f>+D48</f>
        <v>WILD GINGER</v>
      </c>
      <c r="G83" s="96" t="s">
        <v>99</v>
      </c>
      <c r="H83" s="197" t="str">
        <f>+D48</f>
        <v>WILD GINGER</v>
      </c>
      <c r="I83" s="198"/>
      <c r="J83" s="61" t="s">
        <v>91</v>
      </c>
      <c r="K83" s="61">
        <f>+$Q$51</f>
        <v>428</v>
      </c>
      <c r="L83" s="68">
        <f t="shared" si="69"/>
        <v>3.2222222222222222E-2</v>
      </c>
      <c r="M83" s="67">
        <f t="shared" si="64"/>
        <v>13.79111111111111</v>
      </c>
      <c r="N83" s="67"/>
      <c r="O83" s="63">
        <f t="shared" si="70"/>
        <v>14</v>
      </c>
      <c r="P83" s="179" t="s">
        <v>98</v>
      </c>
      <c r="Q83" s="179"/>
      <c r="S83" s="100"/>
    </row>
    <row r="84" spans="1:19" s="11" customFormat="1" ht="33" hidden="1">
      <c r="A84" s="66">
        <v>2</v>
      </c>
      <c r="B84" s="184" t="s">
        <v>100</v>
      </c>
      <c r="C84" s="185"/>
      <c r="D84" s="185"/>
      <c r="E84" s="186"/>
      <c r="F84" s="117" t="s">
        <v>45</v>
      </c>
      <c r="G84" s="116"/>
      <c r="H84" s="197" t="str">
        <f t="shared" ref="H84" si="71">$D$21</f>
        <v>OFF WHITE</v>
      </c>
      <c r="I84" s="198"/>
      <c r="J84" s="61" t="s">
        <v>94</v>
      </c>
      <c r="K84" s="61">
        <f t="shared" ref="K84" si="72">+$Q$21</f>
        <v>3</v>
      </c>
      <c r="L84" s="61">
        <v>1</v>
      </c>
      <c r="M84" s="61">
        <f t="shared" ref="M84:M113" si="73">L84*K84</f>
        <v>3</v>
      </c>
      <c r="N84" s="67"/>
      <c r="O84" s="63">
        <f t="shared" ref="O84" si="74">ROUNDUP(N84+M84,0)</f>
        <v>3</v>
      </c>
      <c r="P84" s="178" t="s">
        <v>101</v>
      </c>
      <c r="Q84" s="179"/>
      <c r="S84" s="100"/>
    </row>
    <row r="85" spans="1:19" s="11" customFormat="1" ht="33" hidden="1">
      <c r="A85" s="66">
        <v>2</v>
      </c>
      <c r="B85" s="184" t="s">
        <v>100</v>
      </c>
      <c r="C85" s="185"/>
      <c r="D85" s="185"/>
      <c r="E85" s="186"/>
      <c r="F85" s="117" t="s">
        <v>45</v>
      </c>
      <c r="G85" s="116"/>
      <c r="H85" s="197" t="str">
        <f t="shared" ref="H85" si="75">$D$27</f>
        <v>WHITE</v>
      </c>
      <c r="I85" s="198"/>
      <c r="J85" s="61" t="s">
        <v>94</v>
      </c>
      <c r="K85" s="61">
        <f t="shared" ref="K85" si="76">+$Q$27</f>
        <v>846</v>
      </c>
      <c r="L85" s="61">
        <v>1</v>
      </c>
      <c r="M85" s="61">
        <f t="shared" si="73"/>
        <v>846</v>
      </c>
      <c r="N85" s="67"/>
      <c r="O85" s="63">
        <f t="shared" ref="O85" si="77">ROUNDUP(N85+M85,0)</f>
        <v>846</v>
      </c>
      <c r="P85" s="178" t="s">
        <v>101</v>
      </c>
      <c r="Q85" s="179"/>
      <c r="S85" s="100"/>
    </row>
    <row r="86" spans="1:19" s="11" customFormat="1" ht="33" hidden="1">
      <c r="A86" s="66">
        <v>2</v>
      </c>
      <c r="B86" s="184" t="s">
        <v>100</v>
      </c>
      <c r="C86" s="185"/>
      <c r="D86" s="185"/>
      <c r="E86" s="186"/>
      <c r="F86" s="117" t="s">
        <v>45</v>
      </c>
      <c r="G86" s="116"/>
      <c r="H86" s="197" t="str">
        <f t="shared" ref="H86" si="78">$D$33</f>
        <v>WHISPER WHITE</v>
      </c>
      <c r="I86" s="198"/>
      <c r="J86" s="61" t="s">
        <v>94</v>
      </c>
      <c r="K86" s="61">
        <f t="shared" ref="K86" si="79">+$Q$33</f>
        <v>639</v>
      </c>
      <c r="L86" s="61">
        <v>1</v>
      </c>
      <c r="M86" s="61">
        <f t="shared" si="73"/>
        <v>639</v>
      </c>
      <c r="N86" s="67"/>
      <c r="O86" s="63">
        <f t="shared" ref="O86:O87" si="80">ROUNDUP(N86+M86,0)</f>
        <v>639</v>
      </c>
      <c r="P86" s="178" t="s">
        <v>101</v>
      </c>
      <c r="Q86" s="179"/>
      <c r="S86" s="100"/>
    </row>
    <row r="87" spans="1:19" s="11" customFormat="1" ht="33" hidden="1">
      <c r="A87" s="66">
        <v>2</v>
      </c>
      <c r="B87" s="184" t="s">
        <v>100</v>
      </c>
      <c r="C87" s="185"/>
      <c r="D87" s="185"/>
      <c r="E87" s="186"/>
      <c r="F87" s="117" t="s">
        <v>45</v>
      </c>
      <c r="G87" s="116"/>
      <c r="H87" s="197" t="str">
        <f t="shared" ref="H87" si="81">$D$39</f>
        <v>FLINT STONE</v>
      </c>
      <c r="I87" s="198"/>
      <c r="J87" s="61" t="s">
        <v>94</v>
      </c>
      <c r="K87" s="61">
        <f t="shared" ref="K87" si="82">+$Q$39</f>
        <v>639</v>
      </c>
      <c r="L87" s="61">
        <v>1</v>
      </c>
      <c r="M87" s="61">
        <f t="shared" si="73"/>
        <v>639</v>
      </c>
      <c r="N87" s="67"/>
      <c r="O87" s="63">
        <f t="shared" si="80"/>
        <v>639</v>
      </c>
      <c r="P87" s="178" t="s">
        <v>101</v>
      </c>
      <c r="Q87" s="179"/>
      <c r="S87" s="100"/>
    </row>
    <row r="88" spans="1:19" s="11" customFormat="1" ht="33" hidden="1">
      <c r="A88" s="66">
        <v>2</v>
      </c>
      <c r="B88" s="184" t="s">
        <v>100</v>
      </c>
      <c r="C88" s="185"/>
      <c r="D88" s="185"/>
      <c r="E88" s="186"/>
      <c r="F88" s="117" t="s">
        <v>45</v>
      </c>
      <c r="G88" s="116"/>
      <c r="H88" s="197" t="str">
        <f>+D42</f>
        <v>BRONZE GREEN</v>
      </c>
      <c r="I88" s="198"/>
      <c r="J88" s="61" t="s">
        <v>94</v>
      </c>
      <c r="K88" s="61">
        <f t="shared" ref="K88" si="83">+$Q$45</f>
        <v>428</v>
      </c>
      <c r="L88" s="61">
        <v>1</v>
      </c>
      <c r="M88" s="61">
        <f t="shared" si="73"/>
        <v>428</v>
      </c>
      <c r="N88" s="67"/>
      <c r="O88" s="63">
        <f t="shared" ref="O88:O89" si="84">ROUNDUP(N88+M88,0)</f>
        <v>428</v>
      </c>
      <c r="P88" s="178" t="s">
        <v>101</v>
      </c>
      <c r="Q88" s="179"/>
      <c r="S88" s="100"/>
    </row>
    <row r="89" spans="1:19" s="11" customFormat="1" ht="33" hidden="1">
      <c r="A89" s="66">
        <v>2</v>
      </c>
      <c r="B89" s="184" t="s">
        <v>100</v>
      </c>
      <c r="C89" s="185"/>
      <c r="D89" s="185"/>
      <c r="E89" s="186"/>
      <c r="F89" s="117" t="s">
        <v>45</v>
      </c>
      <c r="G89" s="116"/>
      <c r="H89" s="197" t="str">
        <f>+D48</f>
        <v>WILD GINGER</v>
      </c>
      <c r="I89" s="198"/>
      <c r="J89" s="61" t="s">
        <v>94</v>
      </c>
      <c r="K89" s="61">
        <f t="shared" ref="K89" si="85">+$Q$51</f>
        <v>428</v>
      </c>
      <c r="L89" s="61">
        <v>1</v>
      </c>
      <c r="M89" s="61">
        <f t="shared" si="73"/>
        <v>428</v>
      </c>
      <c r="N89" s="67"/>
      <c r="O89" s="63">
        <f t="shared" si="84"/>
        <v>428</v>
      </c>
      <c r="P89" s="178" t="s">
        <v>101</v>
      </c>
      <c r="Q89" s="179"/>
      <c r="S89" s="100"/>
    </row>
    <row r="90" spans="1:19" s="11" customFormat="1" ht="33" hidden="1">
      <c r="A90" s="66">
        <v>3</v>
      </c>
      <c r="B90" s="184" t="s">
        <v>102</v>
      </c>
      <c r="C90" s="185"/>
      <c r="D90" s="185"/>
      <c r="E90" s="186"/>
      <c r="F90" s="117" t="s">
        <v>45</v>
      </c>
      <c r="G90" s="116"/>
      <c r="H90" s="197" t="str">
        <f t="shared" ref="H90" si="86">$D$21</f>
        <v>OFF WHITE</v>
      </c>
      <c r="I90" s="198"/>
      <c r="J90" s="61" t="s">
        <v>94</v>
      </c>
      <c r="K90" s="61">
        <f t="shared" ref="K90" si="87">+$Q$21</f>
        <v>3</v>
      </c>
      <c r="L90" s="61">
        <v>1</v>
      </c>
      <c r="M90" s="61">
        <f t="shared" si="73"/>
        <v>3</v>
      </c>
      <c r="N90" s="67"/>
      <c r="O90" s="63">
        <f t="shared" ref="O90" si="88">ROUNDUP(N90+M90,0)</f>
        <v>3</v>
      </c>
      <c r="P90" s="178" t="s">
        <v>101</v>
      </c>
      <c r="Q90" s="179"/>
      <c r="S90" s="100"/>
    </row>
    <row r="91" spans="1:19" s="11" customFormat="1" ht="33" hidden="1">
      <c r="A91" s="66">
        <v>3</v>
      </c>
      <c r="B91" s="184" t="s">
        <v>102</v>
      </c>
      <c r="C91" s="185"/>
      <c r="D91" s="185"/>
      <c r="E91" s="186"/>
      <c r="F91" s="117" t="s">
        <v>45</v>
      </c>
      <c r="G91" s="116"/>
      <c r="H91" s="197" t="str">
        <f t="shared" ref="H91" si="89">$D$27</f>
        <v>WHITE</v>
      </c>
      <c r="I91" s="198"/>
      <c r="J91" s="61" t="s">
        <v>94</v>
      </c>
      <c r="K91" s="61">
        <f t="shared" ref="K91" si="90">+$Q$27</f>
        <v>846</v>
      </c>
      <c r="L91" s="61">
        <v>1</v>
      </c>
      <c r="M91" s="61">
        <f t="shared" si="73"/>
        <v>846</v>
      </c>
      <c r="N91" s="67"/>
      <c r="O91" s="63">
        <f t="shared" ref="O91" si="91">ROUNDUP(N91+M91,0)</f>
        <v>846</v>
      </c>
      <c r="P91" s="178" t="s">
        <v>101</v>
      </c>
      <c r="Q91" s="179"/>
      <c r="S91" s="100"/>
    </row>
    <row r="92" spans="1:19" s="11" customFormat="1" ht="33" hidden="1">
      <c r="A92" s="66">
        <v>3</v>
      </c>
      <c r="B92" s="184" t="s">
        <v>102</v>
      </c>
      <c r="C92" s="185"/>
      <c r="D92" s="185"/>
      <c r="E92" s="186"/>
      <c r="F92" s="117" t="s">
        <v>45</v>
      </c>
      <c r="G92" s="116"/>
      <c r="H92" s="197" t="str">
        <f>+D30</f>
        <v>WHISPER WHITE</v>
      </c>
      <c r="I92" s="198"/>
      <c r="J92" s="61" t="s">
        <v>94</v>
      </c>
      <c r="K92" s="61">
        <f t="shared" ref="K92" si="92">+$Q$33</f>
        <v>639</v>
      </c>
      <c r="L92" s="61">
        <v>1</v>
      </c>
      <c r="M92" s="61">
        <f t="shared" si="73"/>
        <v>639</v>
      </c>
      <c r="N92" s="67"/>
      <c r="O92" s="63">
        <f t="shared" ref="O92:O93" si="93">ROUNDUP(N92+M92,0)</f>
        <v>639</v>
      </c>
      <c r="P92" s="178" t="s">
        <v>101</v>
      </c>
      <c r="Q92" s="179"/>
      <c r="S92" s="100"/>
    </row>
    <row r="93" spans="1:19" s="11" customFormat="1" ht="33" hidden="1">
      <c r="A93" s="66">
        <v>3</v>
      </c>
      <c r="B93" s="184" t="s">
        <v>102</v>
      </c>
      <c r="C93" s="185"/>
      <c r="D93" s="185"/>
      <c r="E93" s="186"/>
      <c r="F93" s="117" t="s">
        <v>45</v>
      </c>
      <c r="G93" s="116"/>
      <c r="H93" s="197" t="str">
        <f t="shared" ref="H93" si="94">$D$39</f>
        <v>FLINT STONE</v>
      </c>
      <c r="I93" s="198"/>
      <c r="J93" s="61" t="s">
        <v>94</v>
      </c>
      <c r="K93" s="61">
        <f t="shared" ref="K93" si="95">+$Q$39</f>
        <v>639</v>
      </c>
      <c r="L93" s="61">
        <v>1</v>
      </c>
      <c r="M93" s="61">
        <f t="shared" si="73"/>
        <v>639</v>
      </c>
      <c r="N93" s="67"/>
      <c r="O93" s="63">
        <f t="shared" si="93"/>
        <v>639</v>
      </c>
      <c r="P93" s="178" t="s">
        <v>101</v>
      </c>
      <c r="Q93" s="179"/>
      <c r="S93" s="100"/>
    </row>
    <row r="94" spans="1:19" s="11" customFormat="1" ht="33" hidden="1">
      <c r="A94" s="66">
        <v>3</v>
      </c>
      <c r="B94" s="184" t="s">
        <v>102</v>
      </c>
      <c r="C94" s="185"/>
      <c r="D94" s="185"/>
      <c r="E94" s="186"/>
      <c r="F94" s="117" t="s">
        <v>45</v>
      </c>
      <c r="G94" s="116"/>
      <c r="H94" s="197" t="str">
        <f>+H88</f>
        <v>BRONZE GREEN</v>
      </c>
      <c r="I94" s="198"/>
      <c r="J94" s="61" t="s">
        <v>94</v>
      </c>
      <c r="K94" s="61">
        <f t="shared" ref="K94" si="96">+$Q$45</f>
        <v>428</v>
      </c>
      <c r="L94" s="61">
        <v>1</v>
      </c>
      <c r="M94" s="61">
        <f t="shared" si="73"/>
        <v>428</v>
      </c>
      <c r="N94" s="67"/>
      <c r="O94" s="63">
        <f t="shared" ref="O94:O95" si="97">ROUNDUP(N94+M94,0)</f>
        <v>428</v>
      </c>
      <c r="P94" s="178" t="s">
        <v>101</v>
      </c>
      <c r="Q94" s="179"/>
      <c r="S94" s="100"/>
    </row>
    <row r="95" spans="1:19" s="11" customFormat="1" ht="33" hidden="1">
      <c r="A95" s="66">
        <v>3</v>
      </c>
      <c r="B95" s="184" t="s">
        <v>102</v>
      </c>
      <c r="C95" s="185"/>
      <c r="D95" s="185"/>
      <c r="E95" s="186"/>
      <c r="F95" s="117" t="s">
        <v>45</v>
      </c>
      <c r="G95" s="116"/>
      <c r="H95" s="197" t="str">
        <f>+H89</f>
        <v>WILD GINGER</v>
      </c>
      <c r="I95" s="198"/>
      <c r="J95" s="61" t="s">
        <v>94</v>
      </c>
      <c r="K95" s="61">
        <f t="shared" ref="K95" si="98">+$Q$51</f>
        <v>428</v>
      </c>
      <c r="L95" s="61">
        <v>1</v>
      </c>
      <c r="M95" s="61">
        <f t="shared" si="73"/>
        <v>428</v>
      </c>
      <c r="N95" s="67"/>
      <c r="O95" s="63">
        <f t="shared" si="97"/>
        <v>428</v>
      </c>
      <c r="P95" s="178" t="s">
        <v>101</v>
      </c>
      <c r="Q95" s="179"/>
      <c r="S95" s="100"/>
    </row>
    <row r="96" spans="1:19" s="11" customFormat="1" ht="33" hidden="1">
      <c r="A96" s="66">
        <v>4</v>
      </c>
      <c r="B96" s="201" t="s">
        <v>103</v>
      </c>
      <c r="C96" s="202"/>
      <c r="D96" s="202"/>
      <c r="E96" s="202"/>
      <c r="F96" s="117" t="s">
        <v>45</v>
      </c>
      <c r="G96" s="116"/>
      <c r="H96" s="197" t="str">
        <f t="shared" ref="H96" si="99">$D$21</f>
        <v>OFF WHITE</v>
      </c>
      <c r="I96" s="198"/>
      <c r="J96" s="61" t="s">
        <v>94</v>
      </c>
      <c r="K96" s="61">
        <f t="shared" ref="K96" si="100">+$Q$21</f>
        <v>3</v>
      </c>
      <c r="L96" s="61">
        <v>1</v>
      </c>
      <c r="M96" s="61">
        <f t="shared" si="73"/>
        <v>3</v>
      </c>
      <c r="N96" s="67"/>
      <c r="O96" s="63">
        <f t="shared" ref="O96:O102" si="101">ROUNDUP(N96+M96,0)</f>
        <v>3</v>
      </c>
      <c r="P96" s="178" t="s">
        <v>104</v>
      </c>
      <c r="Q96" s="179"/>
      <c r="S96" s="100"/>
    </row>
    <row r="97" spans="1:19" s="11" customFormat="1" ht="33" hidden="1">
      <c r="A97" s="66">
        <v>4</v>
      </c>
      <c r="B97" s="201" t="s">
        <v>103</v>
      </c>
      <c r="C97" s="202"/>
      <c r="D97" s="202"/>
      <c r="E97" s="202"/>
      <c r="F97" s="117" t="s">
        <v>45</v>
      </c>
      <c r="G97" s="116"/>
      <c r="H97" s="197" t="str">
        <f t="shared" ref="H97" si="102">$D$27</f>
        <v>WHITE</v>
      </c>
      <c r="I97" s="198"/>
      <c r="J97" s="61" t="s">
        <v>94</v>
      </c>
      <c r="K97" s="61">
        <f t="shared" ref="K97" si="103">+$Q$27</f>
        <v>846</v>
      </c>
      <c r="L97" s="61">
        <v>1</v>
      </c>
      <c r="M97" s="61">
        <f t="shared" si="73"/>
        <v>846</v>
      </c>
      <c r="N97" s="67"/>
      <c r="O97" s="63">
        <f t="shared" ref="O97" si="104">ROUNDUP(N97+M97,0)</f>
        <v>846</v>
      </c>
      <c r="P97" s="178" t="s">
        <v>104</v>
      </c>
      <c r="Q97" s="179"/>
      <c r="S97" s="100"/>
    </row>
    <row r="98" spans="1:19" s="11" customFormat="1" ht="33" hidden="1">
      <c r="A98" s="66">
        <v>4</v>
      </c>
      <c r="B98" s="201" t="s">
        <v>103</v>
      </c>
      <c r="C98" s="202"/>
      <c r="D98" s="202"/>
      <c r="E98" s="202"/>
      <c r="F98" s="117" t="s">
        <v>45</v>
      </c>
      <c r="G98" s="116"/>
      <c r="H98" s="197" t="str">
        <f t="shared" ref="H98" si="105">$D$33</f>
        <v>WHISPER WHITE</v>
      </c>
      <c r="I98" s="198"/>
      <c r="J98" s="61" t="s">
        <v>94</v>
      </c>
      <c r="K98" s="61">
        <f t="shared" ref="K98" si="106">+$Q$33</f>
        <v>639</v>
      </c>
      <c r="L98" s="61">
        <v>1</v>
      </c>
      <c r="M98" s="61">
        <f t="shared" si="73"/>
        <v>639</v>
      </c>
      <c r="N98" s="67"/>
      <c r="O98" s="63">
        <f t="shared" ref="O98:O99" si="107">ROUNDUP(N98+M98,0)</f>
        <v>639</v>
      </c>
      <c r="P98" s="178" t="s">
        <v>104</v>
      </c>
      <c r="Q98" s="179"/>
      <c r="S98" s="100"/>
    </row>
    <row r="99" spans="1:19" s="11" customFormat="1" ht="33" hidden="1">
      <c r="A99" s="66">
        <v>4</v>
      </c>
      <c r="B99" s="201" t="s">
        <v>103</v>
      </c>
      <c r="C99" s="202"/>
      <c r="D99" s="202"/>
      <c r="E99" s="202"/>
      <c r="F99" s="117" t="s">
        <v>45</v>
      </c>
      <c r="G99" s="116"/>
      <c r="H99" s="197" t="str">
        <f>+H93</f>
        <v>FLINT STONE</v>
      </c>
      <c r="I99" s="198"/>
      <c r="J99" s="61" t="s">
        <v>94</v>
      </c>
      <c r="K99" s="61">
        <f t="shared" ref="K99" si="108">+$Q$39</f>
        <v>639</v>
      </c>
      <c r="L99" s="61">
        <v>1</v>
      </c>
      <c r="M99" s="61">
        <f t="shared" si="73"/>
        <v>639</v>
      </c>
      <c r="N99" s="67"/>
      <c r="O99" s="63">
        <f t="shared" si="107"/>
        <v>639</v>
      </c>
      <c r="P99" s="178" t="s">
        <v>104</v>
      </c>
      <c r="Q99" s="179"/>
      <c r="S99" s="100"/>
    </row>
    <row r="100" spans="1:19" s="11" customFormat="1" ht="33" hidden="1">
      <c r="A100" s="66">
        <v>4</v>
      </c>
      <c r="B100" s="201" t="s">
        <v>103</v>
      </c>
      <c r="C100" s="202"/>
      <c r="D100" s="202"/>
      <c r="E100" s="202"/>
      <c r="F100" s="117" t="s">
        <v>45</v>
      </c>
      <c r="G100" s="116"/>
      <c r="H100" s="197" t="str">
        <f>+H94</f>
        <v>BRONZE GREEN</v>
      </c>
      <c r="I100" s="198"/>
      <c r="J100" s="61" t="s">
        <v>94</v>
      </c>
      <c r="K100" s="61">
        <f t="shared" ref="K100" si="109">+$Q$45</f>
        <v>428</v>
      </c>
      <c r="L100" s="61">
        <v>1</v>
      </c>
      <c r="M100" s="61">
        <f t="shared" si="73"/>
        <v>428</v>
      </c>
      <c r="N100" s="67"/>
      <c r="O100" s="63">
        <f t="shared" ref="O100:O101" si="110">ROUNDUP(N100+M100,0)</f>
        <v>428</v>
      </c>
      <c r="P100" s="178" t="s">
        <v>104</v>
      </c>
      <c r="Q100" s="179"/>
      <c r="S100" s="100"/>
    </row>
    <row r="101" spans="1:19" s="11" customFormat="1" ht="33" hidden="1">
      <c r="A101" s="66">
        <v>4</v>
      </c>
      <c r="B101" s="201" t="s">
        <v>103</v>
      </c>
      <c r="C101" s="202"/>
      <c r="D101" s="202"/>
      <c r="E101" s="202"/>
      <c r="F101" s="117" t="s">
        <v>45</v>
      </c>
      <c r="G101" s="116"/>
      <c r="H101" s="197" t="str">
        <f>+H95</f>
        <v>WILD GINGER</v>
      </c>
      <c r="I101" s="198"/>
      <c r="J101" s="61" t="s">
        <v>94</v>
      </c>
      <c r="K101" s="61">
        <f t="shared" ref="K101" si="111">+$Q$51</f>
        <v>428</v>
      </c>
      <c r="L101" s="61">
        <v>1</v>
      </c>
      <c r="M101" s="61">
        <f t="shared" si="73"/>
        <v>428</v>
      </c>
      <c r="N101" s="67"/>
      <c r="O101" s="63">
        <f t="shared" si="110"/>
        <v>428</v>
      </c>
      <c r="P101" s="178" t="s">
        <v>104</v>
      </c>
      <c r="Q101" s="179"/>
      <c r="S101" s="100"/>
    </row>
    <row r="102" spans="1:19" s="11" customFormat="1" ht="33" hidden="1">
      <c r="A102" s="66">
        <v>5</v>
      </c>
      <c r="B102" s="184" t="s">
        <v>105</v>
      </c>
      <c r="C102" s="185"/>
      <c r="D102" s="185"/>
      <c r="E102" s="186"/>
      <c r="F102" s="117" t="s">
        <v>45</v>
      </c>
      <c r="G102" s="116"/>
      <c r="H102" s="197" t="str">
        <f t="shared" ref="H102" si="112">$D$21</f>
        <v>OFF WHITE</v>
      </c>
      <c r="I102" s="198"/>
      <c r="J102" s="61" t="s">
        <v>94</v>
      </c>
      <c r="K102" s="61">
        <f t="shared" ref="K102" si="113">+$Q$21</f>
        <v>3</v>
      </c>
      <c r="L102" s="61">
        <v>1</v>
      </c>
      <c r="M102" s="61">
        <f t="shared" si="73"/>
        <v>3</v>
      </c>
      <c r="N102" s="67"/>
      <c r="O102" s="63">
        <f t="shared" si="101"/>
        <v>3</v>
      </c>
      <c r="P102" s="178" t="s">
        <v>106</v>
      </c>
      <c r="Q102" s="179"/>
      <c r="S102" s="100"/>
    </row>
    <row r="103" spans="1:19" s="11" customFormat="1" ht="33" hidden="1">
      <c r="A103" s="66">
        <v>5</v>
      </c>
      <c r="B103" s="184" t="s">
        <v>105</v>
      </c>
      <c r="C103" s="185"/>
      <c r="D103" s="185"/>
      <c r="E103" s="186"/>
      <c r="F103" s="117" t="s">
        <v>45</v>
      </c>
      <c r="G103" s="116"/>
      <c r="H103" s="197" t="str">
        <f t="shared" ref="H103" si="114">$D$27</f>
        <v>WHITE</v>
      </c>
      <c r="I103" s="198"/>
      <c r="J103" s="61" t="s">
        <v>94</v>
      </c>
      <c r="K103" s="61">
        <f t="shared" ref="K103" si="115">+$Q$27</f>
        <v>846</v>
      </c>
      <c r="L103" s="61">
        <v>1</v>
      </c>
      <c r="M103" s="61">
        <f t="shared" si="73"/>
        <v>846</v>
      </c>
      <c r="N103" s="67"/>
      <c r="O103" s="63">
        <f t="shared" ref="O103" si="116">ROUNDUP(N103+M103,0)</f>
        <v>846</v>
      </c>
      <c r="P103" s="178" t="s">
        <v>106</v>
      </c>
      <c r="Q103" s="179"/>
      <c r="S103" s="100"/>
    </row>
    <row r="104" spans="1:19" s="11" customFormat="1" ht="33" hidden="1">
      <c r="A104" s="66">
        <v>5</v>
      </c>
      <c r="B104" s="184" t="s">
        <v>105</v>
      </c>
      <c r="C104" s="185"/>
      <c r="D104" s="185"/>
      <c r="E104" s="186"/>
      <c r="F104" s="117" t="s">
        <v>45</v>
      </c>
      <c r="G104" s="116"/>
      <c r="H104" s="197" t="str">
        <f t="shared" ref="H104" si="117">$D$33</f>
        <v>WHISPER WHITE</v>
      </c>
      <c r="I104" s="198"/>
      <c r="J104" s="61" t="s">
        <v>94</v>
      </c>
      <c r="K104" s="61">
        <f t="shared" ref="K104" si="118">+$Q$33</f>
        <v>639</v>
      </c>
      <c r="L104" s="61">
        <v>1</v>
      </c>
      <c r="M104" s="61">
        <f t="shared" si="73"/>
        <v>639</v>
      </c>
      <c r="N104" s="67"/>
      <c r="O104" s="63">
        <f t="shared" ref="O104:O105" si="119">ROUNDUP(N104+M104,0)</f>
        <v>639</v>
      </c>
      <c r="P104" s="178" t="s">
        <v>106</v>
      </c>
      <c r="Q104" s="179"/>
      <c r="S104" s="100"/>
    </row>
    <row r="105" spans="1:19" s="11" customFormat="1" ht="33" hidden="1">
      <c r="A105" s="66">
        <v>5</v>
      </c>
      <c r="B105" s="184" t="s">
        <v>105</v>
      </c>
      <c r="C105" s="185"/>
      <c r="D105" s="185"/>
      <c r="E105" s="186"/>
      <c r="F105" s="117" t="s">
        <v>45</v>
      </c>
      <c r="G105" s="116"/>
      <c r="H105" s="197" t="str">
        <f t="shared" ref="H105" si="120">$D$39</f>
        <v>FLINT STONE</v>
      </c>
      <c r="I105" s="198"/>
      <c r="J105" s="61" t="s">
        <v>94</v>
      </c>
      <c r="K105" s="61">
        <f t="shared" ref="K105" si="121">+$Q$39</f>
        <v>639</v>
      </c>
      <c r="L105" s="61">
        <v>1</v>
      </c>
      <c r="M105" s="61">
        <f t="shared" si="73"/>
        <v>639</v>
      </c>
      <c r="N105" s="67"/>
      <c r="O105" s="63">
        <f t="shared" si="119"/>
        <v>639</v>
      </c>
      <c r="P105" s="178" t="s">
        <v>106</v>
      </c>
      <c r="Q105" s="179"/>
      <c r="S105" s="100"/>
    </row>
    <row r="106" spans="1:19" s="11" customFormat="1" ht="33" hidden="1">
      <c r="A106" s="66">
        <v>5</v>
      </c>
      <c r="B106" s="184" t="s">
        <v>105</v>
      </c>
      <c r="C106" s="185"/>
      <c r="D106" s="185"/>
      <c r="E106" s="186"/>
      <c r="F106" s="117" t="s">
        <v>45</v>
      </c>
      <c r="G106" s="116"/>
      <c r="H106" s="197" t="str">
        <f>+H100</f>
        <v>BRONZE GREEN</v>
      </c>
      <c r="I106" s="198"/>
      <c r="J106" s="61" t="s">
        <v>94</v>
      </c>
      <c r="K106" s="61">
        <f t="shared" ref="K106" si="122">+$Q$45</f>
        <v>428</v>
      </c>
      <c r="L106" s="61">
        <v>1</v>
      </c>
      <c r="M106" s="61">
        <f t="shared" si="73"/>
        <v>428</v>
      </c>
      <c r="N106" s="67"/>
      <c r="O106" s="63">
        <f t="shared" ref="O106:O107" si="123">ROUNDUP(N106+M106,0)</f>
        <v>428</v>
      </c>
      <c r="P106" s="178" t="s">
        <v>106</v>
      </c>
      <c r="Q106" s="179"/>
      <c r="S106" s="100"/>
    </row>
    <row r="107" spans="1:19" s="11" customFormat="1" ht="33" hidden="1">
      <c r="A107" s="66">
        <v>5</v>
      </c>
      <c r="B107" s="184" t="s">
        <v>105</v>
      </c>
      <c r="C107" s="185"/>
      <c r="D107" s="185"/>
      <c r="E107" s="186"/>
      <c r="F107" s="117" t="s">
        <v>45</v>
      </c>
      <c r="G107" s="116"/>
      <c r="H107" s="197" t="str">
        <f>+H101</f>
        <v>WILD GINGER</v>
      </c>
      <c r="I107" s="198"/>
      <c r="J107" s="61" t="s">
        <v>94</v>
      </c>
      <c r="K107" s="61">
        <f t="shared" ref="K107" si="124">+$Q$51</f>
        <v>428</v>
      </c>
      <c r="L107" s="61">
        <v>1</v>
      </c>
      <c r="M107" s="61">
        <f t="shared" si="73"/>
        <v>428</v>
      </c>
      <c r="N107" s="67"/>
      <c r="O107" s="63">
        <f t="shared" si="123"/>
        <v>428</v>
      </c>
      <c r="P107" s="178" t="s">
        <v>106</v>
      </c>
      <c r="Q107" s="179"/>
      <c r="S107" s="100"/>
    </row>
    <row r="108" spans="1:19" s="11" customFormat="1" ht="33" hidden="1">
      <c r="A108" s="66">
        <v>6</v>
      </c>
      <c r="B108" s="184" t="s">
        <v>107</v>
      </c>
      <c r="C108" s="185"/>
      <c r="D108" s="185"/>
      <c r="E108" s="186"/>
      <c r="F108" s="117" t="s">
        <v>108</v>
      </c>
      <c r="G108" s="94"/>
      <c r="H108" s="197" t="str">
        <f t="shared" ref="H108" si="125">$D$21</f>
        <v>OFF WHITE</v>
      </c>
      <c r="I108" s="198"/>
      <c r="J108" s="61" t="s">
        <v>33</v>
      </c>
      <c r="K108" s="61">
        <f t="shared" ref="K108" si="126">+$Q$21</f>
        <v>3</v>
      </c>
      <c r="L108" s="68">
        <v>0.03</v>
      </c>
      <c r="M108" s="67">
        <f t="shared" si="73"/>
        <v>0.09</v>
      </c>
      <c r="N108" s="67"/>
      <c r="O108" s="63">
        <f t="shared" ref="O108:O112" si="127">ROUNDUP(N108+M108,0)</f>
        <v>1</v>
      </c>
      <c r="P108" s="178" t="s">
        <v>109</v>
      </c>
      <c r="Q108" s="179"/>
      <c r="S108" s="100"/>
    </row>
    <row r="109" spans="1:19" s="11" customFormat="1" ht="33" hidden="1">
      <c r="A109" s="66">
        <v>6</v>
      </c>
      <c r="B109" s="184" t="s">
        <v>107</v>
      </c>
      <c r="C109" s="185"/>
      <c r="D109" s="185"/>
      <c r="E109" s="186"/>
      <c r="F109" s="117" t="s">
        <v>108</v>
      </c>
      <c r="G109" s="94"/>
      <c r="H109" s="197" t="str">
        <f t="shared" ref="H109" si="128">$D$27</f>
        <v>WHITE</v>
      </c>
      <c r="I109" s="198"/>
      <c r="J109" s="61" t="s">
        <v>33</v>
      </c>
      <c r="K109" s="61">
        <f t="shared" ref="K109" si="129">+$Q$27</f>
        <v>846</v>
      </c>
      <c r="L109" s="68">
        <v>0.03</v>
      </c>
      <c r="M109" s="67">
        <f t="shared" si="73"/>
        <v>25.38</v>
      </c>
      <c r="N109" s="67"/>
      <c r="O109" s="63">
        <f t="shared" si="127"/>
        <v>26</v>
      </c>
      <c r="P109" s="178" t="s">
        <v>109</v>
      </c>
      <c r="Q109" s="179"/>
      <c r="S109" s="100"/>
    </row>
    <row r="110" spans="1:19" s="11" customFormat="1" ht="33" hidden="1">
      <c r="A110" s="66">
        <v>6</v>
      </c>
      <c r="B110" s="184" t="s">
        <v>110</v>
      </c>
      <c r="C110" s="185"/>
      <c r="D110" s="185"/>
      <c r="E110" s="186"/>
      <c r="F110" s="117" t="s">
        <v>108</v>
      </c>
      <c r="G110" s="116"/>
      <c r="H110" s="197" t="str">
        <f t="shared" ref="H110" si="130">$D$33</f>
        <v>WHISPER WHITE</v>
      </c>
      <c r="I110" s="198"/>
      <c r="J110" s="61" t="s">
        <v>33</v>
      </c>
      <c r="K110" s="61">
        <f t="shared" ref="K110" si="131">+$Q$33</f>
        <v>639</v>
      </c>
      <c r="L110" s="68">
        <v>0.03</v>
      </c>
      <c r="M110" s="67">
        <f t="shared" si="73"/>
        <v>19.169999999999998</v>
      </c>
      <c r="N110" s="67"/>
      <c r="O110" s="63">
        <f t="shared" ref="O110:O111" si="132">ROUNDUP(N110+M110,0)</f>
        <v>20</v>
      </c>
      <c r="P110" s="178" t="s">
        <v>109</v>
      </c>
      <c r="Q110" s="179"/>
      <c r="S110" s="100"/>
    </row>
    <row r="111" spans="1:19" s="11" customFormat="1" ht="33" hidden="1">
      <c r="A111" s="66">
        <v>6</v>
      </c>
      <c r="B111" s="184" t="s">
        <v>110</v>
      </c>
      <c r="C111" s="185"/>
      <c r="D111" s="185"/>
      <c r="E111" s="186"/>
      <c r="F111" s="117" t="s">
        <v>108</v>
      </c>
      <c r="G111" s="94"/>
      <c r="H111" s="197" t="str">
        <f>+H105</f>
        <v>FLINT STONE</v>
      </c>
      <c r="I111" s="198"/>
      <c r="J111" s="61" t="s">
        <v>33</v>
      </c>
      <c r="K111" s="61">
        <f t="shared" ref="K111" si="133">+$Q$39</f>
        <v>639</v>
      </c>
      <c r="L111" s="68">
        <v>0.03</v>
      </c>
      <c r="M111" s="67">
        <f t="shared" si="73"/>
        <v>19.169999999999998</v>
      </c>
      <c r="N111" s="67"/>
      <c r="O111" s="63">
        <f t="shared" si="132"/>
        <v>20</v>
      </c>
      <c r="P111" s="178" t="s">
        <v>109</v>
      </c>
      <c r="Q111" s="179"/>
      <c r="S111" s="100"/>
    </row>
    <row r="112" spans="1:19" s="11" customFormat="1" ht="33" hidden="1">
      <c r="A112" s="66">
        <v>6</v>
      </c>
      <c r="B112" s="184" t="s">
        <v>110</v>
      </c>
      <c r="C112" s="185"/>
      <c r="D112" s="185"/>
      <c r="E112" s="186"/>
      <c r="F112" s="117" t="s">
        <v>108</v>
      </c>
      <c r="G112" s="116"/>
      <c r="H112" s="197" t="str">
        <f>+H106</f>
        <v>BRONZE GREEN</v>
      </c>
      <c r="I112" s="198"/>
      <c r="J112" s="61" t="s">
        <v>33</v>
      </c>
      <c r="K112" s="61">
        <f t="shared" ref="K112" si="134">+$Q$45</f>
        <v>428</v>
      </c>
      <c r="L112" s="68">
        <v>0.03</v>
      </c>
      <c r="M112" s="67">
        <f t="shared" si="73"/>
        <v>12.84</v>
      </c>
      <c r="N112" s="67"/>
      <c r="O112" s="63">
        <f t="shared" si="127"/>
        <v>13</v>
      </c>
      <c r="P112" s="178" t="s">
        <v>109</v>
      </c>
      <c r="Q112" s="179"/>
      <c r="S112" s="100"/>
    </row>
    <row r="113" spans="1:19" s="11" customFormat="1" ht="33" hidden="1">
      <c r="A113" s="66">
        <v>6</v>
      </c>
      <c r="B113" s="184" t="s">
        <v>110</v>
      </c>
      <c r="C113" s="185"/>
      <c r="D113" s="185"/>
      <c r="E113" s="186"/>
      <c r="F113" s="117" t="s">
        <v>108</v>
      </c>
      <c r="G113" s="94"/>
      <c r="H113" s="197" t="str">
        <f>+H107</f>
        <v>WILD GINGER</v>
      </c>
      <c r="I113" s="198"/>
      <c r="J113" s="61" t="s">
        <v>33</v>
      </c>
      <c r="K113" s="61">
        <f t="shared" ref="K113" si="135">+$Q$51</f>
        <v>428</v>
      </c>
      <c r="L113" s="68">
        <v>0.03</v>
      </c>
      <c r="M113" s="67">
        <f t="shared" si="73"/>
        <v>12.84</v>
      </c>
      <c r="N113" s="67"/>
      <c r="O113" s="63">
        <f t="shared" ref="O113" si="136">ROUNDUP(N113+M113,0)</f>
        <v>13</v>
      </c>
      <c r="P113" s="178" t="s">
        <v>109</v>
      </c>
      <c r="Q113" s="179"/>
      <c r="S113" s="100"/>
    </row>
    <row r="114" spans="1:19" s="11" customFormat="1" ht="33">
      <c r="A114" s="44"/>
      <c r="B114" s="44"/>
      <c r="C114" s="28"/>
      <c r="D114" s="28"/>
      <c r="E114" s="28"/>
      <c r="F114" s="28"/>
      <c r="G114" s="28"/>
      <c r="H114" s="28"/>
      <c r="I114" s="28"/>
      <c r="J114" s="28"/>
      <c r="K114" s="28"/>
      <c r="L114" s="28"/>
      <c r="M114" s="28"/>
      <c r="N114" s="28"/>
      <c r="O114" s="28"/>
      <c r="P114" s="28"/>
      <c r="S114" s="100"/>
    </row>
    <row r="115" spans="1:19" s="11" customFormat="1" ht="33">
      <c r="B115" s="40" t="s">
        <v>111</v>
      </c>
      <c r="C115" s="41"/>
      <c r="D115" s="42"/>
      <c r="E115" s="42"/>
      <c r="F115" s="42"/>
      <c r="G115" s="43"/>
      <c r="H115" s="42"/>
      <c r="I115" s="42"/>
      <c r="J115" s="183" t="s">
        <v>112</v>
      </c>
      <c r="K115" s="183"/>
      <c r="L115" s="183"/>
      <c r="M115" s="183"/>
      <c r="N115" s="183"/>
      <c r="O115" s="26"/>
      <c r="P115" s="26"/>
      <c r="Q115" s="27"/>
      <c r="S115" s="100"/>
    </row>
    <row r="116" spans="1:19" s="130" customFormat="1" ht="159" customHeight="1">
      <c r="A116" s="130">
        <v>1</v>
      </c>
      <c r="B116" s="176" t="s">
        <v>197</v>
      </c>
      <c r="C116" s="191" t="s">
        <v>204</v>
      </c>
      <c r="D116" s="191"/>
      <c r="E116" s="191"/>
      <c r="F116" s="191"/>
      <c r="G116" s="191"/>
      <c r="H116" s="191"/>
      <c r="I116" s="191"/>
      <c r="J116" s="131"/>
      <c r="K116" s="132"/>
      <c r="L116" s="132"/>
      <c r="M116" s="119"/>
      <c r="N116" s="131"/>
      <c r="O116" s="131"/>
      <c r="P116" s="131"/>
      <c r="Q116" s="131"/>
      <c r="S116" s="133"/>
    </row>
    <row r="117" spans="1:19" s="11" customFormat="1" ht="49.5" hidden="1" customHeight="1">
      <c r="A117" s="44"/>
      <c r="B117" s="180" t="s">
        <v>113</v>
      </c>
      <c r="C117" s="181"/>
      <c r="D117" s="181"/>
      <c r="E117" s="181"/>
      <c r="F117" s="181"/>
      <c r="G117" s="181"/>
      <c r="H117" s="181"/>
      <c r="I117" s="182"/>
      <c r="J117" s="28"/>
      <c r="K117" s="15"/>
      <c r="L117" s="15"/>
      <c r="M117" s="28"/>
      <c r="N117" s="28"/>
      <c r="O117" s="28"/>
      <c r="P117" s="28"/>
      <c r="Q117" s="28"/>
      <c r="S117" s="100"/>
    </row>
    <row r="118" spans="1:19" s="11" customFormat="1" ht="49.5" hidden="1" customHeight="1">
      <c r="A118" s="44"/>
      <c r="B118" s="238" t="s">
        <v>83</v>
      </c>
      <c r="C118" s="239"/>
      <c r="D118" s="192" t="s">
        <v>114</v>
      </c>
      <c r="E118" s="193"/>
      <c r="F118" s="193"/>
      <c r="G118" s="193"/>
      <c r="H118" s="193"/>
      <c r="I118" s="194"/>
      <c r="J118" s="28"/>
      <c r="K118" s="28"/>
      <c r="L118" s="28"/>
      <c r="M118" s="28"/>
      <c r="N118" s="28"/>
      <c r="O118" s="28"/>
      <c r="P118" s="28"/>
      <c r="Q118" s="28"/>
      <c r="S118" s="100"/>
    </row>
    <row r="119" spans="1:19" s="2" customFormat="1" ht="168.75" hidden="1" customHeight="1">
      <c r="A119" s="115"/>
      <c r="B119" s="245" t="str">
        <f>$D$18</f>
        <v>OFF WHITE</v>
      </c>
      <c r="C119" s="245"/>
      <c r="D119" s="188" t="s">
        <v>198</v>
      </c>
      <c r="E119" s="189"/>
      <c r="F119" s="189"/>
      <c r="G119" s="189"/>
      <c r="H119" s="189"/>
      <c r="I119" s="190"/>
      <c r="J119" s="4"/>
      <c r="K119" s="4"/>
      <c r="L119" s="4"/>
      <c r="M119" s="4"/>
      <c r="N119" s="4"/>
      <c r="O119" s="4"/>
      <c r="S119" s="98"/>
    </row>
    <row r="120" spans="1:19" s="3" customFormat="1" ht="82.5" hidden="1" customHeight="1">
      <c r="A120" s="134"/>
      <c r="B120" s="180" t="s">
        <v>115</v>
      </c>
      <c r="C120" s="181"/>
      <c r="D120" s="246"/>
      <c r="E120" s="246"/>
      <c r="F120" s="246"/>
      <c r="G120" s="246"/>
      <c r="H120" s="246"/>
      <c r="I120" s="247"/>
      <c r="J120" s="6"/>
      <c r="K120" s="6"/>
      <c r="L120" s="6"/>
      <c r="M120" s="4"/>
      <c r="N120" s="6"/>
      <c r="O120" s="6"/>
      <c r="S120" s="135"/>
    </row>
    <row r="121" spans="1:19" s="2" customFormat="1" ht="91.5" hidden="1" customHeight="1">
      <c r="A121" s="115"/>
      <c r="B121" s="195"/>
      <c r="C121" s="196"/>
      <c r="D121" s="45" t="s">
        <v>31</v>
      </c>
      <c r="E121" s="45" t="s">
        <v>32</v>
      </c>
      <c r="F121" s="45" t="s">
        <v>33</v>
      </c>
      <c r="G121" s="45" t="s">
        <v>34</v>
      </c>
      <c r="H121" s="45" t="s">
        <v>35</v>
      </c>
      <c r="I121" s="45" t="s">
        <v>116</v>
      </c>
      <c r="J121" s="4"/>
      <c r="K121" s="4"/>
      <c r="L121" s="4"/>
      <c r="M121" s="4"/>
      <c r="N121" s="4"/>
      <c r="O121" s="4"/>
      <c r="S121" s="98"/>
    </row>
    <row r="122" spans="1:19" s="2" customFormat="1" ht="197.25" hidden="1" customHeight="1">
      <c r="A122" s="115"/>
      <c r="B122" s="248" t="s">
        <v>199</v>
      </c>
      <c r="C122" s="249"/>
      <c r="D122" s="177" t="s">
        <v>200</v>
      </c>
      <c r="E122" s="177" t="s">
        <v>200</v>
      </c>
      <c r="F122" s="177" t="s">
        <v>200</v>
      </c>
      <c r="G122" s="177" t="s">
        <v>203</v>
      </c>
      <c r="H122" s="177" t="s">
        <v>200</v>
      </c>
      <c r="I122" s="177" t="s">
        <v>200</v>
      </c>
      <c r="J122" s="4"/>
      <c r="K122" s="4"/>
      <c r="L122" s="4"/>
      <c r="M122" s="4"/>
      <c r="N122" s="4"/>
      <c r="O122" s="4"/>
      <c r="S122" s="98"/>
    </row>
    <row r="123" spans="1:19" s="11" customFormat="1" ht="33">
      <c r="S123" s="100"/>
    </row>
    <row r="124" spans="1:19" s="11" customFormat="1" ht="12.75" customHeight="1">
      <c r="A124" s="44"/>
      <c r="B124" s="44"/>
      <c r="C124" s="44"/>
      <c r="D124" s="44"/>
      <c r="E124" s="44"/>
      <c r="F124" s="44"/>
      <c r="G124" s="44"/>
      <c r="H124" s="44"/>
      <c r="I124" s="44"/>
      <c r="J124" s="28"/>
      <c r="K124" s="28"/>
      <c r="L124" s="28"/>
      <c r="M124" s="28"/>
      <c r="N124" s="28"/>
      <c r="O124" s="28"/>
      <c r="P124" s="28"/>
      <c r="Q124" s="28"/>
      <c r="S124" s="100"/>
    </row>
    <row r="125" spans="1:19" s="130" customFormat="1" ht="69" customHeight="1">
      <c r="A125" s="137">
        <v>2</v>
      </c>
      <c r="B125" s="137" t="s">
        <v>117</v>
      </c>
      <c r="C125" s="137" t="s">
        <v>205</v>
      </c>
      <c r="D125" s="137"/>
      <c r="E125" s="137"/>
      <c r="F125" s="137"/>
      <c r="G125" s="131"/>
      <c r="H125" s="131"/>
      <c r="I125" s="131"/>
      <c r="J125" s="131"/>
      <c r="K125" s="132"/>
      <c r="L125" s="132"/>
      <c r="M125" s="119"/>
      <c r="N125" s="131"/>
      <c r="O125" s="131"/>
      <c r="P125" s="131"/>
      <c r="Q125" s="131"/>
      <c r="S125" s="133"/>
    </row>
    <row r="126" spans="1:19" s="11" customFormat="1" ht="65.25" customHeight="1">
      <c r="A126" s="44"/>
      <c r="B126" s="180" t="s">
        <v>113</v>
      </c>
      <c r="C126" s="181"/>
      <c r="D126" s="181"/>
      <c r="E126" s="181"/>
      <c r="F126" s="181"/>
      <c r="G126" s="181"/>
      <c r="H126" s="181"/>
      <c r="I126" s="182"/>
      <c r="J126" s="28"/>
      <c r="K126" s="15"/>
      <c r="L126" s="15"/>
      <c r="M126" s="28"/>
      <c r="N126" s="28"/>
      <c r="O126" s="28"/>
      <c r="P126" s="28"/>
      <c r="Q126" s="28"/>
      <c r="S126" s="100"/>
    </row>
    <row r="127" spans="1:19" s="11" customFormat="1" ht="63" customHeight="1">
      <c r="A127" s="44"/>
      <c r="B127" s="238" t="s">
        <v>83</v>
      </c>
      <c r="C127" s="239"/>
      <c r="D127" s="192" t="s">
        <v>118</v>
      </c>
      <c r="E127" s="193"/>
      <c r="F127" s="193"/>
      <c r="G127" s="193"/>
      <c r="H127" s="193"/>
      <c r="I127" s="194"/>
      <c r="J127" s="28"/>
      <c r="K127" s="28"/>
      <c r="L127" s="28"/>
      <c r="M127" s="28"/>
      <c r="N127" s="28"/>
      <c r="O127" s="28"/>
      <c r="P127" s="28"/>
      <c r="Q127" s="28"/>
      <c r="S127" s="100"/>
    </row>
    <row r="128" spans="1:19" s="11" customFormat="1" ht="194.25" customHeight="1">
      <c r="A128" s="44"/>
      <c r="B128" s="241" t="str">
        <f>$D$21</f>
        <v>OFF WHITE</v>
      </c>
      <c r="C128" s="241" t="str">
        <f t="shared" ref="C128" si="137">$E$58</f>
        <v>OFF WHITE</v>
      </c>
      <c r="D128" s="188" t="s">
        <v>201</v>
      </c>
      <c r="E128" s="189"/>
      <c r="F128" s="189"/>
      <c r="G128" s="189"/>
      <c r="H128" s="189"/>
      <c r="I128" s="190"/>
      <c r="J128" s="28"/>
      <c r="K128" s="28"/>
      <c r="L128" s="28"/>
      <c r="M128" s="28"/>
      <c r="N128" s="28"/>
      <c r="O128" s="28"/>
      <c r="S128" s="100"/>
    </row>
    <row r="129" spans="1:19" s="11" customFormat="1" ht="54" customHeight="1">
      <c r="A129" s="44"/>
      <c r="B129" s="72"/>
      <c r="C129" s="73"/>
      <c r="D129" s="74"/>
      <c r="E129" s="59"/>
      <c r="F129" s="59"/>
      <c r="G129" s="59"/>
      <c r="H129" s="59"/>
      <c r="I129" s="60"/>
      <c r="J129" s="28"/>
      <c r="K129" s="28"/>
      <c r="L129" s="28"/>
      <c r="M129" s="28"/>
      <c r="N129" s="28"/>
      <c r="O129" s="28"/>
      <c r="S129" s="100"/>
    </row>
    <row r="130" spans="1:19" s="11" customFormat="1" ht="59.25" customHeight="1">
      <c r="A130" s="44"/>
      <c r="B130" s="180" t="s">
        <v>119</v>
      </c>
      <c r="C130" s="181"/>
      <c r="D130" s="181"/>
      <c r="E130" s="181"/>
      <c r="F130" s="181"/>
      <c r="G130" s="181"/>
      <c r="H130" s="181"/>
      <c r="I130" s="182"/>
      <c r="J130" s="28"/>
      <c r="K130" s="28"/>
      <c r="L130" s="28"/>
      <c r="S130" s="100"/>
    </row>
    <row r="131" spans="1:19" s="11" customFormat="1" ht="56.25" customHeight="1">
      <c r="A131" s="44"/>
      <c r="B131" s="195"/>
      <c r="C131" s="196"/>
      <c r="D131" s="45" t="s">
        <v>31</v>
      </c>
      <c r="E131" s="45" t="s">
        <v>32</v>
      </c>
      <c r="F131" s="45" t="s">
        <v>33</v>
      </c>
      <c r="G131" s="45" t="s">
        <v>34</v>
      </c>
      <c r="H131" s="45" t="s">
        <v>35</v>
      </c>
      <c r="I131" s="45" t="s">
        <v>116</v>
      </c>
      <c r="J131" s="28"/>
      <c r="S131" s="100"/>
    </row>
    <row r="132" spans="1:19" s="11" customFormat="1" ht="204" customHeight="1">
      <c r="A132" s="44"/>
      <c r="B132" s="240" t="s">
        <v>120</v>
      </c>
      <c r="C132" s="240"/>
      <c r="D132" s="177" t="s">
        <v>200</v>
      </c>
      <c r="E132" s="177" t="s">
        <v>200</v>
      </c>
      <c r="F132" s="177" t="s">
        <v>200</v>
      </c>
      <c r="G132" s="177" t="s">
        <v>206</v>
      </c>
      <c r="H132" s="177" t="s">
        <v>200</v>
      </c>
      <c r="I132" s="177" t="s">
        <v>200</v>
      </c>
      <c r="J132" s="28"/>
      <c r="S132" s="100"/>
    </row>
    <row r="133" spans="1:19" s="11" customFormat="1" ht="101.25" hidden="1" customHeight="1">
      <c r="A133" s="44"/>
      <c r="B133" s="238" t="s">
        <v>83</v>
      </c>
      <c r="C133" s="239"/>
      <c r="D133" s="192" t="s">
        <v>122</v>
      </c>
      <c r="E133" s="193"/>
      <c r="F133" s="193"/>
      <c r="G133" s="193"/>
      <c r="H133" s="193"/>
      <c r="I133" s="194"/>
      <c r="J133" s="28"/>
      <c r="K133" s="28"/>
      <c r="L133" s="28"/>
      <c r="M133" s="28"/>
      <c r="N133" s="28"/>
      <c r="O133" s="28"/>
      <c r="P133" s="28"/>
      <c r="Q133" s="28"/>
      <c r="S133" s="100"/>
    </row>
    <row r="134" spans="1:19" s="11" customFormat="1" ht="111.75" hidden="1" customHeight="1">
      <c r="A134" s="44"/>
      <c r="B134" s="241" t="str">
        <f>$D$21</f>
        <v>OFF WHITE</v>
      </c>
      <c r="C134" s="241" t="str">
        <f t="shared" ref="C134" si="138">$E$58</f>
        <v>OFF WHITE</v>
      </c>
      <c r="D134" s="242" t="s">
        <v>123</v>
      </c>
      <c r="E134" s="243"/>
      <c r="F134" s="243"/>
      <c r="G134" s="243"/>
      <c r="H134" s="243"/>
      <c r="I134" s="244"/>
      <c r="J134" s="28"/>
      <c r="K134" s="28"/>
      <c r="L134" s="28"/>
      <c r="M134" s="28"/>
      <c r="N134" s="28"/>
      <c r="O134" s="28"/>
      <c r="S134" s="100"/>
    </row>
    <row r="135" spans="1:19" s="11" customFormat="1" ht="204" customHeight="1">
      <c r="A135" s="44"/>
      <c r="B135" s="240" t="s">
        <v>207</v>
      </c>
      <c r="C135" s="240"/>
      <c r="D135" s="177" t="s">
        <v>200</v>
      </c>
      <c r="E135" s="177" t="s">
        <v>200</v>
      </c>
      <c r="F135" s="177" t="s">
        <v>200</v>
      </c>
      <c r="G135" s="177" t="s">
        <v>121</v>
      </c>
      <c r="H135" s="177" t="s">
        <v>200</v>
      </c>
      <c r="I135" s="177" t="s">
        <v>200</v>
      </c>
      <c r="J135" s="28"/>
      <c r="S135" s="100"/>
    </row>
    <row r="136" spans="1:19" s="130" customFormat="1" ht="69" customHeight="1">
      <c r="A136" s="137">
        <v>3</v>
      </c>
      <c r="B136" s="137" t="s">
        <v>124</v>
      </c>
      <c r="C136" s="137" t="s">
        <v>125</v>
      </c>
      <c r="D136" s="137"/>
      <c r="E136" s="137"/>
      <c r="F136" s="137"/>
      <c r="G136" s="131"/>
      <c r="H136" s="131"/>
      <c r="I136" s="131"/>
      <c r="J136" s="131"/>
      <c r="K136" s="132"/>
      <c r="L136" s="132"/>
      <c r="M136" s="119"/>
      <c r="N136" s="131"/>
      <c r="O136" s="131"/>
      <c r="P136" s="131"/>
      <c r="Q136" s="131"/>
      <c r="S136" s="133"/>
    </row>
    <row r="137" spans="1:19" s="11" customFormat="1" ht="65.25" hidden="1" customHeight="1">
      <c r="A137" s="44"/>
      <c r="B137" s="180" t="s">
        <v>113</v>
      </c>
      <c r="C137" s="181"/>
      <c r="D137" s="181"/>
      <c r="E137" s="181"/>
      <c r="F137" s="181"/>
      <c r="G137" s="181"/>
      <c r="H137" s="181"/>
      <c r="I137" s="182"/>
      <c r="J137" s="28"/>
      <c r="K137" s="15"/>
      <c r="L137" s="15"/>
      <c r="M137" s="28"/>
      <c r="N137" s="28"/>
      <c r="O137" s="28"/>
      <c r="P137" s="28"/>
      <c r="Q137" s="28"/>
      <c r="S137" s="100"/>
    </row>
    <row r="138" spans="1:19" s="11" customFormat="1" ht="63" hidden="1" customHeight="1">
      <c r="A138" s="44"/>
      <c r="B138" s="238" t="s">
        <v>83</v>
      </c>
      <c r="C138" s="239"/>
      <c r="D138" s="192" t="s">
        <v>118</v>
      </c>
      <c r="E138" s="193"/>
      <c r="F138" s="193"/>
      <c r="G138" s="193"/>
      <c r="H138" s="193"/>
      <c r="I138" s="194"/>
      <c r="J138" s="28"/>
      <c r="K138" s="28"/>
      <c r="L138" s="28"/>
      <c r="M138" s="28"/>
      <c r="N138" s="28"/>
      <c r="O138" s="28"/>
      <c r="P138" s="28"/>
      <c r="Q138" s="28"/>
      <c r="S138" s="100"/>
    </row>
    <row r="139" spans="1:19" s="11" customFormat="1" ht="194.25" hidden="1" customHeight="1">
      <c r="A139" s="44"/>
      <c r="B139" s="241" t="str">
        <f>$D$21</f>
        <v>OFF WHITE</v>
      </c>
      <c r="C139" s="241" t="str">
        <f t="shared" ref="C139" si="139">$E$58</f>
        <v>OFF WHITE</v>
      </c>
      <c r="D139" s="188" t="s">
        <v>202</v>
      </c>
      <c r="E139" s="189"/>
      <c r="F139" s="189"/>
      <c r="G139" s="189"/>
      <c r="H139" s="189"/>
      <c r="I139" s="190"/>
      <c r="J139" s="28"/>
      <c r="K139" s="28"/>
      <c r="L139" s="28"/>
      <c r="M139" s="28"/>
      <c r="N139" s="28"/>
      <c r="O139" s="28"/>
      <c r="S139" s="100"/>
    </row>
    <row r="140" spans="1:19" s="11" customFormat="1" ht="33">
      <c r="A140" s="44"/>
      <c r="B140" s="44"/>
      <c r="C140" s="28"/>
      <c r="D140" s="28"/>
      <c r="E140" s="28"/>
      <c r="F140" s="28"/>
      <c r="G140" s="28"/>
      <c r="H140" s="28"/>
      <c r="I140" s="28"/>
      <c r="J140" s="28"/>
      <c r="K140" s="28"/>
      <c r="L140" s="28"/>
      <c r="M140" s="28"/>
      <c r="N140" s="28"/>
      <c r="O140" s="28"/>
      <c r="P140" s="28"/>
      <c r="Q140" s="28"/>
      <c r="S140" s="100"/>
    </row>
    <row r="141" spans="1:19" s="11" customFormat="1" ht="29.25" customHeight="1">
      <c r="B141" s="183" t="s">
        <v>126</v>
      </c>
      <c r="C141" s="183"/>
      <c r="D141" s="183"/>
      <c r="E141" s="183"/>
      <c r="G141" s="28"/>
      <c r="N141" s="27"/>
      <c r="O141" s="26"/>
      <c r="P141" s="26"/>
      <c r="Q141" s="27"/>
      <c r="S141" s="100"/>
    </row>
    <row r="142" spans="1:19" s="11" customFormat="1" ht="35.25" customHeight="1">
      <c r="A142" s="44">
        <v>1</v>
      </c>
      <c r="B142" s="46" t="s">
        <v>127</v>
      </c>
      <c r="C142" s="44"/>
      <c r="D142" s="44"/>
      <c r="G142" s="28"/>
      <c r="N142" s="27"/>
      <c r="O142" s="26"/>
      <c r="P142" s="26"/>
      <c r="Q142" s="27"/>
      <c r="S142" s="100"/>
    </row>
    <row r="143" spans="1:19" s="11" customFormat="1" ht="35.25" customHeight="1">
      <c r="A143" s="44">
        <v>2</v>
      </c>
      <c r="B143" s="46" t="s">
        <v>128</v>
      </c>
      <c r="C143" s="44"/>
      <c r="D143" s="44"/>
      <c r="G143" s="28"/>
      <c r="N143" s="27"/>
      <c r="O143" s="26"/>
      <c r="P143" s="26"/>
      <c r="Q143" s="27"/>
      <c r="S143" s="100"/>
    </row>
    <row r="144" spans="1:19" s="11" customFormat="1" ht="35.25" customHeight="1">
      <c r="A144" s="44">
        <v>3</v>
      </c>
      <c r="B144" s="46" t="s">
        <v>129</v>
      </c>
      <c r="C144" s="44"/>
      <c r="D144" s="44"/>
      <c r="G144" s="28"/>
      <c r="N144" s="27"/>
      <c r="O144" s="26"/>
      <c r="P144" s="26"/>
      <c r="Q144" s="27"/>
      <c r="S144" s="100"/>
    </row>
    <row r="145" spans="1:19" s="14" customFormat="1" ht="55.5" customHeight="1">
      <c r="A145" s="12"/>
      <c r="B145" s="173" t="s">
        <v>130</v>
      </c>
      <c r="C145" s="118" t="s">
        <v>43</v>
      </c>
      <c r="D145" s="118" t="s">
        <v>31</v>
      </c>
      <c r="E145" s="118" t="s">
        <v>32</v>
      </c>
      <c r="F145" s="118" t="s">
        <v>33</v>
      </c>
      <c r="G145" s="118" t="s">
        <v>34</v>
      </c>
      <c r="H145" s="118" t="s">
        <v>35</v>
      </c>
      <c r="I145" s="174" t="s">
        <v>36</v>
      </c>
      <c r="J145" s="174" t="s">
        <v>37</v>
      </c>
      <c r="K145" s="128" t="s">
        <v>38</v>
      </c>
      <c r="M145" s="29"/>
      <c r="N145" s="30"/>
      <c r="O145" s="30"/>
      <c r="P145" s="29"/>
      <c r="S145" s="110"/>
    </row>
    <row r="146" spans="1:19" s="14" customFormat="1" ht="55.5" customHeight="1">
      <c r="A146" s="12"/>
      <c r="B146" s="173" t="s">
        <v>131</v>
      </c>
      <c r="C146" s="175">
        <f>+F42</f>
        <v>12</v>
      </c>
      <c r="D146" s="175">
        <f t="shared" ref="D146:J146" si="140">+G42</f>
        <v>24</v>
      </c>
      <c r="E146" s="175">
        <f t="shared" si="140"/>
        <v>62</v>
      </c>
      <c r="F146" s="175">
        <f t="shared" si="140"/>
        <v>116</v>
      </c>
      <c r="G146" s="175">
        <f t="shared" si="140"/>
        <v>102</v>
      </c>
      <c r="H146" s="175">
        <f t="shared" si="140"/>
        <v>50</v>
      </c>
      <c r="I146" s="175">
        <f t="shared" si="140"/>
        <v>22</v>
      </c>
      <c r="J146" s="175">
        <f t="shared" si="140"/>
        <v>12</v>
      </c>
      <c r="K146" s="128">
        <f>SUBTOTAL(9,C146:J146)</f>
        <v>400</v>
      </c>
      <c r="M146" s="29"/>
      <c r="N146" s="30"/>
      <c r="O146" s="30"/>
      <c r="P146" s="29"/>
      <c r="S146" s="110"/>
    </row>
    <row r="147" spans="1:19" s="11" customFormat="1" ht="35.25" customHeight="1">
      <c r="A147" s="44">
        <v>2</v>
      </c>
      <c r="B147" s="46" t="s">
        <v>128</v>
      </c>
      <c r="C147" s="44"/>
      <c r="D147" s="44"/>
      <c r="G147" s="28"/>
      <c r="N147" s="27"/>
      <c r="O147" s="26"/>
      <c r="P147" s="26"/>
      <c r="Q147" s="27"/>
      <c r="S147" s="100"/>
    </row>
    <row r="148" spans="1:19" s="11" customFormat="1" ht="35.25" customHeight="1">
      <c r="A148" s="44">
        <v>3</v>
      </c>
      <c r="B148" s="46" t="s">
        <v>129</v>
      </c>
      <c r="C148" s="44"/>
      <c r="D148" s="44"/>
      <c r="G148" s="28"/>
      <c r="N148" s="27"/>
      <c r="O148" s="26"/>
      <c r="P148" s="26"/>
      <c r="Q148" s="27"/>
      <c r="S148" s="100"/>
    </row>
    <row r="149" spans="1:19" s="14" customFormat="1" ht="55.5" customHeight="1">
      <c r="A149" s="12"/>
      <c r="B149" s="173" t="s">
        <v>130</v>
      </c>
      <c r="C149" s="118" t="s">
        <v>43</v>
      </c>
      <c r="D149" s="118" t="s">
        <v>31</v>
      </c>
      <c r="E149" s="118" t="s">
        <v>32</v>
      </c>
      <c r="F149" s="118" t="s">
        <v>33</v>
      </c>
      <c r="G149" s="118" t="s">
        <v>34</v>
      </c>
      <c r="H149" s="118" t="s">
        <v>35</v>
      </c>
      <c r="I149" s="174" t="s">
        <v>36</v>
      </c>
      <c r="J149" s="174" t="s">
        <v>37</v>
      </c>
      <c r="K149" s="128" t="s">
        <v>38</v>
      </c>
      <c r="M149" s="29"/>
      <c r="N149" s="30"/>
      <c r="O149" s="30"/>
      <c r="P149" s="29"/>
      <c r="S149" s="110"/>
    </row>
    <row r="150" spans="1:19" s="14" customFormat="1" ht="55.5" customHeight="1">
      <c r="A150" s="12"/>
      <c r="B150" s="173" t="s">
        <v>131</v>
      </c>
      <c r="C150" s="175">
        <f>+F53</f>
        <v>0</v>
      </c>
      <c r="D150" s="175">
        <f t="shared" ref="D150:J150" si="141">+G53</f>
        <v>0</v>
      </c>
      <c r="E150" s="175">
        <f t="shared" si="141"/>
        <v>3</v>
      </c>
      <c r="F150" s="175">
        <f t="shared" si="141"/>
        <v>0</v>
      </c>
      <c r="G150" s="175">
        <f t="shared" si="141"/>
        <v>0</v>
      </c>
      <c r="H150" s="175">
        <f t="shared" si="141"/>
        <v>0</v>
      </c>
      <c r="I150" s="175">
        <f t="shared" si="141"/>
        <v>0</v>
      </c>
      <c r="J150" s="175">
        <f t="shared" si="141"/>
        <v>0</v>
      </c>
      <c r="K150" s="128">
        <f>SUBTOTAL(9,C150:J150)</f>
        <v>3</v>
      </c>
      <c r="M150" s="29"/>
      <c r="N150" s="30"/>
      <c r="O150" s="30"/>
      <c r="P150" s="29"/>
      <c r="S150" s="110"/>
    </row>
    <row r="151" spans="1:19" s="138" customFormat="1" ht="207" customHeight="1">
      <c r="B151" s="187"/>
      <c r="C151" s="187"/>
      <c r="D151" s="187"/>
      <c r="E151" s="187"/>
      <c r="F151" s="187"/>
      <c r="G151" s="187"/>
      <c r="H151" s="187"/>
      <c r="I151" s="187"/>
      <c r="J151" s="187"/>
      <c r="K151" s="187"/>
      <c r="L151" s="187"/>
      <c r="M151" s="187"/>
      <c r="N151" s="187"/>
      <c r="O151" s="187"/>
      <c r="P151" s="187"/>
      <c r="Q151" s="187"/>
      <c r="S151" s="139"/>
    </row>
    <row r="152" spans="1:19" s="138" customFormat="1" ht="207" customHeight="1">
      <c r="B152" s="187"/>
      <c r="C152" s="187"/>
      <c r="D152" s="187"/>
      <c r="E152" s="187"/>
      <c r="F152" s="187"/>
      <c r="G152" s="187"/>
      <c r="H152" s="187"/>
      <c r="I152" s="187"/>
      <c r="J152" s="187"/>
      <c r="K152" s="187"/>
      <c r="L152" s="187"/>
      <c r="M152" s="187"/>
      <c r="N152" s="187"/>
      <c r="O152" s="187"/>
      <c r="P152" s="187"/>
      <c r="Q152" s="187"/>
      <c r="S152" s="139"/>
    </row>
    <row r="153" spans="1:19" s="47" customFormat="1" ht="409.5" customHeight="1">
      <c r="B153" s="187"/>
      <c r="C153" s="187"/>
      <c r="D153" s="187"/>
      <c r="E153" s="187"/>
      <c r="F153" s="187"/>
      <c r="G153" s="187"/>
      <c r="H153" s="187"/>
      <c r="I153" s="187"/>
      <c r="J153" s="187"/>
      <c r="K153" s="187"/>
      <c r="L153" s="187"/>
      <c r="M153" s="187"/>
      <c r="N153" s="187"/>
      <c r="O153" s="187"/>
      <c r="P153" s="187"/>
      <c r="Q153" s="187"/>
      <c r="S153" s="111"/>
    </row>
    <row r="154" spans="1:19" s="47" customFormat="1" ht="33">
      <c r="G154" s="48"/>
      <c r="S154" s="111"/>
    </row>
    <row r="155" spans="1:19" s="47" customFormat="1" ht="33">
      <c r="G155" s="48"/>
      <c r="S155" s="111"/>
    </row>
    <row r="156" spans="1:19" s="47" customFormat="1" ht="33">
      <c r="G156" s="48"/>
      <c r="S156" s="111"/>
    </row>
    <row r="157" spans="1:19" s="47" customFormat="1" ht="33">
      <c r="G157" s="48"/>
      <c r="S157" s="111"/>
    </row>
    <row r="158" spans="1:19" s="47" customFormat="1" ht="33">
      <c r="G158" s="48"/>
      <c r="S158" s="111"/>
    </row>
    <row r="159" spans="1:19" s="47" customFormat="1" ht="33">
      <c r="G159" s="48"/>
      <c r="S159" s="111"/>
    </row>
    <row r="160" spans="1:19" s="47" customFormat="1" ht="33">
      <c r="G160" s="48"/>
      <c r="S160" s="111"/>
    </row>
    <row r="161" spans="7:19" s="47" customFormat="1" ht="33">
      <c r="G161" s="48"/>
      <c r="S161" s="111"/>
    </row>
    <row r="162" spans="7:19" s="47" customFormat="1" ht="33">
      <c r="G162" s="48"/>
      <c r="S162" s="111"/>
    </row>
    <row r="163" spans="7:19" s="47" customFormat="1" ht="33">
      <c r="G163" s="48"/>
      <c r="S163" s="111"/>
    </row>
    <row r="164" spans="7:19" s="47" customFormat="1" ht="33">
      <c r="G164" s="48"/>
      <c r="S164" s="111"/>
    </row>
    <row r="165" spans="7:19" s="47" customFormat="1" ht="33">
      <c r="G165" s="48"/>
      <c r="S165" s="111"/>
    </row>
    <row r="166" spans="7:19" s="47" customFormat="1" ht="33">
      <c r="G166" s="48"/>
      <c r="S166" s="111"/>
    </row>
    <row r="167" spans="7:19" s="47" customFormat="1" ht="33">
      <c r="G167" s="48"/>
      <c r="H167" s="31"/>
      <c r="I167" s="31"/>
      <c r="S167" s="111"/>
    </row>
    <row r="168" spans="7:19" s="47" customFormat="1" ht="33">
      <c r="G168" s="48"/>
      <c r="H168" s="31"/>
      <c r="I168" s="31"/>
      <c r="S168" s="111"/>
    </row>
  </sheetData>
  <autoFilter ref="A76:U76" xr:uid="{00000000-0009-0000-0000-000000000000}">
    <filterColumn colId="0" showButton="0"/>
    <filterColumn colId="1" showButton="0"/>
    <filterColumn colId="2" showButton="0"/>
    <filterColumn colId="3" showButton="0"/>
    <filterColumn colId="7" showButton="0"/>
    <filterColumn colId="15" showButton="0"/>
  </autoFilter>
  <mergeCells count="189">
    <mergeCell ref="D127:I127"/>
    <mergeCell ref="B135:C135"/>
    <mergeCell ref="H110:I110"/>
    <mergeCell ref="P110:Q110"/>
    <mergeCell ref="H111:I111"/>
    <mergeCell ref="P111:Q111"/>
    <mergeCell ref="B111:E111"/>
    <mergeCell ref="H88:I88"/>
    <mergeCell ref="B139:C139"/>
    <mergeCell ref="B132:C132"/>
    <mergeCell ref="D138:I138"/>
    <mergeCell ref="B134:C134"/>
    <mergeCell ref="B138:C138"/>
    <mergeCell ref="B128:C128"/>
    <mergeCell ref="D128:I128"/>
    <mergeCell ref="B133:C133"/>
    <mergeCell ref="D133:I133"/>
    <mergeCell ref="B130:I130"/>
    <mergeCell ref="B131:C131"/>
    <mergeCell ref="D134:I134"/>
    <mergeCell ref="B118:C118"/>
    <mergeCell ref="B119:C119"/>
    <mergeCell ref="B120:I120"/>
    <mergeCell ref="B122:C122"/>
    <mergeCell ref="B126:I126"/>
    <mergeCell ref="B127:C127"/>
    <mergeCell ref="A66:Q66"/>
    <mergeCell ref="H84:I84"/>
    <mergeCell ref="B78:E78"/>
    <mergeCell ref="H78:I78"/>
    <mergeCell ref="P78:Q78"/>
    <mergeCell ref="N74:Q74"/>
    <mergeCell ref="B74:C74"/>
    <mergeCell ref="A69:Q69"/>
    <mergeCell ref="P106:Q106"/>
    <mergeCell ref="P92:Q92"/>
    <mergeCell ref="P93:Q93"/>
    <mergeCell ref="P91:Q91"/>
    <mergeCell ref="P97:Q97"/>
    <mergeCell ref="B103:E103"/>
    <mergeCell ref="P113:Q113"/>
    <mergeCell ref="B99:E99"/>
    <mergeCell ref="B104:E104"/>
    <mergeCell ref="B105:E105"/>
    <mergeCell ref="H104:I104"/>
    <mergeCell ref="P104:Q104"/>
    <mergeCell ref="P100:Q100"/>
    <mergeCell ref="B101:E101"/>
    <mergeCell ref="P103:Q103"/>
    <mergeCell ref="P105:Q105"/>
    <mergeCell ref="P108:Q108"/>
    <mergeCell ref="P102:Q102"/>
    <mergeCell ref="P101:Q101"/>
    <mergeCell ref="H106:I106"/>
    <mergeCell ref="B113:E113"/>
    <mergeCell ref="H113:I113"/>
    <mergeCell ref="P98:Q98"/>
    <mergeCell ref="B109:E109"/>
    <mergeCell ref="B112:E112"/>
    <mergeCell ref="B108:E108"/>
    <mergeCell ref="H108:I108"/>
    <mergeCell ref="H105:I105"/>
    <mergeCell ref="B106:E106"/>
    <mergeCell ref="B107:E107"/>
    <mergeCell ref="H107:I107"/>
    <mergeCell ref="H112:I112"/>
    <mergeCell ref="P112:Q112"/>
    <mergeCell ref="P99:Q99"/>
    <mergeCell ref="P107:Q107"/>
    <mergeCell ref="B110:E110"/>
    <mergeCell ref="H103:I103"/>
    <mergeCell ref="H109:I109"/>
    <mergeCell ref="N1:O1"/>
    <mergeCell ref="P1:Q1"/>
    <mergeCell ref="N2:O2"/>
    <mergeCell ref="P2:Q2"/>
    <mergeCell ref="N3:O3"/>
    <mergeCell ref="P3:Q3"/>
    <mergeCell ref="G5:M8"/>
    <mergeCell ref="D54:Q55"/>
    <mergeCell ref="D11:F11"/>
    <mergeCell ref="B13:F13"/>
    <mergeCell ref="L11:Q11"/>
    <mergeCell ref="B90:E90"/>
    <mergeCell ref="H90:I90"/>
    <mergeCell ref="B102:E102"/>
    <mergeCell ref="H102:I102"/>
    <mergeCell ref="B92:E92"/>
    <mergeCell ref="H92:I92"/>
    <mergeCell ref="B96:E96"/>
    <mergeCell ref="B97:E97"/>
    <mergeCell ref="H97:I97"/>
    <mergeCell ref="B98:E98"/>
    <mergeCell ref="H98:I98"/>
    <mergeCell ref="B100:E100"/>
    <mergeCell ref="H100:I100"/>
    <mergeCell ref="H101:I101"/>
    <mergeCell ref="H99:I99"/>
    <mergeCell ref="P88:Q88"/>
    <mergeCell ref="B89:E89"/>
    <mergeCell ref="A60:Q60"/>
    <mergeCell ref="N56:Q56"/>
    <mergeCell ref="N58:Q58"/>
    <mergeCell ref="A56:C56"/>
    <mergeCell ref="B58:C58"/>
    <mergeCell ref="B59:C59"/>
    <mergeCell ref="N59:Q59"/>
    <mergeCell ref="A57:Q57"/>
    <mergeCell ref="B65:C65"/>
    <mergeCell ref="N65:Q65"/>
    <mergeCell ref="A63:Q63"/>
    <mergeCell ref="N61:Q61"/>
    <mergeCell ref="B64:C64"/>
    <mergeCell ref="N64:Q64"/>
    <mergeCell ref="B61:C61"/>
    <mergeCell ref="B62:C62"/>
    <mergeCell ref="N62:Q62"/>
    <mergeCell ref="P87:Q87"/>
    <mergeCell ref="B70:C70"/>
    <mergeCell ref="N70:Q70"/>
    <mergeCell ref="B71:C71"/>
    <mergeCell ref="N71:Q71"/>
    <mergeCell ref="P96:Q96"/>
    <mergeCell ref="P90:Q90"/>
    <mergeCell ref="B67:C67"/>
    <mergeCell ref="N67:Q67"/>
    <mergeCell ref="H96:I96"/>
    <mergeCell ref="B68:C68"/>
    <mergeCell ref="N68:Q68"/>
    <mergeCell ref="A72:Q72"/>
    <mergeCell ref="B73:C73"/>
    <mergeCell ref="N73:Q73"/>
    <mergeCell ref="P76:Q76"/>
    <mergeCell ref="P77:Q77"/>
    <mergeCell ref="A76:E76"/>
    <mergeCell ref="B77:E77"/>
    <mergeCell ref="H76:I76"/>
    <mergeCell ref="H77:I77"/>
    <mergeCell ref="H87:I87"/>
    <mergeCell ref="B93:E93"/>
    <mergeCell ref="H93:I93"/>
    <mergeCell ref="P82:Q82"/>
    <mergeCell ref="B83:E83"/>
    <mergeCell ref="B87:E87"/>
    <mergeCell ref="B79:E79"/>
    <mergeCell ref="H79:I79"/>
    <mergeCell ref="P79:Q79"/>
    <mergeCell ref="B81:E81"/>
    <mergeCell ref="H81:I81"/>
    <mergeCell ref="P81:Q81"/>
    <mergeCell ref="B86:E86"/>
    <mergeCell ref="H86:I86"/>
    <mergeCell ref="P86:Q86"/>
    <mergeCell ref="B85:E85"/>
    <mergeCell ref="H85:I85"/>
    <mergeCell ref="P85:Q85"/>
    <mergeCell ref="P84:Q84"/>
    <mergeCell ref="B84:E84"/>
    <mergeCell ref="B82:E82"/>
    <mergeCell ref="H82:I82"/>
    <mergeCell ref="H83:I83"/>
    <mergeCell ref="P83:Q83"/>
    <mergeCell ref="B80:E80"/>
    <mergeCell ref="H80:I80"/>
    <mergeCell ref="P80:Q80"/>
    <mergeCell ref="P109:Q109"/>
    <mergeCell ref="B137:I137"/>
    <mergeCell ref="B141:E141"/>
    <mergeCell ref="B88:E88"/>
    <mergeCell ref="B153:Q153"/>
    <mergeCell ref="J115:N115"/>
    <mergeCell ref="D139:I139"/>
    <mergeCell ref="C116:I116"/>
    <mergeCell ref="B151:Q151"/>
    <mergeCell ref="B152:Q152"/>
    <mergeCell ref="B117:I117"/>
    <mergeCell ref="D118:I118"/>
    <mergeCell ref="D119:I119"/>
    <mergeCell ref="B121:C121"/>
    <mergeCell ref="H89:I89"/>
    <mergeCell ref="P89:Q89"/>
    <mergeCell ref="B94:E94"/>
    <mergeCell ref="H94:I94"/>
    <mergeCell ref="P94:Q94"/>
    <mergeCell ref="B95:E95"/>
    <mergeCell ref="H95:I95"/>
    <mergeCell ref="P95:Q95"/>
    <mergeCell ref="B91:E91"/>
    <mergeCell ref="H91:I91"/>
  </mergeCells>
  <phoneticPr fontId="70" type="noConversion"/>
  <conditionalFormatting sqref="F77:F83">
    <cfRule type="duplicateValues" dxfId="4" priority="6"/>
  </conditionalFormatting>
  <conditionalFormatting sqref="F77:G77">
    <cfRule type="cellIs" dxfId="3" priority="2" operator="lessThan">
      <formula>0</formula>
    </cfRule>
  </conditionalFormatting>
  <conditionalFormatting sqref="G77">
    <cfRule type="duplicateValues" dxfId="2" priority="1"/>
  </conditionalFormatting>
  <printOptions horizontalCentered="1"/>
  <pageMargins left="0.25" right="0" top="0.61388888888888904" bottom="0.75" header="0" footer="0"/>
  <pageSetup paperSize="9" scale="22" fitToHeight="0" orientation="portrait" r:id="rId1"/>
  <headerFooter>
    <oddHeader>&amp;L&amp;G&amp;R&amp;"Muli,Bold"&amp;42[CUTTING DOCKET]</oddHeader>
    <oddFooter>&amp;L&amp;"Euclid Circular A,Bold"&amp;18[UA]&amp;"-,Regular"&amp;11
&amp;G&amp;R&amp;G</oddFooter>
  </headerFooter>
  <rowBreaks count="2" manualBreakCount="2">
    <brk id="113" max="16" man="1"/>
    <brk id="152" max="16"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20"/>
  <sheetViews>
    <sheetView view="pageBreakPreview" zoomScale="25" zoomScaleNormal="40" zoomScaleSheetLayoutView="25" zoomScalePageLayoutView="25" workbookViewId="0">
      <pane ySplit="5" topLeftCell="A6" activePane="bottomLeft" state="frozen"/>
      <selection activeCell="D65" sqref="D65"/>
      <selection pane="bottomLeft" activeCell="C1" sqref="C1"/>
    </sheetView>
  </sheetViews>
  <sheetFormatPr defaultColWidth="9.140625" defaultRowHeight="24"/>
  <cols>
    <col min="1" max="1" width="73.85546875" style="157" customWidth="1"/>
    <col min="2" max="2" width="97.5703125" style="158" hidden="1" customWidth="1"/>
    <col min="3" max="3" width="188.42578125" style="158" customWidth="1"/>
    <col min="4" max="16384" width="9.140625" style="158"/>
  </cols>
  <sheetData>
    <row r="1" spans="1:8" s="142" customFormat="1" ht="134.25" customHeight="1">
      <c r="A1" s="140"/>
      <c r="B1" s="141"/>
      <c r="C1" s="141"/>
    </row>
    <row r="2" spans="1:8" s="142" customFormat="1" ht="37.5" customHeight="1">
      <c r="A2" s="141" t="str">
        <f>'[2]1. CUTTING '!B6</f>
        <v xml:space="preserve">JOB NUMBER:  </v>
      </c>
      <c r="B2" s="141" t="str">
        <f>'[3]1. CUTTING'!D6</f>
        <v>C21  SS24  G2693</v>
      </c>
      <c r="C2" s="141" t="str">
        <f>'1. CUTTING DOCKET'!$D$6</f>
        <v>T25  FW25  G2783</v>
      </c>
    </row>
    <row r="3" spans="1:8" s="142" customFormat="1" ht="37.5" customHeight="1">
      <c r="A3" s="143" t="str">
        <f>'[2]1. CUTTING '!B7</f>
        <v xml:space="preserve">STYLE NUMBER: </v>
      </c>
      <c r="B3" s="144" t="str">
        <f>'[3]1. CUTTING'!D7</f>
        <v>CRTZ-1206</v>
      </c>
      <c r="C3" s="141" t="str">
        <f>'1. CUTTING DOCKET'!D7</f>
        <v>C0057-HOD057-OPTION 1</v>
      </c>
    </row>
    <row r="4" spans="1:8" s="142" customFormat="1" ht="37.5" customHeight="1">
      <c r="A4" s="143" t="str">
        <f>'[2]1. CUTTING '!B8</f>
        <v xml:space="preserve">STYLE NAME : </v>
      </c>
      <c r="B4" s="141" t="str">
        <f>'[3]1. CUTTING'!D8</f>
        <v>ALCATRAZ HOODIE 2024 OFF WHITE</v>
      </c>
      <c r="C4" s="141" t="str">
        <f>'1. CUTTING DOCKET'!D8</f>
        <v>FLORA FULL ICON HOODIE WOMEN OFF WHITE</v>
      </c>
    </row>
    <row r="5" spans="1:8" s="142" customFormat="1" ht="75.95" customHeight="1">
      <c r="A5" s="145"/>
      <c r="B5" s="146" t="str">
        <f>'[3]1. CUTTING'!A33</f>
        <v>CREAM</v>
      </c>
      <c r="C5" s="146" t="str">
        <f>'1. CUTTING DOCKET'!$D$18</f>
        <v>OFF WHITE</v>
      </c>
    </row>
    <row r="6" spans="1:8" s="149" customFormat="1" ht="40.5">
      <c r="A6" s="147" t="s">
        <v>132</v>
      </c>
      <c r="B6" s="148" t="str">
        <f t="shared" ref="B6" si="0">B5</f>
        <v>CREAM</v>
      </c>
      <c r="C6" s="148" t="str">
        <f>'1. CUTTING DOCKET'!E58</f>
        <v>OFF WHITE</v>
      </c>
    </row>
    <row r="7" spans="1:8" s="149" customFormat="1" ht="87" customHeight="1">
      <c r="A7" s="150" t="s">
        <v>133</v>
      </c>
      <c r="B7" s="250" t="str">
        <f>'1. CUTTING DOCKET'!$L$11</f>
        <v>FEELCE 100% COTTON 330GSM</v>
      </c>
      <c r="C7" s="251"/>
    </row>
    <row r="8" spans="1:8" s="149" customFormat="1" ht="321" customHeight="1">
      <c r="A8" s="151" t="str">
        <f>'1. CUTTING DOCKET'!D58</f>
        <v>VẢI CHÍNH +VIỀN</v>
      </c>
      <c r="B8" s="152"/>
      <c r="C8" s="159"/>
      <c r="H8" s="153"/>
    </row>
    <row r="9" spans="1:8" s="149" customFormat="1" ht="81">
      <c r="A9" s="147" t="str">
        <f>'1. CUTTING DOCKET'!$B$59</f>
        <v>RIB 2X2 100% COTTON 390GSM</v>
      </c>
      <c r="B9" s="147" t="str">
        <f>'[3]1. CUTTING'!E35</f>
        <v>CREAM</v>
      </c>
      <c r="C9" s="147" t="str">
        <f>C6</f>
        <v>OFF WHITE</v>
      </c>
    </row>
    <row r="10" spans="1:8" s="149" customFormat="1" ht="241.15" customHeight="1">
      <c r="A10" s="151" t="str">
        <f>'1. CUTTING DOCKET'!$D$59</f>
        <v>BO TAY + BO LAI</v>
      </c>
      <c r="B10" s="152"/>
      <c r="C10" s="159"/>
    </row>
    <row r="11" spans="1:8" s="149" customFormat="1" ht="40.5" hidden="1">
      <c r="A11" s="147" t="e">
        <f>'[3]1. CUTTING'!#REF!</f>
        <v>#REF!</v>
      </c>
      <c r="B11" s="147" t="str">
        <f>'[3]1. CUTTING'!E37</f>
        <v>BABY BLUE</v>
      </c>
      <c r="C11" s="147" t="e">
        <f>'[3]1. CUTTING'!#REF!</f>
        <v>#REF!</v>
      </c>
    </row>
    <row r="12" spans="1:8" s="149" customFormat="1" ht="241.15" hidden="1" customHeight="1">
      <c r="A12" s="151" t="e">
        <f>'[3]1. CUTTING'!#REF!</f>
        <v>#REF!</v>
      </c>
      <c r="B12" s="152"/>
      <c r="C12" s="152"/>
    </row>
    <row r="13" spans="1:8" s="149" customFormat="1" ht="44.25" customHeight="1">
      <c r="A13" s="147" t="str">
        <f>'[3]1. CUTTING'!B42</f>
        <v>CHỈ 40/2</v>
      </c>
      <c r="B13" s="154" t="str">
        <f>'[3]1. CUTTING'!F42</f>
        <v>WHITE</v>
      </c>
      <c r="C13" s="154" t="str">
        <f>'1. CUTTING DOCKET'!$F$77</f>
        <v>OFF WHITE</v>
      </c>
    </row>
    <row r="14" spans="1:8" s="149" customFormat="1" ht="100.5" customHeight="1">
      <c r="A14" s="151" t="s">
        <v>134</v>
      </c>
      <c r="B14" s="155"/>
      <c r="C14" s="155" t="str">
        <f>'1. CUTTING DOCKET'!$G$77</f>
        <v>OFF WHITE</v>
      </c>
    </row>
    <row r="15" spans="1:8" s="149" customFormat="1" ht="85.5" customHeight="1">
      <c r="A15" s="147" t="str">
        <f>'1. CUTTING DOCKET'!$B$78</f>
        <v xml:space="preserve">NHÃN CHÍNH </v>
      </c>
      <c r="B15" s="252" t="str">
        <f>'1. CUTTING DOCKET'!$F$78</f>
        <v>BLACK</v>
      </c>
      <c r="C15" s="253"/>
    </row>
    <row r="16" spans="1:8" s="149" customFormat="1" ht="291.60000000000002" customHeight="1">
      <c r="A16" s="156" t="s">
        <v>135</v>
      </c>
      <c r="B16" s="254"/>
      <c r="C16" s="255"/>
    </row>
    <row r="17" spans="1:3" s="149" customFormat="1" ht="85.5" customHeight="1">
      <c r="A17" s="147" t="str">
        <f>'1. CUTTING DOCKET'!$B$79</f>
        <v>NHÃN SIZE</v>
      </c>
      <c r="B17" s="252" t="str">
        <f>'1. CUTTING DOCKET'!$F$78</f>
        <v>BLACK</v>
      </c>
      <c r="C17" s="253"/>
    </row>
    <row r="18" spans="1:3" s="149" customFormat="1" ht="291.60000000000002" customHeight="1">
      <c r="A18" s="156" t="s">
        <v>136</v>
      </c>
      <c r="B18" s="254"/>
      <c r="C18" s="255"/>
    </row>
    <row r="19" spans="1:3" s="149" customFormat="1" ht="210.75" customHeight="1">
      <c r="A19" s="147" t="str">
        <f>'1. CUTTING DOCKET'!$B$81</f>
        <v xml:space="preserve">NHÃN THÀNH PHẦN </v>
      </c>
      <c r="B19" s="252" t="s">
        <v>45</v>
      </c>
      <c r="C19" s="253"/>
    </row>
    <row r="20" spans="1:3" s="149" customFormat="1" ht="300.75" customHeight="1">
      <c r="A20" s="156" t="s">
        <v>137</v>
      </c>
      <c r="B20" s="254"/>
      <c r="C20" s="255"/>
    </row>
  </sheetData>
  <mergeCells count="7">
    <mergeCell ref="B7:C7"/>
    <mergeCell ref="B15:C15"/>
    <mergeCell ref="B16:C16"/>
    <mergeCell ref="B19:C19"/>
    <mergeCell ref="B20:C20"/>
    <mergeCell ref="B17:C17"/>
    <mergeCell ref="B18:C18"/>
  </mergeCells>
  <printOptions horizontalCentered="1"/>
  <pageMargins left="0.25" right="0" top="0.35416666699999999" bottom="0.25" header="0" footer="0"/>
  <pageSetup paperSize="9" scale="37" fitToHeight="0" orientation="portrait" r:id="rId1"/>
  <headerFooter>
    <oddHeader>&amp;L&amp;G&amp;R&amp;"Muli,Bold"&amp;42[TRIMS CARD]</oddHeader>
    <oddFooter>&amp;L&amp;"Euclid Circular A SemiBold,Bold"&amp;28[UA]
&amp;G&amp;R&amp;G</oddFooter>
  </headerFooter>
  <rowBreaks count="1" manualBreakCount="1">
    <brk id="18" max="16383" man="1"/>
  </rowBreaks>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9"/>
  <sheetViews>
    <sheetView tabSelected="1" view="pageBreakPreview" zoomScale="70" zoomScaleNormal="70" zoomScaleSheetLayoutView="70" workbookViewId="0">
      <selection activeCell="B18" sqref="B18"/>
    </sheetView>
  </sheetViews>
  <sheetFormatPr defaultColWidth="11.42578125" defaultRowHeight="15" outlineLevelRow="1"/>
  <cols>
    <col min="1" max="1" width="40.85546875" style="259" customWidth="1"/>
    <col min="2" max="2" width="40.85546875" style="272" customWidth="1"/>
    <col min="3" max="3" width="49.28515625" style="259" customWidth="1"/>
    <col min="4" max="4" width="5.7109375" style="259" customWidth="1"/>
    <col min="5" max="5" width="16.5703125" style="259" customWidth="1"/>
    <col min="6" max="10" width="17.28515625" style="259" customWidth="1"/>
    <col min="11" max="17" width="5.7109375" style="259" customWidth="1"/>
    <col min="18" max="18" width="21.7109375" style="259" customWidth="1"/>
    <col min="19" max="19" width="9.140625" style="259" customWidth="1"/>
    <col min="20" max="20" width="49.85546875" style="259" customWidth="1"/>
    <col min="21" max="22" width="9.140625" style="259" customWidth="1"/>
    <col min="23" max="24" width="5.42578125" style="259" customWidth="1"/>
    <col min="25" max="25" width="3.85546875" style="259" customWidth="1"/>
    <col min="26" max="33" width="7.28515625" style="259" customWidth="1"/>
    <col min="34" max="256" width="11.42578125" style="262"/>
    <col min="257" max="258" width="40.85546875" style="262" customWidth="1"/>
    <col min="259" max="259" width="49.28515625" style="262" customWidth="1"/>
    <col min="260" max="260" width="5.7109375" style="262" customWidth="1"/>
    <col min="261" max="261" width="16.5703125" style="262" customWidth="1"/>
    <col min="262" max="273" width="5.7109375" style="262" customWidth="1"/>
    <col min="274" max="274" width="21.7109375" style="262" customWidth="1"/>
    <col min="275" max="275" width="9.140625" style="262" customWidth="1"/>
    <col min="276" max="276" width="49.85546875" style="262" customWidth="1"/>
    <col min="277" max="278" width="9.140625" style="262" customWidth="1"/>
    <col min="279" max="280" width="5.42578125" style="262" customWidth="1"/>
    <col min="281" max="281" width="3.85546875" style="262" customWidth="1"/>
    <col min="282" max="289" width="7.28515625" style="262" customWidth="1"/>
    <col min="290" max="512" width="11.42578125" style="262"/>
    <col min="513" max="514" width="40.85546875" style="262" customWidth="1"/>
    <col min="515" max="515" width="49.28515625" style="262" customWidth="1"/>
    <col min="516" max="516" width="5.7109375" style="262" customWidth="1"/>
    <col min="517" max="517" width="16.5703125" style="262" customWidth="1"/>
    <col min="518" max="529" width="5.7109375" style="262" customWidth="1"/>
    <col min="530" max="530" width="21.7109375" style="262" customWidth="1"/>
    <col min="531" max="531" width="9.140625" style="262" customWidth="1"/>
    <col min="532" max="532" width="49.85546875" style="262" customWidth="1"/>
    <col min="533" max="534" width="9.140625" style="262" customWidth="1"/>
    <col min="535" max="536" width="5.42578125" style="262" customWidth="1"/>
    <col min="537" max="537" width="3.85546875" style="262" customWidth="1"/>
    <col min="538" max="545" width="7.28515625" style="262" customWidth="1"/>
    <col min="546" max="768" width="11.42578125" style="262"/>
    <col min="769" max="770" width="40.85546875" style="262" customWidth="1"/>
    <col min="771" max="771" width="49.28515625" style="262" customWidth="1"/>
    <col min="772" max="772" width="5.7109375" style="262" customWidth="1"/>
    <col min="773" max="773" width="16.5703125" style="262" customWidth="1"/>
    <col min="774" max="785" width="5.7109375" style="262" customWidth="1"/>
    <col min="786" max="786" width="21.7109375" style="262" customWidth="1"/>
    <col min="787" max="787" width="9.140625" style="262" customWidth="1"/>
    <col min="788" max="788" width="49.85546875" style="262" customWidth="1"/>
    <col min="789" max="790" width="9.140625" style="262" customWidth="1"/>
    <col min="791" max="792" width="5.42578125" style="262" customWidth="1"/>
    <col min="793" max="793" width="3.85546875" style="262" customWidth="1"/>
    <col min="794" max="801" width="7.28515625" style="262" customWidth="1"/>
    <col min="802" max="1024" width="11.42578125" style="262"/>
    <col min="1025" max="1026" width="40.85546875" style="262" customWidth="1"/>
    <col min="1027" max="1027" width="49.28515625" style="262" customWidth="1"/>
    <col min="1028" max="1028" width="5.7109375" style="262" customWidth="1"/>
    <col min="1029" max="1029" width="16.5703125" style="262" customWidth="1"/>
    <col min="1030" max="1041" width="5.7109375" style="262" customWidth="1"/>
    <col min="1042" max="1042" width="21.7109375" style="262" customWidth="1"/>
    <col min="1043" max="1043" width="9.140625" style="262" customWidth="1"/>
    <col min="1044" max="1044" width="49.85546875" style="262" customWidth="1"/>
    <col min="1045" max="1046" width="9.140625" style="262" customWidth="1"/>
    <col min="1047" max="1048" width="5.42578125" style="262" customWidth="1"/>
    <col min="1049" max="1049" width="3.85546875" style="262" customWidth="1"/>
    <col min="1050" max="1057" width="7.28515625" style="262" customWidth="1"/>
    <col min="1058" max="1280" width="11.42578125" style="262"/>
    <col min="1281" max="1282" width="40.85546875" style="262" customWidth="1"/>
    <col min="1283" max="1283" width="49.28515625" style="262" customWidth="1"/>
    <col min="1284" max="1284" width="5.7109375" style="262" customWidth="1"/>
    <col min="1285" max="1285" width="16.5703125" style="262" customWidth="1"/>
    <col min="1286" max="1297" width="5.7109375" style="262" customWidth="1"/>
    <col min="1298" max="1298" width="21.7109375" style="262" customWidth="1"/>
    <col min="1299" max="1299" width="9.140625" style="262" customWidth="1"/>
    <col min="1300" max="1300" width="49.85546875" style="262" customWidth="1"/>
    <col min="1301" max="1302" width="9.140625" style="262" customWidth="1"/>
    <col min="1303" max="1304" width="5.42578125" style="262" customWidth="1"/>
    <col min="1305" max="1305" width="3.85546875" style="262" customWidth="1"/>
    <col min="1306" max="1313" width="7.28515625" style="262" customWidth="1"/>
    <col min="1314" max="1536" width="11.42578125" style="262"/>
    <col min="1537" max="1538" width="40.85546875" style="262" customWidth="1"/>
    <col min="1539" max="1539" width="49.28515625" style="262" customWidth="1"/>
    <col min="1540" max="1540" width="5.7109375" style="262" customWidth="1"/>
    <col min="1541" max="1541" width="16.5703125" style="262" customWidth="1"/>
    <col min="1542" max="1553" width="5.7109375" style="262" customWidth="1"/>
    <col min="1554" max="1554" width="21.7109375" style="262" customWidth="1"/>
    <col min="1555" max="1555" width="9.140625" style="262" customWidth="1"/>
    <col min="1556" max="1556" width="49.85546875" style="262" customWidth="1"/>
    <col min="1557" max="1558" width="9.140625" style="262" customWidth="1"/>
    <col min="1559" max="1560" width="5.42578125" style="262" customWidth="1"/>
    <col min="1561" max="1561" width="3.85546875" style="262" customWidth="1"/>
    <col min="1562" max="1569" width="7.28515625" style="262" customWidth="1"/>
    <col min="1570" max="1792" width="11.42578125" style="262"/>
    <col min="1793" max="1794" width="40.85546875" style="262" customWidth="1"/>
    <col min="1795" max="1795" width="49.28515625" style="262" customWidth="1"/>
    <col min="1796" max="1796" width="5.7109375" style="262" customWidth="1"/>
    <col min="1797" max="1797" width="16.5703125" style="262" customWidth="1"/>
    <col min="1798" max="1809" width="5.7109375" style="262" customWidth="1"/>
    <col min="1810" max="1810" width="21.7109375" style="262" customWidth="1"/>
    <col min="1811" max="1811" width="9.140625" style="262" customWidth="1"/>
    <col min="1812" max="1812" width="49.85546875" style="262" customWidth="1"/>
    <col min="1813" max="1814" width="9.140625" style="262" customWidth="1"/>
    <col min="1815" max="1816" width="5.42578125" style="262" customWidth="1"/>
    <col min="1817" max="1817" width="3.85546875" style="262" customWidth="1"/>
    <col min="1818" max="1825" width="7.28515625" style="262" customWidth="1"/>
    <col min="1826" max="2048" width="11.42578125" style="262"/>
    <col min="2049" max="2050" width="40.85546875" style="262" customWidth="1"/>
    <col min="2051" max="2051" width="49.28515625" style="262" customWidth="1"/>
    <col min="2052" max="2052" width="5.7109375" style="262" customWidth="1"/>
    <col min="2053" max="2053" width="16.5703125" style="262" customWidth="1"/>
    <col min="2054" max="2065" width="5.7109375" style="262" customWidth="1"/>
    <col min="2066" max="2066" width="21.7109375" style="262" customWidth="1"/>
    <col min="2067" max="2067" width="9.140625" style="262" customWidth="1"/>
    <col min="2068" max="2068" width="49.85546875" style="262" customWidth="1"/>
    <col min="2069" max="2070" width="9.140625" style="262" customWidth="1"/>
    <col min="2071" max="2072" width="5.42578125" style="262" customWidth="1"/>
    <col min="2073" max="2073" width="3.85546875" style="262" customWidth="1"/>
    <col min="2074" max="2081" width="7.28515625" style="262" customWidth="1"/>
    <col min="2082" max="2304" width="11.42578125" style="262"/>
    <col min="2305" max="2306" width="40.85546875" style="262" customWidth="1"/>
    <col min="2307" max="2307" width="49.28515625" style="262" customWidth="1"/>
    <col min="2308" max="2308" width="5.7109375" style="262" customWidth="1"/>
    <col min="2309" max="2309" width="16.5703125" style="262" customWidth="1"/>
    <col min="2310" max="2321" width="5.7109375" style="262" customWidth="1"/>
    <col min="2322" max="2322" width="21.7109375" style="262" customWidth="1"/>
    <col min="2323" max="2323" width="9.140625" style="262" customWidth="1"/>
    <col min="2324" max="2324" width="49.85546875" style="262" customWidth="1"/>
    <col min="2325" max="2326" width="9.140625" style="262" customWidth="1"/>
    <col min="2327" max="2328" width="5.42578125" style="262" customWidth="1"/>
    <col min="2329" max="2329" width="3.85546875" style="262" customWidth="1"/>
    <col min="2330" max="2337" width="7.28515625" style="262" customWidth="1"/>
    <col min="2338" max="2560" width="11.42578125" style="262"/>
    <col min="2561" max="2562" width="40.85546875" style="262" customWidth="1"/>
    <col min="2563" max="2563" width="49.28515625" style="262" customWidth="1"/>
    <col min="2564" max="2564" width="5.7109375" style="262" customWidth="1"/>
    <col min="2565" max="2565" width="16.5703125" style="262" customWidth="1"/>
    <col min="2566" max="2577" width="5.7109375" style="262" customWidth="1"/>
    <col min="2578" max="2578" width="21.7109375" style="262" customWidth="1"/>
    <col min="2579" max="2579" width="9.140625" style="262" customWidth="1"/>
    <col min="2580" max="2580" width="49.85546875" style="262" customWidth="1"/>
    <col min="2581" max="2582" width="9.140625" style="262" customWidth="1"/>
    <col min="2583" max="2584" width="5.42578125" style="262" customWidth="1"/>
    <col min="2585" max="2585" width="3.85546875" style="262" customWidth="1"/>
    <col min="2586" max="2593" width="7.28515625" style="262" customWidth="1"/>
    <col min="2594" max="2816" width="11.42578125" style="262"/>
    <col min="2817" max="2818" width="40.85546875" style="262" customWidth="1"/>
    <col min="2819" max="2819" width="49.28515625" style="262" customWidth="1"/>
    <col min="2820" max="2820" width="5.7109375" style="262" customWidth="1"/>
    <col min="2821" max="2821" width="16.5703125" style="262" customWidth="1"/>
    <col min="2822" max="2833" width="5.7109375" style="262" customWidth="1"/>
    <col min="2834" max="2834" width="21.7109375" style="262" customWidth="1"/>
    <col min="2835" max="2835" width="9.140625" style="262" customWidth="1"/>
    <col min="2836" max="2836" width="49.85546875" style="262" customWidth="1"/>
    <col min="2837" max="2838" width="9.140625" style="262" customWidth="1"/>
    <col min="2839" max="2840" width="5.42578125" style="262" customWidth="1"/>
    <col min="2841" max="2841" width="3.85546875" style="262" customWidth="1"/>
    <col min="2842" max="2849" width="7.28515625" style="262" customWidth="1"/>
    <col min="2850" max="3072" width="11.42578125" style="262"/>
    <col min="3073" max="3074" width="40.85546875" style="262" customWidth="1"/>
    <col min="3075" max="3075" width="49.28515625" style="262" customWidth="1"/>
    <col min="3076" max="3076" width="5.7109375" style="262" customWidth="1"/>
    <col min="3077" max="3077" width="16.5703125" style="262" customWidth="1"/>
    <col min="3078" max="3089" width="5.7109375" style="262" customWidth="1"/>
    <col min="3090" max="3090" width="21.7109375" style="262" customWidth="1"/>
    <col min="3091" max="3091" width="9.140625" style="262" customWidth="1"/>
    <col min="3092" max="3092" width="49.85546875" style="262" customWidth="1"/>
    <col min="3093" max="3094" width="9.140625" style="262" customWidth="1"/>
    <col min="3095" max="3096" width="5.42578125" style="262" customWidth="1"/>
    <col min="3097" max="3097" width="3.85546875" style="262" customWidth="1"/>
    <col min="3098" max="3105" width="7.28515625" style="262" customWidth="1"/>
    <col min="3106" max="3328" width="11.42578125" style="262"/>
    <col min="3329" max="3330" width="40.85546875" style="262" customWidth="1"/>
    <col min="3331" max="3331" width="49.28515625" style="262" customWidth="1"/>
    <col min="3332" max="3332" width="5.7109375" style="262" customWidth="1"/>
    <col min="3333" max="3333" width="16.5703125" style="262" customWidth="1"/>
    <col min="3334" max="3345" width="5.7109375" style="262" customWidth="1"/>
    <col min="3346" max="3346" width="21.7109375" style="262" customWidth="1"/>
    <col min="3347" max="3347" width="9.140625" style="262" customWidth="1"/>
    <col min="3348" max="3348" width="49.85546875" style="262" customWidth="1"/>
    <col min="3349" max="3350" width="9.140625" style="262" customWidth="1"/>
    <col min="3351" max="3352" width="5.42578125" style="262" customWidth="1"/>
    <col min="3353" max="3353" width="3.85546875" style="262" customWidth="1"/>
    <col min="3354" max="3361" width="7.28515625" style="262" customWidth="1"/>
    <col min="3362" max="3584" width="11.42578125" style="262"/>
    <col min="3585" max="3586" width="40.85546875" style="262" customWidth="1"/>
    <col min="3587" max="3587" width="49.28515625" style="262" customWidth="1"/>
    <col min="3588" max="3588" width="5.7109375" style="262" customWidth="1"/>
    <col min="3589" max="3589" width="16.5703125" style="262" customWidth="1"/>
    <col min="3590" max="3601" width="5.7109375" style="262" customWidth="1"/>
    <col min="3602" max="3602" width="21.7109375" style="262" customWidth="1"/>
    <col min="3603" max="3603" width="9.140625" style="262" customWidth="1"/>
    <col min="3604" max="3604" width="49.85546875" style="262" customWidth="1"/>
    <col min="3605" max="3606" width="9.140625" style="262" customWidth="1"/>
    <col min="3607" max="3608" width="5.42578125" style="262" customWidth="1"/>
    <col min="3609" max="3609" width="3.85546875" style="262" customWidth="1"/>
    <col min="3610" max="3617" width="7.28515625" style="262" customWidth="1"/>
    <col min="3618" max="3840" width="11.42578125" style="262"/>
    <col min="3841" max="3842" width="40.85546875" style="262" customWidth="1"/>
    <col min="3843" max="3843" width="49.28515625" style="262" customWidth="1"/>
    <col min="3844" max="3844" width="5.7109375" style="262" customWidth="1"/>
    <col min="3845" max="3845" width="16.5703125" style="262" customWidth="1"/>
    <col min="3846" max="3857" width="5.7109375" style="262" customWidth="1"/>
    <col min="3858" max="3858" width="21.7109375" style="262" customWidth="1"/>
    <col min="3859" max="3859" width="9.140625" style="262" customWidth="1"/>
    <col min="3860" max="3860" width="49.85546875" style="262" customWidth="1"/>
    <col min="3861" max="3862" width="9.140625" style="262" customWidth="1"/>
    <col min="3863" max="3864" width="5.42578125" style="262" customWidth="1"/>
    <col min="3865" max="3865" width="3.85546875" style="262" customWidth="1"/>
    <col min="3866" max="3873" width="7.28515625" style="262" customWidth="1"/>
    <col min="3874" max="4096" width="11.42578125" style="262"/>
    <col min="4097" max="4098" width="40.85546875" style="262" customWidth="1"/>
    <col min="4099" max="4099" width="49.28515625" style="262" customWidth="1"/>
    <col min="4100" max="4100" width="5.7109375" style="262" customWidth="1"/>
    <col min="4101" max="4101" width="16.5703125" style="262" customWidth="1"/>
    <col min="4102" max="4113" width="5.7109375" style="262" customWidth="1"/>
    <col min="4114" max="4114" width="21.7109375" style="262" customWidth="1"/>
    <col min="4115" max="4115" width="9.140625" style="262" customWidth="1"/>
    <col min="4116" max="4116" width="49.85546875" style="262" customWidth="1"/>
    <col min="4117" max="4118" width="9.140625" style="262" customWidth="1"/>
    <col min="4119" max="4120" width="5.42578125" style="262" customWidth="1"/>
    <col min="4121" max="4121" width="3.85546875" style="262" customWidth="1"/>
    <col min="4122" max="4129" width="7.28515625" style="262" customWidth="1"/>
    <col min="4130" max="4352" width="11.42578125" style="262"/>
    <col min="4353" max="4354" width="40.85546875" style="262" customWidth="1"/>
    <col min="4355" max="4355" width="49.28515625" style="262" customWidth="1"/>
    <col min="4356" max="4356" width="5.7109375" style="262" customWidth="1"/>
    <col min="4357" max="4357" width="16.5703125" style="262" customWidth="1"/>
    <col min="4358" max="4369" width="5.7109375" style="262" customWidth="1"/>
    <col min="4370" max="4370" width="21.7109375" style="262" customWidth="1"/>
    <col min="4371" max="4371" width="9.140625" style="262" customWidth="1"/>
    <col min="4372" max="4372" width="49.85546875" style="262" customWidth="1"/>
    <col min="4373" max="4374" width="9.140625" style="262" customWidth="1"/>
    <col min="4375" max="4376" width="5.42578125" style="262" customWidth="1"/>
    <col min="4377" max="4377" width="3.85546875" style="262" customWidth="1"/>
    <col min="4378" max="4385" width="7.28515625" style="262" customWidth="1"/>
    <col min="4386" max="4608" width="11.42578125" style="262"/>
    <col min="4609" max="4610" width="40.85546875" style="262" customWidth="1"/>
    <col min="4611" max="4611" width="49.28515625" style="262" customWidth="1"/>
    <col min="4612" max="4612" width="5.7109375" style="262" customWidth="1"/>
    <col min="4613" max="4613" width="16.5703125" style="262" customWidth="1"/>
    <col min="4614" max="4625" width="5.7109375" style="262" customWidth="1"/>
    <col min="4626" max="4626" width="21.7109375" style="262" customWidth="1"/>
    <col min="4627" max="4627" width="9.140625" style="262" customWidth="1"/>
    <col min="4628" max="4628" width="49.85546875" style="262" customWidth="1"/>
    <col min="4629" max="4630" width="9.140625" style="262" customWidth="1"/>
    <col min="4631" max="4632" width="5.42578125" style="262" customWidth="1"/>
    <col min="4633" max="4633" width="3.85546875" style="262" customWidth="1"/>
    <col min="4634" max="4641" width="7.28515625" style="262" customWidth="1"/>
    <col min="4642" max="4864" width="11.42578125" style="262"/>
    <col min="4865" max="4866" width="40.85546875" style="262" customWidth="1"/>
    <col min="4867" max="4867" width="49.28515625" style="262" customWidth="1"/>
    <col min="4868" max="4868" width="5.7109375" style="262" customWidth="1"/>
    <col min="4869" max="4869" width="16.5703125" style="262" customWidth="1"/>
    <col min="4870" max="4881" width="5.7109375" style="262" customWidth="1"/>
    <col min="4882" max="4882" width="21.7109375" style="262" customWidth="1"/>
    <col min="4883" max="4883" width="9.140625" style="262" customWidth="1"/>
    <col min="4884" max="4884" width="49.85546875" style="262" customWidth="1"/>
    <col min="4885" max="4886" width="9.140625" style="262" customWidth="1"/>
    <col min="4887" max="4888" width="5.42578125" style="262" customWidth="1"/>
    <col min="4889" max="4889" width="3.85546875" style="262" customWidth="1"/>
    <col min="4890" max="4897" width="7.28515625" style="262" customWidth="1"/>
    <col min="4898" max="5120" width="11.42578125" style="262"/>
    <col min="5121" max="5122" width="40.85546875" style="262" customWidth="1"/>
    <col min="5123" max="5123" width="49.28515625" style="262" customWidth="1"/>
    <col min="5124" max="5124" width="5.7109375" style="262" customWidth="1"/>
    <col min="5125" max="5125" width="16.5703125" style="262" customWidth="1"/>
    <col min="5126" max="5137" width="5.7109375" style="262" customWidth="1"/>
    <col min="5138" max="5138" width="21.7109375" style="262" customWidth="1"/>
    <col min="5139" max="5139" width="9.140625" style="262" customWidth="1"/>
    <col min="5140" max="5140" width="49.85546875" style="262" customWidth="1"/>
    <col min="5141" max="5142" width="9.140625" style="262" customWidth="1"/>
    <col min="5143" max="5144" width="5.42578125" style="262" customWidth="1"/>
    <col min="5145" max="5145" width="3.85546875" style="262" customWidth="1"/>
    <col min="5146" max="5153" width="7.28515625" style="262" customWidth="1"/>
    <col min="5154" max="5376" width="11.42578125" style="262"/>
    <col min="5377" max="5378" width="40.85546875" style="262" customWidth="1"/>
    <col min="5379" max="5379" width="49.28515625" style="262" customWidth="1"/>
    <col min="5380" max="5380" width="5.7109375" style="262" customWidth="1"/>
    <col min="5381" max="5381" width="16.5703125" style="262" customWidth="1"/>
    <col min="5382" max="5393" width="5.7109375" style="262" customWidth="1"/>
    <col min="5394" max="5394" width="21.7109375" style="262" customWidth="1"/>
    <col min="5395" max="5395" width="9.140625" style="262" customWidth="1"/>
    <col min="5396" max="5396" width="49.85546875" style="262" customWidth="1"/>
    <col min="5397" max="5398" width="9.140625" style="262" customWidth="1"/>
    <col min="5399" max="5400" width="5.42578125" style="262" customWidth="1"/>
    <col min="5401" max="5401" width="3.85546875" style="262" customWidth="1"/>
    <col min="5402" max="5409" width="7.28515625" style="262" customWidth="1"/>
    <col min="5410" max="5632" width="11.42578125" style="262"/>
    <col min="5633" max="5634" width="40.85546875" style="262" customWidth="1"/>
    <col min="5635" max="5635" width="49.28515625" style="262" customWidth="1"/>
    <col min="5636" max="5636" width="5.7109375" style="262" customWidth="1"/>
    <col min="5637" max="5637" width="16.5703125" style="262" customWidth="1"/>
    <col min="5638" max="5649" width="5.7109375" style="262" customWidth="1"/>
    <col min="5650" max="5650" width="21.7109375" style="262" customWidth="1"/>
    <col min="5651" max="5651" width="9.140625" style="262" customWidth="1"/>
    <col min="5652" max="5652" width="49.85546875" style="262" customWidth="1"/>
    <col min="5653" max="5654" width="9.140625" style="262" customWidth="1"/>
    <col min="5655" max="5656" width="5.42578125" style="262" customWidth="1"/>
    <col min="5657" max="5657" width="3.85546875" style="262" customWidth="1"/>
    <col min="5658" max="5665" width="7.28515625" style="262" customWidth="1"/>
    <col min="5666" max="5888" width="11.42578125" style="262"/>
    <col min="5889" max="5890" width="40.85546875" style="262" customWidth="1"/>
    <col min="5891" max="5891" width="49.28515625" style="262" customWidth="1"/>
    <col min="5892" max="5892" width="5.7109375" style="262" customWidth="1"/>
    <col min="5893" max="5893" width="16.5703125" style="262" customWidth="1"/>
    <col min="5894" max="5905" width="5.7109375" style="262" customWidth="1"/>
    <col min="5906" max="5906" width="21.7109375" style="262" customWidth="1"/>
    <col min="5907" max="5907" width="9.140625" style="262" customWidth="1"/>
    <col min="5908" max="5908" width="49.85546875" style="262" customWidth="1"/>
    <col min="5909" max="5910" width="9.140625" style="262" customWidth="1"/>
    <col min="5911" max="5912" width="5.42578125" style="262" customWidth="1"/>
    <col min="5913" max="5913" width="3.85546875" style="262" customWidth="1"/>
    <col min="5914" max="5921" width="7.28515625" style="262" customWidth="1"/>
    <col min="5922" max="6144" width="11.42578125" style="262"/>
    <col min="6145" max="6146" width="40.85546875" style="262" customWidth="1"/>
    <col min="6147" max="6147" width="49.28515625" style="262" customWidth="1"/>
    <col min="6148" max="6148" width="5.7109375" style="262" customWidth="1"/>
    <col min="6149" max="6149" width="16.5703125" style="262" customWidth="1"/>
    <col min="6150" max="6161" width="5.7109375" style="262" customWidth="1"/>
    <col min="6162" max="6162" width="21.7109375" style="262" customWidth="1"/>
    <col min="6163" max="6163" width="9.140625" style="262" customWidth="1"/>
    <col min="6164" max="6164" width="49.85546875" style="262" customWidth="1"/>
    <col min="6165" max="6166" width="9.140625" style="262" customWidth="1"/>
    <col min="6167" max="6168" width="5.42578125" style="262" customWidth="1"/>
    <col min="6169" max="6169" width="3.85546875" style="262" customWidth="1"/>
    <col min="6170" max="6177" width="7.28515625" style="262" customWidth="1"/>
    <col min="6178" max="6400" width="11.42578125" style="262"/>
    <col min="6401" max="6402" width="40.85546875" style="262" customWidth="1"/>
    <col min="6403" max="6403" width="49.28515625" style="262" customWidth="1"/>
    <col min="6404" max="6404" width="5.7109375" style="262" customWidth="1"/>
    <col min="6405" max="6405" width="16.5703125" style="262" customWidth="1"/>
    <col min="6406" max="6417" width="5.7109375" style="262" customWidth="1"/>
    <col min="6418" max="6418" width="21.7109375" style="262" customWidth="1"/>
    <col min="6419" max="6419" width="9.140625" style="262" customWidth="1"/>
    <col min="6420" max="6420" width="49.85546875" style="262" customWidth="1"/>
    <col min="6421" max="6422" width="9.140625" style="262" customWidth="1"/>
    <col min="6423" max="6424" width="5.42578125" style="262" customWidth="1"/>
    <col min="6425" max="6425" width="3.85546875" style="262" customWidth="1"/>
    <col min="6426" max="6433" width="7.28515625" style="262" customWidth="1"/>
    <col min="6434" max="6656" width="11.42578125" style="262"/>
    <col min="6657" max="6658" width="40.85546875" style="262" customWidth="1"/>
    <col min="6659" max="6659" width="49.28515625" style="262" customWidth="1"/>
    <col min="6660" max="6660" width="5.7109375" style="262" customWidth="1"/>
    <col min="6661" max="6661" width="16.5703125" style="262" customWidth="1"/>
    <col min="6662" max="6673" width="5.7109375" style="262" customWidth="1"/>
    <col min="6674" max="6674" width="21.7109375" style="262" customWidth="1"/>
    <col min="6675" max="6675" width="9.140625" style="262" customWidth="1"/>
    <col min="6676" max="6676" width="49.85546875" style="262" customWidth="1"/>
    <col min="6677" max="6678" width="9.140625" style="262" customWidth="1"/>
    <col min="6679" max="6680" width="5.42578125" style="262" customWidth="1"/>
    <col min="6681" max="6681" width="3.85546875" style="262" customWidth="1"/>
    <col min="6682" max="6689" width="7.28515625" style="262" customWidth="1"/>
    <col min="6690" max="6912" width="11.42578125" style="262"/>
    <col min="6913" max="6914" width="40.85546875" style="262" customWidth="1"/>
    <col min="6915" max="6915" width="49.28515625" style="262" customWidth="1"/>
    <col min="6916" max="6916" width="5.7109375" style="262" customWidth="1"/>
    <col min="6917" max="6917" width="16.5703125" style="262" customWidth="1"/>
    <col min="6918" max="6929" width="5.7109375" style="262" customWidth="1"/>
    <col min="6930" max="6930" width="21.7109375" style="262" customWidth="1"/>
    <col min="6931" max="6931" width="9.140625" style="262" customWidth="1"/>
    <col min="6932" max="6932" width="49.85546875" style="262" customWidth="1"/>
    <col min="6933" max="6934" width="9.140625" style="262" customWidth="1"/>
    <col min="6935" max="6936" width="5.42578125" style="262" customWidth="1"/>
    <col min="6937" max="6937" width="3.85546875" style="262" customWidth="1"/>
    <col min="6938" max="6945" width="7.28515625" style="262" customWidth="1"/>
    <col min="6946" max="7168" width="11.42578125" style="262"/>
    <col min="7169" max="7170" width="40.85546875" style="262" customWidth="1"/>
    <col min="7171" max="7171" width="49.28515625" style="262" customWidth="1"/>
    <col min="7172" max="7172" width="5.7109375" style="262" customWidth="1"/>
    <col min="7173" max="7173" width="16.5703125" style="262" customWidth="1"/>
    <col min="7174" max="7185" width="5.7109375" style="262" customWidth="1"/>
    <col min="7186" max="7186" width="21.7109375" style="262" customWidth="1"/>
    <col min="7187" max="7187" width="9.140625" style="262" customWidth="1"/>
    <col min="7188" max="7188" width="49.85546875" style="262" customWidth="1"/>
    <col min="7189" max="7190" width="9.140625" style="262" customWidth="1"/>
    <col min="7191" max="7192" width="5.42578125" style="262" customWidth="1"/>
    <col min="7193" max="7193" width="3.85546875" style="262" customWidth="1"/>
    <col min="7194" max="7201" width="7.28515625" style="262" customWidth="1"/>
    <col min="7202" max="7424" width="11.42578125" style="262"/>
    <col min="7425" max="7426" width="40.85546875" style="262" customWidth="1"/>
    <col min="7427" max="7427" width="49.28515625" style="262" customWidth="1"/>
    <col min="7428" max="7428" width="5.7109375" style="262" customWidth="1"/>
    <col min="7429" max="7429" width="16.5703125" style="262" customWidth="1"/>
    <col min="7430" max="7441" width="5.7109375" style="262" customWidth="1"/>
    <col min="7442" max="7442" width="21.7109375" style="262" customWidth="1"/>
    <col min="7443" max="7443" width="9.140625" style="262" customWidth="1"/>
    <col min="7444" max="7444" width="49.85546875" style="262" customWidth="1"/>
    <col min="7445" max="7446" width="9.140625" style="262" customWidth="1"/>
    <col min="7447" max="7448" width="5.42578125" style="262" customWidth="1"/>
    <col min="7449" max="7449" width="3.85546875" style="262" customWidth="1"/>
    <col min="7450" max="7457" width="7.28515625" style="262" customWidth="1"/>
    <col min="7458" max="7680" width="11.42578125" style="262"/>
    <col min="7681" max="7682" width="40.85546875" style="262" customWidth="1"/>
    <col min="7683" max="7683" width="49.28515625" style="262" customWidth="1"/>
    <col min="7684" max="7684" width="5.7109375" style="262" customWidth="1"/>
    <col min="7685" max="7685" width="16.5703125" style="262" customWidth="1"/>
    <col min="7686" max="7697" width="5.7109375" style="262" customWidth="1"/>
    <col min="7698" max="7698" width="21.7109375" style="262" customWidth="1"/>
    <col min="7699" max="7699" width="9.140625" style="262" customWidth="1"/>
    <col min="7700" max="7700" width="49.85546875" style="262" customWidth="1"/>
    <col min="7701" max="7702" width="9.140625" style="262" customWidth="1"/>
    <col min="7703" max="7704" width="5.42578125" style="262" customWidth="1"/>
    <col min="7705" max="7705" width="3.85546875" style="262" customWidth="1"/>
    <col min="7706" max="7713" width="7.28515625" style="262" customWidth="1"/>
    <col min="7714" max="7936" width="11.42578125" style="262"/>
    <col min="7937" max="7938" width="40.85546875" style="262" customWidth="1"/>
    <col min="7939" max="7939" width="49.28515625" style="262" customWidth="1"/>
    <col min="7940" max="7940" width="5.7109375" style="262" customWidth="1"/>
    <col min="7941" max="7941" width="16.5703125" style="262" customWidth="1"/>
    <col min="7942" max="7953" width="5.7109375" style="262" customWidth="1"/>
    <col min="7954" max="7954" width="21.7109375" style="262" customWidth="1"/>
    <col min="7955" max="7955" width="9.140625" style="262" customWidth="1"/>
    <col min="7956" max="7956" width="49.85546875" style="262" customWidth="1"/>
    <col min="7957" max="7958" width="9.140625" style="262" customWidth="1"/>
    <col min="7959" max="7960" width="5.42578125" style="262" customWidth="1"/>
    <col min="7961" max="7961" width="3.85546875" style="262" customWidth="1"/>
    <col min="7962" max="7969" width="7.28515625" style="262" customWidth="1"/>
    <col min="7970" max="8192" width="11.42578125" style="262"/>
    <col min="8193" max="8194" width="40.85546875" style="262" customWidth="1"/>
    <col min="8195" max="8195" width="49.28515625" style="262" customWidth="1"/>
    <col min="8196" max="8196" width="5.7109375" style="262" customWidth="1"/>
    <col min="8197" max="8197" width="16.5703125" style="262" customWidth="1"/>
    <col min="8198" max="8209" width="5.7109375" style="262" customWidth="1"/>
    <col min="8210" max="8210" width="21.7109375" style="262" customWidth="1"/>
    <col min="8211" max="8211" width="9.140625" style="262" customWidth="1"/>
    <col min="8212" max="8212" width="49.85546875" style="262" customWidth="1"/>
    <col min="8213" max="8214" width="9.140625" style="262" customWidth="1"/>
    <col min="8215" max="8216" width="5.42578125" style="262" customWidth="1"/>
    <col min="8217" max="8217" width="3.85546875" style="262" customWidth="1"/>
    <col min="8218" max="8225" width="7.28515625" style="262" customWidth="1"/>
    <col min="8226" max="8448" width="11.42578125" style="262"/>
    <col min="8449" max="8450" width="40.85546875" style="262" customWidth="1"/>
    <col min="8451" max="8451" width="49.28515625" style="262" customWidth="1"/>
    <col min="8452" max="8452" width="5.7109375" style="262" customWidth="1"/>
    <col min="8453" max="8453" width="16.5703125" style="262" customWidth="1"/>
    <col min="8454" max="8465" width="5.7109375" style="262" customWidth="1"/>
    <col min="8466" max="8466" width="21.7109375" style="262" customWidth="1"/>
    <col min="8467" max="8467" width="9.140625" style="262" customWidth="1"/>
    <col min="8468" max="8468" width="49.85546875" style="262" customWidth="1"/>
    <col min="8469" max="8470" width="9.140625" style="262" customWidth="1"/>
    <col min="8471" max="8472" width="5.42578125" style="262" customWidth="1"/>
    <col min="8473" max="8473" width="3.85546875" style="262" customWidth="1"/>
    <col min="8474" max="8481" width="7.28515625" style="262" customWidth="1"/>
    <col min="8482" max="8704" width="11.42578125" style="262"/>
    <col min="8705" max="8706" width="40.85546875" style="262" customWidth="1"/>
    <col min="8707" max="8707" width="49.28515625" style="262" customWidth="1"/>
    <col min="8708" max="8708" width="5.7109375" style="262" customWidth="1"/>
    <col min="8709" max="8709" width="16.5703125" style="262" customWidth="1"/>
    <col min="8710" max="8721" width="5.7109375" style="262" customWidth="1"/>
    <col min="8722" max="8722" width="21.7109375" style="262" customWidth="1"/>
    <col min="8723" max="8723" width="9.140625" style="262" customWidth="1"/>
    <col min="8724" max="8724" width="49.85546875" style="262" customWidth="1"/>
    <col min="8725" max="8726" width="9.140625" style="262" customWidth="1"/>
    <col min="8727" max="8728" width="5.42578125" style="262" customWidth="1"/>
    <col min="8729" max="8729" width="3.85546875" style="262" customWidth="1"/>
    <col min="8730" max="8737" width="7.28515625" style="262" customWidth="1"/>
    <col min="8738" max="8960" width="11.42578125" style="262"/>
    <col min="8961" max="8962" width="40.85546875" style="262" customWidth="1"/>
    <col min="8963" max="8963" width="49.28515625" style="262" customWidth="1"/>
    <col min="8964" max="8964" width="5.7109375" style="262" customWidth="1"/>
    <col min="8965" max="8965" width="16.5703125" style="262" customWidth="1"/>
    <col min="8966" max="8977" width="5.7109375" style="262" customWidth="1"/>
    <col min="8978" max="8978" width="21.7109375" style="262" customWidth="1"/>
    <col min="8979" max="8979" width="9.140625" style="262" customWidth="1"/>
    <col min="8980" max="8980" width="49.85546875" style="262" customWidth="1"/>
    <col min="8981" max="8982" width="9.140625" style="262" customWidth="1"/>
    <col min="8983" max="8984" width="5.42578125" style="262" customWidth="1"/>
    <col min="8985" max="8985" width="3.85546875" style="262" customWidth="1"/>
    <col min="8986" max="8993" width="7.28515625" style="262" customWidth="1"/>
    <col min="8994" max="9216" width="11.42578125" style="262"/>
    <col min="9217" max="9218" width="40.85546875" style="262" customWidth="1"/>
    <col min="9219" max="9219" width="49.28515625" style="262" customWidth="1"/>
    <col min="9220" max="9220" width="5.7109375" style="262" customWidth="1"/>
    <col min="9221" max="9221" width="16.5703125" style="262" customWidth="1"/>
    <col min="9222" max="9233" width="5.7109375" style="262" customWidth="1"/>
    <col min="9234" max="9234" width="21.7109375" style="262" customWidth="1"/>
    <col min="9235" max="9235" width="9.140625" style="262" customWidth="1"/>
    <col min="9236" max="9236" width="49.85546875" style="262" customWidth="1"/>
    <col min="9237" max="9238" width="9.140625" style="262" customWidth="1"/>
    <col min="9239" max="9240" width="5.42578125" style="262" customWidth="1"/>
    <col min="9241" max="9241" width="3.85546875" style="262" customWidth="1"/>
    <col min="9242" max="9249" width="7.28515625" style="262" customWidth="1"/>
    <col min="9250" max="9472" width="11.42578125" style="262"/>
    <col min="9473" max="9474" width="40.85546875" style="262" customWidth="1"/>
    <col min="9475" max="9475" width="49.28515625" style="262" customWidth="1"/>
    <col min="9476" max="9476" width="5.7109375" style="262" customWidth="1"/>
    <col min="9477" max="9477" width="16.5703125" style="262" customWidth="1"/>
    <col min="9478" max="9489" width="5.7109375" style="262" customWidth="1"/>
    <col min="9490" max="9490" width="21.7109375" style="262" customWidth="1"/>
    <col min="9491" max="9491" width="9.140625" style="262" customWidth="1"/>
    <col min="9492" max="9492" width="49.85546875" style="262" customWidth="1"/>
    <col min="9493" max="9494" width="9.140625" style="262" customWidth="1"/>
    <col min="9495" max="9496" width="5.42578125" style="262" customWidth="1"/>
    <col min="9497" max="9497" width="3.85546875" style="262" customWidth="1"/>
    <col min="9498" max="9505" width="7.28515625" style="262" customWidth="1"/>
    <col min="9506" max="9728" width="11.42578125" style="262"/>
    <col min="9729" max="9730" width="40.85546875" style="262" customWidth="1"/>
    <col min="9731" max="9731" width="49.28515625" style="262" customWidth="1"/>
    <col min="9732" max="9732" width="5.7109375" style="262" customWidth="1"/>
    <col min="9733" max="9733" width="16.5703125" style="262" customWidth="1"/>
    <col min="9734" max="9745" width="5.7109375" style="262" customWidth="1"/>
    <col min="9746" max="9746" width="21.7109375" style="262" customWidth="1"/>
    <col min="9747" max="9747" width="9.140625" style="262" customWidth="1"/>
    <col min="9748" max="9748" width="49.85546875" style="262" customWidth="1"/>
    <col min="9749" max="9750" width="9.140625" style="262" customWidth="1"/>
    <col min="9751" max="9752" width="5.42578125" style="262" customWidth="1"/>
    <col min="9753" max="9753" width="3.85546875" style="262" customWidth="1"/>
    <col min="9754" max="9761" width="7.28515625" style="262" customWidth="1"/>
    <col min="9762" max="9984" width="11.42578125" style="262"/>
    <col min="9985" max="9986" width="40.85546875" style="262" customWidth="1"/>
    <col min="9987" max="9987" width="49.28515625" style="262" customWidth="1"/>
    <col min="9988" max="9988" width="5.7109375" style="262" customWidth="1"/>
    <col min="9989" max="9989" width="16.5703125" style="262" customWidth="1"/>
    <col min="9990" max="10001" width="5.7109375" style="262" customWidth="1"/>
    <col min="10002" max="10002" width="21.7109375" style="262" customWidth="1"/>
    <col min="10003" max="10003" width="9.140625" style="262" customWidth="1"/>
    <col min="10004" max="10004" width="49.85546875" style="262" customWidth="1"/>
    <col min="10005" max="10006" width="9.140625" style="262" customWidth="1"/>
    <col min="10007" max="10008" width="5.42578125" style="262" customWidth="1"/>
    <col min="10009" max="10009" width="3.85546875" style="262" customWidth="1"/>
    <col min="10010" max="10017" width="7.28515625" style="262" customWidth="1"/>
    <col min="10018" max="10240" width="11.42578125" style="262"/>
    <col min="10241" max="10242" width="40.85546875" style="262" customWidth="1"/>
    <col min="10243" max="10243" width="49.28515625" style="262" customWidth="1"/>
    <col min="10244" max="10244" width="5.7109375" style="262" customWidth="1"/>
    <col min="10245" max="10245" width="16.5703125" style="262" customWidth="1"/>
    <col min="10246" max="10257" width="5.7109375" style="262" customWidth="1"/>
    <col min="10258" max="10258" width="21.7109375" style="262" customWidth="1"/>
    <col min="10259" max="10259" width="9.140625" style="262" customWidth="1"/>
    <col min="10260" max="10260" width="49.85546875" style="262" customWidth="1"/>
    <col min="10261" max="10262" width="9.140625" style="262" customWidth="1"/>
    <col min="10263" max="10264" width="5.42578125" style="262" customWidth="1"/>
    <col min="10265" max="10265" width="3.85546875" style="262" customWidth="1"/>
    <col min="10266" max="10273" width="7.28515625" style="262" customWidth="1"/>
    <col min="10274" max="10496" width="11.42578125" style="262"/>
    <col min="10497" max="10498" width="40.85546875" style="262" customWidth="1"/>
    <col min="10499" max="10499" width="49.28515625" style="262" customWidth="1"/>
    <col min="10500" max="10500" width="5.7109375" style="262" customWidth="1"/>
    <col min="10501" max="10501" width="16.5703125" style="262" customWidth="1"/>
    <col min="10502" max="10513" width="5.7109375" style="262" customWidth="1"/>
    <col min="10514" max="10514" width="21.7109375" style="262" customWidth="1"/>
    <col min="10515" max="10515" width="9.140625" style="262" customWidth="1"/>
    <col min="10516" max="10516" width="49.85546875" style="262" customWidth="1"/>
    <col min="10517" max="10518" width="9.140625" style="262" customWidth="1"/>
    <col min="10519" max="10520" width="5.42578125" style="262" customWidth="1"/>
    <col min="10521" max="10521" width="3.85546875" style="262" customWidth="1"/>
    <col min="10522" max="10529" width="7.28515625" style="262" customWidth="1"/>
    <col min="10530" max="10752" width="11.42578125" style="262"/>
    <col min="10753" max="10754" width="40.85546875" style="262" customWidth="1"/>
    <col min="10755" max="10755" width="49.28515625" style="262" customWidth="1"/>
    <col min="10756" max="10756" width="5.7109375" style="262" customWidth="1"/>
    <col min="10757" max="10757" width="16.5703125" style="262" customWidth="1"/>
    <col min="10758" max="10769" width="5.7109375" style="262" customWidth="1"/>
    <col min="10770" max="10770" width="21.7109375" style="262" customWidth="1"/>
    <col min="10771" max="10771" width="9.140625" style="262" customWidth="1"/>
    <col min="10772" max="10772" width="49.85546875" style="262" customWidth="1"/>
    <col min="10773" max="10774" width="9.140625" style="262" customWidth="1"/>
    <col min="10775" max="10776" width="5.42578125" style="262" customWidth="1"/>
    <col min="10777" max="10777" width="3.85546875" style="262" customWidth="1"/>
    <col min="10778" max="10785" width="7.28515625" style="262" customWidth="1"/>
    <col min="10786" max="11008" width="11.42578125" style="262"/>
    <col min="11009" max="11010" width="40.85546875" style="262" customWidth="1"/>
    <col min="11011" max="11011" width="49.28515625" style="262" customWidth="1"/>
    <col min="11012" max="11012" width="5.7109375" style="262" customWidth="1"/>
    <col min="11013" max="11013" width="16.5703125" style="262" customWidth="1"/>
    <col min="11014" max="11025" width="5.7109375" style="262" customWidth="1"/>
    <col min="11026" max="11026" width="21.7109375" style="262" customWidth="1"/>
    <col min="11027" max="11027" width="9.140625" style="262" customWidth="1"/>
    <col min="11028" max="11028" width="49.85546875" style="262" customWidth="1"/>
    <col min="11029" max="11030" width="9.140625" style="262" customWidth="1"/>
    <col min="11031" max="11032" width="5.42578125" style="262" customWidth="1"/>
    <col min="11033" max="11033" width="3.85546875" style="262" customWidth="1"/>
    <col min="11034" max="11041" width="7.28515625" style="262" customWidth="1"/>
    <col min="11042" max="11264" width="11.42578125" style="262"/>
    <col min="11265" max="11266" width="40.85546875" style="262" customWidth="1"/>
    <col min="11267" max="11267" width="49.28515625" style="262" customWidth="1"/>
    <col min="11268" max="11268" width="5.7109375" style="262" customWidth="1"/>
    <col min="11269" max="11269" width="16.5703125" style="262" customWidth="1"/>
    <col min="11270" max="11281" width="5.7109375" style="262" customWidth="1"/>
    <col min="11282" max="11282" width="21.7109375" style="262" customWidth="1"/>
    <col min="11283" max="11283" width="9.140625" style="262" customWidth="1"/>
    <col min="11284" max="11284" width="49.85546875" style="262" customWidth="1"/>
    <col min="11285" max="11286" width="9.140625" style="262" customWidth="1"/>
    <col min="11287" max="11288" width="5.42578125" style="262" customWidth="1"/>
    <col min="11289" max="11289" width="3.85546875" style="262" customWidth="1"/>
    <col min="11290" max="11297" width="7.28515625" style="262" customWidth="1"/>
    <col min="11298" max="11520" width="11.42578125" style="262"/>
    <col min="11521" max="11522" width="40.85546875" style="262" customWidth="1"/>
    <col min="11523" max="11523" width="49.28515625" style="262" customWidth="1"/>
    <col min="11524" max="11524" width="5.7109375" style="262" customWidth="1"/>
    <col min="11525" max="11525" width="16.5703125" style="262" customWidth="1"/>
    <col min="11526" max="11537" width="5.7109375" style="262" customWidth="1"/>
    <col min="11538" max="11538" width="21.7109375" style="262" customWidth="1"/>
    <col min="11539" max="11539" width="9.140625" style="262" customWidth="1"/>
    <col min="11540" max="11540" width="49.85546875" style="262" customWidth="1"/>
    <col min="11541" max="11542" width="9.140625" style="262" customWidth="1"/>
    <col min="11543" max="11544" width="5.42578125" style="262" customWidth="1"/>
    <col min="11545" max="11545" width="3.85546875" style="262" customWidth="1"/>
    <col min="11546" max="11553" width="7.28515625" style="262" customWidth="1"/>
    <col min="11554" max="11776" width="11.42578125" style="262"/>
    <col min="11777" max="11778" width="40.85546875" style="262" customWidth="1"/>
    <col min="11779" max="11779" width="49.28515625" style="262" customWidth="1"/>
    <col min="11780" max="11780" width="5.7109375" style="262" customWidth="1"/>
    <col min="11781" max="11781" width="16.5703125" style="262" customWidth="1"/>
    <col min="11782" max="11793" width="5.7109375" style="262" customWidth="1"/>
    <col min="11794" max="11794" width="21.7109375" style="262" customWidth="1"/>
    <col min="11795" max="11795" width="9.140625" style="262" customWidth="1"/>
    <col min="11796" max="11796" width="49.85546875" style="262" customWidth="1"/>
    <col min="11797" max="11798" width="9.140625" style="262" customWidth="1"/>
    <col min="11799" max="11800" width="5.42578125" style="262" customWidth="1"/>
    <col min="11801" max="11801" width="3.85546875" style="262" customWidth="1"/>
    <col min="11802" max="11809" width="7.28515625" style="262" customWidth="1"/>
    <col min="11810" max="12032" width="11.42578125" style="262"/>
    <col min="12033" max="12034" width="40.85546875" style="262" customWidth="1"/>
    <col min="12035" max="12035" width="49.28515625" style="262" customWidth="1"/>
    <col min="12036" max="12036" width="5.7109375" style="262" customWidth="1"/>
    <col min="12037" max="12037" width="16.5703125" style="262" customWidth="1"/>
    <col min="12038" max="12049" width="5.7109375" style="262" customWidth="1"/>
    <col min="12050" max="12050" width="21.7109375" style="262" customWidth="1"/>
    <col min="12051" max="12051" width="9.140625" style="262" customWidth="1"/>
    <col min="12052" max="12052" width="49.85546875" style="262" customWidth="1"/>
    <col min="12053" max="12054" width="9.140625" style="262" customWidth="1"/>
    <col min="12055" max="12056" width="5.42578125" style="262" customWidth="1"/>
    <col min="12057" max="12057" width="3.85546875" style="262" customWidth="1"/>
    <col min="12058" max="12065" width="7.28515625" style="262" customWidth="1"/>
    <col min="12066" max="12288" width="11.42578125" style="262"/>
    <col min="12289" max="12290" width="40.85546875" style="262" customWidth="1"/>
    <col min="12291" max="12291" width="49.28515625" style="262" customWidth="1"/>
    <col min="12292" max="12292" width="5.7109375" style="262" customWidth="1"/>
    <col min="12293" max="12293" width="16.5703125" style="262" customWidth="1"/>
    <col min="12294" max="12305" width="5.7109375" style="262" customWidth="1"/>
    <col min="12306" max="12306" width="21.7109375" style="262" customWidth="1"/>
    <col min="12307" max="12307" width="9.140625" style="262" customWidth="1"/>
    <col min="12308" max="12308" width="49.85546875" style="262" customWidth="1"/>
    <col min="12309" max="12310" width="9.140625" style="262" customWidth="1"/>
    <col min="12311" max="12312" width="5.42578125" style="262" customWidth="1"/>
    <col min="12313" max="12313" width="3.85546875" style="262" customWidth="1"/>
    <col min="12314" max="12321" width="7.28515625" style="262" customWidth="1"/>
    <col min="12322" max="12544" width="11.42578125" style="262"/>
    <col min="12545" max="12546" width="40.85546875" style="262" customWidth="1"/>
    <col min="12547" max="12547" width="49.28515625" style="262" customWidth="1"/>
    <col min="12548" max="12548" width="5.7109375" style="262" customWidth="1"/>
    <col min="12549" max="12549" width="16.5703125" style="262" customWidth="1"/>
    <col min="12550" max="12561" width="5.7109375" style="262" customWidth="1"/>
    <col min="12562" max="12562" width="21.7109375" style="262" customWidth="1"/>
    <col min="12563" max="12563" width="9.140625" style="262" customWidth="1"/>
    <col min="12564" max="12564" width="49.85546875" style="262" customWidth="1"/>
    <col min="12565" max="12566" width="9.140625" style="262" customWidth="1"/>
    <col min="12567" max="12568" width="5.42578125" style="262" customWidth="1"/>
    <col min="12569" max="12569" width="3.85546875" style="262" customWidth="1"/>
    <col min="12570" max="12577" width="7.28515625" style="262" customWidth="1"/>
    <col min="12578" max="12800" width="11.42578125" style="262"/>
    <col min="12801" max="12802" width="40.85546875" style="262" customWidth="1"/>
    <col min="12803" max="12803" width="49.28515625" style="262" customWidth="1"/>
    <col min="12804" max="12804" width="5.7109375" style="262" customWidth="1"/>
    <col min="12805" max="12805" width="16.5703125" style="262" customWidth="1"/>
    <col min="12806" max="12817" width="5.7109375" style="262" customWidth="1"/>
    <col min="12818" max="12818" width="21.7109375" style="262" customWidth="1"/>
    <col min="12819" max="12819" width="9.140625" style="262" customWidth="1"/>
    <col min="12820" max="12820" width="49.85546875" style="262" customWidth="1"/>
    <col min="12821" max="12822" width="9.140625" style="262" customWidth="1"/>
    <col min="12823" max="12824" width="5.42578125" style="262" customWidth="1"/>
    <col min="12825" max="12825" width="3.85546875" style="262" customWidth="1"/>
    <col min="12826" max="12833" width="7.28515625" style="262" customWidth="1"/>
    <col min="12834" max="13056" width="11.42578125" style="262"/>
    <col min="13057" max="13058" width="40.85546875" style="262" customWidth="1"/>
    <col min="13059" max="13059" width="49.28515625" style="262" customWidth="1"/>
    <col min="13060" max="13060" width="5.7109375" style="262" customWidth="1"/>
    <col min="13061" max="13061" width="16.5703125" style="262" customWidth="1"/>
    <col min="13062" max="13073" width="5.7109375" style="262" customWidth="1"/>
    <col min="13074" max="13074" width="21.7109375" style="262" customWidth="1"/>
    <col min="13075" max="13075" width="9.140625" style="262" customWidth="1"/>
    <col min="13076" max="13076" width="49.85546875" style="262" customWidth="1"/>
    <col min="13077" max="13078" width="9.140625" style="262" customWidth="1"/>
    <col min="13079" max="13080" width="5.42578125" style="262" customWidth="1"/>
    <col min="13081" max="13081" width="3.85546875" style="262" customWidth="1"/>
    <col min="13082" max="13089" width="7.28515625" style="262" customWidth="1"/>
    <col min="13090" max="13312" width="11.42578125" style="262"/>
    <col min="13313" max="13314" width="40.85546875" style="262" customWidth="1"/>
    <col min="13315" max="13315" width="49.28515625" style="262" customWidth="1"/>
    <col min="13316" max="13316" width="5.7109375" style="262" customWidth="1"/>
    <col min="13317" max="13317" width="16.5703125" style="262" customWidth="1"/>
    <col min="13318" max="13329" width="5.7109375" style="262" customWidth="1"/>
    <col min="13330" max="13330" width="21.7109375" style="262" customWidth="1"/>
    <col min="13331" max="13331" width="9.140625" style="262" customWidth="1"/>
    <col min="13332" max="13332" width="49.85546875" style="262" customWidth="1"/>
    <col min="13333" max="13334" width="9.140625" style="262" customWidth="1"/>
    <col min="13335" max="13336" width="5.42578125" style="262" customWidth="1"/>
    <col min="13337" max="13337" width="3.85546875" style="262" customWidth="1"/>
    <col min="13338" max="13345" width="7.28515625" style="262" customWidth="1"/>
    <col min="13346" max="13568" width="11.42578125" style="262"/>
    <col min="13569" max="13570" width="40.85546875" style="262" customWidth="1"/>
    <col min="13571" max="13571" width="49.28515625" style="262" customWidth="1"/>
    <col min="13572" max="13572" width="5.7109375" style="262" customWidth="1"/>
    <col min="13573" max="13573" width="16.5703125" style="262" customWidth="1"/>
    <col min="13574" max="13585" width="5.7109375" style="262" customWidth="1"/>
    <col min="13586" max="13586" width="21.7109375" style="262" customWidth="1"/>
    <col min="13587" max="13587" width="9.140625" style="262" customWidth="1"/>
    <col min="13588" max="13588" width="49.85546875" style="262" customWidth="1"/>
    <col min="13589" max="13590" width="9.140625" style="262" customWidth="1"/>
    <col min="13591" max="13592" width="5.42578125" style="262" customWidth="1"/>
    <col min="13593" max="13593" width="3.85546875" style="262" customWidth="1"/>
    <col min="13594" max="13601" width="7.28515625" style="262" customWidth="1"/>
    <col min="13602" max="13824" width="11.42578125" style="262"/>
    <col min="13825" max="13826" width="40.85546875" style="262" customWidth="1"/>
    <col min="13827" max="13827" width="49.28515625" style="262" customWidth="1"/>
    <col min="13828" max="13828" width="5.7109375" style="262" customWidth="1"/>
    <col min="13829" max="13829" width="16.5703125" style="262" customWidth="1"/>
    <col min="13830" max="13841" width="5.7109375" style="262" customWidth="1"/>
    <col min="13842" max="13842" width="21.7109375" style="262" customWidth="1"/>
    <col min="13843" max="13843" width="9.140625" style="262" customWidth="1"/>
    <col min="13844" max="13844" width="49.85546875" style="262" customWidth="1"/>
    <col min="13845" max="13846" width="9.140625" style="262" customWidth="1"/>
    <col min="13847" max="13848" width="5.42578125" style="262" customWidth="1"/>
    <col min="13849" max="13849" width="3.85546875" style="262" customWidth="1"/>
    <col min="13850" max="13857" width="7.28515625" style="262" customWidth="1"/>
    <col min="13858" max="14080" width="11.42578125" style="262"/>
    <col min="14081" max="14082" width="40.85546875" style="262" customWidth="1"/>
    <col min="14083" max="14083" width="49.28515625" style="262" customWidth="1"/>
    <col min="14084" max="14084" width="5.7109375" style="262" customWidth="1"/>
    <col min="14085" max="14085" width="16.5703125" style="262" customWidth="1"/>
    <col min="14086" max="14097" width="5.7109375" style="262" customWidth="1"/>
    <col min="14098" max="14098" width="21.7109375" style="262" customWidth="1"/>
    <col min="14099" max="14099" width="9.140625" style="262" customWidth="1"/>
    <col min="14100" max="14100" width="49.85546875" style="262" customWidth="1"/>
    <col min="14101" max="14102" width="9.140625" style="262" customWidth="1"/>
    <col min="14103" max="14104" width="5.42578125" style="262" customWidth="1"/>
    <col min="14105" max="14105" width="3.85546875" style="262" customWidth="1"/>
    <col min="14106" max="14113" width="7.28515625" style="262" customWidth="1"/>
    <col min="14114" max="14336" width="11.42578125" style="262"/>
    <col min="14337" max="14338" width="40.85546875" style="262" customWidth="1"/>
    <col min="14339" max="14339" width="49.28515625" style="262" customWidth="1"/>
    <col min="14340" max="14340" width="5.7109375" style="262" customWidth="1"/>
    <col min="14341" max="14341" width="16.5703125" style="262" customWidth="1"/>
    <col min="14342" max="14353" width="5.7109375" style="262" customWidth="1"/>
    <col min="14354" max="14354" width="21.7109375" style="262" customWidth="1"/>
    <col min="14355" max="14355" width="9.140625" style="262" customWidth="1"/>
    <col min="14356" max="14356" width="49.85546875" style="262" customWidth="1"/>
    <col min="14357" max="14358" width="9.140625" style="262" customWidth="1"/>
    <col min="14359" max="14360" width="5.42578125" style="262" customWidth="1"/>
    <col min="14361" max="14361" width="3.85546875" style="262" customWidth="1"/>
    <col min="14362" max="14369" width="7.28515625" style="262" customWidth="1"/>
    <col min="14370" max="14592" width="11.42578125" style="262"/>
    <col min="14593" max="14594" width="40.85546875" style="262" customWidth="1"/>
    <col min="14595" max="14595" width="49.28515625" style="262" customWidth="1"/>
    <col min="14596" max="14596" width="5.7109375" style="262" customWidth="1"/>
    <col min="14597" max="14597" width="16.5703125" style="262" customWidth="1"/>
    <col min="14598" max="14609" width="5.7109375" style="262" customWidth="1"/>
    <col min="14610" max="14610" width="21.7109375" style="262" customWidth="1"/>
    <col min="14611" max="14611" width="9.140625" style="262" customWidth="1"/>
    <col min="14612" max="14612" width="49.85546875" style="262" customWidth="1"/>
    <col min="14613" max="14614" width="9.140625" style="262" customWidth="1"/>
    <col min="14615" max="14616" width="5.42578125" style="262" customWidth="1"/>
    <col min="14617" max="14617" width="3.85546875" style="262" customWidth="1"/>
    <col min="14618" max="14625" width="7.28515625" style="262" customWidth="1"/>
    <col min="14626" max="14848" width="11.42578125" style="262"/>
    <col min="14849" max="14850" width="40.85546875" style="262" customWidth="1"/>
    <col min="14851" max="14851" width="49.28515625" style="262" customWidth="1"/>
    <col min="14852" max="14852" width="5.7109375" style="262" customWidth="1"/>
    <col min="14853" max="14853" width="16.5703125" style="262" customWidth="1"/>
    <col min="14854" max="14865" width="5.7109375" style="262" customWidth="1"/>
    <col min="14866" max="14866" width="21.7109375" style="262" customWidth="1"/>
    <col min="14867" max="14867" width="9.140625" style="262" customWidth="1"/>
    <col min="14868" max="14868" width="49.85546875" style="262" customWidth="1"/>
    <col min="14869" max="14870" width="9.140625" style="262" customWidth="1"/>
    <col min="14871" max="14872" width="5.42578125" style="262" customWidth="1"/>
    <col min="14873" max="14873" width="3.85546875" style="262" customWidth="1"/>
    <col min="14874" max="14881" width="7.28515625" style="262" customWidth="1"/>
    <col min="14882" max="15104" width="11.42578125" style="262"/>
    <col min="15105" max="15106" width="40.85546875" style="262" customWidth="1"/>
    <col min="15107" max="15107" width="49.28515625" style="262" customWidth="1"/>
    <col min="15108" max="15108" width="5.7109375" style="262" customWidth="1"/>
    <col min="15109" max="15109" width="16.5703125" style="262" customWidth="1"/>
    <col min="15110" max="15121" width="5.7109375" style="262" customWidth="1"/>
    <col min="15122" max="15122" width="21.7109375" style="262" customWidth="1"/>
    <col min="15123" max="15123" width="9.140625" style="262" customWidth="1"/>
    <col min="15124" max="15124" width="49.85546875" style="262" customWidth="1"/>
    <col min="15125" max="15126" width="9.140625" style="262" customWidth="1"/>
    <col min="15127" max="15128" width="5.42578125" style="262" customWidth="1"/>
    <col min="15129" max="15129" width="3.85546875" style="262" customWidth="1"/>
    <col min="15130" max="15137" width="7.28515625" style="262" customWidth="1"/>
    <col min="15138" max="15360" width="11.42578125" style="262"/>
    <col min="15361" max="15362" width="40.85546875" style="262" customWidth="1"/>
    <col min="15363" max="15363" width="49.28515625" style="262" customWidth="1"/>
    <col min="15364" max="15364" width="5.7109375" style="262" customWidth="1"/>
    <col min="15365" max="15365" width="16.5703125" style="262" customWidth="1"/>
    <col min="15366" max="15377" width="5.7109375" style="262" customWidth="1"/>
    <col min="15378" max="15378" width="21.7109375" style="262" customWidth="1"/>
    <col min="15379" max="15379" width="9.140625" style="262" customWidth="1"/>
    <col min="15380" max="15380" width="49.85546875" style="262" customWidth="1"/>
    <col min="15381" max="15382" width="9.140625" style="262" customWidth="1"/>
    <col min="15383" max="15384" width="5.42578125" style="262" customWidth="1"/>
    <col min="15385" max="15385" width="3.85546875" style="262" customWidth="1"/>
    <col min="15386" max="15393" width="7.28515625" style="262" customWidth="1"/>
    <col min="15394" max="15616" width="11.42578125" style="262"/>
    <col min="15617" max="15618" width="40.85546875" style="262" customWidth="1"/>
    <col min="15619" max="15619" width="49.28515625" style="262" customWidth="1"/>
    <col min="15620" max="15620" width="5.7109375" style="262" customWidth="1"/>
    <col min="15621" max="15621" width="16.5703125" style="262" customWidth="1"/>
    <col min="15622" max="15633" width="5.7109375" style="262" customWidth="1"/>
    <col min="15634" max="15634" width="21.7109375" style="262" customWidth="1"/>
    <col min="15635" max="15635" width="9.140625" style="262" customWidth="1"/>
    <col min="15636" max="15636" width="49.85546875" style="262" customWidth="1"/>
    <col min="15637" max="15638" width="9.140625" style="262" customWidth="1"/>
    <col min="15639" max="15640" width="5.42578125" style="262" customWidth="1"/>
    <col min="15641" max="15641" width="3.85546875" style="262" customWidth="1"/>
    <col min="15642" max="15649" width="7.28515625" style="262" customWidth="1"/>
    <col min="15650" max="15872" width="11.42578125" style="262"/>
    <col min="15873" max="15874" width="40.85546875" style="262" customWidth="1"/>
    <col min="15875" max="15875" width="49.28515625" style="262" customWidth="1"/>
    <col min="15876" max="15876" width="5.7109375" style="262" customWidth="1"/>
    <col min="15877" max="15877" width="16.5703125" style="262" customWidth="1"/>
    <col min="15878" max="15889" width="5.7109375" style="262" customWidth="1"/>
    <col min="15890" max="15890" width="21.7109375" style="262" customWidth="1"/>
    <col min="15891" max="15891" width="9.140625" style="262" customWidth="1"/>
    <col min="15892" max="15892" width="49.85546875" style="262" customWidth="1"/>
    <col min="15893" max="15894" width="9.140625" style="262" customWidth="1"/>
    <col min="15895" max="15896" width="5.42578125" style="262" customWidth="1"/>
    <col min="15897" max="15897" width="3.85546875" style="262" customWidth="1"/>
    <col min="15898" max="15905" width="7.28515625" style="262" customWidth="1"/>
    <col min="15906" max="16128" width="11.42578125" style="262"/>
    <col min="16129" max="16130" width="40.85546875" style="262" customWidth="1"/>
    <col min="16131" max="16131" width="49.28515625" style="262" customWidth="1"/>
    <col min="16132" max="16132" width="5.7109375" style="262" customWidth="1"/>
    <col min="16133" max="16133" width="16.5703125" style="262" customWidth="1"/>
    <col min="16134" max="16145" width="5.7109375" style="262" customWidth="1"/>
    <col min="16146" max="16146" width="21.7109375" style="262" customWidth="1"/>
    <col min="16147" max="16147" width="9.140625" style="262" customWidth="1"/>
    <col min="16148" max="16148" width="49.85546875" style="262" customWidth="1"/>
    <col min="16149" max="16150" width="9.140625" style="262" customWidth="1"/>
    <col min="16151" max="16152" width="5.42578125" style="262" customWidth="1"/>
    <col min="16153" max="16153" width="3.85546875" style="262" customWidth="1"/>
    <col min="16154" max="16161" width="7.28515625" style="262" customWidth="1"/>
    <col min="16162" max="16384" width="11.42578125" style="262"/>
  </cols>
  <sheetData>
    <row r="1" spans="1:33" ht="15" customHeight="1" thickBot="1">
      <c r="A1" s="256" t="s">
        <v>214</v>
      </c>
      <c r="B1" s="257" t="s">
        <v>138</v>
      </c>
      <c r="C1" s="258"/>
      <c r="D1" s="258"/>
      <c r="E1" s="258"/>
      <c r="F1" s="258"/>
      <c r="G1" s="258"/>
      <c r="P1" s="260">
        <f>'[4]GENERAL INFO'!$C$8</f>
        <v>0</v>
      </c>
      <c r="Q1" s="260"/>
      <c r="R1" s="260"/>
      <c r="S1" s="260"/>
      <c r="T1" s="260"/>
      <c r="U1" s="260"/>
      <c r="V1" s="260"/>
      <c r="Z1" s="261"/>
      <c r="AA1" s="261"/>
      <c r="AB1" s="261"/>
      <c r="AC1" s="261"/>
      <c r="AD1" s="261"/>
      <c r="AF1" s="261"/>
      <c r="AG1" s="261"/>
    </row>
    <row r="2" spans="1:33" ht="15" customHeight="1" thickBot="1">
      <c r="A2" s="263" t="s">
        <v>215</v>
      </c>
      <c r="B2" s="257" t="s">
        <v>138</v>
      </c>
      <c r="C2" s="258"/>
      <c r="D2" s="258"/>
      <c r="E2" s="258"/>
      <c r="F2" s="258"/>
      <c r="G2" s="258"/>
      <c r="H2" s="258"/>
      <c r="I2" s="264"/>
      <c r="J2" s="264"/>
      <c r="K2" s="264"/>
      <c r="L2" s="264"/>
      <c r="P2" s="260"/>
      <c r="Q2" s="260"/>
      <c r="R2" s="260"/>
      <c r="S2" s="260"/>
      <c r="T2" s="260"/>
      <c r="U2" s="260"/>
      <c r="V2" s="260"/>
      <c r="W2" s="265"/>
      <c r="Z2" s="261"/>
      <c r="AA2" s="261"/>
      <c r="AB2" s="261"/>
      <c r="AC2" s="261"/>
      <c r="AD2" s="261"/>
      <c r="AE2" s="261"/>
      <c r="AF2" s="261"/>
      <c r="AG2" s="261"/>
    </row>
    <row r="3" spans="1:33" ht="15" customHeight="1" thickBot="1">
      <c r="A3" s="266" t="s">
        <v>139</v>
      </c>
      <c r="B3" s="267" t="str">
        <f>'[4]GENERAL INFO'!C6</f>
        <v>WOMEN</v>
      </c>
      <c r="J3" s="268"/>
      <c r="K3" s="268"/>
      <c r="L3" s="268"/>
      <c r="M3" s="268"/>
      <c r="P3" s="260"/>
      <c r="Q3" s="260"/>
      <c r="R3" s="260"/>
      <c r="S3" s="260"/>
      <c r="T3" s="260"/>
      <c r="U3" s="260"/>
      <c r="V3" s="260"/>
      <c r="Z3" s="261"/>
      <c r="AA3" s="261"/>
      <c r="AB3" s="261"/>
      <c r="AC3" s="261"/>
      <c r="AD3" s="261"/>
      <c r="AE3" s="261"/>
      <c r="AF3" s="261"/>
      <c r="AG3" s="261"/>
    </row>
    <row r="4" spans="1:33" ht="15" customHeight="1" thickBot="1">
      <c r="A4" s="266" t="s">
        <v>216</v>
      </c>
      <c r="B4" s="267" t="str">
        <f>'[4]GENERAL INFO'!C9</f>
        <v>HOODED SWEATER</v>
      </c>
      <c r="J4" s="268"/>
      <c r="K4" s="268"/>
      <c r="L4" s="268"/>
      <c r="M4" s="268"/>
      <c r="O4" s="269"/>
      <c r="P4" s="260"/>
      <c r="Q4" s="260"/>
      <c r="R4" s="260"/>
      <c r="S4" s="260"/>
      <c r="T4" s="260"/>
      <c r="U4" s="260"/>
      <c r="V4" s="260"/>
      <c r="Z4" s="261"/>
      <c r="AA4" s="261"/>
      <c r="AB4" s="261"/>
      <c r="AC4" s="261"/>
      <c r="AD4" s="261"/>
      <c r="AF4" s="261"/>
      <c r="AG4" s="261"/>
    </row>
    <row r="5" spans="1:33" ht="15" customHeight="1" thickBot="1">
      <c r="A5" s="266" t="s">
        <v>140</v>
      </c>
      <c r="B5" s="267">
        <f>'[4]GENERAL INFO'!C11</f>
        <v>0</v>
      </c>
      <c r="J5" s="268"/>
      <c r="K5" s="268"/>
      <c r="L5" s="268"/>
      <c r="M5" s="268"/>
      <c r="O5" s="269"/>
      <c r="P5" s="269"/>
      <c r="Q5" s="269"/>
      <c r="R5" s="270"/>
      <c r="S5" s="270"/>
      <c r="T5" s="271"/>
      <c r="U5" s="271"/>
      <c r="Z5" s="261"/>
      <c r="AA5" s="261"/>
      <c r="AB5" s="261"/>
      <c r="AC5" s="261"/>
      <c r="AD5" s="261"/>
      <c r="AE5" s="261"/>
      <c r="AF5" s="261"/>
      <c r="AG5" s="261"/>
    </row>
    <row r="6" spans="1:33" ht="15" customHeight="1" thickBot="1"/>
    <row r="7" spans="1:33" ht="15" customHeight="1">
      <c r="A7" s="273"/>
      <c r="B7" s="274"/>
      <c r="C7" s="275"/>
      <c r="D7" s="276"/>
      <c r="E7" s="277" t="s">
        <v>217</v>
      </c>
      <c r="F7" s="276"/>
      <c r="G7" s="278"/>
      <c r="H7" s="276"/>
      <c r="I7" s="276"/>
      <c r="J7" s="276"/>
      <c r="K7" s="279"/>
      <c r="L7" s="280" t="s">
        <v>218</v>
      </c>
      <c r="M7" s="281"/>
      <c r="N7" s="281"/>
      <c r="O7" s="281"/>
      <c r="P7" s="281"/>
      <c r="Q7" s="281"/>
      <c r="R7" s="281"/>
      <c r="S7" s="282"/>
      <c r="T7" s="283"/>
      <c r="U7" s="284"/>
      <c r="V7" s="284"/>
      <c r="W7" s="285"/>
      <c r="X7" s="285"/>
      <c r="Y7" s="286"/>
      <c r="AD7" s="287"/>
      <c r="AE7" s="287"/>
      <c r="AF7" s="287"/>
      <c r="AG7" s="287"/>
    </row>
    <row r="8" spans="1:33" ht="15" customHeight="1" thickBot="1">
      <c r="A8" s="288" t="s">
        <v>141</v>
      </c>
      <c r="B8" s="289" t="s">
        <v>142</v>
      </c>
      <c r="C8" s="288"/>
      <c r="D8" s="290"/>
      <c r="E8" s="291"/>
      <c r="F8" s="290" t="s">
        <v>31</v>
      </c>
      <c r="G8" s="292" t="s">
        <v>32</v>
      </c>
      <c r="H8" s="290" t="s">
        <v>33</v>
      </c>
      <c r="I8" s="290" t="s">
        <v>34</v>
      </c>
      <c r="J8" s="290" t="s">
        <v>35</v>
      </c>
      <c r="K8" s="290"/>
      <c r="L8" s="293"/>
      <c r="M8" s="294"/>
      <c r="N8" s="294"/>
      <c r="O8" s="294"/>
      <c r="P8" s="294"/>
      <c r="Q8" s="294"/>
      <c r="R8" s="294"/>
      <c r="S8" s="295" t="s">
        <v>32</v>
      </c>
      <c r="T8" s="296" t="s">
        <v>219</v>
      </c>
      <c r="U8" s="297"/>
      <c r="V8" s="297"/>
      <c r="W8" s="285"/>
      <c r="X8" s="285"/>
      <c r="Y8" s="286"/>
      <c r="AD8" s="287"/>
      <c r="AE8" s="287"/>
      <c r="AF8" s="287"/>
      <c r="AG8" s="287"/>
    </row>
    <row r="9" spans="1:33" ht="15" customHeight="1" thickBot="1">
      <c r="A9" s="298"/>
      <c r="B9" s="299"/>
      <c r="C9" s="298"/>
      <c r="D9" s="300"/>
      <c r="E9" s="301"/>
      <c r="F9" s="300"/>
      <c r="G9" s="302"/>
      <c r="H9" s="300"/>
      <c r="I9" s="300"/>
      <c r="J9" s="300"/>
      <c r="K9" s="303"/>
      <c r="L9" s="304"/>
      <c r="M9" s="305"/>
      <c r="N9" s="305"/>
      <c r="O9" s="305"/>
      <c r="P9" s="305"/>
      <c r="Q9" s="305"/>
      <c r="R9" s="305"/>
      <c r="S9" s="306"/>
      <c r="T9" s="307"/>
      <c r="U9" s="308"/>
      <c r="V9" s="308"/>
      <c r="W9" s="285"/>
      <c r="X9" s="285"/>
      <c r="AD9" s="287"/>
      <c r="AE9" s="287"/>
      <c r="AF9" s="287"/>
      <c r="AG9" s="287"/>
    </row>
    <row r="10" spans="1:33" ht="15" customHeight="1">
      <c r="A10" s="309" t="s">
        <v>143</v>
      </c>
      <c r="B10" s="310"/>
      <c r="C10" s="311"/>
      <c r="D10" s="312"/>
      <c r="E10" s="313"/>
      <c r="F10" s="312"/>
      <c r="G10" s="314"/>
      <c r="H10" s="312"/>
      <c r="I10" s="312"/>
      <c r="J10" s="315"/>
      <c r="K10" s="312"/>
      <c r="L10" s="316"/>
      <c r="M10" s="316"/>
      <c r="N10" s="316"/>
      <c r="O10" s="316"/>
      <c r="P10" s="316"/>
      <c r="Q10" s="316"/>
      <c r="R10" s="316"/>
      <c r="S10" s="314"/>
      <c r="T10" s="313"/>
      <c r="U10" s="312"/>
      <c r="V10" s="317"/>
      <c r="W10" s="318"/>
      <c r="X10" s="318"/>
      <c r="AD10" s="319"/>
      <c r="AE10" s="319"/>
      <c r="AF10" s="319"/>
      <c r="AG10" s="319"/>
    </row>
    <row r="11" spans="1:33" ht="30" customHeight="1">
      <c r="A11" s="320" t="s">
        <v>144</v>
      </c>
      <c r="B11" s="321" t="s">
        <v>145</v>
      </c>
      <c r="C11" s="322" t="s">
        <v>220</v>
      </c>
      <c r="D11" s="323" t="s">
        <v>146</v>
      </c>
      <c r="E11" s="324">
        <v>2</v>
      </c>
      <c r="F11" s="325">
        <f>G11-1</f>
        <v>63</v>
      </c>
      <c r="G11" s="326">
        <v>64</v>
      </c>
      <c r="H11" s="325">
        <f>G11+1</f>
        <v>65</v>
      </c>
      <c r="I11" s="325">
        <f>H11+1</f>
        <v>66</v>
      </c>
      <c r="J11" s="325">
        <f>I11+1</f>
        <v>67</v>
      </c>
      <c r="K11" s="323"/>
      <c r="L11" s="327"/>
      <c r="M11" s="327"/>
      <c r="N11" s="327"/>
      <c r="O11" s="327"/>
      <c r="P11" s="327"/>
      <c r="Q11" s="327"/>
      <c r="R11" s="327"/>
      <c r="S11" s="328">
        <v>63</v>
      </c>
      <c r="T11" s="324"/>
      <c r="U11" s="323"/>
      <c r="V11" s="329"/>
      <c r="W11" s="318"/>
      <c r="X11" s="318"/>
      <c r="AD11" s="319"/>
      <c r="AE11" s="319"/>
      <c r="AF11" s="319"/>
      <c r="AG11" s="319"/>
    </row>
    <row r="12" spans="1:33" ht="30" customHeight="1">
      <c r="A12" s="320" t="s">
        <v>147</v>
      </c>
      <c r="B12" s="321" t="s">
        <v>148</v>
      </c>
      <c r="C12" s="322" t="s">
        <v>149</v>
      </c>
      <c r="D12" s="323" t="s">
        <v>150</v>
      </c>
      <c r="E12" s="330">
        <v>2</v>
      </c>
      <c r="F12" s="331">
        <f>G12-2</f>
        <v>61</v>
      </c>
      <c r="G12" s="326">
        <v>63</v>
      </c>
      <c r="H12" s="331">
        <f t="shared" ref="H12:J13" si="0">G12+2</f>
        <v>65</v>
      </c>
      <c r="I12" s="331">
        <f t="shared" si="0"/>
        <v>67</v>
      </c>
      <c r="J12" s="331">
        <f t="shared" si="0"/>
        <v>69</v>
      </c>
      <c r="K12" s="323"/>
      <c r="L12" s="327"/>
      <c r="M12" s="327"/>
      <c r="N12" s="327"/>
      <c r="O12" s="327"/>
      <c r="P12" s="327"/>
      <c r="Q12" s="327"/>
      <c r="R12" s="327"/>
      <c r="S12" s="328">
        <v>62</v>
      </c>
      <c r="T12" s="324"/>
      <c r="U12" s="323"/>
      <c r="V12" s="329"/>
      <c r="W12" s="318"/>
      <c r="X12" s="318"/>
      <c r="AD12" s="319"/>
      <c r="AE12" s="319"/>
      <c r="AF12" s="319"/>
      <c r="AG12" s="319"/>
    </row>
    <row r="13" spans="1:33" ht="30" customHeight="1">
      <c r="A13" s="320" t="s">
        <v>151</v>
      </c>
      <c r="B13" s="321" t="s">
        <v>152</v>
      </c>
      <c r="C13" s="322" t="s">
        <v>153</v>
      </c>
      <c r="D13" s="323" t="s">
        <v>154</v>
      </c>
      <c r="E13" s="330">
        <v>2</v>
      </c>
      <c r="F13" s="331">
        <f>G13-2</f>
        <v>60</v>
      </c>
      <c r="G13" s="326">
        <v>62</v>
      </c>
      <c r="H13" s="331">
        <f t="shared" si="0"/>
        <v>64</v>
      </c>
      <c r="I13" s="331">
        <f t="shared" si="0"/>
        <v>66</v>
      </c>
      <c r="J13" s="331">
        <f t="shared" si="0"/>
        <v>68</v>
      </c>
      <c r="K13" s="323"/>
      <c r="L13" s="327"/>
      <c r="M13" s="327"/>
      <c r="N13" s="327"/>
      <c r="O13" s="327"/>
      <c r="P13" s="327"/>
      <c r="Q13" s="327"/>
      <c r="R13" s="327"/>
      <c r="S13" s="328">
        <v>61</v>
      </c>
      <c r="T13" s="324"/>
      <c r="U13" s="323"/>
      <c r="V13" s="329"/>
      <c r="W13" s="318"/>
      <c r="X13" s="318"/>
      <c r="AD13" s="319"/>
      <c r="AE13" s="319"/>
      <c r="AF13" s="319"/>
      <c r="AG13" s="319"/>
    </row>
    <row r="14" spans="1:33" ht="30" customHeight="1">
      <c r="A14" s="320" t="s">
        <v>221</v>
      </c>
      <c r="B14" s="321" t="s">
        <v>222</v>
      </c>
      <c r="C14" s="322" t="s">
        <v>223</v>
      </c>
      <c r="D14" s="323" t="s">
        <v>224</v>
      </c>
      <c r="E14" s="330"/>
      <c r="F14" s="331"/>
      <c r="G14" s="326"/>
      <c r="H14" s="331"/>
      <c r="I14" s="331"/>
      <c r="J14" s="331"/>
      <c r="K14" s="323"/>
      <c r="L14" s="327"/>
      <c r="M14" s="327"/>
      <c r="N14" s="327"/>
      <c r="O14" s="327"/>
      <c r="P14" s="327"/>
      <c r="Q14" s="327"/>
      <c r="R14" s="327"/>
      <c r="S14" s="328"/>
      <c r="T14" s="324"/>
      <c r="U14" s="323"/>
      <c r="V14" s="329"/>
      <c r="W14" s="318"/>
      <c r="X14" s="318"/>
      <c r="AD14" s="319"/>
      <c r="AE14" s="319"/>
      <c r="AF14" s="319"/>
      <c r="AG14" s="319"/>
    </row>
    <row r="15" spans="1:33" ht="30" customHeight="1">
      <c r="A15" s="320" t="s">
        <v>155</v>
      </c>
      <c r="B15" s="321" t="s">
        <v>156</v>
      </c>
      <c r="C15" s="322" t="s">
        <v>225</v>
      </c>
      <c r="D15" s="323" t="s">
        <v>226</v>
      </c>
      <c r="E15" s="330">
        <v>2</v>
      </c>
      <c r="F15" s="331">
        <f>G15-2</f>
        <v>42</v>
      </c>
      <c r="G15" s="326">
        <v>44</v>
      </c>
      <c r="H15" s="331">
        <f t="shared" ref="H15:J16" si="1">G15+2</f>
        <v>46</v>
      </c>
      <c r="I15" s="331">
        <f t="shared" si="1"/>
        <v>48</v>
      </c>
      <c r="J15" s="331">
        <f t="shared" si="1"/>
        <v>50</v>
      </c>
      <c r="K15" s="323"/>
      <c r="L15" s="327"/>
      <c r="M15" s="327"/>
      <c r="N15" s="327"/>
      <c r="O15" s="327"/>
      <c r="P15" s="327"/>
      <c r="Q15" s="327"/>
      <c r="R15" s="327"/>
      <c r="S15" s="328">
        <v>43</v>
      </c>
      <c r="T15" s="324"/>
      <c r="U15" s="323"/>
      <c r="V15" s="329"/>
      <c r="W15" s="318"/>
      <c r="X15" s="318"/>
      <c r="AD15" s="319"/>
      <c r="AE15" s="319"/>
      <c r="AF15" s="319"/>
      <c r="AG15" s="319"/>
    </row>
    <row r="16" spans="1:33" ht="30" customHeight="1">
      <c r="A16" s="320" t="s">
        <v>227</v>
      </c>
      <c r="B16" s="321"/>
      <c r="C16" s="322" t="s">
        <v>228</v>
      </c>
      <c r="D16" s="323"/>
      <c r="E16" s="330">
        <v>2</v>
      </c>
      <c r="F16" s="331">
        <f>G16-2</f>
        <v>56</v>
      </c>
      <c r="G16" s="326">
        <v>58</v>
      </c>
      <c r="H16" s="331">
        <f t="shared" si="1"/>
        <v>60</v>
      </c>
      <c r="I16" s="331">
        <f t="shared" si="1"/>
        <v>62</v>
      </c>
      <c r="J16" s="331">
        <f t="shared" si="1"/>
        <v>64</v>
      </c>
      <c r="K16" s="323"/>
      <c r="L16" s="327"/>
      <c r="M16" s="327"/>
      <c r="N16" s="327"/>
      <c r="O16" s="327"/>
      <c r="P16" s="327"/>
      <c r="Q16" s="327"/>
      <c r="R16" s="327"/>
      <c r="S16" s="328">
        <v>57</v>
      </c>
      <c r="T16" s="324"/>
      <c r="U16" s="323"/>
      <c r="V16" s="329"/>
      <c r="W16" s="318"/>
      <c r="X16" s="318"/>
      <c r="AD16" s="319"/>
      <c r="AE16" s="319"/>
      <c r="AF16" s="319"/>
      <c r="AG16" s="319"/>
    </row>
    <row r="17" spans="1:33" ht="30" customHeight="1">
      <c r="A17" s="320" t="s">
        <v>158</v>
      </c>
      <c r="B17" s="321" t="s">
        <v>159</v>
      </c>
      <c r="C17" s="322" t="s">
        <v>229</v>
      </c>
      <c r="D17" s="323" t="s">
        <v>157</v>
      </c>
      <c r="E17" s="330">
        <v>0.5</v>
      </c>
      <c r="F17" s="331">
        <f>G17</f>
        <v>6</v>
      </c>
      <c r="G17" s="326">
        <v>6</v>
      </c>
      <c r="H17" s="331">
        <f>G17</f>
        <v>6</v>
      </c>
      <c r="I17" s="331">
        <f>H17</f>
        <v>6</v>
      </c>
      <c r="J17" s="331">
        <f>I17</f>
        <v>6</v>
      </c>
      <c r="K17" s="323"/>
      <c r="L17" s="327"/>
      <c r="M17" s="327"/>
      <c r="N17" s="327"/>
      <c r="O17" s="327"/>
      <c r="P17" s="327"/>
      <c r="Q17" s="327"/>
      <c r="R17" s="327"/>
      <c r="S17" s="328">
        <v>6</v>
      </c>
      <c r="T17" s="324"/>
      <c r="U17" s="323"/>
      <c r="V17" s="329"/>
      <c r="W17" s="318"/>
      <c r="X17" s="318"/>
      <c r="AD17" s="319"/>
      <c r="AE17" s="319"/>
      <c r="AF17" s="319"/>
      <c r="AG17" s="319"/>
    </row>
    <row r="18" spans="1:33" ht="30" customHeight="1">
      <c r="A18" s="320" t="s">
        <v>161</v>
      </c>
      <c r="B18" s="321" t="s">
        <v>148</v>
      </c>
      <c r="C18" s="322" t="s">
        <v>162</v>
      </c>
      <c r="D18" s="323" t="s">
        <v>160</v>
      </c>
      <c r="E18" s="330">
        <v>1</v>
      </c>
      <c r="F18" s="331">
        <f>G18-0.75</f>
        <v>27.25</v>
      </c>
      <c r="G18" s="326">
        <v>28</v>
      </c>
      <c r="H18" s="331">
        <f t="shared" ref="H18:J19" si="2">G18+0.75</f>
        <v>28.75</v>
      </c>
      <c r="I18" s="331">
        <f t="shared" si="2"/>
        <v>29.5</v>
      </c>
      <c r="J18" s="331">
        <f t="shared" si="2"/>
        <v>30.25</v>
      </c>
      <c r="K18" s="323"/>
      <c r="L18" s="327"/>
      <c r="M18" s="327"/>
      <c r="N18" s="327"/>
      <c r="O18" s="327"/>
      <c r="P18" s="327"/>
      <c r="Q18" s="327"/>
      <c r="R18" s="327"/>
      <c r="S18" s="328">
        <v>27.5</v>
      </c>
      <c r="T18" s="324"/>
      <c r="U18" s="323"/>
      <c r="V18" s="329"/>
      <c r="W18" s="318"/>
      <c r="X18" s="318"/>
      <c r="AD18" s="319"/>
      <c r="AE18" s="319"/>
      <c r="AF18" s="319"/>
      <c r="AG18" s="319"/>
    </row>
    <row r="19" spans="1:33" ht="30" customHeight="1">
      <c r="A19" s="320" t="s">
        <v>230</v>
      </c>
      <c r="B19" s="321" t="s">
        <v>231</v>
      </c>
      <c r="C19" s="322" t="s">
        <v>232</v>
      </c>
      <c r="D19" s="323" t="s">
        <v>163</v>
      </c>
      <c r="E19" s="330">
        <v>1</v>
      </c>
      <c r="F19" s="331">
        <f>G19-0.75</f>
        <v>26.25</v>
      </c>
      <c r="G19" s="326">
        <v>27</v>
      </c>
      <c r="H19" s="331">
        <f t="shared" si="2"/>
        <v>27.75</v>
      </c>
      <c r="I19" s="331">
        <f t="shared" si="2"/>
        <v>28.5</v>
      </c>
      <c r="J19" s="331">
        <f t="shared" si="2"/>
        <v>29.25</v>
      </c>
      <c r="K19" s="323"/>
      <c r="L19" s="327"/>
      <c r="M19" s="327"/>
      <c r="N19" s="327"/>
      <c r="O19" s="327"/>
      <c r="P19" s="327"/>
      <c r="Q19" s="327"/>
      <c r="R19" s="327"/>
      <c r="S19" s="328">
        <v>27</v>
      </c>
      <c r="T19" s="324"/>
      <c r="U19" s="323"/>
      <c r="V19" s="329"/>
      <c r="W19" s="318"/>
      <c r="X19" s="318"/>
      <c r="AD19" s="319"/>
      <c r="AE19" s="319"/>
      <c r="AF19" s="319"/>
      <c r="AG19" s="319"/>
    </row>
    <row r="20" spans="1:33" ht="30" customHeight="1">
      <c r="A20" s="320" t="s">
        <v>233</v>
      </c>
      <c r="B20" s="321"/>
      <c r="C20" s="322" t="s">
        <v>234</v>
      </c>
      <c r="D20" s="323"/>
      <c r="E20" s="330">
        <v>0.7</v>
      </c>
      <c r="F20" s="331">
        <f>G20-0.5</f>
        <v>17.5</v>
      </c>
      <c r="G20" s="326">
        <v>18</v>
      </c>
      <c r="H20" s="331">
        <f t="shared" ref="H20:J21" si="3">G20+0.5</f>
        <v>18.5</v>
      </c>
      <c r="I20" s="331">
        <f t="shared" si="3"/>
        <v>19</v>
      </c>
      <c r="J20" s="331">
        <f>I20+0.5</f>
        <v>19.5</v>
      </c>
      <c r="K20" s="323"/>
      <c r="L20" s="327"/>
      <c r="M20" s="327"/>
      <c r="N20" s="327"/>
      <c r="O20" s="327"/>
      <c r="P20" s="327"/>
      <c r="Q20" s="327"/>
      <c r="R20" s="327"/>
      <c r="S20" s="328">
        <v>17.5</v>
      </c>
      <c r="T20" s="324"/>
      <c r="U20" s="323"/>
      <c r="V20" s="329"/>
      <c r="W20" s="318"/>
      <c r="X20" s="318"/>
      <c r="AD20" s="319"/>
      <c r="AE20" s="319"/>
      <c r="AF20" s="319"/>
      <c r="AG20" s="319"/>
    </row>
    <row r="21" spans="1:33" ht="30" customHeight="1">
      <c r="A21" s="320" t="s">
        <v>164</v>
      </c>
      <c r="B21" s="321" t="s">
        <v>165</v>
      </c>
      <c r="C21" s="322" t="s">
        <v>235</v>
      </c>
      <c r="D21" s="323" t="s">
        <v>236</v>
      </c>
      <c r="E21" s="330">
        <v>0.7</v>
      </c>
      <c r="F21" s="331">
        <f>G21-0.5</f>
        <v>8.5</v>
      </c>
      <c r="G21" s="326">
        <v>9</v>
      </c>
      <c r="H21" s="331">
        <f t="shared" si="3"/>
        <v>9.5</v>
      </c>
      <c r="I21" s="331">
        <f t="shared" si="3"/>
        <v>10</v>
      </c>
      <c r="J21" s="331">
        <f t="shared" si="3"/>
        <v>10.5</v>
      </c>
      <c r="K21" s="323"/>
      <c r="L21" s="327"/>
      <c r="M21" s="327"/>
      <c r="N21" s="327"/>
      <c r="O21" s="327"/>
      <c r="P21" s="327"/>
      <c r="Q21" s="327"/>
      <c r="R21" s="327"/>
      <c r="S21" s="328">
        <v>8.5</v>
      </c>
      <c r="T21" s="324"/>
      <c r="U21" s="323"/>
      <c r="V21" s="329"/>
      <c r="W21" s="318"/>
      <c r="X21" s="318"/>
      <c r="AD21" s="319"/>
      <c r="AE21" s="319"/>
      <c r="AF21" s="319"/>
      <c r="AG21" s="319"/>
    </row>
    <row r="22" spans="1:33" ht="30" customHeight="1">
      <c r="A22" s="320" t="s">
        <v>167</v>
      </c>
      <c r="B22" s="321" t="s">
        <v>159</v>
      </c>
      <c r="C22" s="322" t="s">
        <v>168</v>
      </c>
      <c r="D22" s="323" t="s">
        <v>166</v>
      </c>
      <c r="E22" s="330">
        <v>0.5</v>
      </c>
      <c r="F22" s="331">
        <f>G22</f>
        <v>5.5</v>
      </c>
      <c r="G22" s="326">
        <v>5.5</v>
      </c>
      <c r="H22" s="331">
        <f>G22</f>
        <v>5.5</v>
      </c>
      <c r="I22" s="331">
        <f>H22</f>
        <v>5.5</v>
      </c>
      <c r="J22" s="331">
        <f>I22</f>
        <v>5.5</v>
      </c>
      <c r="K22" s="323"/>
      <c r="L22" s="327"/>
      <c r="M22" s="327"/>
      <c r="N22" s="327"/>
      <c r="O22" s="327"/>
      <c r="P22" s="327"/>
      <c r="Q22" s="327"/>
      <c r="R22" s="327"/>
      <c r="S22" s="328">
        <v>6</v>
      </c>
      <c r="T22" s="324"/>
      <c r="U22" s="323"/>
      <c r="V22" s="329"/>
      <c r="W22" s="318"/>
      <c r="X22" s="318"/>
      <c r="AD22" s="319"/>
      <c r="AE22" s="319"/>
      <c r="AF22" s="319"/>
      <c r="AG22" s="319"/>
    </row>
    <row r="23" spans="1:33" ht="30" customHeight="1">
      <c r="A23" s="320" t="s">
        <v>170</v>
      </c>
      <c r="B23" s="321" t="s">
        <v>237</v>
      </c>
      <c r="C23" s="322" t="s">
        <v>171</v>
      </c>
      <c r="D23" s="323" t="s">
        <v>169</v>
      </c>
      <c r="E23" s="324">
        <v>2</v>
      </c>
      <c r="F23" s="325">
        <f>G23-1</f>
        <v>84</v>
      </c>
      <c r="G23" s="326">
        <v>85</v>
      </c>
      <c r="H23" s="331">
        <f>G23+1</f>
        <v>86</v>
      </c>
      <c r="I23" s="331">
        <f>H23+1</f>
        <v>87</v>
      </c>
      <c r="J23" s="331">
        <f>I23+1</f>
        <v>88</v>
      </c>
      <c r="K23" s="323"/>
      <c r="L23" s="332"/>
      <c r="M23" s="332"/>
      <c r="N23" s="332"/>
      <c r="O23" s="332"/>
      <c r="P23" s="332"/>
      <c r="Q23" s="332"/>
      <c r="R23" s="332"/>
      <c r="S23" s="328">
        <v>85</v>
      </c>
      <c r="T23" s="324"/>
      <c r="U23" s="323"/>
      <c r="V23" s="329"/>
      <c r="W23" s="318"/>
      <c r="X23" s="318"/>
      <c r="AD23" s="319"/>
      <c r="AE23" s="319"/>
      <c r="AF23" s="319"/>
      <c r="AG23" s="319"/>
    </row>
    <row r="24" spans="1:33" ht="30" customHeight="1">
      <c r="A24" s="320" t="s">
        <v>170</v>
      </c>
      <c r="B24" s="321" t="s">
        <v>237</v>
      </c>
      <c r="C24" s="322" t="s">
        <v>172</v>
      </c>
      <c r="D24" s="323"/>
      <c r="E24" s="324">
        <v>2</v>
      </c>
      <c r="F24" s="325">
        <f>G24-2</f>
        <v>83</v>
      </c>
      <c r="G24" s="326">
        <v>85</v>
      </c>
      <c r="H24" s="331">
        <f>G24+2</f>
        <v>87</v>
      </c>
      <c r="I24" s="331">
        <f>H24+2</f>
        <v>89</v>
      </c>
      <c r="J24" s="331">
        <f>I24+2</f>
        <v>91</v>
      </c>
      <c r="K24" s="323"/>
      <c r="L24" s="333"/>
      <c r="M24" s="334"/>
      <c r="N24" s="334"/>
      <c r="O24" s="334"/>
      <c r="P24" s="334"/>
      <c r="Q24" s="334"/>
      <c r="R24" s="335"/>
      <c r="S24" s="328"/>
      <c r="T24" s="336" t="s">
        <v>238</v>
      </c>
      <c r="U24" s="323"/>
      <c r="V24" s="329"/>
      <c r="W24" s="318"/>
      <c r="X24" s="318"/>
      <c r="AD24" s="319"/>
      <c r="AE24" s="319"/>
      <c r="AF24" s="319"/>
      <c r="AG24" s="319"/>
    </row>
    <row r="25" spans="1:33" ht="30" customHeight="1">
      <c r="A25" s="320" t="s">
        <v>239</v>
      </c>
      <c r="B25" s="321"/>
      <c r="C25" s="322"/>
      <c r="D25" s="323" t="s">
        <v>34</v>
      </c>
      <c r="E25" s="324"/>
      <c r="F25" s="325"/>
      <c r="G25" s="326"/>
      <c r="H25" s="331"/>
      <c r="I25" s="331"/>
      <c r="J25" s="331"/>
      <c r="K25" s="323"/>
      <c r="L25" s="337"/>
      <c r="M25" s="337"/>
      <c r="N25" s="337"/>
      <c r="O25" s="337"/>
      <c r="P25" s="337"/>
      <c r="Q25" s="337"/>
      <c r="R25" s="337"/>
      <c r="S25" s="328"/>
      <c r="T25" s="324"/>
      <c r="U25" s="323"/>
      <c r="V25" s="329"/>
      <c r="W25" s="318"/>
      <c r="X25" s="318"/>
      <c r="AD25" s="319"/>
      <c r="AE25" s="319"/>
      <c r="AF25" s="319"/>
      <c r="AG25" s="319"/>
    </row>
    <row r="26" spans="1:33" ht="30" customHeight="1">
      <c r="A26" s="320" t="s">
        <v>240</v>
      </c>
      <c r="B26" s="321" t="s">
        <v>241</v>
      </c>
      <c r="C26" s="322"/>
      <c r="D26" s="323" t="s">
        <v>33</v>
      </c>
      <c r="E26" s="324"/>
      <c r="F26" s="325"/>
      <c r="G26" s="326"/>
      <c r="H26" s="331"/>
      <c r="I26" s="331"/>
      <c r="J26" s="331"/>
      <c r="K26" s="323"/>
      <c r="L26" s="337"/>
      <c r="M26" s="337"/>
      <c r="N26" s="337"/>
      <c r="O26" s="337"/>
      <c r="P26" s="337"/>
      <c r="Q26" s="337"/>
      <c r="R26" s="337"/>
      <c r="S26" s="328"/>
      <c r="T26" s="324"/>
      <c r="U26" s="323"/>
      <c r="V26" s="329"/>
      <c r="W26" s="318"/>
      <c r="X26" s="318"/>
      <c r="AD26" s="319"/>
      <c r="AE26" s="319"/>
      <c r="AF26" s="319"/>
      <c r="AG26" s="319"/>
    </row>
    <row r="27" spans="1:33" ht="30" customHeight="1">
      <c r="A27" s="320" t="s">
        <v>242</v>
      </c>
      <c r="B27" s="321" t="s">
        <v>243</v>
      </c>
      <c r="C27" s="322"/>
      <c r="D27" s="323"/>
      <c r="E27" s="324"/>
      <c r="F27" s="325"/>
      <c r="G27" s="326"/>
      <c r="H27" s="331"/>
      <c r="I27" s="331"/>
      <c r="J27" s="331"/>
      <c r="K27" s="323"/>
      <c r="L27" s="337"/>
      <c r="M27" s="337"/>
      <c r="N27" s="337"/>
      <c r="O27" s="337"/>
      <c r="P27" s="337"/>
      <c r="Q27" s="337"/>
      <c r="R27" s="337"/>
      <c r="S27" s="328"/>
      <c r="T27" s="324"/>
      <c r="U27" s="323"/>
      <c r="V27" s="329"/>
      <c r="W27" s="318"/>
      <c r="X27" s="318"/>
      <c r="AD27" s="319"/>
      <c r="AE27" s="319"/>
      <c r="AF27" s="319"/>
      <c r="AG27" s="319"/>
    </row>
    <row r="28" spans="1:33" ht="30" customHeight="1">
      <c r="A28" s="320"/>
      <c r="B28" s="321"/>
      <c r="C28" s="322"/>
      <c r="D28" s="323"/>
      <c r="E28" s="324"/>
      <c r="F28" s="325"/>
      <c r="G28" s="326"/>
      <c r="H28" s="331"/>
      <c r="I28" s="331"/>
      <c r="J28" s="331"/>
      <c r="K28" s="323"/>
      <c r="L28" s="337"/>
      <c r="M28" s="337"/>
      <c r="N28" s="337"/>
      <c r="O28" s="337"/>
      <c r="P28" s="337"/>
      <c r="Q28" s="337"/>
      <c r="R28" s="337"/>
      <c r="S28" s="328"/>
      <c r="T28" s="324"/>
      <c r="U28" s="323"/>
      <c r="V28" s="329"/>
      <c r="W28" s="318"/>
      <c r="X28" s="318"/>
      <c r="AD28" s="319"/>
      <c r="AE28" s="319"/>
      <c r="AF28" s="319"/>
      <c r="AG28" s="319"/>
    </row>
    <row r="29" spans="1:33" ht="30" customHeight="1">
      <c r="A29" s="338" t="s">
        <v>173</v>
      </c>
      <c r="B29" s="321"/>
      <c r="C29" s="322"/>
      <c r="D29" s="323"/>
      <c r="E29" s="324"/>
      <c r="F29" s="325"/>
      <c r="G29" s="326"/>
      <c r="H29" s="331"/>
      <c r="I29" s="331"/>
      <c r="J29" s="331"/>
      <c r="K29" s="323"/>
      <c r="L29" s="337"/>
      <c r="M29" s="337"/>
      <c r="N29" s="337"/>
      <c r="O29" s="337"/>
      <c r="P29" s="337"/>
      <c r="Q29" s="337"/>
      <c r="R29" s="337"/>
      <c r="S29" s="328"/>
      <c r="T29" s="324"/>
      <c r="U29" s="323"/>
      <c r="V29" s="329"/>
      <c r="W29" s="318"/>
      <c r="X29" s="318"/>
      <c r="AD29" s="319"/>
      <c r="AE29" s="319"/>
      <c r="AF29" s="319"/>
      <c r="AG29" s="319"/>
    </row>
    <row r="30" spans="1:33" ht="30" customHeight="1">
      <c r="A30" s="320" t="s">
        <v>174</v>
      </c>
      <c r="B30" s="321" t="s">
        <v>175</v>
      </c>
      <c r="C30" s="322" t="s">
        <v>176</v>
      </c>
      <c r="D30" s="323" t="s">
        <v>244</v>
      </c>
      <c r="E30" s="330">
        <v>1</v>
      </c>
      <c r="F30" s="331">
        <f>G30-0.5</f>
        <v>22.5</v>
      </c>
      <c r="G30" s="326">
        <v>23</v>
      </c>
      <c r="H30" s="331">
        <f>G30+0.5</f>
        <v>23.5</v>
      </c>
      <c r="I30" s="331">
        <f>H30+0.5</f>
        <v>24</v>
      </c>
      <c r="J30" s="331">
        <f>I30+0.5</f>
        <v>24.5</v>
      </c>
      <c r="K30" s="323"/>
      <c r="L30" s="337" t="s">
        <v>245</v>
      </c>
      <c r="M30" s="337"/>
      <c r="N30" s="337"/>
      <c r="O30" s="337"/>
      <c r="P30" s="337"/>
      <c r="Q30" s="337"/>
      <c r="R30" s="337"/>
      <c r="S30" s="339">
        <v>24</v>
      </c>
      <c r="T30" s="324"/>
      <c r="U30" s="323"/>
      <c r="V30" s="329"/>
      <c r="W30" s="318"/>
      <c r="X30" s="318"/>
      <c r="AD30" s="319"/>
      <c r="AE30" s="319"/>
      <c r="AF30" s="319"/>
      <c r="AG30" s="319"/>
    </row>
    <row r="31" spans="1:33" ht="30" customHeight="1">
      <c r="A31" s="320" t="s">
        <v>178</v>
      </c>
      <c r="B31" s="321" t="s">
        <v>179</v>
      </c>
      <c r="C31" s="322" t="s">
        <v>180</v>
      </c>
      <c r="D31" s="323" t="s">
        <v>177</v>
      </c>
      <c r="E31" s="330">
        <v>5</v>
      </c>
      <c r="F31" s="331">
        <f>G31-0.25</f>
        <v>6.25</v>
      </c>
      <c r="G31" s="326">
        <v>6.5</v>
      </c>
      <c r="H31" s="331">
        <f>G31+0.25</f>
        <v>6.75</v>
      </c>
      <c r="I31" s="331">
        <f>H31+0.25</f>
        <v>7</v>
      </c>
      <c r="J31" s="331">
        <f>I31+0.25</f>
        <v>7.25</v>
      </c>
      <c r="K31" s="323"/>
      <c r="L31" s="337" t="s">
        <v>245</v>
      </c>
      <c r="M31" s="337"/>
      <c r="N31" s="337"/>
      <c r="O31" s="337"/>
      <c r="P31" s="337"/>
      <c r="Q31" s="337"/>
      <c r="R31" s="337"/>
      <c r="S31" s="339">
        <v>7</v>
      </c>
      <c r="T31" s="324"/>
      <c r="U31" s="323"/>
      <c r="V31" s="329"/>
      <c r="W31" s="318"/>
      <c r="X31" s="318"/>
      <c r="AD31" s="319"/>
      <c r="AE31" s="319"/>
      <c r="AF31" s="319"/>
      <c r="AG31" s="319"/>
    </row>
    <row r="32" spans="1:33" ht="30" customHeight="1">
      <c r="A32" s="320" t="s">
        <v>182</v>
      </c>
      <c r="B32" s="321" t="s">
        <v>179</v>
      </c>
      <c r="C32" s="322" t="s">
        <v>183</v>
      </c>
      <c r="D32" s="323" t="s">
        <v>181</v>
      </c>
      <c r="E32" s="330">
        <v>0.3</v>
      </c>
      <c r="F32" s="331">
        <f>G32</f>
        <v>2</v>
      </c>
      <c r="G32" s="326">
        <v>2</v>
      </c>
      <c r="H32" s="331">
        <f>G32</f>
        <v>2</v>
      </c>
      <c r="I32" s="331">
        <f>H32</f>
        <v>2</v>
      </c>
      <c r="J32" s="331">
        <f>I32</f>
        <v>2</v>
      </c>
      <c r="K32" s="323"/>
      <c r="L32" s="337" t="s">
        <v>245</v>
      </c>
      <c r="M32" s="337"/>
      <c r="N32" s="337"/>
      <c r="O32" s="337"/>
      <c r="P32" s="337"/>
      <c r="Q32" s="337"/>
      <c r="R32" s="337"/>
      <c r="S32" s="339">
        <v>2.5</v>
      </c>
      <c r="T32" s="324"/>
      <c r="U32" s="323"/>
      <c r="V32" s="329"/>
      <c r="W32" s="318"/>
      <c r="X32" s="318"/>
      <c r="AD32" s="319"/>
      <c r="AE32" s="319"/>
      <c r="AF32" s="319"/>
      <c r="AG32" s="319"/>
    </row>
    <row r="33" spans="1:33" ht="30" customHeight="1">
      <c r="A33" s="320" t="s">
        <v>185</v>
      </c>
      <c r="B33" s="321"/>
      <c r="C33" s="322"/>
      <c r="D33" s="323" t="s">
        <v>184</v>
      </c>
      <c r="E33" s="330"/>
      <c r="F33" s="331"/>
      <c r="G33" s="326"/>
      <c r="H33" s="331"/>
      <c r="I33" s="331"/>
      <c r="J33" s="331"/>
      <c r="K33" s="323"/>
      <c r="L33" s="337"/>
      <c r="M33" s="337"/>
      <c r="N33" s="337"/>
      <c r="O33" s="337"/>
      <c r="P33" s="337"/>
      <c r="Q33" s="337"/>
      <c r="R33" s="337"/>
      <c r="S33" s="328"/>
      <c r="T33" s="324"/>
      <c r="U33" s="323"/>
      <c r="V33" s="329"/>
      <c r="W33" s="318"/>
      <c r="X33" s="318"/>
      <c r="AD33" s="319"/>
      <c r="AE33" s="319"/>
      <c r="AF33" s="319"/>
      <c r="AG33" s="319"/>
    </row>
    <row r="34" spans="1:33" ht="30" customHeight="1">
      <c r="A34" s="320" t="s">
        <v>246</v>
      </c>
      <c r="B34" s="321" t="s">
        <v>247</v>
      </c>
      <c r="C34" s="322"/>
      <c r="D34" s="323" t="s">
        <v>186</v>
      </c>
      <c r="E34" s="330"/>
      <c r="F34" s="331"/>
      <c r="G34" s="326"/>
      <c r="H34" s="331"/>
      <c r="I34" s="331"/>
      <c r="J34" s="331"/>
      <c r="K34" s="323"/>
      <c r="L34" s="337"/>
      <c r="M34" s="337"/>
      <c r="N34" s="337"/>
      <c r="O34" s="337"/>
      <c r="P34" s="337"/>
      <c r="Q34" s="337"/>
      <c r="R34" s="337"/>
      <c r="S34" s="328"/>
      <c r="T34" s="324"/>
      <c r="U34" s="323"/>
      <c r="V34" s="329"/>
      <c r="W34" s="318"/>
      <c r="X34" s="318"/>
      <c r="AD34" s="319"/>
      <c r="AE34" s="319"/>
      <c r="AF34" s="319"/>
      <c r="AG34" s="319"/>
    </row>
    <row r="35" spans="1:33" ht="30" customHeight="1">
      <c r="A35" s="320" t="s">
        <v>187</v>
      </c>
      <c r="B35" s="321" t="s">
        <v>188</v>
      </c>
      <c r="C35" s="322"/>
      <c r="D35" s="323"/>
      <c r="E35" s="330">
        <v>1.2</v>
      </c>
      <c r="F35" s="331">
        <f>G35</f>
        <v>58</v>
      </c>
      <c r="G35" s="326">
        <v>58</v>
      </c>
      <c r="H35" s="331">
        <f>G35</f>
        <v>58</v>
      </c>
      <c r="I35" s="331">
        <f>H35</f>
        <v>58</v>
      </c>
      <c r="J35" s="331">
        <f>I35</f>
        <v>58</v>
      </c>
      <c r="K35" s="323"/>
      <c r="L35" s="337"/>
      <c r="M35" s="337"/>
      <c r="N35" s="337"/>
      <c r="O35" s="337"/>
      <c r="P35" s="337"/>
      <c r="Q35" s="337"/>
      <c r="R35" s="337"/>
      <c r="S35" s="328" t="s">
        <v>248</v>
      </c>
      <c r="T35" s="324"/>
      <c r="U35" s="323"/>
      <c r="V35" s="329"/>
      <c r="W35" s="318"/>
      <c r="X35" s="318"/>
      <c r="AD35" s="319"/>
      <c r="AE35" s="319"/>
      <c r="AF35" s="319"/>
      <c r="AG35" s="319"/>
    </row>
    <row r="36" spans="1:33" ht="30" customHeight="1">
      <c r="A36" s="320"/>
      <c r="B36" s="321"/>
      <c r="C36" s="322"/>
      <c r="D36" s="323"/>
      <c r="E36" s="330"/>
      <c r="F36" s="331"/>
      <c r="G36" s="326"/>
      <c r="H36" s="331"/>
      <c r="I36" s="331"/>
      <c r="J36" s="331"/>
      <c r="K36" s="323"/>
      <c r="L36" s="337"/>
      <c r="M36" s="337"/>
      <c r="N36" s="337"/>
      <c r="O36" s="337"/>
      <c r="P36" s="337"/>
      <c r="Q36" s="337"/>
      <c r="R36" s="337"/>
      <c r="S36" s="328"/>
      <c r="T36" s="324"/>
      <c r="U36" s="323"/>
      <c r="V36" s="329"/>
      <c r="W36" s="318"/>
      <c r="X36" s="318"/>
      <c r="AD36" s="319"/>
      <c r="AE36" s="319"/>
      <c r="AF36" s="319"/>
      <c r="AG36" s="319"/>
    </row>
    <row r="37" spans="1:33" ht="30" customHeight="1">
      <c r="A37" s="338" t="s">
        <v>249</v>
      </c>
      <c r="B37" s="321"/>
      <c r="C37" s="322"/>
      <c r="D37" s="323"/>
      <c r="E37" s="330"/>
      <c r="F37" s="331"/>
      <c r="G37" s="326"/>
      <c r="H37" s="331"/>
      <c r="I37" s="331"/>
      <c r="J37" s="331"/>
      <c r="K37" s="323"/>
      <c r="L37" s="337"/>
      <c r="M37" s="337"/>
      <c r="N37" s="337"/>
      <c r="O37" s="337"/>
      <c r="P37" s="337"/>
      <c r="Q37" s="337"/>
      <c r="R37" s="337"/>
      <c r="S37" s="328"/>
      <c r="T37" s="324"/>
      <c r="U37" s="323"/>
      <c r="V37" s="329"/>
      <c r="W37" s="318"/>
      <c r="X37" s="318"/>
      <c r="AD37" s="319"/>
      <c r="AE37" s="319"/>
      <c r="AF37" s="319"/>
      <c r="AG37" s="319"/>
    </row>
    <row r="38" spans="1:33" ht="30" customHeight="1">
      <c r="A38" s="320" t="s">
        <v>250</v>
      </c>
      <c r="B38" s="321" t="s">
        <v>251</v>
      </c>
      <c r="C38" s="322" t="s">
        <v>252</v>
      </c>
      <c r="D38" s="323"/>
      <c r="E38" s="330">
        <v>1.2</v>
      </c>
      <c r="F38" s="331">
        <f>G38-0.5</f>
        <v>38.5</v>
      </c>
      <c r="G38" s="326">
        <v>39</v>
      </c>
      <c r="H38" s="331">
        <f>G38+0.5</f>
        <v>39.5</v>
      </c>
      <c r="I38" s="331">
        <f>H38+0.5</f>
        <v>40</v>
      </c>
      <c r="J38" s="331">
        <f>I38+0.5</f>
        <v>40.5</v>
      </c>
      <c r="K38" s="323"/>
      <c r="L38" s="340"/>
      <c r="M38" s="341"/>
      <c r="N38" s="341"/>
      <c r="O38" s="341"/>
      <c r="P38" s="341"/>
      <c r="Q38" s="341"/>
      <c r="R38" s="342"/>
      <c r="S38" s="328"/>
      <c r="T38" s="336" t="s">
        <v>253</v>
      </c>
      <c r="U38" s="323"/>
      <c r="V38" s="329"/>
      <c r="W38" s="318"/>
      <c r="X38" s="318"/>
      <c r="AD38" s="319"/>
      <c r="AE38" s="319"/>
      <c r="AF38" s="319"/>
      <c r="AG38" s="319"/>
    </row>
    <row r="39" spans="1:33" ht="30" customHeight="1">
      <c r="A39" s="320" t="s">
        <v>254</v>
      </c>
      <c r="B39" s="321" t="s">
        <v>255</v>
      </c>
      <c r="C39" s="322" t="s">
        <v>256</v>
      </c>
      <c r="D39" s="323"/>
      <c r="E39" s="330">
        <v>1.5</v>
      </c>
      <c r="F39" s="331">
        <f>G39-1</f>
        <v>51</v>
      </c>
      <c r="G39" s="326">
        <v>52</v>
      </c>
      <c r="H39" s="331">
        <f>G39+1</f>
        <v>53</v>
      </c>
      <c r="I39" s="331">
        <f>H39+1</f>
        <v>54</v>
      </c>
      <c r="J39" s="331">
        <f>I39+1</f>
        <v>55</v>
      </c>
      <c r="K39" s="323"/>
      <c r="L39" s="343"/>
      <c r="M39" s="344"/>
      <c r="N39" s="344"/>
      <c r="O39" s="344"/>
      <c r="P39" s="344"/>
      <c r="Q39" s="344"/>
      <c r="R39" s="345"/>
      <c r="S39" s="346"/>
      <c r="T39" s="336" t="s">
        <v>257</v>
      </c>
      <c r="U39" s="323"/>
      <c r="V39" s="329"/>
      <c r="W39" s="318"/>
      <c r="X39" s="318"/>
      <c r="AD39" s="319"/>
      <c r="AE39" s="319"/>
      <c r="AF39" s="319"/>
      <c r="AG39" s="319"/>
    </row>
    <row r="40" spans="1:33" ht="30" customHeight="1">
      <c r="A40" s="320" t="s">
        <v>258</v>
      </c>
      <c r="B40" s="321" t="s">
        <v>259</v>
      </c>
      <c r="C40" s="322" t="s">
        <v>260</v>
      </c>
      <c r="D40" s="323"/>
      <c r="E40" s="330">
        <v>1</v>
      </c>
      <c r="F40" s="331">
        <f>G40-0.5</f>
        <v>26.5</v>
      </c>
      <c r="G40" s="326">
        <v>27</v>
      </c>
      <c r="H40" s="331">
        <f t="shared" ref="H40:J41" si="4">G40+0.5</f>
        <v>27.5</v>
      </c>
      <c r="I40" s="331">
        <f t="shared" si="4"/>
        <v>28</v>
      </c>
      <c r="J40" s="331">
        <f t="shared" si="4"/>
        <v>28.5</v>
      </c>
      <c r="K40" s="323"/>
      <c r="L40" s="340"/>
      <c r="M40" s="341"/>
      <c r="N40" s="341"/>
      <c r="O40" s="341"/>
      <c r="P40" s="341"/>
      <c r="Q40" s="341"/>
      <c r="R40" s="342"/>
      <c r="S40" s="328"/>
      <c r="T40" s="336" t="s">
        <v>257</v>
      </c>
      <c r="U40" s="323"/>
      <c r="V40" s="329"/>
      <c r="W40" s="318"/>
      <c r="X40" s="318"/>
      <c r="AD40" s="319"/>
      <c r="AE40" s="319"/>
      <c r="AF40" s="319"/>
      <c r="AG40" s="319"/>
    </row>
    <row r="41" spans="1:33" ht="30" customHeight="1">
      <c r="A41" s="320" t="s">
        <v>261</v>
      </c>
      <c r="B41" s="321" t="s">
        <v>262</v>
      </c>
      <c r="C41" s="322" t="s">
        <v>263</v>
      </c>
      <c r="D41" s="323"/>
      <c r="E41" s="330">
        <v>1</v>
      </c>
      <c r="F41" s="331">
        <f>G41-0.5</f>
        <v>35.5</v>
      </c>
      <c r="G41" s="326">
        <v>36</v>
      </c>
      <c r="H41" s="331">
        <f t="shared" si="4"/>
        <v>36.5</v>
      </c>
      <c r="I41" s="331">
        <f t="shared" si="4"/>
        <v>37</v>
      </c>
      <c r="J41" s="331">
        <f t="shared" si="4"/>
        <v>37.5</v>
      </c>
      <c r="K41" s="323"/>
      <c r="L41" s="340"/>
      <c r="M41" s="341"/>
      <c r="N41" s="341"/>
      <c r="O41" s="341"/>
      <c r="P41" s="341"/>
      <c r="Q41" s="341"/>
      <c r="R41" s="342"/>
      <c r="S41" s="328"/>
      <c r="T41" s="336" t="s">
        <v>257</v>
      </c>
      <c r="U41" s="323"/>
      <c r="V41" s="329"/>
      <c r="W41" s="318"/>
      <c r="X41" s="318"/>
      <c r="AD41" s="319"/>
      <c r="AE41" s="319"/>
      <c r="AF41" s="319"/>
      <c r="AG41" s="319"/>
    </row>
    <row r="42" spans="1:33" ht="30" customHeight="1">
      <c r="A42" s="320" t="s">
        <v>264</v>
      </c>
      <c r="B42" s="321" t="s">
        <v>265</v>
      </c>
      <c r="C42" s="322"/>
      <c r="D42" s="323"/>
      <c r="E42" s="330"/>
      <c r="F42" s="331"/>
      <c r="G42" s="326"/>
      <c r="H42" s="331"/>
      <c r="I42" s="331"/>
      <c r="J42" s="331"/>
      <c r="K42" s="323"/>
      <c r="L42" s="337"/>
      <c r="M42" s="337"/>
      <c r="N42" s="337"/>
      <c r="O42" s="337"/>
      <c r="P42" s="337"/>
      <c r="Q42" s="337"/>
      <c r="R42" s="337"/>
      <c r="S42" s="328"/>
      <c r="T42" s="324"/>
      <c r="U42" s="323"/>
      <c r="V42" s="329"/>
      <c r="W42" s="318"/>
      <c r="X42" s="318"/>
      <c r="AD42" s="319"/>
      <c r="AE42" s="319"/>
      <c r="AF42" s="319"/>
      <c r="AG42" s="319"/>
    </row>
    <row r="43" spans="1:33" ht="30" customHeight="1">
      <c r="A43" s="320"/>
      <c r="B43" s="321"/>
      <c r="C43" s="322"/>
      <c r="D43" s="323"/>
      <c r="E43" s="330"/>
      <c r="F43" s="331"/>
      <c r="G43" s="326"/>
      <c r="H43" s="331"/>
      <c r="I43" s="331"/>
      <c r="J43" s="331"/>
      <c r="K43" s="323"/>
      <c r="L43" s="337"/>
      <c r="M43" s="337"/>
      <c r="N43" s="337"/>
      <c r="O43" s="337"/>
      <c r="P43" s="337"/>
      <c r="Q43" s="337"/>
      <c r="R43" s="337"/>
      <c r="S43" s="328"/>
      <c r="T43" s="324"/>
      <c r="U43" s="323"/>
      <c r="V43" s="329"/>
      <c r="W43" s="318"/>
      <c r="X43" s="318"/>
      <c r="AD43" s="319"/>
      <c r="AE43" s="319"/>
      <c r="AF43" s="319"/>
      <c r="AG43" s="319"/>
    </row>
    <row r="44" spans="1:33" ht="30" customHeight="1">
      <c r="A44" s="338" t="s">
        <v>266</v>
      </c>
      <c r="B44" s="321"/>
      <c r="C44" s="322"/>
      <c r="D44" s="323"/>
      <c r="E44" s="330"/>
      <c r="F44" s="331"/>
      <c r="G44" s="326"/>
      <c r="H44" s="331"/>
      <c r="I44" s="331"/>
      <c r="J44" s="331"/>
      <c r="K44" s="323"/>
      <c r="L44" s="337"/>
      <c r="M44" s="337"/>
      <c r="N44" s="337"/>
      <c r="O44" s="337"/>
      <c r="P44" s="337"/>
      <c r="Q44" s="337"/>
      <c r="R44" s="337"/>
      <c r="S44" s="328"/>
      <c r="T44" s="324"/>
      <c r="U44" s="323"/>
      <c r="V44" s="329"/>
      <c r="W44" s="318"/>
      <c r="X44" s="318"/>
      <c r="AD44" s="319"/>
      <c r="AE44" s="319"/>
      <c r="AF44" s="319"/>
      <c r="AG44" s="319"/>
    </row>
    <row r="45" spans="1:33" ht="30" customHeight="1">
      <c r="A45" s="320" t="s">
        <v>267</v>
      </c>
      <c r="B45" s="321" t="s">
        <v>268</v>
      </c>
      <c r="C45" s="322"/>
      <c r="D45" s="323" t="s">
        <v>269</v>
      </c>
      <c r="E45" s="330"/>
      <c r="F45" s="331"/>
      <c r="G45" s="326"/>
      <c r="H45" s="331"/>
      <c r="I45" s="331"/>
      <c r="J45" s="331"/>
      <c r="K45" s="323"/>
      <c r="L45" s="327"/>
      <c r="M45" s="327"/>
      <c r="N45" s="327"/>
      <c r="O45" s="327"/>
      <c r="P45" s="327"/>
      <c r="Q45" s="327"/>
      <c r="R45" s="327"/>
      <c r="S45" s="328"/>
      <c r="T45" s="324"/>
      <c r="U45" s="323"/>
      <c r="V45" s="329"/>
      <c r="W45" s="318"/>
      <c r="X45" s="318"/>
      <c r="AD45" s="319"/>
      <c r="AE45" s="319"/>
      <c r="AF45" s="319"/>
      <c r="AG45" s="319"/>
    </row>
    <row r="46" spans="1:33" ht="30" customHeight="1">
      <c r="A46" s="320" t="s">
        <v>270</v>
      </c>
      <c r="B46" s="321"/>
      <c r="C46" s="322"/>
      <c r="D46" s="323" t="s">
        <v>271</v>
      </c>
      <c r="E46" s="330"/>
      <c r="F46" s="331"/>
      <c r="G46" s="326"/>
      <c r="H46" s="331"/>
      <c r="I46" s="331"/>
      <c r="J46" s="331"/>
      <c r="K46" s="323"/>
      <c r="L46" s="327"/>
      <c r="M46" s="327"/>
      <c r="N46" s="327"/>
      <c r="O46" s="327"/>
      <c r="P46" s="327"/>
      <c r="Q46" s="327"/>
      <c r="R46" s="327"/>
      <c r="S46" s="328"/>
      <c r="T46" s="324"/>
      <c r="U46" s="323"/>
      <c r="V46" s="329"/>
      <c r="W46" s="318"/>
      <c r="X46" s="318"/>
      <c r="AD46" s="319"/>
      <c r="AE46" s="319"/>
      <c r="AF46" s="319"/>
      <c r="AG46" s="319"/>
    </row>
    <row r="47" spans="1:33" ht="30" customHeight="1">
      <c r="A47" s="320" t="s">
        <v>272</v>
      </c>
      <c r="B47" s="321"/>
      <c r="C47" s="322"/>
      <c r="D47" s="323" t="s">
        <v>273</v>
      </c>
      <c r="E47" s="330"/>
      <c r="F47" s="331"/>
      <c r="G47" s="326"/>
      <c r="H47" s="331"/>
      <c r="I47" s="331"/>
      <c r="J47" s="331"/>
      <c r="K47" s="323"/>
      <c r="L47" s="327"/>
      <c r="M47" s="327"/>
      <c r="N47" s="327"/>
      <c r="O47" s="327"/>
      <c r="P47" s="327"/>
      <c r="Q47" s="327"/>
      <c r="R47" s="327"/>
      <c r="S47" s="328"/>
      <c r="T47" s="324"/>
      <c r="U47" s="323"/>
      <c r="V47" s="329"/>
      <c r="W47" s="318"/>
      <c r="X47" s="318"/>
      <c r="AD47" s="319"/>
      <c r="AE47" s="319"/>
      <c r="AF47" s="319"/>
      <c r="AG47" s="319"/>
    </row>
    <row r="48" spans="1:33" ht="30" customHeight="1">
      <c r="A48" s="320" t="s">
        <v>274</v>
      </c>
      <c r="B48" s="321"/>
      <c r="C48" s="322"/>
      <c r="D48" s="323" t="s">
        <v>275</v>
      </c>
      <c r="E48" s="330"/>
      <c r="F48" s="331"/>
      <c r="G48" s="326"/>
      <c r="H48" s="331"/>
      <c r="I48" s="331"/>
      <c r="J48" s="331"/>
      <c r="K48" s="323"/>
      <c r="L48" s="327"/>
      <c r="M48" s="327"/>
      <c r="N48" s="327"/>
      <c r="O48" s="327"/>
      <c r="P48" s="327"/>
      <c r="Q48" s="327"/>
      <c r="R48" s="327"/>
      <c r="S48" s="328"/>
      <c r="T48" s="324"/>
      <c r="U48" s="323"/>
      <c r="V48" s="329"/>
      <c r="W48" s="318"/>
      <c r="X48" s="318"/>
      <c r="AD48" s="319"/>
      <c r="AE48" s="319"/>
      <c r="AF48" s="319"/>
      <c r="AG48" s="319"/>
    </row>
    <row r="49" spans="1:33" ht="30" customHeight="1">
      <c r="A49" s="320"/>
      <c r="B49" s="321"/>
      <c r="C49" s="322"/>
      <c r="D49" s="323"/>
      <c r="E49" s="330"/>
      <c r="F49" s="331"/>
      <c r="G49" s="326"/>
      <c r="H49" s="331"/>
      <c r="I49" s="331"/>
      <c r="J49" s="331"/>
      <c r="K49" s="323"/>
      <c r="L49" s="327"/>
      <c r="M49" s="327"/>
      <c r="N49" s="327"/>
      <c r="O49" s="327"/>
      <c r="P49" s="327"/>
      <c r="Q49" s="327"/>
      <c r="R49" s="327"/>
      <c r="S49" s="328"/>
      <c r="T49" s="324"/>
      <c r="U49" s="323"/>
      <c r="V49" s="329"/>
      <c r="W49" s="318"/>
      <c r="X49" s="318"/>
      <c r="AD49" s="319"/>
      <c r="AE49" s="319"/>
      <c r="AF49" s="319"/>
      <c r="AG49" s="319"/>
    </row>
    <row r="50" spans="1:33" ht="30" customHeight="1">
      <c r="A50" s="338" t="s">
        <v>276</v>
      </c>
      <c r="B50" s="321"/>
      <c r="C50" s="322"/>
      <c r="D50" s="323"/>
      <c r="E50" s="330"/>
      <c r="F50" s="331"/>
      <c r="G50" s="326"/>
      <c r="H50" s="331"/>
      <c r="I50" s="331"/>
      <c r="J50" s="331"/>
      <c r="K50" s="323"/>
      <c r="L50" s="337"/>
      <c r="M50" s="337"/>
      <c r="N50" s="337"/>
      <c r="O50" s="337"/>
      <c r="P50" s="337"/>
      <c r="Q50" s="337"/>
      <c r="R50" s="337"/>
      <c r="S50" s="328"/>
      <c r="T50" s="324"/>
      <c r="U50" s="323"/>
      <c r="V50" s="329"/>
      <c r="W50" s="318"/>
      <c r="X50" s="318"/>
      <c r="AD50" s="319"/>
      <c r="AE50" s="319"/>
      <c r="AF50" s="319"/>
      <c r="AG50" s="319"/>
    </row>
    <row r="51" spans="1:33" ht="30" customHeight="1">
      <c r="A51" s="320" t="s">
        <v>277</v>
      </c>
      <c r="B51" s="321" t="s">
        <v>278</v>
      </c>
      <c r="C51" s="322"/>
      <c r="D51" s="323"/>
      <c r="E51" s="330"/>
      <c r="F51" s="347">
        <f>G51</f>
        <v>100</v>
      </c>
      <c r="G51" s="348">
        <v>100</v>
      </c>
      <c r="H51" s="347">
        <f t="shared" ref="H51:J52" si="5">G51</f>
        <v>100</v>
      </c>
      <c r="I51" s="347">
        <f t="shared" si="5"/>
        <v>100</v>
      </c>
      <c r="J51" s="347">
        <f t="shared" si="5"/>
        <v>100</v>
      </c>
      <c r="K51" s="323"/>
      <c r="L51" s="337"/>
      <c r="M51" s="337"/>
      <c r="N51" s="337"/>
      <c r="O51" s="337"/>
      <c r="P51" s="337"/>
      <c r="Q51" s="337"/>
      <c r="R51" s="337"/>
      <c r="S51" s="328"/>
      <c r="T51" s="324"/>
      <c r="U51" s="323"/>
      <c r="V51" s="329"/>
      <c r="W51" s="318"/>
      <c r="X51" s="318"/>
      <c r="AD51" s="319"/>
      <c r="AE51" s="319"/>
      <c r="AF51" s="319"/>
      <c r="AG51" s="319" t="s">
        <v>279</v>
      </c>
    </row>
    <row r="52" spans="1:33" ht="30" customHeight="1">
      <c r="A52" s="320" t="s">
        <v>280</v>
      </c>
      <c r="B52" s="321" t="s">
        <v>278</v>
      </c>
      <c r="C52" s="322"/>
      <c r="D52" s="323"/>
      <c r="E52" s="330"/>
      <c r="F52" s="347">
        <f>G52</f>
        <v>100</v>
      </c>
      <c r="G52" s="348">
        <v>100</v>
      </c>
      <c r="H52" s="347">
        <f t="shared" si="5"/>
        <v>100</v>
      </c>
      <c r="I52" s="347">
        <f t="shared" si="5"/>
        <v>100</v>
      </c>
      <c r="J52" s="347">
        <f t="shared" si="5"/>
        <v>100</v>
      </c>
      <c r="K52" s="323"/>
      <c r="L52" s="337"/>
      <c r="M52" s="337"/>
      <c r="N52" s="337"/>
      <c r="O52" s="337"/>
      <c r="P52" s="337"/>
      <c r="Q52" s="337"/>
      <c r="R52" s="337"/>
      <c r="S52" s="328"/>
      <c r="T52" s="324"/>
      <c r="U52" s="323"/>
      <c r="V52" s="329"/>
      <c r="W52" s="318"/>
      <c r="X52" s="318"/>
      <c r="AD52" s="319"/>
      <c r="AE52" s="319"/>
      <c r="AF52" s="319"/>
      <c r="AG52" s="319"/>
    </row>
    <row r="53" spans="1:33" ht="30" customHeight="1">
      <c r="A53" s="320" t="s">
        <v>281</v>
      </c>
      <c r="B53" s="321"/>
      <c r="C53" s="322"/>
      <c r="D53" s="323"/>
      <c r="E53" s="330"/>
      <c r="F53" s="331"/>
      <c r="G53" s="326"/>
      <c r="H53" s="331"/>
      <c r="I53" s="331"/>
      <c r="J53" s="331"/>
      <c r="K53" s="323"/>
      <c r="L53" s="327"/>
      <c r="M53" s="327"/>
      <c r="N53" s="327"/>
      <c r="O53" s="327"/>
      <c r="P53" s="327"/>
      <c r="Q53" s="327"/>
      <c r="R53" s="327"/>
      <c r="S53" s="328"/>
      <c r="T53" s="324"/>
      <c r="U53" s="323"/>
      <c r="V53" s="329"/>
      <c r="W53" s="318"/>
      <c r="X53" s="318"/>
      <c r="AD53" s="319"/>
      <c r="AE53" s="319"/>
      <c r="AF53" s="319"/>
      <c r="AG53" s="319"/>
    </row>
    <row r="54" spans="1:33" ht="30" customHeight="1">
      <c r="A54" s="320" t="s">
        <v>282</v>
      </c>
      <c r="B54" s="321"/>
      <c r="C54" s="322"/>
      <c r="D54" s="323"/>
      <c r="E54" s="330"/>
      <c r="F54" s="331"/>
      <c r="G54" s="326"/>
      <c r="H54" s="331"/>
      <c r="I54" s="331"/>
      <c r="J54" s="331"/>
      <c r="K54" s="323"/>
      <c r="L54" s="327"/>
      <c r="M54" s="327"/>
      <c r="N54" s="327"/>
      <c r="O54" s="327"/>
      <c r="P54" s="327"/>
      <c r="Q54" s="327"/>
      <c r="R54" s="327"/>
      <c r="S54" s="328"/>
      <c r="T54" s="324"/>
      <c r="U54" s="323"/>
      <c r="V54" s="329"/>
      <c r="W54" s="318"/>
      <c r="X54" s="318"/>
      <c r="AD54" s="319"/>
      <c r="AE54" s="319"/>
      <c r="AF54" s="319"/>
      <c r="AG54" s="319"/>
    </row>
    <row r="55" spans="1:33" ht="30" customHeight="1">
      <c r="A55" s="320" t="s">
        <v>283</v>
      </c>
      <c r="B55" s="321" t="s">
        <v>284</v>
      </c>
      <c r="C55" s="322"/>
      <c r="D55" s="323"/>
      <c r="E55" s="330"/>
      <c r="F55" s="331"/>
      <c r="G55" s="348">
        <v>9.5</v>
      </c>
      <c r="H55" s="331"/>
      <c r="I55" s="331"/>
      <c r="J55" s="331"/>
      <c r="K55" s="323"/>
      <c r="L55" s="337"/>
      <c r="M55" s="337"/>
      <c r="N55" s="337"/>
      <c r="O55" s="337"/>
      <c r="P55" s="337"/>
      <c r="Q55" s="337"/>
      <c r="R55" s="337"/>
      <c r="S55" s="328">
        <v>9.5</v>
      </c>
      <c r="T55" s="324"/>
      <c r="U55" s="323"/>
      <c r="V55" s="329"/>
      <c r="W55" s="318"/>
      <c r="X55" s="318"/>
      <c r="AD55" s="319"/>
      <c r="AE55" s="319"/>
      <c r="AF55" s="319"/>
      <c r="AG55" s="319"/>
    </row>
    <row r="56" spans="1:33" ht="30" customHeight="1">
      <c r="A56" s="320" t="s">
        <v>285</v>
      </c>
      <c r="B56" s="321" t="s">
        <v>284</v>
      </c>
      <c r="C56" s="322"/>
      <c r="D56" s="323"/>
      <c r="E56" s="330"/>
      <c r="F56" s="331"/>
      <c r="G56" s="348">
        <v>9.5</v>
      </c>
      <c r="H56" s="331"/>
      <c r="I56" s="331"/>
      <c r="J56" s="331"/>
      <c r="K56" s="323"/>
      <c r="L56" s="337"/>
      <c r="M56" s="337"/>
      <c r="N56" s="337"/>
      <c r="O56" s="337"/>
      <c r="P56" s="337"/>
      <c r="Q56" s="337"/>
      <c r="R56" s="337"/>
      <c r="S56" s="328">
        <v>9.5</v>
      </c>
      <c r="T56" s="324"/>
      <c r="U56" s="323"/>
      <c r="V56" s="329"/>
      <c r="W56" s="318"/>
      <c r="X56" s="318"/>
      <c r="AD56" s="319"/>
      <c r="AE56" s="319"/>
      <c r="AF56" s="319"/>
      <c r="AG56" s="319"/>
    </row>
    <row r="57" spans="1:33" ht="30" customHeight="1">
      <c r="A57" s="320"/>
      <c r="B57" s="349"/>
      <c r="C57" s="350"/>
      <c r="D57" s="323"/>
      <c r="E57" s="330"/>
      <c r="F57" s="331"/>
      <c r="G57" s="326"/>
      <c r="H57" s="331"/>
      <c r="I57" s="331"/>
      <c r="J57" s="331"/>
      <c r="K57" s="323"/>
      <c r="L57" s="327"/>
      <c r="M57" s="327"/>
      <c r="N57" s="327"/>
      <c r="O57" s="327"/>
      <c r="P57" s="327"/>
      <c r="Q57" s="327"/>
      <c r="R57" s="327"/>
      <c r="S57" s="328"/>
      <c r="T57" s="324"/>
      <c r="U57" s="323"/>
      <c r="V57" s="329"/>
      <c r="W57" s="318"/>
      <c r="X57" s="318"/>
      <c r="AD57" s="319"/>
      <c r="AE57" s="319"/>
      <c r="AF57" s="319"/>
      <c r="AG57" s="319"/>
    </row>
    <row r="58" spans="1:33" ht="30" customHeight="1" thickBot="1">
      <c r="A58" s="351"/>
      <c r="B58" s="352"/>
      <c r="C58" s="353"/>
      <c r="D58" s="354"/>
      <c r="E58" s="355"/>
      <c r="F58" s="354"/>
      <c r="G58" s="356"/>
      <c r="H58" s="357"/>
      <c r="I58" s="354"/>
      <c r="J58" s="358"/>
      <c r="K58" s="354"/>
      <c r="L58" s="359"/>
      <c r="M58" s="359"/>
      <c r="N58" s="359"/>
      <c r="O58" s="359"/>
      <c r="P58" s="359"/>
      <c r="Q58" s="359"/>
      <c r="R58" s="359"/>
      <c r="S58" s="356"/>
      <c r="T58" s="355"/>
      <c r="U58" s="354"/>
      <c r="V58" s="360"/>
      <c r="W58" s="318"/>
      <c r="X58" s="318"/>
      <c r="AD58" s="319"/>
      <c r="AE58" s="319"/>
      <c r="AF58" s="319"/>
      <c r="AG58" s="319"/>
    </row>
    <row r="59" spans="1:33" ht="15" customHeight="1">
      <c r="A59" s="259" t="s">
        <v>286</v>
      </c>
    </row>
    <row r="60" spans="1:33" ht="15" customHeight="1" thickBot="1"/>
    <row r="61" spans="1:33" ht="15" customHeight="1" thickBot="1">
      <c r="A61" s="361" t="s">
        <v>287</v>
      </c>
      <c r="B61" s="362"/>
      <c r="C61" s="362"/>
      <c r="D61" s="362"/>
      <c r="E61" s="362"/>
      <c r="F61" s="362"/>
      <c r="G61" s="362"/>
      <c r="H61" s="362"/>
      <c r="I61" s="362"/>
      <c r="J61" s="362"/>
      <c r="K61" s="362"/>
      <c r="L61" s="362"/>
      <c r="M61" s="362"/>
      <c r="N61" s="362"/>
      <c r="O61" s="362"/>
      <c r="P61" s="362"/>
      <c r="Q61" s="362"/>
      <c r="R61" s="362"/>
      <c r="S61" s="362"/>
      <c r="T61" s="362"/>
      <c r="U61" s="362"/>
      <c r="V61" s="363"/>
    </row>
    <row r="62" spans="1:33" ht="15" hidden="1" customHeight="1" outlineLevel="1">
      <c r="A62" s="269" t="s">
        <v>288</v>
      </c>
    </row>
    <row r="63" spans="1:33" ht="15" hidden="1" customHeight="1" outlineLevel="1">
      <c r="A63" s="364"/>
    </row>
    <row r="64" spans="1:33" ht="15" hidden="1" customHeight="1" outlineLevel="1">
      <c r="A64" s="364"/>
    </row>
    <row r="65" spans="1:2" ht="15" hidden="1" customHeight="1" outlineLevel="1">
      <c r="A65" s="364"/>
    </row>
    <row r="66" spans="1:2" ht="15" hidden="1" customHeight="1" outlineLevel="1">
      <c r="A66" s="364"/>
    </row>
    <row r="67" spans="1:2" ht="15" hidden="1" customHeight="1" outlineLevel="1">
      <c r="A67" s="269" t="s">
        <v>289</v>
      </c>
    </row>
    <row r="68" spans="1:2" ht="15" hidden="1" customHeight="1" outlineLevel="1">
      <c r="A68" s="364"/>
    </row>
    <row r="69" spans="1:2" ht="15" hidden="1" customHeight="1" outlineLevel="1"/>
    <row r="70" spans="1:2" ht="15" hidden="1" customHeight="1" outlineLevel="1"/>
    <row r="71" spans="1:2" ht="15" hidden="1" customHeight="1" outlineLevel="1"/>
    <row r="72" spans="1:2" ht="15" hidden="1" customHeight="1" outlineLevel="1">
      <c r="A72" s="269" t="s">
        <v>290</v>
      </c>
    </row>
    <row r="73" spans="1:2" ht="15" hidden="1" customHeight="1" outlineLevel="1">
      <c r="A73" s="364"/>
    </row>
    <row r="74" spans="1:2" s="259" customFormat="1" ht="15" hidden="1" customHeight="1" outlineLevel="1">
      <c r="B74" s="272"/>
    </row>
    <row r="75" spans="1:2" s="259" customFormat="1" ht="15" hidden="1" customHeight="1" outlineLevel="1">
      <c r="B75" s="272"/>
    </row>
    <row r="76" spans="1:2" s="259" customFormat="1" ht="15" hidden="1" customHeight="1" outlineLevel="1">
      <c r="B76" s="272"/>
    </row>
    <row r="77" spans="1:2" s="259" customFormat="1" ht="15" hidden="1" customHeight="1" outlineLevel="1">
      <c r="A77" s="269" t="s">
        <v>276</v>
      </c>
      <c r="B77" s="272"/>
    </row>
    <row r="78" spans="1:2" s="259" customFormat="1" ht="15" hidden="1" customHeight="1" outlineLevel="1">
      <c r="A78" s="259" t="s">
        <v>291</v>
      </c>
      <c r="B78" s="272"/>
    </row>
    <row r="79" spans="1:2" s="259" customFormat="1" ht="15" hidden="1" customHeight="1" outlineLevel="1">
      <c r="A79" s="259" t="s">
        <v>130</v>
      </c>
      <c r="B79" s="272"/>
    </row>
    <row r="80" spans="1:2" s="259" customFormat="1" ht="15" hidden="1" customHeight="1" outlineLevel="1">
      <c r="A80" s="259" t="s">
        <v>292</v>
      </c>
      <c r="B80" s="272"/>
    </row>
    <row r="81" spans="1:22" s="259" customFormat="1" ht="15" hidden="1" customHeight="1" outlineLevel="1">
      <c r="A81" s="259" t="s">
        <v>293</v>
      </c>
      <c r="B81" s="272"/>
    </row>
    <row r="82" spans="1:22" s="259" customFormat="1" ht="15" hidden="1" customHeight="1" outlineLevel="1">
      <c r="B82" s="272"/>
    </row>
    <row r="83" spans="1:22" s="259" customFormat="1" ht="15" hidden="1" customHeight="1" outlineLevel="1">
      <c r="B83" s="272"/>
    </row>
    <row r="84" spans="1:22" s="259" customFormat="1" ht="15" hidden="1" customHeight="1" outlineLevel="1">
      <c r="B84" s="272"/>
    </row>
    <row r="85" spans="1:22" s="259" customFormat="1" ht="15" hidden="1" customHeight="1" outlineLevel="1">
      <c r="B85" s="272"/>
    </row>
    <row r="86" spans="1:22" s="259" customFormat="1" ht="15" hidden="1" customHeight="1" outlineLevel="1">
      <c r="A86" s="364"/>
      <c r="B86" s="365"/>
      <c r="C86" s="364"/>
    </row>
    <row r="87" spans="1:22" s="259" customFormat="1" ht="15" hidden="1" customHeight="1" outlineLevel="1">
      <c r="B87" s="272"/>
    </row>
    <row r="88" spans="1:22" s="259" customFormat="1" ht="15" hidden="1" customHeight="1" outlineLevel="1">
      <c r="A88" s="364"/>
      <c r="B88" s="272"/>
    </row>
    <row r="89" spans="1:22" s="259" customFormat="1" ht="13.5" collapsed="1" thickBot="1">
      <c r="B89" s="272"/>
    </row>
    <row r="90" spans="1:22" s="259" customFormat="1" ht="15" customHeight="1" thickBot="1">
      <c r="A90" s="361" t="s">
        <v>294</v>
      </c>
      <c r="B90" s="362"/>
      <c r="C90" s="362"/>
      <c r="D90" s="362"/>
      <c r="E90" s="362"/>
      <c r="F90" s="362"/>
      <c r="G90" s="362"/>
      <c r="H90" s="362"/>
      <c r="I90" s="362"/>
      <c r="J90" s="362"/>
      <c r="K90" s="362"/>
      <c r="L90" s="362"/>
      <c r="M90" s="362"/>
      <c r="N90" s="362"/>
      <c r="O90" s="362"/>
      <c r="P90" s="362"/>
      <c r="Q90" s="362"/>
      <c r="R90" s="362"/>
      <c r="S90" s="362"/>
      <c r="T90" s="362"/>
      <c r="U90" s="362"/>
      <c r="V90" s="363"/>
    </row>
    <row r="91" spans="1:22" s="259" customFormat="1" ht="15" customHeight="1">
      <c r="A91" s="269"/>
      <c r="B91" s="272"/>
    </row>
    <row r="92" spans="1:22" s="259" customFormat="1" ht="15" customHeight="1">
      <c r="A92" s="269"/>
      <c r="B92" s="272"/>
    </row>
    <row r="93" spans="1:22" s="259" customFormat="1" ht="15" customHeight="1">
      <c r="A93" s="269"/>
      <c r="B93" s="272"/>
    </row>
    <row r="94" spans="1:22" s="259" customFormat="1" ht="15" customHeight="1">
      <c r="A94" s="269"/>
      <c r="B94" s="272"/>
    </row>
    <row r="95" spans="1:22" s="259" customFormat="1" ht="15" customHeight="1">
      <c r="A95" s="269"/>
      <c r="B95" s="272"/>
    </row>
    <row r="96" spans="1:22" s="259" customFormat="1" ht="15" customHeight="1">
      <c r="A96" s="269"/>
      <c r="B96" s="272"/>
    </row>
    <row r="97" spans="1:2" s="259" customFormat="1" ht="15" customHeight="1">
      <c r="A97" s="269"/>
      <c r="B97" s="272"/>
    </row>
    <row r="98" spans="1:2" s="259" customFormat="1" ht="15" customHeight="1">
      <c r="A98" s="269"/>
      <c r="B98" s="272"/>
    </row>
    <row r="99" spans="1:2" s="259" customFormat="1" ht="15" customHeight="1">
      <c r="A99" s="269"/>
      <c r="B99" s="272"/>
    </row>
    <row r="100" spans="1:2" s="259" customFormat="1" ht="15" customHeight="1">
      <c r="A100" s="269"/>
      <c r="B100" s="272"/>
    </row>
    <row r="101" spans="1:2" s="259" customFormat="1" ht="15" customHeight="1">
      <c r="A101" s="269"/>
      <c r="B101" s="272"/>
    </row>
    <row r="102" spans="1:2" s="259" customFormat="1" ht="15" customHeight="1">
      <c r="A102" s="269"/>
      <c r="B102" s="272"/>
    </row>
    <row r="103" spans="1:2" s="259" customFormat="1" ht="15" customHeight="1">
      <c r="A103" s="269"/>
      <c r="B103" s="272"/>
    </row>
    <row r="104" spans="1:2" s="259" customFormat="1" ht="15" customHeight="1">
      <c r="A104" s="269"/>
      <c r="B104" s="272"/>
    </row>
    <row r="105" spans="1:2" s="259" customFormat="1" ht="15" customHeight="1">
      <c r="A105" s="269"/>
      <c r="B105" s="272"/>
    </row>
    <row r="106" spans="1:2" s="259" customFormat="1" ht="15" customHeight="1">
      <c r="A106" s="269"/>
      <c r="B106" s="272"/>
    </row>
    <row r="107" spans="1:2" s="259" customFormat="1" ht="15" customHeight="1">
      <c r="A107" s="269"/>
      <c r="B107" s="272"/>
    </row>
    <row r="108" spans="1:2" s="259" customFormat="1" ht="15" customHeight="1">
      <c r="A108" s="269"/>
      <c r="B108" s="272"/>
    </row>
    <row r="109" spans="1:2" s="259" customFormat="1" ht="15" customHeight="1">
      <c r="A109" s="269"/>
      <c r="B109" s="272"/>
    </row>
    <row r="110" spans="1:2" s="259" customFormat="1" ht="15" customHeight="1">
      <c r="A110" s="269"/>
      <c r="B110" s="272"/>
    </row>
    <row r="111" spans="1:2" s="259" customFormat="1" ht="15" customHeight="1">
      <c r="A111" s="269"/>
      <c r="B111" s="272"/>
    </row>
    <row r="112" spans="1:2" s="259" customFormat="1" ht="15" customHeight="1">
      <c r="A112" s="269"/>
      <c r="B112" s="272"/>
    </row>
    <row r="113" spans="1:22" s="259" customFormat="1" ht="15" customHeight="1">
      <c r="A113" s="269"/>
      <c r="B113" s="272"/>
    </row>
    <row r="114" spans="1:22" s="259" customFormat="1" ht="15" customHeight="1">
      <c r="A114" s="269"/>
      <c r="B114" s="272"/>
    </row>
    <row r="115" spans="1:22" s="259" customFormat="1" ht="15" customHeight="1" thickBot="1">
      <c r="A115" s="269"/>
      <c r="B115" s="272"/>
    </row>
    <row r="116" spans="1:22" s="259" customFormat="1" ht="15" customHeight="1" thickBot="1">
      <c r="A116" s="361" t="s">
        <v>295</v>
      </c>
      <c r="B116" s="362"/>
      <c r="C116" s="362"/>
      <c r="D116" s="362"/>
      <c r="E116" s="362"/>
      <c r="F116" s="362"/>
      <c r="G116" s="362"/>
      <c r="H116" s="362"/>
      <c r="I116" s="362"/>
      <c r="J116" s="362"/>
      <c r="K116" s="362"/>
      <c r="L116" s="362"/>
      <c r="M116" s="362"/>
      <c r="N116" s="362"/>
      <c r="O116" s="362"/>
      <c r="P116" s="362"/>
      <c r="Q116" s="362"/>
      <c r="R116" s="362"/>
      <c r="S116" s="362"/>
      <c r="T116" s="362"/>
      <c r="U116" s="362"/>
      <c r="V116" s="363"/>
    </row>
    <row r="117" spans="1:22" s="259" customFormat="1" ht="15" customHeight="1">
      <c r="B117" s="272"/>
    </row>
    <row r="118" spans="1:22" s="259" customFormat="1" ht="15" customHeight="1">
      <c r="A118" s="269" t="s">
        <v>296</v>
      </c>
      <c r="B118" s="272"/>
    </row>
    <row r="119" spans="1:22" s="259" customFormat="1" ht="23.25" customHeight="1">
      <c r="A119" s="366" t="s">
        <v>297</v>
      </c>
      <c r="B119" s="272"/>
    </row>
    <row r="120" spans="1:22" s="259" customFormat="1" ht="15" customHeight="1">
      <c r="A120" s="259" t="s">
        <v>298</v>
      </c>
      <c r="B120" s="272"/>
    </row>
    <row r="121" spans="1:22" s="259" customFormat="1" ht="15" customHeight="1">
      <c r="B121" s="272"/>
    </row>
    <row r="122" spans="1:22" s="259" customFormat="1" ht="15" customHeight="1">
      <c r="A122" s="259" t="s">
        <v>299</v>
      </c>
      <c r="B122" s="272"/>
    </row>
    <row r="123" spans="1:22" s="259" customFormat="1" ht="15" customHeight="1">
      <c r="A123" s="259" t="s">
        <v>300</v>
      </c>
      <c r="B123" s="272"/>
    </row>
    <row r="124" spans="1:22" s="259" customFormat="1" ht="56.25" customHeight="1">
      <c r="A124" s="367" t="s">
        <v>301</v>
      </c>
      <c r="B124" s="367"/>
      <c r="C124" s="367"/>
      <c r="D124" s="367"/>
      <c r="E124" s="367"/>
      <c r="F124" s="367"/>
      <c r="G124" s="367"/>
      <c r="H124" s="367"/>
      <c r="I124" s="367"/>
      <c r="J124" s="367"/>
      <c r="K124" s="367"/>
    </row>
    <row r="125" spans="1:22" s="259" customFormat="1" ht="15" customHeight="1">
      <c r="A125" s="259" t="s">
        <v>302</v>
      </c>
      <c r="B125" s="272"/>
    </row>
    <row r="126" spans="1:22" s="259" customFormat="1" ht="15" customHeight="1">
      <c r="B126" s="368"/>
    </row>
    <row r="127" spans="1:22" s="259" customFormat="1" ht="15" customHeight="1" thickBot="1">
      <c r="B127" s="272"/>
    </row>
    <row r="128" spans="1:22" s="259" customFormat="1" ht="15" customHeight="1" thickBot="1">
      <c r="A128" s="361" t="s">
        <v>303</v>
      </c>
      <c r="B128" s="362"/>
      <c r="C128" s="362"/>
      <c r="D128" s="362"/>
      <c r="E128" s="362"/>
      <c r="F128" s="362"/>
      <c r="G128" s="362"/>
      <c r="H128" s="362"/>
      <c r="I128" s="362"/>
      <c r="J128" s="362"/>
      <c r="K128" s="362"/>
      <c r="L128" s="362"/>
      <c r="M128" s="362"/>
      <c r="N128" s="362"/>
      <c r="O128" s="362"/>
      <c r="P128" s="362"/>
      <c r="Q128" s="362"/>
      <c r="R128" s="362"/>
      <c r="S128" s="362"/>
      <c r="T128" s="362"/>
      <c r="U128" s="362"/>
      <c r="V128" s="363"/>
    </row>
    <row r="129" spans="1:22" s="259" customFormat="1" ht="15" customHeight="1">
      <c r="B129" s="272"/>
    </row>
    <row r="130" spans="1:22" s="259" customFormat="1" ht="15" customHeight="1">
      <c r="A130" s="269" t="s">
        <v>304</v>
      </c>
      <c r="B130" s="272"/>
    </row>
    <row r="131" spans="1:22" s="259" customFormat="1" ht="15" customHeight="1">
      <c r="B131" s="272"/>
    </row>
    <row r="132" spans="1:22" s="259" customFormat="1" ht="15" customHeight="1" thickBot="1">
      <c r="B132" s="272"/>
    </row>
    <row r="133" spans="1:22" s="259" customFormat="1" ht="15" customHeight="1">
      <c r="A133" s="369"/>
      <c r="B133" s="370"/>
      <c r="C133" s="371"/>
      <c r="D133" s="372"/>
      <c r="E133" s="373"/>
      <c r="F133" s="373"/>
      <c r="G133" s="373"/>
      <c r="H133" s="373"/>
      <c r="I133" s="373"/>
      <c r="J133" s="373"/>
      <c r="K133" s="373"/>
      <c r="L133" s="373"/>
      <c r="M133" s="373"/>
      <c r="N133" s="373"/>
      <c r="O133" s="373"/>
      <c r="P133" s="373"/>
      <c r="Q133" s="373"/>
      <c r="R133" s="373"/>
      <c r="S133" s="373"/>
      <c r="T133" s="373"/>
      <c r="U133" s="373"/>
      <c r="V133" s="374"/>
    </row>
    <row r="134" spans="1:22" s="259" customFormat="1" ht="15" customHeight="1">
      <c r="A134" s="375"/>
      <c r="B134" s="272"/>
      <c r="D134" s="376"/>
      <c r="V134" s="377"/>
    </row>
    <row r="135" spans="1:22" s="259" customFormat="1" ht="15" customHeight="1">
      <c r="A135" s="375"/>
      <c r="B135" s="272"/>
      <c r="D135" s="376"/>
      <c r="V135" s="377"/>
    </row>
    <row r="136" spans="1:22" s="259" customFormat="1" ht="15" customHeight="1" thickBot="1">
      <c r="A136" s="375"/>
      <c r="B136" s="378"/>
      <c r="C136" s="378"/>
      <c r="D136" s="376"/>
      <c r="V136" s="377"/>
    </row>
    <row r="137" spans="1:22" s="259" customFormat="1" ht="15" customHeight="1" thickBot="1">
      <c r="A137" s="263" t="s">
        <v>305</v>
      </c>
      <c r="B137" s="379"/>
      <c r="C137" s="380"/>
      <c r="D137" s="361"/>
      <c r="E137" s="362"/>
      <c r="F137" s="362"/>
      <c r="G137" s="362"/>
      <c r="H137" s="362"/>
      <c r="I137" s="362"/>
      <c r="J137" s="362"/>
      <c r="K137" s="362"/>
      <c r="L137" s="362"/>
      <c r="M137" s="362"/>
      <c r="N137" s="362"/>
      <c r="O137" s="362"/>
      <c r="P137" s="362"/>
      <c r="Q137" s="362"/>
      <c r="R137" s="362"/>
      <c r="S137" s="362"/>
      <c r="T137" s="362"/>
      <c r="U137" s="362"/>
      <c r="V137" s="363"/>
    </row>
    <row r="138" spans="1:22" s="259" customFormat="1" ht="15" customHeight="1" thickBot="1">
      <c r="A138" s="381" t="s">
        <v>306</v>
      </c>
      <c r="B138" s="382"/>
      <c r="C138" s="380"/>
      <c r="D138" s="383" t="s">
        <v>307</v>
      </c>
      <c r="E138" s="384"/>
      <c r="F138" s="384"/>
      <c r="G138" s="384"/>
      <c r="H138" s="384"/>
      <c r="I138" s="384"/>
      <c r="J138" s="384"/>
      <c r="K138" s="384"/>
      <c r="L138" s="384"/>
      <c r="M138" s="384"/>
      <c r="N138" s="384"/>
      <c r="O138" s="384"/>
      <c r="P138" s="384"/>
      <c r="Q138" s="384"/>
      <c r="R138" s="384"/>
      <c r="S138" s="384"/>
      <c r="T138" s="384"/>
      <c r="U138" s="384"/>
      <c r="V138" s="385"/>
    </row>
    <row r="139" spans="1:22" s="259" customFormat="1" ht="15" customHeight="1">
      <c r="A139" s="269" t="s">
        <v>308</v>
      </c>
      <c r="B139" s="272"/>
    </row>
  </sheetData>
  <mergeCells count="40">
    <mergeCell ref="A124:K124"/>
    <mergeCell ref="A128:V128"/>
    <mergeCell ref="A133:B133"/>
    <mergeCell ref="D137:V137"/>
    <mergeCell ref="A138:B138"/>
    <mergeCell ref="D138:V138"/>
    <mergeCell ref="L57:R57"/>
    <mergeCell ref="L58:R58"/>
    <mergeCell ref="A61:V61"/>
    <mergeCell ref="A90:V90"/>
    <mergeCell ref="A116:V116"/>
    <mergeCell ref="L47:R47"/>
    <mergeCell ref="L48:R48"/>
    <mergeCell ref="L49:R49"/>
    <mergeCell ref="L53:R53"/>
    <mergeCell ref="L54:R54"/>
    <mergeCell ref="L38:R38"/>
    <mergeCell ref="L40:R40"/>
    <mergeCell ref="L41:R41"/>
    <mergeCell ref="L45:R45"/>
    <mergeCell ref="L46:R46"/>
    <mergeCell ref="L20:R20"/>
    <mergeCell ref="L21:R21"/>
    <mergeCell ref="L22:R22"/>
    <mergeCell ref="L23:R23"/>
    <mergeCell ref="L24:R24"/>
    <mergeCell ref="E7:E9"/>
    <mergeCell ref="L7:R9"/>
    <mergeCell ref="L10:R10"/>
    <mergeCell ref="L11:R11"/>
    <mergeCell ref="L12:R12"/>
    <mergeCell ref="P1:V4"/>
    <mergeCell ref="R5:S5"/>
    <mergeCell ref="L13:R13"/>
    <mergeCell ref="L14:R14"/>
    <mergeCell ref="L15:R15"/>
    <mergeCell ref="L16:R16"/>
    <mergeCell ref="L17:R17"/>
    <mergeCell ref="L18:R18"/>
    <mergeCell ref="L19:R19"/>
  </mergeCells>
  <conditionalFormatting sqref="B3:C5">
    <cfRule type="cellIs" dxfId="0" priority="1" stopIfTrue="1" operator="equal">
      <formula>0</formula>
    </cfRule>
  </conditionalFormatting>
  <printOptions horizontalCentered="1" verticalCentered="1"/>
  <pageMargins left="0" right="0" top="0" bottom="0" header="0" footer="0"/>
  <pageSetup paperSize="9" scale="60" orientation="landscape" verticalDpi="0" r:id="rId1"/>
  <rowBreaks count="2" manualBreakCount="2">
    <brk id="36" max="9" man="1"/>
    <brk id="53" max="18" man="1"/>
  </rowBreaks>
  <colBreaks count="2" manualBreakCount="2">
    <brk id="10" max="51" man="1"/>
    <brk id="24" max="186"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5</xdr:col>
                    <xdr:colOff>57150</xdr:colOff>
                    <xdr:row>153</xdr:row>
                    <xdr:rowOff>0</xdr:rowOff>
                  </from>
                  <to>
                    <xdr:col>5</xdr:col>
                    <xdr:colOff>381000</xdr:colOff>
                    <xdr:row>154</xdr:row>
                    <xdr:rowOff>95250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5</xdr:col>
                    <xdr:colOff>57150</xdr:colOff>
                    <xdr:row>153</xdr:row>
                    <xdr:rowOff>0</xdr:rowOff>
                  </from>
                  <to>
                    <xdr:col>5</xdr:col>
                    <xdr:colOff>314325</xdr:colOff>
                    <xdr:row>154</xdr:row>
                    <xdr:rowOff>95250</xdr:rowOff>
                  </to>
                </anchor>
              </controlPr>
            </control>
          </mc:Choice>
        </mc:AlternateContent>
        <mc:AlternateContent xmlns:mc="http://schemas.openxmlformats.org/markup-compatibility/2006">
          <mc:Choice Requires="x14">
            <control shapeId="6147" r:id="rId6" name="Option Button 3">
              <controlPr defaultSize="0" autoFill="0" autoLine="0" autoPict="0">
                <anchor moveWithCells="1">
                  <from>
                    <xdr:col>5</xdr:col>
                    <xdr:colOff>57150</xdr:colOff>
                    <xdr:row>153</xdr:row>
                    <xdr:rowOff>0</xdr:rowOff>
                  </from>
                  <to>
                    <xdr:col>5</xdr:col>
                    <xdr:colOff>314325</xdr:colOff>
                    <xdr:row>154</xdr:row>
                    <xdr:rowOff>76200</xdr:rowOff>
                  </to>
                </anchor>
              </controlPr>
            </control>
          </mc:Choice>
        </mc:AlternateContent>
        <mc:AlternateContent xmlns:mc="http://schemas.openxmlformats.org/markup-compatibility/2006">
          <mc:Choice Requires="x14">
            <control shapeId="6148" r:id="rId7" name="Option Button 4">
              <controlPr defaultSize="0" autoFill="0" autoLine="0" autoPict="0">
                <anchor moveWithCells="1">
                  <from>
                    <xdr:col>4</xdr:col>
                    <xdr:colOff>85725</xdr:colOff>
                    <xdr:row>100</xdr:row>
                    <xdr:rowOff>0</xdr:rowOff>
                  </from>
                  <to>
                    <xdr:col>4</xdr:col>
                    <xdr:colOff>428625</xdr:colOff>
                    <xdr:row>101</xdr:row>
                    <xdr:rowOff>0</xdr:rowOff>
                  </to>
                </anchor>
              </controlPr>
            </control>
          </mc:Choice>
        </mc:AlternateContent>
        <mc:AlternateContent xmlns:mc="http://schemas.openxmlformats.org/markup-compatibility/2006">
          <mc:Choice Requires="x14">
            <control shapeId="6149" r:id="rId8" name="Option Button 5">
              <controlPr defaultSize="0" autoFill="0" autoLine="0" autoPict="0">
                <anchor moveWithCells="1">
                  <from>
                    <xdr:col>4</xdr:col>
                    <xdr:colOff>85725</xdr:colOff>
                    <xdr:row>100</xdr:row>
                    <xdr:rowOff>0</xdr:rowOff>
                  </from>
                  <to>
                    <xdr:col>4</xdr:col>
                    <xdr:colOff>314325</xdr:colOff>
                    <xdr:row>101</xdr:row>
                    <xdr:rowOff>0</xdr:rowOff>
                  </to>
                </anchor>
              </controlPr>
            </control>
          </mc:Choice>
        </mc:AlternateContent>
        <mc:AlternateContent xmlns:mc="http://schemas.openxmlformats.org/markup-compatibility/2006">
          <mc:Choice Requires="x14">
            <control shapeId="6150" r:id="rId9" name="Option Button 6">
              <controlPr defaultSize="0" autoFill="0" autoLine="0" autoPict="0">
                <anchor moveWithCells="1">
                  <from>
                    <xdr:col>4</xdr:col>
                    <xdr:colOff>85725</xdr:colOff>
                    <xdr:row>100</xdr:row>
                    <xdr:rowOff>0</xdr:rowOff>
                  </from>
                  <to>
                    <xdr:col>4</xdr:col>
                    <xdr:colOff>314325</xdr:colOff>
                    <xdr:row>101</xdr:row>
                    <xdr:rowOff>0</xdr:rowOff>
                  </to>
                </anchor>
              </controlPr>
            </control>
          </mc:Choice>
        </mc:AlternateContent>
        <mc:AlternateContent xmlns:mc="http://schemas.openxmlformats.org/markup-compatibility/2006">
          <mc:Choice Requires="x14">
            <control shapeId="6151" r:id="rId10" name="Option Button 7">
              <controlPr defaultSize="0" autoFill="0" autoLine="0" autoPict="0">
                <anchor moveWithCells="1">
                  <from>
                    <xdr:col>3</xdr:col>
                    <xdr:colOff>85725</xdr:colOff>
                    <xdr:row>100</xdr:row>
                    <xdr:rowOff>0</xdr:rowOff>
                  </from>
                  <to>
                    <xdr:col>4</xdr:col>
                    <xdr:colOff>47625</xdr:colOff>
                    <xdr:row>101</xdr:row>
                    <xdr:rowOff>0</xdr:rowOff>
                  </to>
                </anchor>
              </controlPr>
            </control>
          </mc:Choice>
        </mc:AlternateContent>
        <mc:AlternateContent xmlns:mc="http://schemas.openxmlformats.org/markup-compatibility/2006">
          <mc:Choice Requires="x14">
            <control shapeId="6152" r:id="rId11" name="Option Button 8">
              <controlPr defaultSize="0" autoFill="0" autoLine="0" autoPict="0">
                <anchor moveWithCells="1">
                  <from>
                    <xdr:col>3</xdr:col>
                    <xdr:colOff>85725</xdr:colOff>
                    <xdr:row>100</xdr:row>
                    <xdr:rowOff>0</xdr:rowOff>
                  </from>
                  <to>
                    <xdr:col>3</xdr:col>
                    <xdr:colOff>314325</xdr:colOff>
                    <xdr:row>101</xdr:row>
                    <xdr:rowOff>0</xdr:rowOff>
                  </to>
                </anchor>
              </controlPr>
            </control>
          </mc:Choice>
        </mc:AlternateContent>
        <mc:AlternateContent xmlns:mc="http://schemas.openxmlformats.org/markup-compatibility/2006">
          <mc:Choice Requires="x14">
            <control shapeId="6153" r:id="rId12" name="Option Button 9">
              <controlPr defaultSize="0" autoFill="0" autoLine="0" autoPict="0">
                <anchor moveWithCells="1">
                  <from>
                    <xdr:col>3</xdr:col>
                    <xdr:colOff>85725</xdr:colOff>
                    <xdr:row>100</xdr:row>
                    <xdr:rowOff>0</xdr:rowOff>
                  </from>
                  <to>
                    <xdr:col>3</xdr:col>
                    <xdr:colOff>314325</xdr:colOff>
                    <xdr:row>101</xdr:row>
                    <xdr:rowOff>0</xdr:rowOff>
                  </to>
                </anchor>
              </controlPr>
            </control>
          </mc:Choice>
        </mc:AlternateContent>
        <mc:AlternateContent xmlns:mc="http://schemas.openxmlformats.org/markup-compatibility/2006">
          <mc:Choice Requires="x14">
            <control shapeId="6154" r:id="rId13" name="Option Button 10">
              <controlPr defaultSize="0" autoFill="0" autoLine="0" autoPict="0">
                <anchor moveWithCells="1">
                  <from>
                    <xdr:col>2</xdr:col>
                    <xdr:colOff>85725</xdr:colOff>
                    <xdr:row>100</xdr:row>
                    <xdr:rowOff>0</xdr:rowOff>
                  </from>
                  <to>
                    <xdr:col>2</xdr:col>
                    <xdr:colOff>428625</xdr:colOff>
                    <xdr:row>101</xdr:row>
                    <xdr:rowOff>0</xdr:rowOff>
                  </to>
                </anchor>
              </controlPr>
            </control>
          </mc:Choice>
        </mc:AlternateContent>
        <mc:AlternateContent xmlns:mc="http://schemas.openxmlformats.org/markup-compatibility/2006">
          <mc:Choice Requires="x14">
            <control shapeId="6155" r:id="rId14" name="Option Button 11">
              <controlPr defaultSize="0" autoFill="0" autoLine="0" autoPict="0">
                <anchor moveWithCells="1">
                  <from>
                    <xdr:col>2</xdr:col>
                    <xdr:colOff>85725</xdr:colOff>
                    <xdr:row>100</xdr:row>
                    <xdr:rowOff>0</xdr:rowOff>
                  </from>
                  <to>
                    <xdr:col>2</xdr:col>
                    <xdr:colOff>314325</xdr:colOff>
                    <xdr:row>101</xdr:row>
                    <xdr:rowOff>0</xdr:rowOff>
                  </to>
                </anchor>
              </controlPr>
            </control>
          </mc:Choice>
        </mc:AlternateContent>
        <mc:AlternateContent xmlns:mc="http://schemas.openxmlformats.org/markup-compatibility/2006">
          <mc:Choice Requires="x14">
            <control shapeId="6156" r:id="rId15" name="Option Button 12">
              <controlPr defaultSize="0" autoFill="0" autoLine="0" autoPict="0">
                <anchor moveWithCells="1">
                  <from>
                    <xdr:col>2</xdr:col>
                    <xdr:colOff>85725</xdr:colOff>
                    <xdr:row>100</xdr:row>
                    <xdr:rowOff>0</xdr:rowOff>
                  </from>
                  <to>
                    <xdr:col>2</xdr:col>
                    <xdr:colOff>314325</xdr:colOff>
                    <xdr:row>101</xdr:row>
                    <xdr:rowOff>0</xdr:rowOff>
                  </to>
                </anchor>
              </controlPr>
            </control>
          </mc:Choice>
        </mc:AlternateContent>
        <mc:AlternateContent xmlns:mc="http://schemas.openxmlformats.org/markup-compatibility/2006">
          <mc:Choice Requires="x14">
            <control shapeId="6157" r:id="rId16" name="Option Button 13">
              <controlPr defaultSize="0" autoFill="0" autoLine="0" autoPict="0">
                <anchor moveWithCells="1">
                  <from>
                    <xdr:col>1</xdr:col>
                    <xdr:colOff>104775</xdr:colOff>
                    <xdr:row>52</xdr:row>
                    <xdr:rowOff>0</xdr:rowOff>
                  </from>
                  <to>
                    <xdr:col>1</xdr:col>
                    <xdr:colOff>361950</xdr:colOff>
                    <xdr:row>53</xdr:row>
                    <xdr:rowOff>28575</xdr:rowOff>
                  </to>
                </anchor>
              </controlPr>
            </control>
          </mc:Choice>
        </mc:AlternateContent>
        <mc:AlternateContent xmlns:mc="http://schemas.openxmlformats.org/markup-compatibility/2006">
          <mc:Choice Requires="x14">
            <control shapeId="6158" r:id="rId17" name="Option Button 14">
              <controlPr defaultSize="0" autoFill="0" autoLine="0" autoPict="0">
                <anchor moveWithCells="1">
                  <from>
                    <xdr:col>1</xdr:col>
                    <xdr:colOff>104775</xdr:colOff>
                    <xdr:row>52</xdr:row>
                    <xdr:rowOff>0</xdr:rowOff>
                  </from>
                  <to>
                    <xdr:col>1</xdr:col>
                    <xdr:colOff>361950</xdr:colOff>
                    <xdr:row>53</xdr:row>
                    <xdr:rowOff>28575</xdr:rowOff>
                  </to>
                </anchor>
              </controlPr>
            </control>
          </mc:Choice>
        </mc:AlternateContent>
        <mc:AlternateContent xmlns:mc="http://schemas.openxmlformats.org/markup-compatibility/2006">
          <mc:Choice Requires="x14">
            <control shapeId="6159" r:id="rId18" name="Option Button 15">
              <controlPr defaultSize="0" autoFill="0" autoLine="0" autoPict="0">
                <anchor moveWithCells="1">
                  <from>
                    <xdr:col>1</xdr:col>
                    <xdr:colOff>76200</xdr:colOff>
                    <xdr:row>52</xdr:row>
                    <xdr:rowOff>0</xdr:rowOff>
                  </from>
                  <to>
                    <xdr:col>1</xdr:col>
                    <xdr:colOff>333375</xdr:colOff>
                    <xdr:row>53</xdr:row>
                    <xdr:rowOff>76200</xdr:rowOff>
                  </to>
                </anchor>
              </controlPr>
            </control>
          </mc:Choice>
        </mc:AlternateContent>
        <mc:AlternateContent xmlns:mc="http://schemas.openxmlformats.org/markup-compatibility/2006">
          <mc:Choice Requires="x14">
            <control shapeId="6160" r:id="rId19" name="Option Button 16">
              <controlPr defaultSize="0" autoFill="0" autoLine="0" autoPict="0">
                <anchor moveWithCells="1">
                  <from>
                    <xdr:col>1</xdr:col>
                    <xdr:colOff>76200</xdr:colOff>
                    <xdr:row>52</xdr:row>
                    <xdr:rowOff>0</xdr:rowOff>
                  </from>
                  <to>
                    <xdr:col>1</xdr:col>
                    <xdr:colOff>333375</xdr:colOff>
                    <xdr:row>53</xdr:row>
                    <xdr:rowOff>47625</xdr:rowOff>
                  </to>
                </anchor>
              </controlPr>
            </control>
          </mc:Choice>
        </mc:AlternateContent>
        <mc:AlternateContent xmlns:mc="http://schemas.openxmlformats.org/markup-compatibility/2006">
          <mc:Choice Requires="x14">
            <control shapeId="6161" r:id="rId20" name="Option Button 17">
              <controlPr defaultSize="0" autoFill="0" autoLine="0" autoPict="0">
                <anchor moveWithCells="1">
                  <from>
                    <xdr:col>1</xdr:col>
                    <xdr:colOff>76200</xdr:colOff>
                    <xdr:row>52</xdr:row>
                    <xdr:rowOff>0</xdr:rowOff>
                  </from>
                  <to>
                    <xdr:col>1</xdr:col>
                    <xdr:colOff>333375</xdr:colOff>
                    <xdr:row>53</xdr:row>
                    <xdr:rowOff>76200</xdr:rowOff>
                  </to>
                </anchor>
              </controlPr>
            </control>
          </mc:Choice>
        </mc:AlternateContent>
        <mc:AlternateContent xmlns:mc="http://schemas.openxmlformats.org/markup-compatibility/2006">
          <mc:Choice Requires="x14">
            <control shapeId="6162" r:id="rId21" name="Option Button 18">
              <controlPr defaultSize="0" autoFill="0" autoLine="0" autoPict="0">
                <anchor moveWithCells="1">
                  <from>
                    <xdr:col>1</xdr:col>
                    <xdr:colOff>104775</xdr:colOff>
                    <xdr:row>52</xdr:row>
                    <xdr:rowOff>0</xdr:rowOff>
                  </from>
                  <to>
                    <xdr:col>1</xdr:col>
                    <xdr:colOff>361950</xdr:colOff>
                    <xdr:row>52</xdr:row>
                    <xdr:rowOff>190500</xdr:rowOff>
                  </to>
                </anchor>
              </controlPr>
            </control>
          </mc:Choice>
        </mc:AlternateContent>
        <mc:AlternateContent xmlns:mc="http://schemas.openxmlformats.org/markup-compatibility/2006">
          <mc:Choice Requires="x14">
            <control shapeId="6163" r:id="rId22" name="Option Button 19">
              <controlPr defaultSize="0" autoFill="0" autoLine="0" autoPict="0">
                <anchor moveWithCells="1">
                  <from>
                    <xdr:col>1</xdr:col>
                    <xdr:colOff>104775</xdr:colOff>
                    <xdr:row>52</xdr:row>
                    <xdr:rowOff>0</xdr:rowOff>
                  </from>
                  <to>
                    <xdr:col>1</xdr:col>
                    <xdr:colOff>361950</xdr:colOff>
                    <xdr:row>52</xdr:row>
                    <xdr:rowOff>190500</xdr:rowOff>
                  </to>
                </anchor>
              </controlPr>
            </control>
          </mc:Choice>
        </mc:AlternateContent>
        <mc:AlternateContent xmlns:mc="http://schemas.openxmlformats.org/markup-compatibility/2006">
          <mc:Choice Requires="x14">
            <control shapeId="6164" r:id="rId23" name="Option Button 20">
              <controlPr defaultSize="0" autoFill="0" autoLine="0" autoPict="0">
                <anchor moveWithCells="1">
                  <from>
                    <xdr:col>1</xdr:col>
                    <xdr:colOff>76200</xdr:colOff>
                    <xdr:row>52</xdr:row>
                    <xdr:rowOff>0</xdr:rowOff>
                  </from>
                  <to>
                    <xdr:col>1</xdr:col>
                    <xdr:colOff>333375</xdr:colOff>
                    <xdr:row>52</xdr:row>
                    <xdr:rowOff>238125</xdr:rowOff>
                  </to>
                </anchor>
              </controlPr>
            </control>
          </mc:Choice>
        </mc:AlternateContent>
        <mc:AlternateContent xmlns:mc="http://schemas.openxmlformats.org/markup-compatibility/2006">
          <mc:Choice Requires="x14">
            <control shapeId="6165" r:id="rId24" name="Option Button 21">
              <controlPr defaultSize="0" autoFill="0" autoLine="0" autoPict="0">
                <anchor moveWithCells="1">
                  <from>
                    <xdr:col>1</xdr:col>
                    <xdr:colOff>76200</xdr:colOff>
                    <xdr:row>52</xdr:row>
                    <xdr:rowOff>0</xdr:rowOff>
                  </from>
                  <to>
                    <xdr:col>1</xdr:col>
                    <xdr:colOff>333375</xdr:colOff>
                    <xdr:row>52</xdr:row>
                    <xdr:rowOff>238125</xdr:rowOff>
                  </to>
                </anchor>
              </controlPr>
            </control>
          </mc:Choice>
        </mc:AlternateContent>
        <mc:AlternateContent xmlns:mc="http://schemas.openxmlformats.org/markup-compatibility/2006">
          <mc:Choice Requires="x14">
            <control shapeId="6166" r:id="rId25" name="Option Button 22">
              <controlPr defaultSize="0" autoFill="0" autoLine="0" autoPict="0">
                <anchor moveWithCells="1">
                  <from>
                    <xdr:col>1</xdr:col>
                    <xdr:colOff>76200</xdr:colOff>
                    <xdr:row>52</xdr:row>
                    <xdr:rowOff>0</xdr:rowOff>
                  </from>
                  <to>
                    <xdr:col>1</xdr:col>
                    <xdr:colOff>333375</xdr:colOff>
                    <xdr:row>52</xdr:row>
                    <xdr:rowOff>238125</xdr:rowOff>
                  </to>
                </anchor>
              </controlPr>
            </control>
          </mc:Choice>
        </mc:AlternateContent>
        <mc:AlternateContent xmlns:mc="http://schemas.openxmlformats.org/markup-compatibility/2006">
          <mc:Choice Requires="x14">
            <control shapeId="6167" r:id="rId26" name="Option Button 23">
              <controlPr defaultSize="0" autoFill="0" autoLine="0" autoPict="0">
                <anchor moveWithCells="1">
                  <from>
                    <xdr:col>7</xdr:col>
                    <xdr:colOff>66675</xdr:colOff>
                    <xdr:row>185</xdr:row>
                    <xdr:rowOff>0</xdr:rowOff>
                  </from>
                  <to>
                    <xdr:col>7</xdr:col>
                    <xdr:colOff>381000</xdr:colOff>
                    <xdr:row>186</xdr:row>
                    <xdr:rowOff>95250</xdr:rowOff>
                  </to>
                </anchor>
              </controlPr>
            </control>
          </mc:Choice>
        </mc:AlternateContent>
        <mc:AlternateContent xmlns:mc="http://schemas.openxmlformats.org/markup-compatibility/2006">
          <mc:Choice Requires="x14">
            <control shapeId="6168" r:id="rId27" name="Option Button 24">
              <controlPr defaultSize="0" autoFill="0" autoLine="0" autoPict="0">
                <anchor moveWithCells="1">
                  <from>
                    <xdr:col>7</xdr:col>
                    <xdr:colOff>66675</xdr:colOff>
                    <xdr:row>185</xdr:row>
                    <xdr:rowOff>0</xdr:rowOff>
                  </from>
                  <to>
                    <xdr:col>7</xdr:col>
                    <xdr:colOff>285750</xdr:colOff>
                    <xdr:row>186</xdr:row>
                    <xdr:rowOff>95250</xdr:rowOff>
                  </to>
                </anchor>
              </controlPr>
            </control>
          </mc:Choice>
        </mc:AlternateContent>
        <mc:AlternateContent xmlns:mc="http://schemas.openxmlformats.org/markup-compatibility/2006">
          <mc:Choice Requires="x14">
            <control shapeId="6169" r:id="rId28" name="Option Button 25">
              <controlPr defaultSize="0" autoFill="0" autoLine="0" autoPict="0">
                <anchor moveWithCells="1">
                  <from>
                    <xdr:col>7</xdr:col>
                    <xdr:colOff>66675</xdr:colOff>
                    <xdr:row>185</xdr:row>
                    <xdr:rowOff>0</xdr:rowOff>
                  </from>
                  <to>
                    <xdr:col>7</xdr:col>
                    <xdr:colOff>285750</xdr:colOff>
                    <xdr:row>186</xdr:row>
                    <xdr:rowOff>76200</xdr:rowOff>
                  </to>
                </anchor>
              </controlPr>
            </control>
          </mc:Choice>
        </mc:AlternateContent>
        <mc:AlternateContent xmlns:mc="http://schemas.openxmlformats.org/markup-compatibility/2006">
          <mc:Choice Requires="x14">
            <control shapeId="6170" r:id="rId29" name="Option Button 26">
              <controlPr defaultSize="0" autoFill="0" autoLine="0" autoPict="0">
                <anchor moveWithCells="1">
                  <from>
                    <xdr:col>6</xdr:col>
                    <xdr:colOff>85725</xdr:colOff>
                    <xdr:row>125</xdr:row>
                    <xdr:rowOff>0</xdr:rowOff>
                  </from>
                  <to>
                    <xdr:col>6</xdr:col>
                    <xdr:colOff>428625</xdr:colOff>
                    <xdr:row>126</xdr:row>
                    <xdr:rowOff>0</xdr:rowOff>
                  </to>
                </anchor>
              </controlPr>
            </control>
          </mc:Choice>
        </mc:AlternateContent>
        <mc:AlternateContent xmlns:mc="http://schemas.openxmlformats.org/markup-compatibility/2006">
          <mc:Choice Requires="x14">
            <control shapeId="6171" r:id="rId30" name="Option Button 27">
              <controlPr defaultSize="0" autoFill="0" autoLine="0" autoPict="0">
                <anchor moveWithCells="1">
                  <from>
                    <xdr:col>6</xdr:col>
                    <xdr:colOff>85725</xdr:colOff>
                    <xdr:row>125</xdr:row>
                    <xdr:rowOff>0</xdr:rowOff>
                  </from>
                  <to>
                    <xdr:col>6</xdr:col>
                    <xdr:colOff>314325</xdr:colOff>
                    <xdr:row>126</xdr:row>
                    <xdr:rowOff>0</xdr:rowOff>
                  </to>
                </anchor>
              </controlPr>
            </control>
          </mc:Choice>
        </mc:AlternateContent>
        <mc:AlternateContent xmlns:mc="http://schemas.openxmlformats.org/markup-compatibility/2006">
          <mc:Choice Requires="x14">
            <control shapeId="6172" r:id="rId31" name="Option Button 28">
              <controlPr defaultSize="0" autoFill="0" autoLine="0" autoPict="0">
                <anchor moveWithCells="1">
                  <from>
                    <xdr:col>6</xdr:col>
                    <xdr:colOff>85725</xdr:colOff>
                    <xdr:row>125</xdr:row>
                    <xdr:rowOff>0</xdr:rowOff>
                  </from>
                  <to>
                    <xdr:col>6</xdr:col>
                    <xdr:colOff>314325</xdr:colOff>
                    <xdr:row>126</xdr:row>
                    <xdr:rowOff>0</xdr:rowOff>
                  </to>
                </anchor>
              </controlPr>
            </control>
          </mc:Choice>
        </mc:AlternateContent>
        <mc:AlternateContent xmlns:mc="http://schemas.openxmlformats.org/markup-compatibility/2006">
          <mc:Choice Requires="x14">
            <control shapeId="6173" r:id="rId32" name="Option Button 29">
              <controlPr defaultSize="0" autoFill="0" autoLine="0" autoPict="0">
                <anchor moveWithCells="1">
                  <from>
                    <xdr:col>5</xdr:col>
                    <xdr:colOff>85725</xdr:colOff>
                    <xdr:row>110</xdr:row>
                    <xdr:rowOff>190500</xdr:rowOff>
                  </from>
                  <to>
                    <xdr:col>5</xdr:col>
                    <xdr:colOff>428625</xdr:colOff>
                    <xdr:row>111</xdr:row>
                    <xdr:rowOff>171450</xdr:rowOff>
                  </to>
                </anchor>
              </controlPr>
            </control>
          </mc:Choice>
        </mc:AlternateContent>
        <mc:AlternateContent xmlns:mc="http://schemas.openxmlformats.org/markup-compatibility/2006">
          <mc:Choice Requires="x14">
            <control shapeId="6174" r:id="rId33" name="Option Button 30">
              <controlPr defaultSize="0" autoFill="0" autoLine="0" autoPict="0">
                <anchor moveWithCells="1">
                  <from>
                    <xdr:col>5</xdr:col>
                    <xdr:colOff>85725</xdr:colOff>
                    <xdr:row>112</xdr:row>
                    <xdr:rowOff>28575</xdr:rowOff>
                  </from>
                  <to>
                    <xdr:col>5</xdr:col>
                    <xdr:colOff>314325</xdr:colOff>
                    <xdr:row>113</xdr:row>
                    <xdr:rowOff>28575</xdr:rowOff>
                  </to>
                </anchor>
              </controlPr>
            </control>
          </mc:Choice>
        </mc:AlternateContent>
        <mc:AlternateContent xmlns:mc="http://schemas.openxmlformats.org/markup-compatibility/2006">
          <mc:Choice Requires="x14">
            <control shapeId="6175" r:id="rId34" name="Option Button 31">
              <controlPr defaultSize="0" autoFill="0" autoLine="0" autoPict="0">
                <anchor moveWithCells="1">
                  <from>
                    <xdr:col>5</xdr:col>
                    <xdr:colOff>85725</xdr:colOff>
                    <xdr:row>113</xdr:row>
                    <xdr:rowOff>66675</xdr:rowOff>
                  </from>
                  <to>
                    <xdr:col>5</xdr:col>
                    <xdr:colOff>314325</xdr:colOff>
                    <xdr:row>114</xdr:row>
                    <xdr:rowOff>47625</xdr:rowOff>
                  </to>
                </anchor>
              </controlPr>
            </control>
          </mc:Choice>
        </mc:AlternateContent>
        <mc:AlternateContent xmlns:mc="http://schemas.openxmlformats.org/markup-compatibility/2006">
          <mc:Choice Requires="x14">
            <control shapeId="6178" r:id="rId35" name="Option Button 32">
              <controlPr defaultSize="0" autoFill="0" autoLine="0" autoPict="0">
                <anchor moveWithCells="1">
                  <from>
                    <xdr:col>4</xdr:col>
                    <xdr:colOff>66675</xdr:colOff>
                    <xdr:row>130</xdr:row>
                    <xdr:rowOff>9525</xdr:rowOff>
                  </from>
                  <to>
                    <xdr:col>4</xdr:col>
                    <xdr:colOff>428625</xdr:colOff>
                    <xdr:row>131</xdr:row>
                    <xdr:rowOff>95250</xdr:rowOff>
                  </to>
                </anchor>
              </controlPr>
            </control>
          </mc:Choice>
        </mc:AlternateContent>
        <mc:AlternateContent xmlns:mc="http://schemas.openxmlformats.org/markup-compatibility/2006">
          <mc:Choice Requires="x14">
            <control shapeId="6179" r:id="rId36" name="Option Button 33">
              <controlPr defaultSize="0" autoFill="0" autoLine="0" autoPict="0">
                <anchor moveWithCells="1">
                  <from>
                    <xdr:col>4</xdr:col>
                    <xdr:colOff>66675</xdr:colOff>
                    <xdr:row>131</xdr:row>
                    <xdr:rowOff>47625</xdr:rowOff>
                  </from>
                  <to>
                    <xdr:col>4</xdr:col>
                    <xdr:colOff>285750</xdr:colOff>
                    <xdr:row>132</xdr:row>
                    <xdr:rowOff>123825</xdr:rowOff>
                  </to>
                </anchor>
              </controlPr>
            </control>
          </mc:Choice>
        </mc:AlternateContent>
        <mc:AlternateContent xmlns:mc="http://schemas.openxmlformats.org/markup-compatibility/2006">
          <mc:Choice Requires="x14">
            <control shapeId="6185" r:id="rId37" name="Option Button 34">
              <controlPr defaultSize="0" autoFill="0" autoLine="0" autoPict="0">
                <anchor moveWithCells="1">
                  <from>
                    <xdr:col>4</xdr:col>
                    <xdr:colOff>66675</xdr:colOff>
                    <xdr:row>132</xdr:row>
                    <xdr:rowOff>85725</xdr:rowOff>
                  </from>
                  <to>
                    <xdr:col>4</xdr:col>
                    <xdr:colOff>285750</xdr:colOff>
                    <xdr:row>133</xdr:row>
                    <xdr:rowOff>142875</xdr:rowOff>
                  </to>
                </anchor>
              </controlPr>
            </control>
          </mc:Choice>
        </mc:AlternateContent>
        <mc:AlternateContent xmlns:mc="http://schemas.openxmlformats.org/markup-compatibility/2006">
          <mc:Choice Requires="x14">
            <control shapeId="6193" r:id="rId38" name="Option Button 35">
              <controlPr defaultSize="0" autoFill="0" autoLine="0" autoPict="0">
                <anchor moveWithCells="1">
                  <from>
                    <xdr:col>3</xdr:col>
                    <xdr:colOff>85725</xdr:colOff>
                    <xdr:row>132</xdr:row>
                    <xdr:rowOff>190500</xdr:rowOff>
                  </from>
                  <to>
                    <xdr:col>4</xdr:col>
                    <xdr:colOff>47625</xdr:colOff>
                    <xdr:row>133</xdr:row>
                    <xdr:rowOff>171450</xdr:rowOff>
                  </to>
                </anchor>
              </controlPr>
            </control>
          </mc:Choice>
        </mc:AlternateContent>
        <mc:AlternateContent xmlns:mc="http://schemas.openxmlformats.org/markup-compatibility/2006">
          <mc:Choice Requires="x14">
            <control shapeId="6194" r:id="rId39" name="Option Button 36">
              <controlPr defaultSize="0" autoFill="0" autoLine="0" autoPict="0">
                <anchor moveWithCells="1">
                  <from>
                    <xdr:col>3</xdr:col>
                    <xdr:colOff>85725</xdr:colOff>
                    <xdr:row>134</xdr:row>
                    <xdr:rowOff>28575</xdr:rowOff>
                  </from>
                  <to>
                    <xdr:col>3</xdr:col>
                    <xdr:colOff>333375</xdr:colOff>
                    <xdr:row>135</xdr:row>
                    <xdr:rowOff>28575</xdr:rowOff>
                  </to>
                </anchor>
              </controlPr>
            </control>
          </mc:Choice>
        </mc:AlternateContent>
        <mc:AlternateContent xmlns:mc="http://schemas.openxmlformats.org/markup-compatibility/2006">
          <mc:Choice Requires="x14">
            <control shapeId="6200" r:id="rId40" name="Option Button 37">
              <controlPr defaultSize="0" autoFill="0" autoLine="0" autoPict="0">
                <anchor moveWithCells="1">
                  <from>
                    <xdr:col>3</xdr:col>
                    <xdr:colOff>85725</xdr:colOff>
                    <xdr:row>135</xdr:row>
                    <xdr:rowOff>66675</xdr:rowOff>
                  </from>
                  <to>
                    <xdr:col>3</xdr:col>
                    <xdr:colOff>333375</xdr:colOff>
                    <xdr:row>136</xdr:row>
                    <xdr:rowOff>47625</xdr:rowOff>
                  </to>
                </anchor>
              </controlPr>
            </control>
          </mc:Choice>
        </mc:AlternateContent>
        <mc:AlternateContent xmlns:mc="http://schemas.openxmlformats.org/markup-compatibility/2006">
          <mc:Choice Requires="x14">
            <control shapeId="6207" r:id="rId41" name="Option Button 38">
              <controlPr defaultSize="0" autoFill="0" autoLine="0" autoPict="0">
                <anchor moveWithCells="1">
                  <from>
                    <xdr:col>6</xdr:col>
                    <xdr:colOff>66675</xdr:colOff>
                    <xdr:row>185</xdr:row>
                    <xdr:rowOff>0</xdr:rowOff>
                  </from>
                  <to>
                    <xdr:col>6</xdr:col>
                    <xdr:colOff>381000</xdr:colOff>
                    <xdr:row>186</xdr:row>
                    <xdr:rowOff>95250</xdr:rowOff>
                  </to>
                </anchor>
              </controlPr>
            </control>
          </mc:Choice>
        </mc:AlternateContent>
        <mc:AlternateContent xmlns:mc="http://schemas.openxmlformats.org/markup-compatibility/2006">
          <mc:Choice Requires="x14">
            <control shapeId="6208" r:id="rId42" name="Option Button 39">
              <controlPr defaultSize="0" autoFill="0" autoLine="0" autoPict="0">
                <anchor moveWithCells="1">
                  <from>
                    <xdr:col>6</xdr:col>
                    <xdr:colOff>66675</xdr:colOff>
                    <xdr:row>185</xdr:row>
                    <xdr:rowOff>0</xdr:rowOff>
                  </from>
                  <to>
                    <xdr:col>6</xdr:col>
                    <xdr:colOff>285750</xdr:colOff>
                    <xdr:row>186</xdr:row>
                    <xdr:rowOff>95250</xdr:rowOff>
                  </to>
                </anchor>
              </controlPr>
            </control>
          </mc:Choice>
        </mc:AlternateContent>
        <mc:AlternateContent xmlns:mc="http://schemas.openxmlformats.org/markup-compatibility/2006">
          <mc:Choice Requires="x14">
            <control shapeId="6212" r:id="rId43" name="Option Button 40">
              <controlPr defaultSize="0" autoFill="0" autoLine="0" autoPict="0">
                <anchor moveWithCells="1">
                  <from>
                    <xdr:col>6</xdr:col>
                    <xdr:colOff>66675</xdr:colOff>
                    <xdr:row>185</xdr:row>
                    <xdr:rowOff>0</xdr:rowOff>
                  </from>
                  <to>
                    <xdr:col>6</xdr:col>
                    <xdr:colOff>285750</xdr:colOff>
                    <xdr:row>186</xdr:row>
                    <xdr:rowOff>76200</xdr:rowOff>
                  </to>
                </anchor>
              </controlPr>
            </control>
          </mc:Choice>
        </mc:AlternateContent>
        <mc:AlternateContent xmlns:mc="http://schemas.openxmlformats.org/markup-compatibility/2006">
          <mc:Choice Requires="x14">
            <control shapeId="6219" r:id="rId44" name="Option Button 41">
              <controlPr defaultSize="0" autoFill="0" autoLine="0" autoPict="0">
                <anchor moveWithCells="1">
                  <from>
                    <xdr:col>5</xdr:col>
                    <xdr:colOff>85725</xdr:colOff>
                    <xdr:row>125</xdr:row>
                    <xdr:rowOff>0</xdr:rowOff>
                  </from>
                  <to>
                    <xdr:col>5</xdr:col>
                    <xdr:colOff>428625</xdr:colOff>
                    <xdr:row>126</xdr:row>
                    <xdr:rowOff>0</xdr:rowOff>
                  </to>
                </anchor>
              </controlPr>
            </control>
          </mc:Choice>
        </mc:AlternateContent>
        <mc:AlternateContent xmlns:mc="http://schemas.openxmlformats.org/markup-compatibility/2006">
          <mc:Choice Requires="x14">
            <control shapeId="6220" r:id="rId45" name="Option Button 42">
              <controlPr defaultSize="0" autoFill="0" autoLine="0" autoPict="0">
                <anchor moveWithCells="1">
                  <from>
                    <xdr:col>5</xdr:col>
                    <xdr:colOff>85725</xdr:colOff>
                    <xdr:row>125</xdr:row>
                    <xdr:rowOff>0</xdr:rowOff>
                  </from>
                  <to>
                    <xdr:col>5</xdr:col>
                    <xdr:colOff>314325</xdr:colOff>
                    <xdr:row>126</xdr:row>
                    <xdr:rowOff>0</xdr:rowOff>
                  </to>
                </anchor>
              </controlPr>
            </control>
          </mc:Choice>
        </mc:AlternateContent>
        <mc:AlternateContent xmlns:mc="http://schemas.openxmlformats.org/markup-compatibility/2006">
          <mc:Choice Requires="x14">
            <control shapeId="6224" r:id="rId46" name="Option Button 43">
              <controlPr defaultSize="0" autoFill="0" autoLine="0" autoPict="0">
                <anchor moveWithCells="1">
                  <from>
                    <xdr:col>5</xdr:col>
                    <xdr:colOff>85725</xdr:colOff>
                    <xdr:row>125</xdr:row>
                    <xdr:rowOff>0</xdr:rowOff>
                  </from>
                  <to>
                    <xdr:col>5</xdr:col>
                    <xdr:colOff>314325</xdr:colOff>
                    <xdr:row>126</xdr:row>
                    <xdr:rowOff>0</xdr:rowOff>
                  </to>
                </anchor>
              </controlPr>
            </control>
          </mc:Choice>
        </mc:AlternateContent>
        <mc:AlternateContent xmlns:mc="http://schemas.openxmlformats.org/markup-compatibility/2006">
          <mc:Choice Requires="x14">
            <control shapeId="6232" r:id="rId47" name="Option Button 44">
              <controlPr defaultSize="0" autoFill="0" autoLine="0" autoPict="0">
                <anchor moveWithCells="1">
                  <from>
                    <xdr:col>4</xdr:col>
                    <xdr:colOff>85725</xdr:colOff>
                    <xdr:row>110</xdr:row>
                    <xdr:rowOff>190500</xdr:rowOff>
                  </from>
                  <to>
                    <xdr:col>4</xdr:col>
                    <xdr:colOff>428625</xdr:colOff>
                    <xdr:row>111</xdr:row>
                    <xdr:rowOff>171450</xdr:rowOff>
                  </to>
                </anchor>
              </controlPr>
            </control>
          </mc:Choice>
        </mc:AlternateContent>
        <mc:AlternateContent xmlns:mc="http://schemas.openxmlformats.org/markup-compatibility/2006">
          <mc:Choice Requires="x14">
            <control shapeId="6233" r:id="rId48" name="Option Button 45">
              <controlPr defaultSize="0" autoFill="0" autoLine="0" autoPict="0">
                <anchor moveWithCells="1">
                  <from>
                    <xdr:col>4</xdr:col>
                    <xdr:colOff>85725</xdr:colOff>
                    <xdr:row>112</xdr:row>
                    <xdr:rowOff>28575</xdr:rowOff>
                  </from>
                  <to>
                    <xdr:col>4</xdr:col>
                    <xdr:colOff>314325</xdr:colOff>
                    <xdr:row>113</xdr:row>
                    <xdr:rowOff>28575</xdr:rowOff>
                  </to>
                </anchor>
              </controlPr>
            </control>
          </mc:Choice>
        </mc:AlternateContent>
        <mc:AlternateContent xmlns:mc="http://schemas.openxmlformats.org/markup-compatibility/2006">
          <mc:Choice Requires="x14">
            <control shapeId="6239" r:id="rId49" name="Option Button 46">
              <controlPr defaultSize="0" autoFill="0" autoLine="0" autoPict="0">
                <anchor moveWithCells="1">
                  <from>
                    <xdr:col>4</xdr:col>
                    <xdr:colOff>85725</xdr:colOff>
                    <xdr:row>113</xdr:row>
                    <xdr:rowOff>66675</xdr:rowOff>
                  </from>
                  <to>
                    <xdr:col>4</xdr:col>
                    <xdr:colOff>314325</xdr:colOff>
                    <xdr:row>114</xdr:row>
                    <xdr:rowOff>47625</xdr:rowOff>
                  </to>
                </anchor>
              </controlPr>
            </control>
          </mc:Choice>
        </mc:AlternateContent>
        <mc:AlternateContent xmlns:mc="http://schemas.openxmlformats.org/markup-compatibility/2006">
          <mc:Choice Requires="x14">
            <control shapeId="6247" r:id="rId50" name="Option Button 47">
              <controlPr defaultSize="0" autoFill="0" autoLine="0" autoPict="0">
                <anchor moveWithCells="1">
                  <from>
                    <xdr:col>3</xdr:col>
                    <xdr:colOff>66675</xdr:colOff>
                    <xdr:row>130</xdr:row>
                    <xdr:rowOff>9525</xdr:rowOff>
                  </from>
                  <to>
                    <xdr:col>4</xdr:col>
                    <xdr:colOff>47625</xdr:colOff>
                    <xdr:row>131</xdr:row>
                    <xdr:rowOff>95250</xdr:rowOff>
                  </to>
                </anchor>
              </controlPr>
            </control>
          </mc:Choice>
        </mc:AlternateContent>
        <mc:AlternateContent xmlns:mc="http://schemas.openxmlformats.org/markup-compatibility/2006">
          <mc:Choice Requires="x14">
            <control shapeId="6248" r:id="rId51" name="Option Button 48">
              <controlPr defaultSize="0" autoFill="0" autoLine="0" autoPict="0">
                <anchor moveWithCells="1">
                  <from>
                    <xdr:col>3</xdr:col>
                    <xdr:colOff>66675</xdr:colOff>
                    <xdr:row>131</xdr:row>
                    <xdr:rowOff>47625</xdr:rowOff>
                  </from>
                  <to>
                    <xdr:col>3</xdr:col>
                    <xdr:colOff>285750</xdr:colOff>
                    <xdr:row>132</xdr:row>
                    <xdr:rowOff>123825</xdr:rowOff>
                  </to>
                </anchor>
              </controlPr>
            </control>
          </mc:Choice>
        </mc:AlternateContent>
        <mc:AlternateContent xmlns:mc="http://schemas.openxmlformats.org/markup-compatibility/2006">
          <mc:Choice Requires="x14">
            <control shapeId="6254" r:id="rId52" name="Option Button 49">
              <controlPr defaultSize="0" autoFill="0" autoLine="0" autoPict="0">
                <anchor moveWithCells="1">
                  <from>
                    <xdr:col>3</xdr:col>
                    <xdr:colOff>66675</xdr:colOff>
                    <xdr:row>132</xdr:row>
                    <xdr:rowOff>85725</xdr:rowOff>
                  </from>
                  <to>
                    <xdr:col>3</xdr:col>
                    <xdr:colOff>285750</xdr:colOff>
                    <xdr:row>133</xdr:row>
                    <xdr:rowOff>142875</xdr:rowOff>
                  </to>
                </anchor>
              </controlPr>
            </control>
          </mc:Choice>
        </mc:AlternateContent>
        <mc:AlternateContent xmlns:mc="http://schemas.openxmlformats.org/markup-compatibility/2006">
          <mc:Choice Requires="x14">
            <control shapeId="6263" r:id="rId53" name="Option Button 50">
              <controlPr defaultSize="0" autoFill="0" autoLine="0" autoPict="0">
                <anchor moveWithCells="1">
                  <from>
                    <xdr:col>3</xdr:col>
                    <xdr:colOff>66675</xdr:colOff>
                    <xdr:row>132</xdr:row>
                    <xdr:rowOff>9525</xdr:rowOff>
                  </from>
                  <to>
                    <xdr:col>4</xdr:col>
                    <xdr:colOff>0</xdr:colOff>
                    <xdr:row>133</xdr:row>
                    <xdr:rowOff>28575</xdr:rowOff>
                  </to>
                </anchor>
              </controlPr>
            </control>
          </mc:Choice>
        </mc:AlternateContent>
        <mc:AlternateContent xmlns:mc="http://schemas.openxmlformats.org/markup-compatibility/2006">
          <mc:Choice Requires="x14">
            <control shapeId="6264" r:id="rId54" name="Option Button 51">
              <controlPr defaultSize="0" autoFill="0" autoLine="0" autoPict="0">
                <anchor moveWithCells="1">
                  <from>
                    <xdr:col>3</xdr:col>
                    <xdr:colOff>66675</xdr:colOff>
                    <xdr:row>133</xdr:row>
                    <xdr:rowOff>47625</xdr:rowOff>
                  </from>
                  <to>
                    <xdr:col>3</xdr:col>
                    <xdr:colOff>285750</xdr:colOff>
                    <xdr:row>134</xdr:row>
                    <xdr:rowOff>47625</xdr:rowOff>
                  </to>
                </anchor>
              </controlPr>
            </control>
          </mc:Choice>
        </mc:AlternateContent>
        <mc:AlternateContent xmlns:mc="http://schemas.openxmlformats.org/markup-compatibility/2006">
          <mc:Choice Requires="x14">
            <control shapeId="6270" r:id="rId55" name="Option Button 52">
              <controlPr defaultSize="0" autoFill="0" autoLine="0" autoPict="0">
                <anchor moveWithCells="1">
                  <from>
                    <xdr:col>3</xdr:col>
                    <xdr:colOff>66675</xdr:colOff>
                    <xdr:row>134</xdr:row>
                    <xdr:rowOff>85725</xdr:rowOff>
                  </from>
                  <to>
                    <xdr:col>3</xdr:col>
                    <xdr:colOff>285750</xdr:colOff>
                    <xdr:row>135</xdr:row>
                    <xdr:rowOff>76200</xdr:rowOff>
                  </to>
                </anchor>
              </controlPr>
            </control>
          </mc:Choice>
        </mc:AlternateContent>
        <mc:AlternateContent xmlns:mc="http://schemas.openxmlformats.org/markup-compatibility/2006">
          <mc:Choice Requires="x14">
            <control shapeId="6280" r:id="rId56" name="Option Button 53">
              <controlPr defaultSize="0" autoFill="0" autoLine="0" autoPict="0">
                <anchor moveWithCells="1">
                  <from>
                    <xdr:col>3</xdr:col>
                    <xdr:colOff>66675</xdr:colOff>
                    <xdr:row>132</xdr:row>
                    <xdr:rowOff>9525</xdr:rowOff>
                  </from>
                  <to>
                    <xdr:col>4</xdr:col>
                    <xdr:colOff>0</xdr:colOff>
                    <xdr:row>133</xdr:row>
                    <xdr:rowOff>28575</xdr:rowOff>
                  </to>
                </anchor>
              </controlPr>
            </control>
          </mc:Choice>
        </mc:AlternateContent>
        <mc:AlternateContent xmlns:mc="http://schemas.openxmlformats.org/markup-compatibility/2006">
          <mc:Choice Requires="x14">
            <control shapeId="6281" r:id="rId57" name="Option Button 54">
              <controlPr defaultSize="0" autoFill="0" autoLine="0" autoPict="0">
                <anchor moveWithCells="1">
                  <from>
                    <xdr:col>3</xdr:col>
                    <xdr:colOff>66675</xdr:colOff>
                    <xdr:row>133</xdr:row>
                    <xdr:rowOff>47625</xdr:rowOff>
                  </from>
                  <to>
                    <xdr:col>3</xdr:col>
                    <xdr:colOff>285750</xdr:colOff>
                    <xdr:row>134</xdr:row>
                    <xdr:rowOff>47625</xdr:rowOff>
                  </to>
                </anchor>
              </controlPr>
            </control>
          </mc:Choice>
        </mc:AlternateContent>
        <mc:AlternateContent xmlns:mc="http://schemas.openxmlformats.org/markup-compatibility/2006">
          <mc:Choice Requires="x14">
            <control shapeId="6287" r:id="rId58" name="Option Button 55">
              <controlPr defaultSize="0" autoFill="0" autoLine="0" autoPict="0">
                <anchor moveWithCells="1">
                  <from>
                    <xdr:col>3</xdr:col>
                    <xdr:colOff>66675</xdr:colOff>
                    <xdr:row>134</xdr:row>
                    <xdr:rowOff>85725</xdr:rowOff>
                  </from>
                  <to>
                    <xdr:col>3</xdr:col>
                    <xdr:colOff>285750</xdr:colOff>
                    <xdr:row>135</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72f4fa-a3a2-4010-a47e-cf3d6c5d14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0B5223DC73FB4F94B03CE9BB59FFEB" ma:contentTypeVersion="14" ma:contentTypeDescription="Create a new document." ma:contentTypeScope="" ma:versionID="22d40c827e80c99f6cef560426e7f7d1">
  <xsd:schema xmlns:xsd="http://www.w3.org/2001/XMLSchema" xmlns:xs="http://www.w3.org/2001/XMLSchema" xmlns:p="http://schemas.microsoft.com/office/2006/metadata/properties" xmlns:ns2="1972f4fa-a3a2-4010-a47e-cf3d6c5d1421" xmlns:ns3="8acacb1a-d766-4a03-bc0c-a95b168db3c7" targetNamespace="http://schemas.microsoft.com/office/2006/metadata/properties" ma:root="true" ma:fieldsID="3a9188bdc54e067977f7db91f1f90cb3" ns2:_="" ns3:_="">
    <xsd:import namespace="1972f4fa-a3a2-4010-a47e-cf3d6c5d1421"/>
    <xsd:import namespace="8acacb1a-d766-4a03-bc0c-a95b168db3c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72f4fa-a3a2-4010-a47e-cf3d6c5d14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acacb1a-d766-4a03-bc0c-a95b168db3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640A66-46BA-4E42-A8D5-831BBEF18472}">
  <ds:schemaRefs>
    <ds:schemaRef ds:uri="http://schemas.microsoft.com/sharepoint/v3/contenttype/forms"/>
  </ds:schemaRefs>
</ds:datastoreItem>
</file>

<file path=customXml/itemProps2.xml><?xml version="1.0" encoding="utf-8"?>
<ds:datastoreItem xmlns:ds="http://schemas.openxmlformats.org/officeDocument/2006/customXml" ds:itemID="{A876EA5E-6AD6-4CE5-9E81-C7A50B0D4FA9}">
  <ds:schemaRefs>
    <ds:schemaRef ds:uri="http://schemas.microsoft.com/office/2006/metadata/properties"/>
    <ds:schemaRef ds:uri="http://schemas.microsoft.com/office/infopath/2007/PartnerControls"/>
    <ds:schemaRef ds:uri="1972f4fa-a3a2-4010-a47e-cf3d6c5d1421"/>
  </ds:schemaRefs>
</ds:datastoreItem>
</file>

<file path=customXml/itemProps3.xml><?xml version="1.0" encoding="utf-8"?>
<ds:datastoreItem xmlns:ds="http://schemas.openxmlformats.org/officeDocument/2006/customXml" ds:itemID="{513F47FF-0F8C-4AFA-816E-566635C86D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72f4fa-a3a2-4010-a47e-cf3d6c5d1421"/>
    <ds:schemaRef ds:uri="8acacb1a-d766-4a03-bc0c-a95b168db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 CUTTING DOCKET</vt:lpstr>
      <vt:lpstr>2. TRIM CARD</vt:lpstr>
      <vt:lpstr>BTS</vt:lpstr>
      <vt:lpstr>'1. CUTTING DOCKET'!Print_Area</vt:lpstr>
      <vt:lpstr>BTS!Print_Area</vt:lpstr>
      <vt:lpstr>'1. CUTTING DOCKET'!Print_Titles</vt:lpstr>
      <vt:lpstr>'2. TRIM CARD'!Print_Titles</vt:lpstr>
      <vt:lpstr>BTS!Print_Titles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Trang Le Thi Thuy</dc:creator>
  <cp:keywords/>
  <dc:description/>
  <cp:lastModifiedBy>Chi Tran Thi Linh</cp:lastModifiedBy>
  <cp:revision/>
  <cp:lastPrinted>2024-12-25T06:13:46Z</cp:lastPrinted>
  <dcterms:created xsi:type="dcterms:W3CDTF">2016-05-06T01:47:29Z</dcterms:created>
  <dcterms:modified xsi:type="dcterms:W3CDTF">2024-12-25T06:13:47Z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0x010100860B5223DC73FB4F94B03CE9BB59FFEB</vt:lpwstr>
  </property>
  <property fmtid="{D5CDD505-2E9C-101B-9397-08002B2CF9AE}" pid="3" name="MediaServiceImageTags">
    <vt:lpwstr/>
  </property>
</Properties>
</file>