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TOMORROWLAND/2-SU25/1-SAMPLE/2-STYLE-FILE/3. CUTTING DOCKET/1ST PROTO SAMPLE/"/>
    </mc:Choice>
  </mc:AlternateContent>
  <xr:revisionPtr revIDLastSave="193" documentId="8_{2D7078B7-FEDB-4AAC-8B2C-402D2CA09A8B}" xr6:coauthVersionLast="47" xr6:coauthVersionMax="47" xr10:uidLastSave="{49362B59-30C7-4054-9E34-A281BE90E22F}"/>
  <bookViews>
    <workbookView xWindow="-120" yWindow="-120" windowWidth="20730" windowHeight="11040" tabRatio="858" activeTab="2" xr2:uid="{00000000-000D-0000-FFFF-FFFF00000000}"/>
  </bookViews>
  <sheets>
    <sheet name="1. CUTTING DOCKET" sheetId="1" r:id="rId1"/>
    <sheet name="2. TRIM CARD" sheetId="5" r:id="rId2"/>
    <sheet name="BTS." sheetId="43" r:id="rId3"/>
  </sheets>
  <externalReferences>
    <externalReference r:id="rId4"/>
    <externalReference r:id="rId5"/>
    <externalReference r:id="rId6"/>
    <externalReference r:id="rId7"/>
  </externalReferences>
  <definedNames>
    <definedName name="_Fill" localSheetId="1" hidden="1">#REF!</definedName>
    <definedName name="_Fill" hidden="1">#REF!</definedName>
    <definedName name="_xlnm._FilterDatabase" localSheetId="0" hidden="1">'1. CUTTING DOCKET'!$A$75:$U$75</definedName>
    <definedName name="INTERNAL_INVOICE">[1]UN!#REF!</definedName>
    <definedName name="KKKKK">[1]UN!#REF!</definedName>
    <definedName name="_xlnm.Print_Area" localSheetId="0">'1. CUTTING DOCKET'!$A$1:$Q$111</definedName>
    <definedName name="_xlnm.Print_Area" localSheetId="1">'2. TRIM CARD'!$A$1:$C$18</definedName>
    <definedName name="_xlnm.Print_Titles" localSheetId="0">'1. CUTTING DOCKET'!$1:$15</definedName>
    <definedName name="_xlnm.Print_Titles" localSheetId="1">'2. TRIM CARD'!$1:$5</definedName>
    <definedName name="_xlnm.Print_Titles" localSheetId="2">BTS.!$1:$35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1" i="43" l="1"/>
  <c r="I61" i="43" s="1"/>
  <c r="J61" i="43" s="1"/>
  <c r="F61" i="43"/>
  <c r="F58" i="43"/>
  <c r="H56" i="43"/>
  <c r="I56" i="43" s="1"/>
  <c r="J56" i="43" s="1"/>
  <c r="F56" i="43"/>
  <c r="H55" i="43"/>
  <c r="I55" i="43" s="1"/>
  <c r="J55" i="43" s="1"/>
  <c r="F55" i="43"/>
  <c r="H54" i="43"/>
  <c r="I54" i="43" s="1"/>
  <c r="J54" i="43" s="1"/>
  <c r="F54" i="43"/>
  <c r="H53" i="43"/>
  <c r="I53" i="43" s="1"/>
  <c r="J53" i="43" s="1"/>
  <c r="F53" i="43"/>
  <c r="H47" i="43"/>
  <c r="I47" i="43" s="1"/>
  <c r="J47" i="43" s="1"/>
  <c r="F47" i="43"/>
  <c r="H44" i="43"/>
  <c r="I44" i="43" s="1"/>
  <c r="J44" i="43" s="1"/>
  <c r="F44" i="43"/>
  <c r="H43" i="43"/>
  <c r="I43" i="43" s="1"/>
  <c r="J43" i="43" s="1"/>
  <c r="F43" i="43"/>
  <c r="H42" i="43"/>
  <c r="I42" i="43" s="1"/>
  <c r="J42" i="43" s="1"/>
  <c r="F42" i="43"/>
  <c r="H39" i="43"/>
  <c r="I39" i="43" s="1"/>
  <c r="J39" i="43" s="1"/>
  <c r="F39" i="43"/>
  <c r="H37" i="43"/>
  <c r="I37" i="43" s="1"/>
  <c r="J37" i="43" s="1"/>
  <c r="F37" i="43"/>
  <c r="B6" i="43"/>
  <c r="B5" i="43"/>
  <c r="B4" i="43"/>
  <c r="K1" i="43"/>
  <c r="A8" i="5"/>
  <c r="Q18" i="1"/>
  <c r="G19" i="1"/>
  <c r="Q19" i="1" s="1"/>
  <c r="I19" i="1"/>
  <c r="J19" i="1"/>
  <c r="K19" i="1"/>
  <c r="Q20" i="1"/>
  <c r="L76" i="1"/>
  <c r="C2" i="5"/>
  <c r="A17" i="5"/>
  <c r="A15" i="5"/>
  <c r="B15" i="5"/>
  <c r="A13" i="5"/>
  <c r="B13" i="5"/>
  <c r="C12" i="5"/>
  <c r="C11" i="5"/>
  <c r="B7" i="5"/>
  <c r="C5" i="5"/>
  <c r="C4" i="5"/>
  <c r="C3" i="5"/>
  <c r="B11" i="5"/>
  <c r="A11" i="5"/>
  <c r="A10" i="5"/>
  <c r="C9" i="5"/>
  <c r="B9" i="5"/>
  <c r="A9" i="5"/>
  <c r="B5" i="5"/>
  <c r="B6" i="5" s="1"/>
  <c r="B4" i="5"/>
  <c r="A4" i="5"/>
  <c r="B3" i="5"/>
  <c r="A3" i="5"/>
  <c r="B2" i="5"/>
  <c r="A2" i="5"/>
  <c r="I21" i="1"/>
  <c r="I53" i="1" s="1"/>
  <c r="F111" i="1" s="1"/>
  <c r="I25" i="1"/>
  <c r="I27" i="1" s="1"/>
  <c r="I31" i="1"/>
  <c r="I33" i="1" s="1"/>
  <c r="I37" i="1"/>
  <c r="I39" i="1" s="1"/>
  <c r="I43" i="1"/>
  <c r="I45" i="1"/>
  <c r="I49" i="1"/>
  <c r="I51" i="1" s="1"/>
  <c r="J21" i="1"/>
  <c r="J53" i="1" s="1"/>
  <c r="G111" i="1" s="1"/>
  <c r="K21" i="1"/>
  <c r="K53" i="1"/>
  <c r="H111" i="1"/>
  <c r="J25" i="1"/>
  <c r="J27" i="1"/>
  <c r="K25" i="1"/>
  <c r="K27" i="1" s="1"/>
  <c r="J31" i="1"/>
  <c r="J33" i="1" s="1"/>
  <c r="K31" i="1"/>
  <c r="K33" i="1" s="1"/>
  <c r="J37" i="1"/>
  <c r="J39" i="1"/>
  <c r="K37" i="1"/>
  <c r="K39" i="1" s="1"/>
  <c r="J43" i="1"/>
  <c r="J45" i="1" s="1"/>
  <c r="K43" i="1"/>
  <c r="K45" i="1" s="1"/>
  <c r="J49" i="1"/>
  <c r="J51" i="1" s="1"/>
  <c r="K49" i="1"/>
  <c r="K51" i="1" s="1"/>
  <c r="A77" i="1"/>
  <c r="A78" i="1"/>
  <c r="A79" i="1"/>
  <c r="I111" i="1"/>
  <c r="H21" i="1"/>
  <c r="H53" i="1" s="1"/>
  <c r="E111" i="1" s="1"/>
  <c r="P51" i="1"/>
  <c r="O51" i="1"/>
  <c r="N51" i="1"/>
  <c r="Q50" i="1"/>
  <c r="M49" i="1"/>
  <c r="M51" i="1" s="1"/>
  <c r="L49" i="1"/>
  <c r="L51" i="1" s="1"/>
  <c r="H49" i="1"/>
  <c r="H51" i="1" s="1"/>
  <c r="G49" i="1"/>
  <c r="G51" i="1" s="1"/>
  <c r="F49" i="1"/>
  <c r="P45" i="1"/>
  <c r="O45" i="1"/>
  <c r="N45" i="1"/>
  <c r="Q44" i="1"/>
  <c r="M43" i="1"/>
  <c r="M45" i="1" s="1"/>
  <c r="L43" i="1"/>
  <c r="L45" i="1" s="1"/>
  <c r="H43" i="1"/>
  <c r="H45" i="1" s="1"/>
  <c r="G43" i="1"/>
  <c r="G45" i="1" s="1"/>
  <c r="F43" i="1"/>
  <c r="F45" i="1" s="1"/>
  <c r="P39" i="1"/>
  <c r="O39" i="1"/>
  <c r="N39" i="1"/>
  <c r="Q38" i="1"/>
  <c r="M37" i="1"/>
  <c r="M39" i="1" s="1"/>
  <c r="L37" i="1"/>
  <c r="L39" i="1" s="1"/>
  <c r="H37" i="1"/>
  <c r="H39" i="1" s="1"/>
  <c r="G37" i="1"/>
  <c r="G39" i="1" s="1"/>
  <c r="F37" i="1"/>
  <c r="F39" i="1" s="1"/>
  <c r="P33" i="1"/>
  <c r="O33" i="1"/>
  <c r="N33" i="1"/>
  <c r="Q32" i="1"/>
  <c r="M31" i="1"/>
  <c r="M33" i="1" s="1"/>
  <c r="L31" i="1"/>
  <c r="L33" i="1"/>
  <c r="H31" i="1"/>
  <c r="H33" i="1" s="1"/>
  <c r="G31" i="1"/>
  <c r="G33" i="1" s="1"/>
  <c r="F31" i="1"/>
  <c r="F33" i="1" s="1"/>
  <c r="P27" i="1"/>
  <c r="O27" i="1"/>
  <c r="N27" i="1"/>
  <c r="Q26" i="1"/>
  <c r="M25" i="1"/>
  <c r="M27" i="1" s="1"/>
  <c r="L25" i="1"/>
  <c r="L27" i="1" s="1"/>
  <c r="H25" i="1"/>
  <c r="H27" i="1"/>
  <c r="G25" i="1"/>
  <c r="G27" i="1" s="1"/>
  <c r="F25" i="1"/>
  <c r="F51" i="1"/>
  <c r="F27" i="1"/>
  <c r="A71" i="1"/>
  <c r="A68" i="1"/>
  <c r="E69" i="1" s="1"/>
  <c r="E70" i="1" s="1"/>
  <c r="B69" i="1"/>
  <c r="C111" i="1"/>
  <c r="J111" i="1"/>
  <c r="C49" i="1"/>
  <c r="D43" i="1"/>
  <c r="D45" i="1" s="1"/>
  <c r="C43" i="1"/>
  <c r="Q42" i="1"/>
  <c r="A76" i="1"/>
  <c r="C37" i="1"/>
  <c r="C31" i="1"/>
  <c r="C25" i="1"/>
  <c r="E61" i="1"/>
  <c r="B72" i="1"/>
  <c r="B66" i="1"/>
  <c r="B63" i="1"/>
  <c r="B60" i="1"/>
  <c r="D49" i="1"/>
  <c r="D51" i="1" s="1"/>
  <c r="E72" i="1" s="1"/>
  <c r="E73" i="1" s="1"/>
  <c r="Q48" i="1"/>
  <c r="D37" i="1"/>
  <c r="D39" i="1"/>
  <c r="E66" i="1" s="1"/>
  <c r="E67" i="1" s="1"/>
  <c r="Q36" i="1"/>
  <c r="D31" i="1"/>
  <c r="D33" i="1" s="1"/>
  <c r="E63" i="1" s="1"/>
  <c r="E64" i="1" s="1"/>
  <c r="D25" i="1"/>
  <c r="D27" i="1" s="1"/>
  <c r="Q24" i="1"/>
  <c r="Q30" i="1"/>
  <c r="D19" i="1"/>
  <c r="D21" i="1" s="1"/>
  <c r="C96" i="1"/>
  <c r="C104" i="1"/>
  <c r="G21" i="1" l="1"/>
  <c r="G53" i="1" s="1"/>
  <c r="D111" i="1" s="1"/>
  <c r="Q43" i="1"/>
  <c r="S45" i="1" s="1"/>
  <c r="A65" i="1"/>
  <c r="E58" i="1"/>
  <c r="C6" i="5" s="1"/>
  <c r="H76" i="1"/>
  <c r="B104" i="1"/>
  <c r="B96" i="1"/>
  <c r="H78" i="1"/>
  <c r="A57" i="1"/>
  <c r="H79" i="1"/>
  <c r="H77" i="1"/>
  <c r="Q49" i="1"/>
  <c r="S51" i="1" s="1"/>
  <c r="Q31" i="1"/>
  <c r="S33" i="1" s="1"/>
  <c r="K111" i="1"/>
  <c r="Q37" i="1"/>
  <c r="S39" i="1" s="1"/>
  <c r="Q25" i="1"/>
  <c r="S27" i="1" s="1"/>
  <c r="A62" i="1"/>
  <c r="Q21" i="1"/>
  <c r="K77" i="1" s="1"/>
  <c r="M77" i="1" s="1"/>
  <c r="O77" i="1" s="1"/>
  <c r="Q45" i="1" l="1"/>
  <c r="G69" i="1" s="1"/>
  <c r="K79" i="1"/>
  <c r="M79" i="1" s="1"/>
  <c r="O79" i="1" s="1"/>
  <c r="K78" i="1"/>
  <c r="M78" i="1" s="1"/>
  <c r="O78" i="1" s="1"/>
  <c r="Q51" i="1"/>
  <c r="G72" i="1" s="1"/>
  <c r="Q53" i="1"/>
  <c r="G58" i="1" s="1"/>
  <c r="I58" i="1" s="1"/>
  <c r="J58" i="1" s="1"/>
  <c r="M58" i="1" s="1"/>
  <c r="Q27" i="1"/>
  <c r="G60" i="1" s="1"/>
  <c r="Q39" i="1"/>
  <c r="G66" i="1" s="1"/>
  <c r="K76" i="1"/>
  <c r="M76" i="1" s="1"/>
  <c r="O76" i="1" s="1"/>
  <c r="Q33" i="1"/>
  <c r="G63" i="1" s="1"/>
  <c r="G70" i="1" l="1"/>
  <c r="I70" i="1" s="1"/>
  <c r="J70" i="1" s="1"/>
  <c r="M70" i="1" s="1"/>
  <c r="I69" i="1"/>
  <c r="J69" i="1" s="1"/>
  <c r="M69" i="1" s="1"/>
  <c r="I60" i="1"/>
  <c r="G61" i="1"/>
  <c r="I61" i="1" s="1"/>
  <c r="G73" i="1"/>
  <c r="I73" i="1" s="1"/>
  <c r="I72" i="1"/>
  <c r="G64" i="1"/>
  <c r="I64" i="1" s="1"/>
  <c r="I63" i="1"/>
  <c r="G67" i="1"/>
  <c r="I67" i="1" s="1"/>
  <c r="I66" i="1"/>
  <c r="J67" i="1" l="1"/>
  <c r="M67" i="1"/>
  <c r="J66" i="1"/>
  <c r="M66" i="1" s="1"/>
  <c r="J72" i="1"/>
  <c r="M72" i="1" s="1"/>
  <c r="J63" i="1"/>
  <c r="M63" i="1" s="1"/>
  <c r="J64" i="1"/>
  <c r="M64" i="1" s="1"/>
  <c r="J73" i="1"/>
  <c r="M73" i="1"/>
  <c r="J61" i="1"/>
  <c r="M61" i="1"/>
  <c r="J60" i="1"/>
  <c r="M60" i="1" s="1"/>
</calcChain>
</file>

<file path=xl/sharedStrings.xml><?xml version="1.0" encoding="utf-8"?>
<sst xmlns="http://schemas.openxmlformats.org/spreadsheetml/2006/main" count="441" uniqueCount="272">
  <si>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</si>
  <si>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</si>
  <si>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</si>
  <si>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</si>
  <si>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</si>
  <si>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</si>
  <si>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</si>
  <si>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</si>
  <si>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</si>
  <si>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</si>
  <si>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</si>
  <si>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</si>
  <si>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</si>
  <si>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</si>
  <si>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</si>
  <si>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</si>
  <si>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</si>
  <si>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</si>
  <si>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</si>
  <si>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</si>
  <si>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</si>
  <si>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</si>
  <si>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</si>
  <si>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</si>
  <si>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</si>
  <si>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</si>
  <si>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</si>
  <si>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</si>
  <si>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</si>
  <si>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</si>
  <si>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</si>
  <si>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</si>
  <si>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</si>
  <si>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</si>
  <si>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</si>
  <si>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</si>
  <si>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>WHITE</t>
  </si>
  <si>
    <t>BLACK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</si>
  <si>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</si>
  <si>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</si>
  <si>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</si>
  <si>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</si>
  <si>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</si>
  <si>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</si>
  <si>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</si>
  <si>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</si>
  <si>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</si>
  <si>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</si>
  <si>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</si>
  <si>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-CÁCH MAY THEO NHƯ TÀI LIỆU ĐÍNH KÈM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</si>
  <si>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</si>
  <si>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</si>
  <si>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</si>
  <si>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</si>
  <si>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</si>
  <si>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</si>
  <si>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</si>
  <si>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</si>
  <si>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</si>
  <si>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</si>
  <si>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</si>
  <si>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</si>
  <si>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</si>
  <si>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</si>
  <si>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</si>
  <si>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</si>
  <si>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</si>
  <si>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</si>
  <si>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</si>
  <si>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</si>
  <si>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</si>
  <si>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</si>
  <si>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100% COTTON</t>
  </si>
  <si>
    <t>VẢI CHÍNH</t>
  </si>
  <si>
    <t>GRAND TOTAL:</t>
  </si>
  <si>
    <t>SỐ LƯỢNG CẦN CẤP CHO TEST INHOUSE</t>
  </si>
  <si>
    <t>SỐ LƯỢNG CẦN CẤP CHO TEST OUTSOURCE</t>
  </si>
  <si>
    <t>LỖI VẢI (DEFECT)
+ ĐẦU KHÚC</t>
  </si>
  <si>
    <t>XS</t>
  </si>
  <si>
    <t xml:space="preserve">CM20 1X1RIB  100% COTTON 260GSM </t>
  </si>
  <si>
    <t>BO CỔ</t>
  </si>
  <si>
    <t>3XL</t>
  </si>
  <si>
    <t>DUYỆT HÌNH IN THEO</t>
  </si>
  <si>
    <t>2XL</t>
  </si>
  <si>
    <t>WHITE OVO STANDARD</t>
  </si>
  <si>
    <t>SHIPPING SAMPLE REQUIRED</t>
  </si>
  <si>
    <t>WHISPER WHITE</t>
  </si>
  <si>
    <t>FLINT STONE</t>
  </si>
  <si>
    <t>BRONZE GREEN</t>
  </si>
  <si>
    <t>WILD GINGER</t>
  </si>
  <si>
    <t>M-0324-KT-5141</t>
  </si>
  <si>
    <t>2XS</t>
  </si>
  <si>
    <t xml:space="preserve">-OVFW24P0456004T00K LOT 0743/3 ÁNH A CẤP 54M </t>
  </si>
  <si>
    <t>-OVFW24P0456010T00K LOT 1502/4 CẤP 27M</t>
  </si>
  <si>
    <t>-OVFW24P0456012T00K LOT 1501/4 ÁNH A CẤP 27M</t>
  </si>
  <si>
    <t xml:space="preserve">-OVFW24P0456006T00K LOT 0716/4 ÁNH A CẤP 15M TRIỆT TIÊU
OVFW24P0456006T00K LOT 0715/4 ÁNH A CẤP 26M </t>
  </si>
  <si>
    <t>-OVFW24P0456008T00K LOT 0309/4 ÁNH A CẤP 17M TRIỆT TIÊU
-OVFW24P0456007T00K LOT 0310/4 ÁNH A CẤP 24M</t>
  </si>
  <si>
    <t>-OVFW24P0456003T00K LOT 0743/3 ÁNH A CẤP 795M</t>
  </si>
  <si>
    <t>-OVFW24P0456005T00K LOT 0716/4 ÁNH A CẤP 74MM
-OVFW24P0456005T00K LOT 0715/4 ÁNH A CẤP 530MM</t>
  </si>
  <si>
    <t>-OVFW24P0456007T00K LOT 0309/4 ÁNH A CẤP 149M
-OVFW24P0456007T00K LOT 0310/4 ÁNH A CẤP 445M</t>
  </si>
  <si>
    <t>-OVFW24P0456009T00K LOT 1502/4 ÁNH A CẤP 400M</t>
  </si>
  <si>
    <t>-OVFW24P0456011T00K LOT 1501/4 ÁNH A CẤP 399M</t>
  </si>
  <si>
    <t>SS25 - PRODUCTION</t>
  </si>
  <si>
    <t xml:space="preserve">CHỈ 40/2 MAY CHÍNH + VẮT SỔ </t>
  </si>
  <si>
    <r>
      <t>IN :</t>
    </r>
    <r>
      <rPr>
        <b/>
        <sz val="45"/>
        <rFont val="Muli"/>
      </rPr>
      <t xml:space="preserve"> </t>
    </r>
  </si>
  <si>
    <t>THÔNG TIN ĐỊNH VỊ HÌNH IN</t>
  </si>
  <si>
    <r>
      <rPr>
        <b/>
        <sz val="30"/>
        <rFont val="Muli"/>
      </rPr>
      <t>ĐỊNH VỊ HÌNH IN THÂN TRƯỚC :</t>
    </r>
    <r>
      <rPr>
        <sz val="30"/>
        <rFont val="Muli"/>
      </rPr>
      <t xml:space="preserve">
CANH GIỮA THÂN TRƯỚC , TỪ GIỮA CỔ TRƯỚC XUỐNG </t>
    </r>
  </si>
  <si>
    <r>
      <t>WASH:</t>
    </r>
    <r>
      <rPr>
        <sz val="45"/>
        <rFont val="Muli"/>
      </rPr>
      <t xml:space="preserve"> </t>
    </r>
  </si>
  <si>
    <t>DUYỆT GARMENT WASH  THEO</t>
  </si>
  <si>
    <t>CHỈ MAY CHÍNH</t>
  </si>
  <si>
    <t>SS TEE</t>
  </si>
  <si>
    <t>177CM</t>
  </si>
  <si>
    <r>
      <rPr>
        <b/>
        <sz val="30"/>
        <rFont val="Muli"/>
      </rPr>
      <t>ĐỊNH VỊ HÌNH IN TẠI THÂN SAU:</t>
    </r>
    <r>
      <rPr>
        <sz val="30"/>
        <rFont val="Muli"/>
      </rPr>
      <t xml:space="preserve">
CANH GIỮA THÂN SAU , TỪ GIỮA CỔ SAU XUỐNG</t>
    </r>
  </si>
  <si>
    <t>MER CHUYỂN THÔNG TIN 23/07/2024</t>
  </si>
  <si>
    <t>PFD</t>
  </si>
  <si>
    <t>0cm</t>
  </si>
  <si>
    <t>9cm</t>
  </si>
  <si>
    <t>10cm</t>
  </si>
  <si>
    <t>MER - CHI/OANH - EXT : 210</t>
  </si>
  <si>
    <t>TOMORROWLAND</t>
  </si>
  <si>
    <t xml:space="preserve">NHÃN CHÍNH </t>
  </si>
  <si>
    <t>NHÃN SIZE</t>
  </si>
  <si>
    <t xml:space="preserve">THÊU : </t>
  </si>
  <si>
    <t>Not applicable for now</t>
  </si>
  <si>
    <t>Gender</t>
  </si>
  <si>
    <t>Supplier</t>
  </si>
  <si>
    <t>MEASUREMENT</t>
  </si>
  <si>
    <t>INSTRUCTION</t>
  </si>
  <si>
    <t>BODY</t>
  </si>
  <si>
    <t>BODY LENGTH</t>
  </si>
  <si>
    <t>FRONT, SHOULDER NECK POINT TO BOTTOM HEM</t>
  </si>
  <si>
    <t>A</t>
  </si>
  <si>
    <t>SEAM TO SEAM, EXCL BINDING OR CUFF HEM</t>
  </si>
  <si>
    <t>B</t>
  </si>
  <si>
    <t xml:space="preserve">1/2 CHEST WIDTH </t>
  </si>
  <si>
    <t>1 CM BELOW ARMPIT</t>
  </si>
  <si>
    <t>C</t>
  </si>
  <si>
    <t>1/2 CARURE WIDTH</t>
  </si>
  <si>
    <t>1/2 ARMHOLE HEIGHT, SEAM TO SEAM</t>
  </si>
  <si>
    <t>D</t>
  </si>
  <si>
    <t>E</t>
  </si>
  <si>
    <t>F</t>
  </si>
  <si>
    <t>BOTTOM HEM HEIGHT</t>
  </si>
  <si>
    <t>STITCHING OR RIB HEIGHT</t>
  </si>
  <si>
    <t>G</t>
  </si>
  <si>
    <t>1/2 ARMHOLE STRAIGHT</t>
  </si>
  <si>
    <t>H</t>
  </si>
  <si>
    <t>1/2 SLEEVEWIDTH AT ARMPIT</t>
  </si>
  <si>
    <t>UNDERARM POINT, PERPENDULAR TO SLEEVE</t>
  </si>
  <si>
    <t>I</t>
  </si>
  <si>
    <t>1/2 SLEEVE OPENING INSIDE</t>
  </si>
  <si>
    <t>RIB/ CUFF HEM</t>
  </si>
  <si>
    <t>J</t>
  </si>
  <si>
    <t>CUFF HEM HEIGHT</t>
  </si>
  <si>
    <t xml:space="preserve">SLEEVE LENGTH </t>
  </si>
  <si>
    <t>CB NECK TO SHOULDER TO CUFF HEM</t>
  </si>
  <si>
    <t>SLEEVEHEAD HEIGHT</t>
  </si>
  <si>
    <t>SHOULDERDROP</t>
  </si>
  <si>
    <t xml:space="preserve">HEIGHT BETWEEN SNP AT NECK TO SHOULDERSEAM </t>
  </si>
  <si>
    <t>N</t>
  </si>
  <si>
    <t>NECK</t>
  </si>
  <si>
    <t xml:space="preserve">NECK OPENING </t>
  </si>
  <si>
    <t>SEAM TO SEAM, INCL COLLAR</t>
  </si>
  <si>
    <t>O</t>
  </si>
  <si>
    <t>FRONT NECK DROP</t>
  </si>
  <si>
    <t>STRAIGHT FROM SNP TO CF NECKLINE, INCL COLLAR</t>
  </si>
  <si>
    <t>P</t>
  </si>
  <si>
    <t>BACK NECK DROP</t>
  </si>
  <si>
    <t>Q</t>
  </si>
  <si>
    <t>COLLAR HEIGHT</t>
  </si>
  <si>
    <t>R</t>
  </si>
  <si>
    <t>COLLAR WIDTH ON TOP</t>
  </si>
  <si>
    <t>REAL OPENING, EXCL COLLAR</t>
  </si>
  <si>
    <t>MINIMUM HEADPASSING</t>
  </si>
  <si>
    <t>NECKOPENING STRETCHED OPEN TO MAX</t>
  </si>
  <si>
    <t>ARTWORK</t>
  </si>
  <si>
    <t>FRONT ARTWORK SIZE</t>
  </si>
  <si>
    <t>%</t>
  </si>
  <si>
    <t>BACK ARTWORK SIZE</t>
  </si>
  <si>
    <t>ARTWORK POSITION FROM CF</t>
  </si>
  <si>
    <t>ARTWORK POSITION FROM CF NECKLINE</t>
  </si>
  <si>
    <t>EXCL COLLAR</t>
  </si>
  <si>
    <t>ARTWORK POSITION FROM CB NECKLINE</t>
  </si>
  <si>
    <t>Marked in red is out of tolerance, marked in yellow is adjusted or added</t>
  </si>
  <si>
    <t>Requested in following sizes</t>
  </si>
  <si>
    <t>Extra comments</t>
  </si>
  <si>
    <t>Please contact us if something isn't clear, or if you have any questions</t>
  </si>
  <si>
    <t>VTK5824 RIB 2*2 97%COTTON 3%SPAN 390GSM
30'S//2 CM + 70D/OP; CW: 127CM</t>
  </si>
  <si>
    <t>1/2 BOTTOM WIDTH AT RIB/ BOTTOM HEM</t>
  </si>
  <si>
    <t xml:space="preserve">RELAXED </t>
  </si>
  <si>
    <t>THÊU GIỮA THÂN TRƯỚC</t>
  </si>
  <si>
    <t xml:space="preserve">ĐỊNH VỊ HÌNH THÊU THÂN TRƯỚC :
CANH GIỮA THÂN TRƯỚC, TỪ ĐƯỜNG MAY GIỮA CỔ TRƯỚC XUỐNG </t>
  </si>
  <si>
    <t>T25  SU25  S2792</t>
  </si>
  <si>
    <t>SAMPLE</t>
  </si>
  <si>
    <t>NHÃN THÀNH PHẦN</t>
  </si>
  <si>
    <t xml:space="preserve">KHÔNG IN </t>
  </si>
  <si>
    <t xml:space="preserve">GẬP ĐÔI, MAY KẸP TẠI GIỮA CỔ SAU </t>
  </si>
  <si>
    <t xml:space="preserve">GẬP ĐÔI, MAY SÁT BÊN CẠNH TRÁI CỦA NHÃN CHÍNH ( HƯỚNG NGƯỜI MẶC)  </t>
  </si>
  <si>
    <t>GẬP ĐÔI, MAY KẸP BÊN SƯỜN TRÁI NGƯỜI MẶT, CÁCH TRA LAI 11CM</t>
  </si>
  <si>
    <t xml:space="preserve">Date spec send </t>
  </si>
  <si>
    <t>Date comments send</t>
  </si>
  <si>
    <t xml:space="preserve">Based on </t>
  </si>
  <si>
    <t>Category</t>
  </si>
  <si>
    <t xml:space="preserve">SKETCH/ HOW TO MEASURE (no reference for proportions or details) </t>
  </si>
  <si>
    <t>T-SHIRT</t>
  </si>
  <si>
    <t xml:space="preserve"> </t>
  </si>
  <si>
    <t>COMMENTS</t>
  </si>
  <si>
    <t>MSM TO MAKE PROTO</t>
  </si>
  <si>
    <t>SAMPLE MEASUREMENTS</t>
  </si>
  <si>
    <t>SUPPLIER</t>
  </si>
  <si>
    <t>TML</t>
  </si>
  <si>
    <t xml:space="preserve">1/2 WAIST WIDTH </t>
  </si>
  <si>
    <t xml:space="preserve">K </t>
  </si>
  <si>
    <t xml:space="preserve">M </t>
  </si>
  <si>
    <t xml:space="preserve">  </t>
  </si>
  <si>
    <t>ATTENTION POINTS TO MAKE PROTO</t>
  </si>
  <si>
    <t>COMMENTS ON PROTO SAMPLE</t>
  </si>
  <si>
    <t>VỊ TRÍ ĐO</t>
  </si>
  <si>
    <t>1/2 NGANG LAI ĐO ÊM</t>
  </si>
  <si>
    <t>1/2 NÁCH ĐO THẲNG</t>
  </si>
  <si>
    <t>TO BẢN CỬA TAY</t>
  </si>
  <si>
    <t>RỘNG CỔ</t>
  </si>
  <si>
    <t>HẠ CỔ TRƯỚC</t>
  </si>
  <si>
    <t>HẠ CỔ SAU</t>
  </si>
  <si>
    <t>RỘNG CỔ KÉO CĂNG</t>
  </si>
  <si>
    <t>ICONRIB_TANKTOP 25</t>
  </si>
  <si>
    <t>CẦN IMPROVE CO RÚT</t>
  </si>
  <si>
    <t xml:space="preserve">SHOULDER BAND WITH </t>
  </si>
  <si>
    <t>INCL BINDING</t>
  </si>
  <si>
    <t>We based ourselves on below UA reference sample but made a few changes to neckline and moved one size (your sample M we see more as a size S)</t>
  </si>
  <si>
    <t>Please check grading and suggest optmisations if necessary</t>
  </si>
  <si>
    <t>* Sample is also ok for fabric reference</t>
  </si>
  <si>
    <t>DÀI ÁO TRƯỚC ĐO TỪ ĐỈNH VAI</t>
  </si>
  <si>
    <t>NGANG VAI BAO GỒM VIỀN NÁCH</t>
  </si>
  <si>
    <t>1/2 NGANG NGỰC DƯỚI NÁCH 1CM</t>
  </si>
  <si>
    <t>TO BẢN LAI ÁO</t>
  </si>
  <si>
    <t>TO BẢN CỔ</t>
  </si>
  <si>
    <t>THAM KHẢO CÁCH MAY: ÁO MẪU 1ST PROTO SAMPLR C0057-TNK008 CHUYỂN CÙNG TÁC NGHIỆP</t>
  </si>
  <si>
    <t>RIB 2X1 _ 95% COTTON _ 5%SPANDEX_400GSM</t>
  </si>
  <si>
    <t>KHÔNG WASH</t>
  </si>
  <si>
    <t>THÊU BÁN THÀNH PHẨM TẠI GIỮA THÂN TRƯỚC</t>
  </si>
  <si>
    <t xml:space="preserve">DUYỆT CHẤT LƯỢNG, MÀU SẮC HÌNH THÊU NHƯ COMMENT CỦA KHÁCH </t>
  </si>
  <si>
    <t>OK</t>
  </si>
  <si>
    <t xml:space="preserve">Overall first look is ok -&gt; please check below comments and revised measurements </t>
  </si>
  <si>
    <t xml:space="preserve">* Please note that I didn't take the shrinkage of 8% in width into account, waiting for your feedback on this to adjust the measurements </t>
  </si>
  <si>
    <t xml:space="preserve">* Add 1 cm to the overall body length </t>
  </si>
  <si>
    <t>* Because front is taking a bit more length, length looks visuall too short so please add 1cm to CF and shape to 0 cm at sideseam</t>
  </si>
  <si>
    <t>Back length srays unchanged</t>
  </si>
  <si>
    <t>* Make the armhole 1 cm deeper and chest 1 cm wider</t>
  </si>
  <si>
    <t>* Please make the front armhole a bit more cut out at underarm, back can stay unchanged</t>
  </si>
  <si>
    <t>* Please higher the neckline a bit and respect back neck drop measurements</t>
  </si>
  <si>
    <t>* I have added the artwork position</t>
  </si>
  <si>
    <t xml:space="preserve">Embroidery size and workmanship is approved </t>
  </si>
  <si>
    <t>S + L</t>
  </si>
  <si>
    <t xml:space="preserve">Awaiting for feedback on shrinkage + would be great to see a finished garment in both SS25 colorways </t>
  </si>
  <si>
    <t>make a bit wider - làm rộng hơn một chút</t>
  </si>
  <si>
    <t>ok as on sample - ok như trên mẫu</t>
  </si>
  <si>
    <t>adjusted - đã điều chỉnh</t>
  </si>
  <si>
    <t>higher a bit - cao hơn một chút</t>
  </si>
  <si>
    <t>please respect - xin hãy tôn trọng</t>
  </si>
  <si>
    <t>Thêm 1 cm vào chiều dài cơ thể tổng thể</t>
  </si>
  <si>
    <t xml:space="preserve">* Vì mặt trước dài hơn nên nhìn trực quan chiều dài có vẻ quá ngắn nên vui lòng thêm 1cm vào CF </t>
  </si>
  <si>
    <t>Dài sau không thay đổi</t>
  </si>
  <si>
    <t>Cần điều chỉnh form dáng lai áo như hình</t>
  </si>
  <si>
    <t>Làm cho nách tay áo sâu hơn 1 cm và ngực rộng hơn 1 cm</t>
  </si>
  <si>
    <t xml:space="preserve">Cần điều chỉnh form nách trước như hình bên dưới,nách sau giữ nguyên form dáng </t>
  </si>
  <si>
    <t>Hạ cổ trước cao  hơn chút xíu nhưng vẫn giữ nguyên thông số hạ cổ sau</t>
  </si>
  <si>
    <t>VÍ TRỊ HÌNH IN/THÊU TỪ ĐƯỜNG MAY GIỮA CỔ TRƯỚC XUỐNG</t>
  </si>
  <si>
    <t>1CM</t>
  </si>
  <si>
    <t>TOL +/-</t>
  </si>
  <si>
    <t>C0057-TNK008</t>
  </si>
  <si>
    <t>JET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</si>
</sst>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dd\-mm\-yy"/>
  </numFmts>
  <fonts count="10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sz val="16"/>
      <name val="Muli"/>
    </font>
    <font>
      <b/>
      <sz val="30"/>
      <name val="Muli"/>
    </font>
    <font>
      <b/>
      <sz val="11"/>
      <name val="Muli"/>
    </font>
    <font>
      <b/>
      <sz val="11"/>
      <color indexed="4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sz val="22"/>
      <color theme="1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b/>
      <sz val="32"/>
      <name val="Muli"/>
    </font>
    <font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8"/>
      <color indexed="48"/>
      <name val="Muli"/>
    </font>
    <font>
      <sz val="45"/>
      <name val="Muli"/>
    </font>
    <font>
      <b/>
      <u/>
      <sz val="45"/>
      <name val="Muli"/>
    </font>
    <font>
      <b/>
      <sz val="45"/>
      <name val="Muli"/>
    </font>
    <font>
      <b/>
      <sz val="33"/>
      <name val="Muli"/>
    </font>
    <font>
      <b/>
      <sz val="35"/>
      <name val="Muli"/>
    </font>
    <font>
      <b/>
      <sz val="50"/>
      <color theme="1"/>
      <name val="Muli"/>
    </font>
    <font>
      <b/>
      <sz val="44"/>
      <name val="Muli"/>
    </font>
    <font>
      <sz val="28"/>
      <name val="Muli"/>
    </font>
    <font>
      <b/>
      <sz val="32"/>
      <color theme="1"/>
      <name val="Muli"/>
    </font>
    <font>
      <sz val="14"/>
      <color theme="1"/>
      <name val="Calibri"/>
      <family val="2"/>
      <scheme val="minor"/>
    </font>
    <font>
      <b/>
      <sz val="45"/>
      <color indexed="48"/>
      <name val="Muli"/>
    </font>
    <font>
      <b/>
      <i/>
      <sz val="26"/>
      <name val="Muli"/>
    </font>
    <font>
      <b/>
      <sz val="26"/>
      <color rgb="FF0060A8"/>
      <name val="Muli"/>
    </font>
    <font>
      <b/>
      <sz val="36"/>
      <color rgb="FF0060A8"/>
      <name val="Muli"/>
    </font>
    <font>
      <b/>
      <sz val="45"/>
      <color rgb="FF0060A8"/>
      <name val="Muli"/>
    </font>
    <font>
      <b/>
      <sz val="30"/>
      <color rgb="FFFF0000"/>
      <name val="Muli"/>
    </font>
    <font>
      <sz val="12"/>
      <name val="Euclid Circular A"/>
      <family val="2"/>
    </font>
    <font>
      <sz val="18"/>
      <name val="Calibri"/>
      <family val="2"/>
    </font>
    <font>
      <b/>
      <sz val="18"/>
      <name val="Calibri"/>
      <family val="2"/>
    </font>
    <font>
      <sz val="18"/>
      <color rgb="FFFF0000"/>
      <name val="Calibri"/>
      <family val="2"/>
    </font>
    <font>
      <sz val="18"/>
      <color theme="1"/>
      <name val="Calibri"/>
      <family val="2"/>
      <scheme val="minor"/>
    </font>
    <font>
      <sz val="18"/>
      <color theme="1"/>
      <name val="Calibri"/>
      <family val="2"/>
    </font>
    <font>
      <sz val="18"/>
      <color theme="0"/>
      <name val="Calibri"/>
      <family val="2"/>
    </font>
    <font>
      <b/>
      <sz val="18"/>
      <color indexed="8"/>
      <name val="Calibri"/>
      <family val="2"/>
    </font>
    <font>
      <sz val="18"/>
      <name val="Arial"/>
      <family val="2"/>
    </font>
    <font>
      <b/>
      <sz val="18"/>
      <color theme="1"/>
      <name val="Calibri"/>
      <family val="2"/>
    </font>
    <font>
      <i/>
      <sz val="18"/>
      <color theme="1"/>
      <name val="Calibri"/>
      <family val="2"/>
    </font>
    <font>
      <sz val="18"/>
      <color rgb="FF00B050"/>
      <name val="Calibri"/>
      <family val="2"/>
    </font>
    <font>
      <b/>
      <sz val="18"/>
      <color rgb="FF00B050"/>
      <name val="Calibri"/>
      <family val="2"/>
    </font>
    <font>
      <b/>
      <sz val="18"/>
      <color rgb="FFFF0000"/>
      <name val="Calibri"/>
      <family val="2"/>
    </font>
    <font>
      <b/>
      <sz val="18"/>
      <color rgb="FFFF000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37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5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7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4" applyNumberFormat="0" applyProtection="0">
      <alignment horizontal="right" vertical="center"/>
    </xf>
    <xf numFmtId="0" fontId="2" fillId="8" borderId="14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5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39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3" applyNumberFormat="0" applyProtection="0">
      <alignment horizontal="left" vertical="center" indent="1"/>
    </xf>
    <xf numFmtId="4" fontId="13" fillId="7" borderId="33" applyNumberFormat="0" applyProtection="0">
      <alignment horizontal="right" vertical="center"/>
    </xf>
    <xf numFmtId="10" fontId="6" fillId="6" borderId="31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2" fillId="0" borderId="0" applyNumberFormat="0" applyFill="0" applyBorder="0" applyAlignment="0" applyProtection="0"/>
    <xf numFmtId="0" fontId="43" fillId="0" borderId="34" applyNumberFormat="0" applyFill="0" applyAlignment="0" applyProtection="0"/>
    <xf numFmtId="0" fontId="44" fillId="0" borderId="35" applyNumberFormat="0" applyFill="0" applyAlignment="0" applyProtection="0"/>
    <xf numFmtId="0" fontId="45" fillId="0" borderId="36" applyNumberFormat="0" applyFill="0" applyAlignment="0" applyProtection="0"/>
    <xf numFmtId="0" fontId="45" fillId="0" borderId="0" applyNumberFormat="0" applyFill="0" applyBorder="0" applyAlignment="0" applyProtection="0"/>
    <xf numFmtId="0" fontId="46" fillId="16" borderId="0" applyNumberFormat="0" applyBorder="0" applyAlignment="0" applyProtection="0"/>
    <xf numFmtId="0" fontId="47" fillId="17" borderId="0" applyNumberFormat="0" applyBorder="0" applyAlignment="0" applyProtection="0"/>
    <xf numFmtId="0" fontId="48" fillId="18" borderId="0" applyNumberFormat="0" applyBorder="0" applyAlignment="0" applyProtection="0"/>
    <xf numFmtId="0" fontId="49" fillId="19" borderId="37" applyNumberFormat="0" applyAlignment="0" applyProtection="0"/>
    <xf numFmtId="0" fontId="50" fillId="20" borderId="38" applyNumberFormat="0" applyAlignment="0" applyProtection="0"/>
    <xf numFmtId="0" fontId="51" fillId="20" borderId="37" applyNumberFormat="0" applyAlignment="0" applyProtection="0"/>
    <xf numFmtId="0" fontId="52" fillId="0" borderId="39" applyNumberFormat="0" applyFill="0" applyAlignment="0" applyProtection="0"/>
    <xf numFmtId="0" fontId="53" fillId="21" borderId="40" applyNumberFormat="0" applyAlignment="0" applyProtection="0"/>
    <xf numFmtId="0" fontId="54" fillId="0" borderId="0" applyNumberFormat="0" applyFill="0" applyBorder="0" applyAlignment="0" applyProtection="0"/>
    <xf numFmtId="0" fontId="1" fillId="22" borderId="41" applyNumberFormat="0" applyFont="0" applyAlignment="0" applyProtection="0"/>
    <xf numFmtId="0" fontId="55" fillId="0" borderId="0" applyNumberFormat="0" applyFill="0" applyBorder="0" applyAlignment="0" applyProtection="0"/>
    <xf numFmtId="0" fontId="56" fillId="0" borderId="42" applyNumberFormat="0" applyFill="0" applyAlignment="0" applyProtection="0"/>
    <xf numFmtId="0" fontId="5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7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57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57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39" fillId="0" borderId="0"/>
    <xf numFmtId="0" fontId="2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62" fillId="0" borderId="0"/>
    <xf numFmtId="9" fontId="1" fillId="0" borderId="0" applyFont="0" applyFill="0" applyBorder="0" applyAlignment="0" applyProtection="0"/>
    <xf numFmtId="0" fontId="2" fillId="0" borderId="0"/>
    <xf numFmtId="0" fontId="65" fillId="0" borderId="0"/>
    <xf numFmtId="0" fontId="67" fillId="0" borderId="0"/>
    <xf numFmtId="0" fontId="67" fillId="0" borderId="0"/>
    <xf numFmtId="0" fontId="1" fillId="0" borderId="0"/>
  </cellStyleXfs>
  <cellXfs count="396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8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0" fillId="2" borderId="0" xfId="0" applyFont="1" applyFill="1" applyAlignment="1">
      <alignment vertical="center" wrapText="1"/>
    </xf>
    <xf numFmtId="0" fontId="30" fillId="2" borderId="0" xfId="0" applyFont="1" applyFill="1" applyAlignment="1">
      <alignment horizontal="center" vertical="center"/>
    </xf>
    <xf numFmtId="0" fontId="30" fillId="2" borderId="4" xfId="0" applyFont="1" applyFill="1" applyBorder="1" applyAlignment="1">
      <alignment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7" xfId="0" quotePrefix="1" applyFont="1" applyFill="1" applyBorder="1" applyAlignment="1">
      <alignment horizontal="left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2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20" fillId="2" borderId="26" xfId="0" applyFont="1" applyFill="1" applyBorder="1" applyAlignment="1">
      <alignment vertical="center"/>
    </xf>
    <xf numFmtId="0" fontId="21" fillId="2" borderId="26" xfId="0" applyFont="1" applyFill="1" applyBorder="1" applyAlignment="1">
      <alignment vertical="center" wrapText="1"/>
    </xf>
    <xf numFmtId="0" fontId="20" fillId="2" borderId="27" xfId="0" applyFont="1" applyFill="1" applyBorder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7" fillId="0" borderId="5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vertical="center" wrapText="1"/>
    </xf>
    <xf numFmtId="0" fontId="29" fillId="3" borderId="0" xfId="0" applyFont="1" applyFill="1" applyAlignment="1">
      <alignment vertical="center"/>
    </xf>
    <xf numFmtId="0" fontId="29" fillId="15" borderId="0" xfId="0" applyFont="1" applyFill="1" applyAlignment="1">
      <alignment horizontal="left" vertical="center"/>
    </xf>
    <xf numFmtId="0" fontId="29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4" fillId="2" borderId="31" xfId="0" applyFont="1" applyFill="1" applyBorder="1" applyAlignment="1">
      <alignment horizontal="center" vertical="center"/>
    </xf>
    <xf numFmtId="165" fontId="34" fillId="0" borderId="31" xfId="0" applyNumberFormat="1" applyFont="1" applyBorder="1" applyAlignment="1">
      <alignment horizontal="center" vertical="center"/>
    </xf>
    <xf numFmtId="0" fontId="26" fillId="2" borderId="22" xfId="0" quotePrefix="1" applyFont="1" applyFill="1" applyBorder="1" applyAlignment="1">
      <alignment horizontal="center" vertical="center" wrapText="1"/>
    </xf>
    <xf numFmtId="0" fontId="26" fillId="2" borderId="23" xfId="0" quotePrefix="1" applyFont="1" applyFill="1" applyBorder="1" applyAlignment="1">
      <alignment horizontal="center" vertical="center" wrapText="1"/>
    </xf>
    <xf numFmtId="1" fontId="26" fillId="2" borderId="31" xfId="0" applyNumberFormat="1" applyFont="1" applyFill="1" applyBorder="1" applyAlignment="1">
      <alignment horizontal="center" vertical="center"/>
    </xf>
    <xf numFmtId="4" fontId="34" fillId="2" borderId="31" xfId="0" applyNumberFormat="1" applyFont="1" applyFill="1" applyBorder="1" applyAlignment="1">
      <alignment horizontal="center" vertical="center"/>
    </xf>
    <xf numFmtId="1" fontId="27" fillId="2" borderId="31" xfId="0" applyNumberFormat="1" applyFont="1" applyFill="1" applyBorder="1" applyAlignment="1">
      <alignment horizontal="center" vertical="center"/>
    </xf>
    <xf numFmtId="0" fontId="26" fillId="2" borderId="31" xfId="0" applyFont="1" applyFill="1" applyBorder="1" applyAlignment="1">
      <alignment horizontal="center" vertical="center"/>
    </xf>
    <xf numFmtId="165" fontId="26" fillId="2" borderId="31" xfId="0" applyNumberFormat="1" applyFont="1" applyFill="1" applyBorder="1" applyAlignment="1">
      <alignment horizontal="center" vertical="center"/>
    </xf>
    <xf numFmtId="2" fontId="26" fillId="2" borderId="31" xfId="0" applyNumberFormat="1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 wrapText="1"/>
    </xf>
    <xf numFmtId="1" fontId="34" fillId="2" borderId="31" xfId="0" applyNumberFormat="1" applyFont="1" applyFill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/>
    </xf>
    <xf numFmtId="1" fontId="26" fillId="2" borderId="32" xfId="0" applyNumberFormat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26" fillId="2" borderId="22" xfId="0" quotePrefix="1" applyFont="1" applyFill="1" applyBorder="1" applyAlignment="1">
      <alignment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3" borderId="0" xfId="0" applyFont="1" applyFill="1" applyAlignment="1">
      <alignment vertical="center"/>
    </xf>
    <xf numFmtId="0" fontId="37" fillId="4" borderId="2" xfId="0" quotePrefix="1" applyFont="1" applyFill="1" applyBorder="1" applyAlignment="1">
      <alignment horizontal="center" vertical="center"/>
    </xf>
    <xf numFmtId="0" fontId="60" fillId="2" borderId="2" xfId="0" applyFont="1" applyFill="1" applyBorder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60" fillId="2" borderId="2" xfId="0" applyFont="1" applyFill="1" applyBorder="1" applyAlignment="1">
      <alignment horizontal="left" vertical="center"/>
    </xf>
    <xf numFmtId="0" fontId="37" fillId="2" borderId="3" xfId="0" applyFont="1" applyFill="1" applyBorder="1" applyAlignment="1">
      <alignment horizontal="left" vertical="center"/>
    </xf>
    <xf numFmtId="0" fontId="37" fillId="2" borderId="3" xfId="0" applyFont="1" applyFill="1" applyBorder="1" applyAlignment="1">
      <alignment vertical="center"/>
    </xf>
    <xf numFmtId="0" fontId="37" fillId="2" borderId="3" xfId="0" applyFont="1" applyFill="1" applyBorder="1" applyAlignment="1">
      <alignment horizontal="center" vertical="center"/>
    </xf>
    <xf numFmtId="3" fontId="37" fillId="2" borderId="3" xfId="0" applyNumberFormat="1" applyFont="1" applyFill="1" applyBorder="1" applyAlignment="1">
      <alignment horizontal="center" vertical="center"/>
    </xf>
    <xf numFmtId="0" fontId="37" fillId="2" borderId="3" xfId="62" applyNumberFormat="1" applyFont="1" applyFill="1" applyBorder="1" applyAlignment="1">
      <alignment horizontal="center" vertical="center"/>
    </xf>
    <xf numFmtId="0" fontId="37" fillId="13" borderId="3" xfId="0" applyFont="1" applyFill="1" applyBorder="1" applyAlignment="1">
      <alignment horizontal="center" vertical="center"/>
    </xf>
    <xf numFmtId="0" fontId="37" fillId="5" borderId="3" xfId="0" applyFont="1" applyFill="1" applyBorder="1" applyAlignment="1">
      <alignment vertical="center"/>
    </xf>
    <xf numFmtId="1" fontId="37" fillId="13" borderId="3" xfId="0" applyNumberFormat="1" applyFont="1" applyFill="1" applyBorder="1" applyAlignment="1">
      <alignment vertical="center"/>
    </xf>
    <xf numFmtId="0" fontId="37" fillId="2" borderId="0" xfId="0" applyFont="1" applyFill="1" applyAlignment="1">
      <alignment vertical="center"/>
    </xf>
    <xf numFmtId="0" fontId="37" fillId="14" borderId="0" xfId="0" applyFont="1" applyFill="1" applyAlignment="1">
      <alignment horizontal="left" vertical="center"/>
    </xf>
    <xf numFmtId="0" fontId="37" fillId="14" borderId="0" xfId="0" applyFont="1" applyFill="1" applyAlignment="1">
      <alignment horizontal="center" vertical="center"/>
    </xf>
    <xf numFmtId="1" fontId="37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1" fontId="40" fillId="14" borderId="0" xfId="0" applyNumberFormat="1" applyFont="1" applyFill="1" applyAlignment="1">
      <alignment horizontal="center" vertical="center"/>
    </xf>
    <xf numFmtId="1" fontId="27" fillId="0" borderId="31" xfId="1" applyNumberFormat="1" applyFont="1" applyBorder="1" applyAlignment="1">
      <alignment horizontal="center" vertical="center" wrapText="1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8" fillId="2" borderId="0" xfId="131" applyFont="1" applyFill="1" applyAlignment="1">
      <alignment vertical="center"/>
    </xf>
    <xf numFmtId="9" fontId="36" fillId="2" borderId="0" xfId="131" applyFont="1" applyFill="1" applyAlignment="1">
      <alignment vertical="center"/>
    </xf>
    <xf numFmtId="9" fontId="37" fillId="2" borderId="0" xfId="131" applyFont="1" applyFill="1" applyAlignment="1">
      <alignment vertical="center"/>
    </xf>
    <xf numFmtId="9" fontId="29" fillId="3" borderId="0" xfId="131" applyFont="1" applyFill="1" applyAlignment="1">
      <alignment vertical="center"/>
    </xf>
    <xf numFmtId="9" fontId="26" fillId="2" borderId="0" xfId="131" applyFont="1" applyFill="1" applyAlignment="1">
      <alignment horizontal="center" vertical="center"/>
    </xf>
    <xf numFmtId="9" fontId="34" fillId="2" borderId="0" xfId="131" applyFont="1" applyFill="1" applyAlignment="1">
      <alignment vertical="center"/>
    </xf>
    <xf numFmtId="9" fontId="27" fillId="2" borderId="0" xfId="131" applyFont="1" applyFill="1" applyAlignment="1">
      <alignment vertical="center"/>
    </xf>
    <xf numFmtId="9" fontId="38" fillId="0" borderId="0" xfId="131" applyFont="1" applyAlignment="1">
      <alignment vertical="center"/>
    </xf>
    <xf numFmtId="9" fontId="32" fillId="0" borderId="0" xfId="131" applyFont="1" applyAlignment="1">
      <alignment vertical="center"/>
    </xf>
    <xf numFmtId="175" fontId="37" fillId="2" borderId="0" xfId="131" applyNumberFormat="1" applyFont="1" applyFill="1" applyAlignment="1">
      <alignment vertical="center"/>
    </xf>
    <xf numFmtId="176" fontId="34" fillId="0" borderId="31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0" fontId="33" fillId="0" borderId="5" xfId="0" quotePrefix="1" applyFont="1" applyBorder="1" applyAlignment="1">
      <alignment horizontal="center" vertical="center"/>
    </xf>
    <xf numFmtId="0" fontId="33" fillId="2" borderId="7" xfId="0" applyFont="1" applyFill="1" applyBorder="1" applyAlignment="1">
      <alignment horizontal="center" vertical="center"/>
    </xf>
    <xf numFmtId="1" fontId="33" fillId="2" borderId="7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 wrapText="1"/>
    </xf>
    <xf numFmtId="0" fontId="66" fillId="2" borderId="2" xfId="0" applyFont="1" applyFill="1" applyBorder="1" applyAlignment="1">
      <alignment horizontal="left" vertical="center"/>
    </xf>
    <xf numFmtId="0" fontId="40" fillId="47" borderId="2" xfId="0" applyFont="1" applyFill="1" applyBorder="1" applyAlignment="1">
      <alignment horizontal="left" vertical="center"/>
    </xf>
    <xf numFmtId="0" fontId="40" fillId="47" borderId="4" xfId="0" applyFont="1" applyFill="1" applyBorder="1" applyAlignment="1">
      <alignment horizontal="center" vertical="center"/>
    </xf>
    <xf numFmtId="0" fontId="40" fillId="47" borderId="0" xfId="0" applyFont="1" applyFill="1" applyAlignment="1">
      <alignment horizontal="center" vertical="center"/>
    </xf>
    <xf numFmtId="0" fontId="40" fillId="47" borderId="4" xfId="0" applyFont="1" applyFill="1" applyBorder="1" applyAlignment="1">
      <alignment horizontal="center" vertical="center" wrapText="1"/>
    </xf>
    <xf numFmtId="0" fontId="40" fillId="47" borderId="2" xfId="0" applyFont="1" applyFill="1" applyBorder="1" applyAlignment="1">
      <alignment horizontal="center" vertical="center"/>
    </xf>
    <xf numFmtId="1" fontId="37" fillId="2" borderId="3" xfId="0" applyNumberFormat="1" applyFont="1" applyFill="1" applyBorder="1" applyAlignment="1">
      <alignment horizontal="center" vertical="center"/>
    </xf>
    <xf numFmtId="1" fontId="37" fillId="5" borderId="2" xfId="0" quotePrefix="1" applyNumberFormat="1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68" fillId="2" borderId="2" xfId="0" applyFont="1" applyFill="1" applyBorder="1" applyAlignment="1">
      <alignment horizontal="left" vertical="center"/>
    </xf>
    <xf numFmtId="0" fontId="69" fillId="2" borderId="0" xfId="0" applyFont="1" applyFill="1" applyAlignment="1">
      <alignment horizontal="left" vertical="center"/>
    </xf>
    <xf numFmtId="0" fontId="70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0" fontId="69" fillId="2" borderId="0" xfId="0" applyFont="1" applyFill="1" applyAlignment="1">
      <alignment vertical="center" wrapText="1"/>
    </xf>
    <xf numFmtId="0" fontId="71" fillId="2" borderId="0" xfId="0" applyFont="1" applyFill="1" applyAlignment="1">
      <alignment vertical="center" wrapText="1"/>
    </xf>
    <xf numFmtId="9" fontId="69" fillId="2" borderId="0" xfId="13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9" fontId="21" fillId="2" borderId="0" xfId="131" applyFont="1" applyFill="1" applyAlignment="1">
      <alignment vertical="center"/>
    </xf>
    <xf numFmtId="0" fontId="71" fillId="2" borderId="0" xfId="0" applyFont="1" applyFill="1" applyAlignment="1">
      <alignment horizontal="left" vertical="center"/>
    </xf>
    <xf numFmtId="0" fontId="75" fillId="0" borderId="0" xfId="2" applyFont="1" applyAlignment="1">
      <alignment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center"/>
    </xf>
    <xf numFmtId="0" fontId="33" fillId="0" borderId="0" xfId="2" applyFont="1" applyAlignment="1">
      <alignment horizontal="left" vertical="center"/>
    </xf>
    <xf numFmtId="0" fontId="33" fillId="0" borderId="0" xfId="2" applyFont="1" applyAlignment="1">
      <alignment horizontal="left" vertical="top"/>
    </xf>
    <xf numFmtId="0" fontId="33" fillId="0" borderId="0" xfId="2" applyFont="1" applyAlignment="1">
      <alignment horizontal="center" vertical="center"/>
    </xf>
    <xf numFmtId="0" fontId="37" fillId="12" borderId="31" xfId="2" applyFont="1" applyFill="1" applyBorder="1" applyAlignment="1">
      <alignment horizontal="center" vertical="center" wrapText="1"/>
    </xf>
    <xf numFmtId="0" fontId="35" fillId="5" borderId="31" xfId="2" applyFont="1" applyFill="1" applyBorder="1" applyAlignment="1">
      <alignment horizontal="center" vertical="center" wrapText="1"/>
    </xf>
    <xf numFmtId="0" fontId="35" fillId="5" borderId="32" xfId="2" applyFont="1" applyFill="1" applyBorder="1" applyAlignment="1">
      <alignment horizontal="center" vertical="center" wrapText="1"/>
    </xf>
    <xf numFmtId="0" fontId="76" fillId="0" borderId="0" xfId="2" applyFont="1" applyAlignment="1">
      <alignment vertical="center"/>
    </xf>
    <xf numFmtId="0" fontId="35" fillId="5" borderId="31" xfId="2" applyFont="1" applyFill="1" applyBorder="1" applyAlignment="1">
      <alignment horizontal="center" vertical="center"/>
    </xf>
    <xf numFmtId="0" fontId="76" fillId="0" borderId="31" xfId="2" applyFont="1" applyBorder="1" applyAlignment="1">
      <alignment horizontal="center" vertical="center" wrapText="1"/>
    </xf>
    <xf numFmtId="0" fontId="36" fillId="0" borderId="31" xfId="2" applyFont="1" applyBorder="1" applyAlignment="1">
      <alignment vertical="center" wrapText="1"/>
    </xf>
    <xf numFmtId="0" fontId="35" fillId="0" borderId="0" xfId="2" applyFont="1" applyAlignment="1">
      <alignment vertical="center"/>
    </xf>
    <xf numFmtId="1" fontId="35" fillId="5" borderId="31" xfId="2" applyNumberFormat="1" applyFont="1" applyFill="1" applyBorder="1" applyAlignment="1">
      <alignment horizontal="center" vertical="center" wrapText="1"/>
    </xf>
    <xf numFmtId="1" fontId="36" fillId="0" borderId="31" xfId="2" applyNumberFormat="1" applyFont="1" applyBorder="1" applyAlignment="1">
      <alignment horizontal="center" vertical="center" wrapText="1"/>
    </xf>
    <xf numFmtId="0" fontId="76" fillId="0" borderId="31" xfId="2" quotePrefix="1" applyFont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7" fillId="0" borderId="31" xfId="2" applyFont="1" applyBorder="1" applyAlignment="1">
      <alignment horizontal="center" vertical="center" wrapText="1"/>
    </xf>
    <xf numFmtId="12" fontId="72" fillId="0" borderId="31" xfId="0" quotePrefix="1" applyNumberFormat="1" applyFont="1" applyBorder="1" applyAlignment="1">
      <alignment horizontal="center" vertical="center" wrapText="1"/>
    </xf>
    <xf numFmtId="0" fontId="78" fillId="0" borderId="31" xfId="0" applyFont="1" applyBorder="1" applyAlignment="1">
      <alignment vertical="center"/>
    </xf>
    <xf numFmtId="0" fontId="69" fillId="2" borderId="0" xfId="0" applyFont="1" applyFill="1" applyAlignment="1">
      <alignment vertical="center"/>
    </xf>
    <xf numFmtId="0" fontId="79" fillId="2" borderId="0" xfId="0" applyFont="1" applyFill="1" applyAlignment="1">
      <alignment vertical="center"/>
    </xf>
    <xf numFmtId="9" fontId="69" fillId="2" borderId="0" xfId="131" applyFont="1" applyFill="1" applyAlignment="1">
      <alignment vertical="center"/>
    </xf>
    <xf numFmtId="0" fontId="27" fillId="5" borderId="31" xfId="0" applyFont="1" applyFill="1" applyBorder="1" applyAlignment="1">
      <alignment horizontal="center" vertical="center"/>
    </xf>
    <xf numFmtId="0" fontId="27" fillId="5" borderId="3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21" fillId="2" borderId="1" xfId="0" applyFont="1" applyFill="1" applyBorder="1" applyAlignment="1" applyProtection="1">
      <alignment vertical="center"/>
      <protection hidden="1"/>
    </xf>
    <xf numFmtId="0" fontId="80" fillId="2" borderId="28" xfId="0" applyFont="1" applyFill="1" applyBorder="1" applyAlignment="1">
      <alignment horizontal="left" vertical="center"/>
    </xf>
    <xf numFmtId="0" fontId="80" fillId="2" borderId="1" xfId="0" applyFont="1" applyFill="1" applyBorder="1" applyAlignment="1">
      <alignment horizontal="left" vertical="center"/>
    </xf>
    <xf numFmtId="0" fontId="80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15" fontId="21" fillId="2" borderId="1" xfId="0" applyNumberFormat="1" applyFont="1" applyFill="1" applyBorder="1" applyAlignment="1">
      <alignment horizontal="left" vertical="center" wrapText="1"/>
    </xf>
    <xf numFmtId="15" fontId="21" fillId="2" borderId="1" xfId="0" applyNumberFormat="1" applyFont="1" applyFill="1" applyBorder="1" applyAlignment="1">
      <alignment horizontal="left" vertical="center"/>
    </xf>
    <xf numFmtId="164" fontId="21" fillId="2" borderId="1" xfId="0" quotePrefix="1" applyNumberFormat="1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 wrapText="1"/>
    </xf>
    <xf numFmtId="0" fontId="21" fillId="2" borderId="0" xfId="0" applyFont="1" applyFill="1" applyAlignment="1">
      <alignment horizontal="left" vertical="center" wrapText="1"/>
    </xf>
    <xf numFmtId="0" fontId="21" fillId="3" borderId="0" xfId="0" applyFont="1" applyFill="1" applyAlignment="1">
      <alignment horizontal="left"/>
    </xf>
    <xf numFmtId="0" fontId="27" fillId="5" borderId="13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/>
    </xf>
    <xf numFmtId="0" fontId="27" fillId="5" borderId="11" xfId="0" applyFont="1" applyFill="1" applyBorder="1" applyAlignment="1">
      <alignment horizontal="center" vertical="center" wrapText="1"/>
    </xf>
    <xf numFmtId="0" fontId="81" fillId="3" borderId="0" xfId="0" applyFont="1" applyFill="1" applyAlignment="1">
      <alignment vertical="center"/>
    </xf>
    <xf numFmtId="0" fontId="82" fillId="3" borderId="0" xfId="0" applyFont="1" applyFill="1" applyAlignment="1">
      <alignment vertical="center"/>
    </xf>
    <xf numFmtId="0" fontId="82" fillId="2" borderId="2" xfId="0" applyFont="1" applyFill="1" applyBorder="1" applyAlignment="1">
      <alignment horizontal="left" vertical="center"/>
    </xf>
    <xf numFmtId="0" fontId="82" fillId="2" borderId="2" xfId="0" applyFont="1" applyFill="1" applyBorder="1" applyAlignment="1">
      <alignment horizontal="center" vertical="center"/>
    </xf>
    <xf numFmtId="0" fontId="83" fillId="2" borderId="0" xfId="0" applyFont="1" applyFill="1" applyAlignment="1">
      <alignment vertical="center"/>
    </xf>
    <xf numFmtId="12" fontId="84" fillId="0" borderId="31" xfId="0" quotePrefix="1" applyNumberFormat="1" applyFont="1" applyBorder="1" applyAlignment="1">
      <alignment horizontal="center" vertical="center" wrapText="1"/>
    </xf>
    <xf numFmtId="0" fontId="85" fillId="0" borderId="31" xfId="0" applyFont="1" applyBorder="1" applyAlignment="1">
      <alignment horizontal="center" vertical="center" wrapText="1" indent="2"/>
    </xf>
    <xf numFmtId="0" fontId="74" fillId="0" borderId="0" xfId="0" applyFont="1" applyAlignment="1">
      <alignment horizontal="left" vertical="center" wrapText="1"/>
    </xf>
    <xf numFmtId="0" fontId="64" fillId="9" borderId="32" xfId="0" applyFont="1" applyFill="1" applyBorder="1" applyAlignment="1">
      <alignment horizontal="center" vertical="center" wrapText="1"/>
    </xf>
    <xf numFmtId="0" fontId="64" fillId="9" borderId="30" xfId="0" applyFont="1" applyFill="1" applyBorder="1" applyAlignment="1">
      <alignment horizontal="center" vertical="center" wrapText="1"/>
    </xf>
    <xf numFmtId="0" fontId="29" fillId="2" borderId="32" xfId="0" quotePrefix="1" applyFont="1" applyFill="1" applyBorder="1" applyAlignment="1">
      <alignment horizontal="center" vertical="center" wrapText="1"/>
    </xf>
    <xf numFmtId="0" fontId="29" fillId="2" borderId="29" xfId="0" quotePrefix="1" applyFont="1" applyFill="1" applyBorder="1" applyAlignment="1">
      <alignment horizontal="center" vertical="center" wrapText="1"/>
    </xf>
    <xf numFmtId="0" fontId="29" fillId="2" borderId="30" xfId="0" quotePrefix="1" applyFont="1" applyFill="1" applyBorder="1" applyAlignment="1">
      <alignment horizontal="center" vertical="center" wrapText="1"/>
    </xf>
    <xf numFmtId="0" fontId="71" fillId="2" borderId="0" xfId="0" applyFont="1" applyFill="1" applyAlignment="1">
      <alignment horizontal="left" vertical="center" wrapText="1"/>
    </xf>
    <xf numFmtId="0" fontId="27" fillId="3" borderId="32" xfId="0" applyFont="1" applyFill="1" applyBorder="1" applyAlignment="1">
      <alignment horizontal="center" vertical="center" wrapText="1"/>
    </xf>
    <xf numFmtId="0" fontId="27" fillId="3" borderId="45" xfId="0" applyFont="1" applyFill="1" applyBorder="1" applyAlignment="1">
      <alignment horizontal="center" vertical="center" wrapText="1"/>
    </xf>
    <xf numFmtId="0" fontId="27" fillId="3" borderId="46" xfId="0" applyFont="1" applyFill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73" fillId="2" borderId="32" xfId="0" quotePrefix="1" applyFont="1" applyFill="1" applyBorder="1" applyAlignment="1">
      <alignment horizontal="center" vertical="center" wrapText="1"/>
    </xf>
    <xf numFmtId="0" fontId="73" fillId="2" borderId="29" xfId="0" quotePrefix="1" applyFont="1" applyFill="1" applyBorder="1" applyAlignment="1">
      <alignment horizontal="center" vertical="center" wrapText="1"/>
    </xf>
    <xf numFmtId="0" fontId="73" fillId="2" borderId="30" xfId="0" quotePrefix="1" applyFont="1" applyFill="1" applyBorder="1" applyAlignment="1">
      <alignment horizontal="center" vertical="center" wrapText="1"/>
    </xf>
    <xf numFmtId="0" fontId="26" fillId="2" borderId="32" xfId="0" applyFont="1" applyFill="1" applyBorder="1" applyAlignment="1">
      <alignment horizontal="center" vertical="center" wrapText="1"/>
    </xf>
    <xf numFmtId="0" fontId="26" fillId="2" borderId="30" xfId="0" applyFont="1" applyFill="1" applyBorder="1" applyAlignment="1">
      <alignment horizontal="center" vertical="center" wrapText="1"/>
    </xf>
    <xf numFmtId="1" fontId="76" fillId="2" borderId="31" xfId="0" applyNumberFormat="1" applyFont="1" applyFill="1" applyBorder="1" applyAlignment="1">
      <alignment horizontal="left" vertical="center" wrapText="1"/>
    </xf>
    <xf numFmtId="0" fontId="26" fillId="2" borderId="8" xfId="0" applyFont="1" applyFill="1" applyBorder="1" applyAlignment="1">
      <alignment horizontal="center" vertical="center" wrapText="1"/>
    </xf>
    <xf numFmtId="0" fontId="26" fillId="2" borderId="6" xfId="0" applyFont="1" applyFill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4" fillId="9" borderId="7" xfId="0" applyFont="1" applyFill="1" applyBorder="1" applyAlignment="1">
      <alignment horizontal="left" vertical="center" wrapText="1"/>
    </xf>
    <xf numFmtId="0" fontId="21" fillId="0" borderId="32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1" fontId="26" fillId="2" borderId="32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63" fillId="2" borderId="31" xfId="0" quotePrefix="1" applyNumberFormat="1" applyFont="1" applyFill="1" applyBorder="1" applyAlignment="1">
      <alignment horizontal="center" vertical="center"/>
    </xf>
    <xf numFmtId="1" fontId="63" fillId="2" borderId="31" xfId="0" applyNumberFormat="1" applyFont="1" applyFill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7" fillId="0" borderId="30" xfId="0" applyFont="1" applyBorder="1" applyAlignment="1">
      <alignment horizontal="center" vertical="center"/>
    </xf>
    <xf numFmtId="1" fontId="24" fillId="2" borderId="31" xfId="0" applyNumberFormat="1" applyFont="1" applyFill="1" applyBorder="1" applyAlignment="1">
      <alignment horizontal="left" vertical="center" wrapText="1"/>
    </xf>
    <xf numFmtId="0" fontId="27" fillId="3" borderId="22" xfId="0" applyFont="1" applyFill="1" applyBorder="1" applyAlignment="1">
      <alignment horizontal="center" vertical="center" wrapText="1"/>
    </xf>
    <xf numFmtId="0" fontId="27" fillId="3" borderId="23" xfId="0" applyFont="1" applyFill="1" applyBorder="1" applyAlignment="1">
      <alignment horizontal="center" vertical="center" wrapText="1"/>
    </xf>
    <xf numFmtId="0" fontId="35" fillId="10" borderId="31" xfId="0" applyFont="1" applyFill="1" applyBorder="1" applyAlignment="1">
      <alignment horizontal="center" vertical="center"/>
    </xf>
    <xf numFmtId="0" fontId="27" fillId="5" borderId="31" xfId="0" applyFont="1" applyFill="1" applyBorder="1" applyAlignment="1">
      <alignment horizontal="center" vertical="center" wrapText="1"/>
    </xf>
    <xf numFmtId="0" fontId="27" fillId="5" borderId="31" xfId="0" applyFont="1" applyFill="1" applyBorder="1" applyAlignment="1">
      <alignment horizontal="center" vertical="center"/>
    </xf>
    <xf numFmtId="0" fontId="34" fillId="0" borderId="31" xfId="0" applyFont="1" applyBorder="1" applyAlignment="1">
      <alignment horizontal="left" vertical="center" wrapText="1"/>
    </xf>
    <xf numFmtId="1" fontId="77" fillId="0" borderId="31" xfId="0" quotePrefix="1" applyNumberFormat="1" applyFont="1" applyBorder="1" applyAlignment="1">
      <alignment horizontal="left" vertical="center" wrapText="1"/>
    </xf>
    <xf numFmtId="1" fontId="77" fillId="0" borderId="31" xfId="0" applyNumberFormat="1" applyFont="1" applyBorder="1" applyAlignment="1">
      <alignment horizontal="left" vertical="center" wrapText="1"/>
    </xf>
    <xf numFmtId="1" fontId="41" fillId="0" borderId="31" xfId="0" quotePrefix="1" applyNumberFormat="1" applyFont="1" applyBorder="1" applyAlignment="1">
      <alignment horizontal="center" vertical="center" wrapText="1"/>
    </xf>
    <xf numFmtId="1" fontId="41" fillId="0" borderId="31" xfId="0" applyNumberFormat="1" applyFont="1" applyBorder="1" applyAlignment="1">
      <alignment horizontal="center" vertical="center" wrapText="1"/>
    </xf>
    <xf numFmtId="1" fontId="41" fillId="0" borderId="31" xfId="0" quotePrefix="1" applyNumberFormat="1" applyFont="1" applyBorder="1" applyAlignment="1">
      <alignment horizontal="left" vertical="center" wrapText="1"/>
    </xf>
    <xf numFmtId="1" fontId="41" fillId="0" borderId="31" xfId="0" applyNumberFormat="1" applyFont="1" applyBorder="1" applyAlignment="1">
      <alignment horizontal="left" vertical="center" wrapText="1"/>
    </xf>
    <xf numFmtId="0" fontId="34" fillId="2" borderId="31" xfId="0" applyFont="1" applyFill="1" applyBorder="1" applyAlignment="1">
      <alignment horizontal="left" vertical="center" wrapText="1"/>
    </xf>
    <xf numFmtId="0" fontId="22" fillId="11" borderId="7" xfId="0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7" xfId="0" quotePrefix="1" applyFont="1" applyBorder="1" applyAlignment="1">
      <alignment horizontal="center" vertical="center"/>
    </xf>
    <xf numFmtId="16" fontId="23" fillId="0" borderId="7" xfId="0" quotePrefix="1" applyNumberFormat="1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7" fillId="0" borderId="25" xfId="0" applyFont="1" applyBorder="1" applyAlignment="1">
      <alignment horizontal="center" vertical="center" wrapText="1"/>
    </xf>
    <xf numFmtId="0" fontId="37" fillId="15" borderId="0" xfId="0" applyFont="1" applyFill="1" applyAlignment="1">
      <alignment horizontal="left"/>
    </xf>
    <xf numFmtId="15" fontId="21" fillId="2" borderId="1" xfId="0" quotePrefix="1" applyNumberFormat="1" applyFont="1" applyFill="1" applyBorder="1" applyAlignment="1">
      <alignment horizontal="left" vertical="center"/>
    </xf>
    <xf numFmtId="15" fontId="21" fillId="2" borderId="1" xfId="0" applyNumberFormat="1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28" xfId="0" applyFont="1" applyFill="1" applyBorder="1" applyAlignment="1">
      <alignment horizontal="left" vertical="center" wrapText="1"/>
    </xf>
    <xf numFmtId="0" fontId="21" fillId="3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20" xfId="0" applyBorder="1" applyAlignment="1">
      <alignment vertical="center" wrapText="1"/>
    </xf>
    <xf numFmtId="0" fontId="26" fillId="2" borderId="31" xfId="0" applyFont="1" applyFill="1" applyBorder="1" applyAlignment="1">
      <alignment horizontal="left" vertical="center"/>
    </xf>
    <xf numFmtId="0" fontId="27" fillId="5" borderId="11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 wrapText="1"/>
    </xf>
    <xf numFmtId="0" fontId="27" fillId="5" borderId="9" xfId="0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 wrapText="1"/>
    </xf>
    <xf numFmtId="0" fontId="26" fillId="2" borderId="31" xfId="0" applyFont="1" applyFill="1" applyBorder="1" applyAlignment="1">
      <alignment horizontal="left" vertical="center" wrapText="1"/>
    </xf>
    <xf numFmtId="0" fontId="21" fillId="3" borderId="32" xfId="0" applyFont="1" applyFill="1" applyBorder="1" applyAlignment="1">
      <alignment horizontal="center" vertical="center" wrapText="1"/>
    </xf>
    <xf numFmtId="0" fontId="21" fillId="3" borderId="29" xfId="0" applyFont="1" applyFill="1" applyBorder="1" applyAlignment="1">
      <alignment horizontal="center" vertical="center" wrapText="1"/>
    </xf>
    <xf numFmtId="0" fontId="21" fillId="3" borderId="30" xfId="0" applyFont="1" applyFill="1" applyBorder="1" applyAlignment="1">
      <alignment horizontal="center" vertical="center" wrapText="1"/>
    </xf>
    <xf numFmtId="0" fontId="35" fillId="5" borderId="32" xfId="2" applyFont="1" applyFill="1" applyBorder="1" applyAlignment="1">
      <alignment horizontal="center" vertical="center" wrapText="1"/>
    </xf>
    <xf numFmtId="0" fontId="35" fillId="5" borderId="29" xfId="2" applyFont="1" applyFill="1" applyBorder="1" applyAlignment="1">
      <alignment horizontal="center" vertical="center" wrapText="1"/>
    </xf>
    <xf numFmtId="1" fontId="35" fillId="5" borderId="32" xfId="2" applyNumberFormat="1" applyFont="1" applyFill="1" applyBorder="1" applyAlignment="1">
      <alignment horizontal="center" vertical="center" wrapText="1"/>
    </xf>
    <xf numFmtId="1" fontId="35" fillId="5" borderId="29" xfId="2" applyNumberFormat="1" applyFont="1" applyFill="1" applyBorder="1" applyAlignment="1">
      <alignment horizontal="center" vertical="center" wrapText="1"/>
    </xf>
    <xf numFmtId="0" fontId="35" fillId="0" borderId="32" xfId="2" applyFont="1" applyBorder="1" applyAlignment="1">
      <alignment horizontal="center"/>
    </xf>
    <xf numFmtId="0" fontId="35" fillId="0" borderId="29" xfId="2" applyFont="1" applyBorder="1" applyAlignment="1">
      <alignment horizontal="center"/>
    </xf>
    <xf numFmtId="0" fontId="86" fillId="0" borderId="43" xfId="0" applyFont="1" applyBorder="1" applyAlignment="1">
      <alignment horizontal="left" vertical="center"/>
    </xf>
    <xf numFmtId="177" fontId="86" fillId="0" borderId="43" xfId="0" applyNumberFormat="1" applyFont="1" applyBorder="1" applyAlignment="1">
      <alignment vertical="center" wrapText="1"/>
    </xf>
    <xf numFmtId="177" fontId="86" fillId="0" borderId="0" xfId="0" applyNumberFormat="1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horizontal="right" vertical="top"/>
    </xf>
    <xf numFmtId="0" fontId="88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86" fillId="0" borderId="47" xfId="0" applyFont="1" applyBorder="1" applyAlignment="1">
      <alignment horizontal="left" vertical="center"/>
    </xf>
    <xf numFmtId="0" fontId="86" fillId="0" borderId="43" xfId="0" applyFont="1" applyBorder="1" applyAlignment="1">
      <alignment vertical="center"/>
    </xf>
    <xf numFmtId="0" fontId="86" fillId="0" borderId="43" xfId="0" applyFont="1" applyBorder="1" applyAlignment="1">
      <alignment vertical="center" wrapText="1"/>
    </xf>
    <xf numFmtId="0" fontId="90" fillId="0" borderId="0" xfId="0" applyFont="1" applyAlignment="1">
      <alignment vertical="center"/>
    </xf>
    <xf numFmtId="0" fontId="86" fillId="0" borderId="0" xfId="0" applyFont="1" applyAlignment="1">
      <alignment vertical="top" wrapText="1"/>
    </xf>
    <xf numFmtId="0" fontId="91" fillId="0" borderId="0" xfId="0" applyFont="1" applyAlignment="1">
      <alignment vertical="center"/>
    </xf>
    <xf numFmtId="0" fontId="86" fillId="0" borderId="0" xfId="0" applyFont="1" applyAlignment="1">
      <alignment vertical="center" wrapText="1"/>
    </xf>
    <xf numFmtId="0" fontId="86" fillId="0" borderId="16" xfId="0" applyFont="1" applyBorder="1" applyAlignment="1">
      <alignment vertical="center"/>
    </xf>
    <xf numFmtId="0" fontId="86" fillId="0" borderId="17" xfId="0" applyFont="1" applyBorder="1" applyAlignment="1">
      <alignment horizontal="left" vertical="center" wrapText="1"/>
    </xf>
    <xf numFmtId="0" fontId="86" fillId="0" borderId="17" xfId="0" applyFont="1" applyBorder="1" applyAlignment="1">
      <alignment vertical="center"/>
    </xf>
    <xf numFmtId="0" fontId="87" fillId="0" borderId="17" xfId="0" applyFont="1" applyBorder="1" applyAlignment="1">
      <alignment vertical="center"/>
    </xf>
    <xf numFmtId="0" fontId="90" fillId="0" borderId="17" xfId="0" applyFont="1" applyBorder="1" applyAlignment="1">
      <alignment vertical="center"/>
    </xf>
    <xf numFmtId="0" fontId="91" fillId="0" borderId="17" xfId="0" applyFont="1" applyBorder="1" applyAlignment="1">
      <alignment vertical="center"/>
    </xf>
    <xf numFmtId="0" fontId="91" fillId="0" borderId="18" xfId="0" applyFont="1" applyBorder="1" applyAlignment="1">
      <alignment vertical="center"/>
    </xf>
    <xf numFmtId="0" fontId="86" fillId="0" borderId="19" xfId="0" applyFont="1" applyBorder="1" applyAlignment="1">
      <alignment vertical="center"/>
    </xf>
    <xf numFmtId="0" fontId="87" fillId="0" borderId="0" xfId="0" applyFont="1" applyAlignment="1">
      <alignment horizontal="left" vertical="top"/>
    </xf>
    <xf numFmtId="0" fontId="86" fillId="0" borderId="0" xfId="0" applyFont="1" applyAlignment="1">
      <alignment horizontal="left" vertical="top" wrapText="1"/>
    </xf>
    <xf numFmtId="0" fontId="86" fillId="0" borderId="20" xfId="0" applyFont="1" applyBorder="1" applyAlignment="1">
      <alignment vertical="center"/>
    </xf>
    <xf numFmtId="0" fontId="86" fillId="0" borderId="0" xfId="0" applyFont="1" applyAlignment="1">
      <alignment horizontal="left" vertical="top"/>
    </xf>
    <xf numFmtId="0" fontId="90" fillId="0" borderId="0" xfId="0" applyFont="1" applyAlignment="1">
      <alignment vertical="center" wrapText="1"/>
    </xf>
    <xf numFmtId="0" fontId="92" fillId="0" borderId="24" xfId="0" applyFont="1" applyBorder="1" applyAlignment="1">
      <alignment vertical="center"/>
    </xf>
    <xf numFmtId="0" fontId="92" fillId="0" borderId="21" xfId="0" applyFont="1" applyBorder="1" applyAlignment="1">
      <alignment vertical="center" wrapText="1"/>
    </xf>
    <xf numFmtId="0" fontId="92" fillId="0" borderId="21" xfId="0" applyFont="1" applyBorder="1" applyAlignment="1">
      <alignment vertical="center"/>
    </xf>
    <xf numFmtId="0" fontId="86" fillId="0" borderId="21" xfId="0" applyFont="1" applyBorder="1" applyAlignment="1">
      <alignment vertical="center"/>
    </xf>
    <xf numFmtId="0" fontId="90" fillId="0" borderId="21" xfId="0" applyFont="1" applyBorder="1" applyAlignment="1">
      <alignment vertical="center"/>
    </xf>
    <xf numFmtId="0" fontId="86" fillId="0" borderId="25" xfId="0" applyFont="1" applyBorder="1" applyAlignment="1">
      <alignment vertical="center"/>
    </xf>
    <xf numFmtId="0" fontId="87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86" fillId="0" borderId="0" xfId="0" applyFont="1"/>
    <xf numFmtId="0" fontId="93" fillId="0" borderId="0" xfId="0" applyFont="1"/>
    <xf numFmtId="0" fontId="87" fillId="0" borderId="0" xfId="0" applyFont="1"/>
    <xf numFmtId="0" fontId="89" fillId="0" borderId="0" xfId="0" applyFont="1"/>
    <xf numFmtId="0" fontId="86" fillId="0" borderId="48" xfId="0" applyFont="1" applyBorder="1" applyAlignment="1">
      <alignment vertical="center"/>
    </xf>
    <xf numFmtId="0" fontId="87" fillId="0" borderId="48" xfId="0" applyFont="1" applyBorder="1" applyAlignment="1">
      <alignment vertical="center" wrapText="1"/>
    </xf>
    <xf numFmtId="0" fontId="87" fillId="0" borderId="48" xfId="0" applyFont="1" applyBorder="1" applyAlignment="1">
      <alignment vertical="center"/>
    </xf>
    <xf numFmtId="0" fontId="87" fillId="0" borderId="48" xfId="0" applyFont="1" applyBorder="1" applyAlignment="1">
      <alignment horizontal="center" vertical="center"/>
    </xf>
    <xf numFmtId="0" fontId="87" fillId="5" borderId="48" xfId="0" applyFont="1" applyFill="1" applyBorder="1" applyAlignment="1">
      <alignment horizontal="center" vertical="center"/>
    </xf>
    <xf numFmtId="0" fontId="87" fillId="0" borderId="17" xfId="0" applyFont="1" applyBorder="1" applyAlignment="1">
      <alignment horizontal="center" vertical="center"/>
    </xf>
    <xf numFmtId="0" fontId="94" fillId="0" borderId="16" xfId="0" applyFont="1" applyBorder="1" applyAlignment="1">
      <alignment horizontal="left" vertical="center"/>
    </xf>
    <xf numFmtId="0" fontId="94" fillId="0" borderId="17" xfId="0" applyFont="1" applyBorder="1" applyAlignment="1">
      <alignment horizontal="left" vertical="center"/>
    </xf>
    <xf numFmtId="0" fontId="87" fillId="0" borderId="48" xfId="0" applyFont="1" applyBorder="1" applyAlignment="1">
      <alignment horizontal="center" vertical="center" wrapText="1" shrinkToFit="1"/>
    </xf>
    <xf numFmtId="0" fontId="87" fillId="5" borderId="16" xfId="0" applyFont="1" applyFill="1" applyBorder="1" applyAlignment="1">
      <alignment horizontal="center" vertical="center" wrapText="1"/>
    </xf>
    <xf numFmtId="0" fontId="87" fillId="5" borderId="18" xfId="0" applyFont="1" applyFill="1" applyBorder="1" applyAlignment="1">
      <alignment horizontal="center" vertical="center" wrapText="1"/>
    </xf>
    <xf numFmtId="0" fontId="87" fillId="0" borderId="49" xfId="0" applyFont="1" applyBorder="1" applyAlignment="1">
      <alignment vertical="center"/>
    </xf>
    <xf numFmtId="0" fontId="87" fillId="0" borderId="49" xfId="0" applyFont="1" applyBorder="1" applyAlignment="1">
      <alignment vertical="center" wrapText="1"/>
    </xf>
    <xf numFmtId="0" fontId="88" fillId="0" borderId="50" xfId="0" applyFont="1" applyBorder="1" applyAlignment="1">
      <alignment horizontal="center" vertical="center"/>
    </xf>
    <xf numFmtId="0" fontId="87" fillId="0" borderId="49" xfId="0" applyFont="1" applyBorder="1" applyAlignment="1">
      <alignment horizontal="center" vertical="center"/>
    </xf>
    <xf numFmtId="0" fontId="87" fillId="5" borderId="49" xfId="0" applyFont="1" applyFill="1" applyBorder="1" applyAlignment="1">
      <alignment horizontal="center" vertical="center"/>
    </xf>
    <xf numFmtId="0" fontId="87" fillId="0" borderId="19" xfId="0" applyFont="1" applyBorder="1" applyAlignment="1">
      <alignment horizontal="center" vertical="center"/>
    </xf>
    <xf numFmtId="0" fontId="94" fillId="0" borderId="24" xfId="0" applyFont="1" applyBorder="1" applyAlignment="1">
      <alignment horizontal="left" vertical="center"/>
    </xf>
    <xf numFmtId="0" fontId="94" fillId="0" borderId="21" xfId="0" applyFont="1" applyBorder="1" applyAlignment="1">
      <alignment horizontal="left" vertical="center"/>
    </xf>
    <xf numFmtId="0" fontId="87" fillId="0" borderId="62" xfId="0" applyFont="1" applyBorder="1" applyAlignment="1">
      <alignment horizontal="center" vertical="center" wrapText="1" shrinkToFit="1"/>
    </xf>
    <xf numFmtId="0" fontId="87" fillId="5" borderId="24" xfId="0" applyFont="1" applyFill="1" applyBorder="1" applyAlignment="1">
      <alignment horizontal="center" vertical="center" wrapText="1"/>
    </xf>
    <xf numFmtId="0" fontId="87" fillId="5" borderId="25" xfId="0" applyFont="1" applyFill="1" applyBorder="1" applyAlignment="1">
      <alignment horizontal="center" vertical="center" wrapText="1"/>
    </xf>
    <xf numFmtId="0" fontId="86" fillId="0" borderId="50" xfId="0" applyFont="1" applyBorder="1" applyAlignment="1">
      <alignment vertical="center"/>
    </xf>
    <xf numFmtId="0" fontId="86" fillId="0" borderId="50" xfId="0" applyFont="1" applyBorder="1" applyAlignment="1">
      <alignment vertical="center" wrapText="1"/>
    </xf>
    <xf numFmtId="0" fontId="87" fillId="0" borderId="50" xfId="0" applyFont="1" applyBorder="1" applyAlignment="1">
      <alignment horizontal="center" vertical="center"/>
    </xf>
    <xf numFmtId="0" fontId="87" fillId="5" borderId="50" xfId="0" applyFont="1" applyFill="1" applyBorder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0" fontId="90" fillId="0" borderId="24" xfId="0" applyFont="1" applyBorder="1" applyAlignment="1">
      <alignment horizontal="left" vertical="center"/>
    </xf>
    <xf numFmtId="0" fontId="90" fillId="0" borderId="21" xfId="0" applyFont="1" applyBorder="1" applyAlignment="1">
      <alignment horizontal="left" vertical="center"/>
    </xf>
    <xf numFmtId="0" fontId="86" fillId="0" borderId="50" xfId="0" applyFont="1" applyBorder="1" applyAlignment="1">
      <alignment horizontal="center" vertical="center" wrapText="1" shrinkToFit="1"/>
    </xf>
    <xf numFmtId="0" fontId="87" fillId="5" borderId="47" xfId="0" applyFont="1" applyFill="1" applyBorder="1" applyAlignment="1">
      <alignment horizontal="center" vertical="center"/>
    </xf>
    <xf numFmtId="0" fontId="87" fillId="5" borderId="43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0" borderId="51" xfId="0" applyFont="1" applyBorder="1" applyAlignment="1">
      <alignment vertical="center"/>
    </xf>
    <xf numFmtId="0" fontId="86" fillId="0" borderId="13" xfId="0" applyFont="1" applyBorder="1" applyAlignment="1">
      <alignment vertical="center" wrapText="1"/>
    </xf>
    <xf numFmtId="0" fontId="86" fillId="0" borderId="13" xfId="0" applyFont="1" applyBorder="1" applyAlignment="1">
      <alignment vertical="center"/>
    </xf>
    <xf numFmtId="0" fontId="86" fillId="0" borderId="13" xfId="0" applyFont="1" applyBorder="1" applyAlignment="1">
      <alignment horizontal="center" vertical="center"/>
    </xf>
    <xf numFmtId="0" fontId="86" fillId="5" borderId="13" xfId="0" applyFont="1" applyFill="1" applyBorder="1" applyAlignment="1">
      <alignment horizontal="center" vertical="center"/>
    </xf>
    <xf numFmtId="0" fontId="90" fillId="0" borderId="11" xfId="0" applyFont="1" applyBorder="1" applyAlignment="1">
      <alignment horizontal="left" vertical="center"/>
    </xf>
    <xf numFmtId="0" fontId="90" fillId="0" borderId="12" xfId="0" applyFont="1" applyBorder="1" applyAlignment="1">
      <alignment horizontal="left" vertical="center"/>
    </xf>
    <xf numFmtId="0" fontId="90" fillId="0" borderId="10" xfId="0" applyFont="1" applyBorder="1" applyAlignment="1">
      <alignment horizontal="left" vertical="center"/>
    </xf>
    <xf numFmtId="0" fontId="86" fillId="5" borderId="52" xfId="0" applyFont="1" applyFill="1" applyBorder="1" applyAlignment="1">
      <alignment horizontal="center" vertical="center"/>
    </xf>
    <xf numFmtId="0" fontId="90" fillId="0" borderId="53" xfId="136" applyFont="1" applyBorder="1" applyAlignment="1">
      <alignment vertical="center"/>
    </xf>
    <xf numFmtId="0" fontId="90" fillId="0" borderId="31" xfId="0" applyFont="1" applyBorder="1" applyAlignment="1">
      <alignment vertical="center" wrapText="1"/>
    </xf>
    <xf numFmtId="0" fontId="90" fillId="0" borderId="31" xfId="0" applyFont="1" applyBorder="1" applyAlignment="1">
      <alignment vertical="center"/>
    </xf>
    <xf numFmtId="0" fontId="88" fillId="0" borderId="31" xfId="0" applyFont="1" applyBorder="1" applyAlignment="1">
      <alignment horizontal="center" vertical="center"/>
    </xf>
    <xf numFmtId="0" fontId="86" fillId="0" borderId="31" xfId="0" applyFont="1" applyBorder="1" applyAlignment="1">
      <alignment horizontal="center" vertical="center"/>
    </xf>
    <xf numFmtId="0" fontId="90" fillId="48" borderId="31" xfId="0" applyFont="1" applyFill="1" applyBorder="1" applyAlignment="1">
      <alignment horizontal="center" vertical="center"/>
    </xf>
    <xf numFmtId="0" fontId="90" fillId="0" borderId="32" xfId="0" applyFont="1" applyBorder="1" applyAlignment="1">
      <alignment horizontal="left" vertical="center"/>
    </xf>
    <xf numFmtId="0" fontId="90" fillId="0" borderId="29" xfId="0" applyFont="1" applyBorder="1" applyAlignment="1">
      <alignment horizontal="left" vertical="center"/>
    </xf>
    <xf numFmtId="0" fontId="90" fillId="0" borderId="30" xfId="0" applyFont="1" applyBorder="1" applyAlignment="1">
      <alignment horizontal="left" vertical="center"/>
    </xf>
    <xf numFmtId="0" fontId="86" fillId="5" borderId="31" xfId="0" applyFont="1" applyFill="1" applyBorder="1" applyAlignment="1">
      <alignment horizontal="center" vertical="center"/>
    </xf>
    <xf numFmtId="0" fontId="88" fillId="5" borderId="54" xfId="0" applyFont="1" applyFill="1" applyBorder="1" applyAlignment="1">
      <alignment horizontal="center" vertical="center"/>
    </xf>
    <xf numFmtId="0" fontId="90" fillId="0" borderId="32" xfId="0" applyFont="1" applyBorder="1" applyAlignment="1">
      <alignment horizontal="center" vertical="center"/>
    </xf>
    <xf numFmtId="0" fontId="90" fillId="5" borderId="31" xfId="0" applyFont="1" applyFill="1" applyBorder="1" applyAlignment="1">
      <alignment horizontal="center" vertical="center"/>
    </xf>
    <xf numFmtId="0" fontId="86" fillId="5" borderId="54" xfId="0" applyFont="1" applyFill="1" applyBorder="1" applyAlignment="1">
      <alignment horizontal="center" vertical="center"/>
    </xf>
    <xf numFmtId="0" fontId="90" fillId="48" borderId="32" xfId="0" applyFont="1" applyFill="1" applyBorder="1" applyAlignment="1">
      <alignment horizontal="center" vertical="center"/>
    </xf>
    <xf numFmtId="0" fontId="90" fillId="0" borderId="32" xfId="0" applyFont="1" applyBorder="1" applyAlignment="1">
      <alignment horizontal="left" vertical="center"/>
    </xf>
    <xf numFmtId="0" fontId="90" fillId="0" borderId="29" xfId="0" applyFont="1" applyBorder="1" applyAlignment="1">
      <alignment horizontal="left" vertical="center"/>
    </xf>
    <xf numFmtId="0" fontId="90" fillId="0" borderId="30" xfId="0" applyFont="1" applyBorder="1" applyAlignment="1">
      <alignment horizontal="left" vertical="center"/>
    </xf>
    <xf numFmtId="0" fontId="90" fillId="0" borderId="31" xfId="0" applyFont="1" applyBorder="1" applyAlignment="1">
      <alignment horizontal="center" vertical="center"/>
    </xf>
    <xf numFmtId="0" fontId="94" fillId="0" borderId="53" xfId="136" applyFont="1" applyBorder="1" applyAlignment="1">
      <alignment vertical="center"/>
    </xf>
    <xf numFmtId="0" fontId="95" fillId="0" borderId="32" xfId="0" applyFont="1" applyBorder="1" applyAlignment="1">
      <alignment horizontal="center" vertical="center"/>
    </xf>
    <xf numFmtId="0" fontId="95" fillId="5" borderId="31" xfId="0" applyFont="1" applyFill="1" applyBorder="1" applyAlignment="1">
      <alignment horizontal="center" vertical="center"/>
    </xf>
    <xf numFmtId="0" fontId="96" fillId="0" borderId="31" xfId="0" applyFont="1" applyBorder="1" applyAlignment="1">
      <alignment vertical="center" wrapText="1"/>
    </xf>
    <xf numFmtId="0" fontId="96" fillId="0" borderId="31" xfId="0" applyFont="1" applyBorder="1" applyAlignment="1">
      <alignment vertical="center"/>
    </xf>
    <xf numFmtId="0" fontId="86" fillId="0" borderId="55" xfId="0" applyFont="1" applyBorder="1" applyAlignment="1">
      <alignment vertical="center"/>
    </xf>
    <xf numFmtId="0" fontId="86" fillId="0" borderId="56" xfId="0" applyFont="1" applyBorder="1" applyAlignment="1">
      <alignment vertical="center" wrapText="1"/>
    </xf>
    <xf numFmtId="0" fontId="86" fillId="0" borderId="56" xfId="0" applyFont="1" applyBorder="1" applyAlignment="1">
      <alignment vertical="center"/>
    </xf>
    <xf numFmtId="0" fontId="86" fillId="0" borderId="56" xfId="0" applyFont="1" applyBorder="1" applyAlignment="1">
      <alignment horizontal="center" vertical="center"/>
    </xf>
    <xf numFmtId="0" fontId="86" fillId="5" borderId="56" xfId="0" applyFont="1" applyFill="1" applyBorder="1" applyAlignment="1">
      <alignment horizontal="center" vertical="center"/>
    </xf>
    <xf numFmtId="0" fontId="90" fillId="0" borderId="57" xfId="0" applyFont="1" applyBorder="1" applyAlignment="1">
      <alignment horizontal="left" vertical="center"/>
    </xf>
    <xf numFmtId="0" fontId="90" fillId="0" borderId="59" xfId="0" applyFont="1" applyBorder="1" applyAlignment="1">
      <alignment horizontal="left" vertical="center"/>
    </xf>
    <xf numFmtId="0" fontId="90" fillId="0" borderId="58" xfId="0" applyFont="1" applyBorder="1" applyAlignment="1">
      <alignment horizontal="left" vertical="center"/>
    </xf>
    <xf numFmtId="0" fontId="86" fillId="5" borderId="60" xfId="0" applyFont="1" applyFill="1" applyBorder="1" applyAlignment="1">
      <alignment horizontal="center" vertical="center"/>
    </xf>
    <xf numFmtId="0" fontId="86" fillId="0" borderId="0" xfId="0" applyFont="1" applyAlignment="1">
      <alignment wrapText="1"/>
    </xf>
    <xf numFmtId="0" fontId="90" fillId="0" borderId="0" xfId="0" applyFont="1"/>
    <xf numFmtId="0" fontId="87" fillId="5" borderId="47" xfId="0" applyFont="1" applyFill="1" applyBorder="1" applyAlignment="1">
      <alignment vertical="center"/>
    </xf>
    <xf numFmtId="0" fontId="87" fillId="5" borderId="44" xfId="0" applyFont="1" applyFill="1" applyBorder="1" applyAlignment="1">
      <alignment vertical="center" wrapText="1"/>
    </xf>
    <xf numFmtId="0" fontId="87" fillId="5" borderId="44" xfId="0" applyFont="1" applyFill="1" applyBorder="1" applyAlignment="1">
      <alignment vertical="center"/>
    </xf>
    <xf numFmtId="0" fontId="87" fillId="5" borderId="61" xfId="0" applyFont="1" applyFill="1" applyBorder="1" applyAlignment="1">
      <alignment vertical="center"/>
    </xf>
    <xf numFmtId="0" fontId="86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 vertical="center"/>
    </xf>
    <xf numFmtId="0" fontId="97" fillId="0" borderId="0" xfId="0" applyFont="1" applyAlignment="1">
      <alignment vertical="center"/>
    </xf>
    <xf numFmtId="0" fontId="86" fillId="0" borderId="16" xfId="0" applyFont="1" applyBorder="1" applyAlignment="1">
      <alignment vertical="center" wrapText="1"/>
    </xf>
    <xf numFmtId="0" fontId="86" fillId="0" borderId="18" xfId="0" applyFont="1" applyBorder="1" applyAlignment="1">
      <alignment vertical="center"/>
    </xf>
    <xf numFmtId="0" fontId="86" fillId="0" borderId="19" xfId="0" applyFont="1" applyBorder="1" applyAlignment="1">
      <alignment vertical="center" wrapText="1"/>
    </xf>
    <xf numFmtId="0" fontId="87" fillId="0" borderId="47" xfId="0" applyFont="1" applyBorder="1" applyAlignment="1">
      <alignment horizontal="left" vertical="center" wrapText="1"/>
    </xf>
    <xf numFmtId="0" fontId="87" fillId="0" borderId="44" xfId="0" applyFont="1" applyBorder="1" applyAlignment="1">
      <alignment horizontal="left" vertical="center" wrapText="1"/>
    </xf>
    <xf numFmtId="0" fontId="87" fillId="0" borderId="61" xfId="0" applyFont="1" applyBorder="1" applyAlignment="1">
      <alignment horizontal="left" vertical="center" wrapText="1"/>
    </xf>
    <xf numFmtId="0" fontId="98" fillId="0" borderId="0" xfId="0" applyFont="1" applyAlignment="1">
      <alignment vertical="center"/>
    </xf>
    <xf numFmtId="0" fontId="98" fillId="0" borderId="0" xfId="0" applyFont="1" applyAlignment="1">
      <alignment horizontal="left" vertical="center"/>
    </xf>
    <xf numFmtId="0" fontId="93" fillId="0" borderId="0" xfId="0" applyFont="1" applyAlignment="1">
      <alignment vertical="center"/>
    </xf>
    <xf numFmtId="0" fontId="99" fillId="0" borderId="0" xfId="0" applyFont="1" applyAlignment="1">
      <alignment vertical="center"/>
    </xf>
    <xf numFmtId="0" fontId="86" fillId="0" borderId="47" xfId="0" applyFont="1" applyBorder="1" applyAlignment="1">
      <alignment vertical="center" wrapText="1"/>
    </xf>
    <xf numFmtId="0" fontId="87" fillId="0" borderId="47" xfId="0" applyFont="1" applyBorder="1" applyAlignment="1">
      <alignment horizontal="left" vertical="center"/>
    </xf>
    <xf numFmtId="0" fontId="87" fillId="0" borderId="44" xfId="0" applyFont="1" applyBorder="1" applyAlignment="1">
      <alignment horizontal="left" vertical="center"/>
    </xf>
    <xf numFmtId="0" fontId="87" fillId="0" borderId="61" xfId="0" applyFont="1" applyBorder="1" applyAlignment="1">
      <alignment horizontal="left" vertical="center"/>
    </xf>
  </cellXfs>
  <cellStyles count="13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23000000}"/>
    <cellStyle name="Comma" xfId="62" builtinId="3"/>
    <cellStyle name="Comma 2" xfId="12" xr:uid="{00000000-0005-0000-0000-000025000000}"/>
    <cellStyle name="Comma 2 2" xfId="13" xr:uid="{00000000-0005-0000-0000-000026000000}"/>
    <cellStyle name="Comma 2 6" xfId="114" xr:uid="{00000000-0005-0000-0000-000027000000}"/>
    <cellStyle name="Comma 3" xfId="14" xr:uid="{00000000-0005-0000-0000-000028000000}"/>
    <cellStyle name="Comma 4" xfId="15" xr:uid="{00000000-0005-0000-0000-000029000000}"/>
    <cellStyle name="Comma 77" xfId="126" xr:uid="{00000000-0005-0000-0000-00002A000000}"/>
    <cellStyle name="Comma0" xfId="16" xr:uid="{00000000-0005-0000-0000-00002B000000}"/>
    <cellStyle name="Currency 2" xfId="17" xr:uid="{00000000-0005-0000-0000-00002C000000}"/>
    <cellStyle name="Currency0" xfId="18" xr:uid="{00000000-0005-0000-0000-00002D000000}"/>
    <cellStyle name="Date" xfId="19" xr:uid="{00000000-0005-0000-0000-00002E000000}"/>
    <cellStyle name="Excel Built-in 20% - Accent1" xfId="20" xr:uid="{00000000-0005-0000-0000-00002F000000}"/>
    <cellStyle name="Explanatory Text" xfId="86" builtinId="53" customBuiltin="1"/>
    <cellStyle name="Fixed" xfId="21" xr:uid="{00000000-0005-0000-0000-000031000000}"/>
    <cellStyle name="Good" xfId="76" builtinId="26" customBuiltin="1"/>
    <cellStyle name="Grey" xfId="22" xr:uid="{00000000-0005-0000-0000-000033000000}"/>
    <cellStyle name="Heading 1" xfId="72" builtinId="16" customBuiltin="1"/>
    <cellStyle name="Heading 1 2" xfId="23" xr:uid="{00000000-0005-0000-0000-000035000000}"/>
    <cellStyle name="Heading 2" xfId="73" builtinId="17" customBuiltin="1"/>
    <cellStyle name="Heading 2 2" xfId="24" xr:uid="{00000000-0005-0000-0000-000037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3B000000}"/>
    <cellStyle name="Input [yellow] 2" xfId="66" xr:uid="{00000000-0005-0000-0000-00003C000000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40000000}"/>
    <cellStyle name="Normal 10" xfId="133" xr:uid="{00000000-0005-0000-0000-000041000000}"/>
    <cellStyle name="Normal 10 2" xfId="120" xr:uid="{00000000-0005-0000-0000-000042000000}"/>
    <cellStyle name="Normal 10 2 5" xfId="113" xr:uid="{00000000-0005-0000-0000-000043000000}"/>
    <cellStyle name="Normal 11" xfId="134" xr:uid="{00000000-0005-0000-0000-000044000000}"/>
    <cellStyle name="Normal 133" xfId="1" xr:uid="{00000000-0005-0000-0000-000045000000}"/>
    <cellStyle name="Normal 133 3 3" xfId="115" xr:uid="{00000000-0005-0000-0000-000046000000}"/>
    <cellStyle name="Normal 133 3 3 2" xfId="112" xr:uid="{00000000-0005-0000-0000-000047000000}"/>
    <cellStyle name="Normal 142" xfId="118" xr:uid="{00000000-0005-0000-0000-000048000000}"/>
    <cellStyle name="Normal 145" xfId="127" xr:uid="{00000000-0005-0000-0000-000049000000}"/>
    <cellStyle name="Normal 146" xfId="119" xr:uid="{00000000-0005-0000-0000-00004A000000}"/>
    <cellStyle name="Normal 146 2" xfId="123" xr:uid="{00000000-0005-0000-0000-00004B000000}"/>
    <cellStyle name="Normal 147" xfId="124" xr:uid="{00000000-0005-0000-0000-00004C000000}"/>
    <cellStyle name="Normal 148" xfId="125" xr:uid="{00000000-0005-0000-0000-00004D000000}"/>
    <cellStyle name="Normal 2" xfId="2" xr:uid="{00000000-0005-0000-0000-00004E000000}"/>
    <cellStyle name="Normal 2 2" xfId="27" xr:uid="{00000000-0005-0000-0000-00004F000000}"/>
    <cellStyle name="Normal 2 2 2" xfId="116" xr:uid="{00000000-0005-0000-0000-000050000000}"/>
    <cellStyle name="Normal 2 3" xfId="59" xr:uid="{00000000-0005-0000-0000-000051000000}"/>
    <cellStyle name="Normal 2 3 2" xfId="60" xr:uid="{00000000-0005-0000-0000-000052000000}"/>
    <cellStyle name="Normal 2 3 2 2" xfId="63" xr:uid="{00000000-0005-0000-0000-000053000000}"/>
    <cellStyle name="Normal 2 3 2 3" xfId="132" xr:uid="{00000000-0005-0000-0000-000054000000}"/>
    <cellStyle name="Normal 2 3 3" xfId="128" xr:uid="{00000000-0005-0000-0000-000055000000}"/>
    <cellStyle name="Normal 2 4" xfId="68" xr:uid="{00000000-0005-0000-0000-000056000000}"/>
    <cellStyle name="Normal 2 5" xfId="121" xr:uid="{00000000-0005-0000-0000-000057000000}"/>
    <cellStyle name="Normal 2 6" xfId="135" xr:uid="{00000000-0005-0000-0000-000058000000}"/>
    <cellStyle name="Normal 2_112060-QTM" xfId="28" xr:uid="{00000000-0005-0000-0000-000059000000}"/>
    <cellStyle name="Normal 24" xfId="117" xr:uid="{00000000-0005-0000-0000-00005A000000}"/>
    <cellStyle name="Normal 3" xfId="29" xr:uid="{00000000-0005-0000-0000-00005B000000}"/>
    <cellStyle name="Normal 3 2" xfId="30" xr:uid="{00000000-0005-0000-0000-00005C000000}"/>
    <cellStyle name="Normal 3 3" xfId="31" xr:uid="{00000000-0005-0000-0000-00005D000000}"/>
    <cellStyle name="Normal 3 4" xfId="69" xr:uid="{00000000-0005-0000-0000-00005E000000}"/>
    <cellStyle name="Normal 3_111030-111048-111061-QTCN" xfId="32" xr:uid="{00000000-0005-0000-0000-00005F000000}"/>
    <cellStyle name="Normal 31" xfId="122" xr:uid="{00000000-0005-0000-0000-000060000000}"/>
    <cellStyle name="Normal 4" xfId="33" xr:uid="{00000000-0005-0000-0000-000061000000}"/>
    <cellStyle name="Normal 4 2" xfId="34" xr:uid="{00000000-0005-0000-0000-000062000000}"/>
    <cellStyle name="Normal 4 3" xfId="61" xr:uid="{00000000-0005-0000-0000-000063000000}"/>
    <cellStyle name="Normal 5" xfId="35" xr:uid="{00000000-0005-0000-0000-000064000000}"/>
    <cellStyle name="Normal 6" xfId="36" xr:uid="{00000000-0005-0000-0000-000065000000}"/>
    <cellStyle name="Normal 7" xfId="67" xr:uid="{00000000-0005-0000-0000-000066000000}"/>
    <cellStyle name="Normal 8" xfId="70" xr:uid="{00000000-0005-0000-0000-000067000000}"/>
    <cellStyle name="Normal 8 2" xfId="129" xr:uid="{00000000-0005-0000-0000-000068000000}"/>
    <cellStyle name="Normal 9" xfId="130" xr:uid="{00000000-0005-0000-0000-000069000000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6D000000}"/>
    <cellStyle name="Percent 2" xfId="38" xr:uid="{00000000-0005-0000-0000-00006E000000}"/>
    <cellStyle name="Percent 2 2" xfId="39" xr:uid="{00000000-0005-0000-0000-00006F000000}"/>
    <cellStyle name="Percent 2 3" xfId="40" xr:uid="{00000000-0005-0000-0000-000070000000}"/>
    <cellStyle name="Percent 3" xfId="41" xr:uid="{00000000-0005-0000-0000-000071000000}"/>
    <cellStyle name="SAPBEXstdData" xfId="42" xr:uid="{00000000-0005-0000-0000-000072000000}"/>
    <cellStyle name="SAPBEXstdData 2" xfId="65" xr:uid="{00000000-0005-0000-0000-000073000000}"/>
    <cellStyle name="SAPBEXstdItem" xfId="43" xr:uid="{00000000-0005-0000-0000-000074000000}"/>
    <cellStyle name="SAPBEXstdItem 2" xfId="64" xr:uid="{00000000-0005-0000-0000-000075000000}"/>
    <cellStyle name="Standaard 6" xfId="136" xr:uid="{00000000-0005-0000-0000-000076000000}"/>
    <cellStyle name="Style 1" xfId="44" xr:uid="{00000000-0005-0000-0000-000077000000}"/>
    <cellStyle name="Times New Roman" xfId="45" xr:uid="{00000000-0005-0000-0000-000078000000}"/>
    <cellStyle name="Title" xfId="71" builtinId="15" customBuiltin="1"/>
    <cellStyle name="Total" xfId="87" builtinId="25" customBuiltin="1"/>
    <cellStyle name="Total 2" xfId="46" xr:uid="{00000000-0005-0000-0000-00007B000000}"/>
    <cellStyle name="Warning Text" xfId="84" builtinId="11" customBuiltin="1"/>
    <cellStyle name="Обычный_Лист1" xfId="47" xr:uid="{00000000-0005-0000-0000-00007D000000}"/>
    <cellStyle name="똿뗦먛귟 [0.00]_PRODUCT DETAIL Q1" xfId="48" xr:uid="{00000000-0005-0000-0000-00007E000000}"/>
    <cellStyle name="똿뗦먛귟_PRODUCT DETAIL Q1" xfId="49" xr:uid="{00000000-0005-0000-0000-00007F000000}"/>
    <cellStyle name="믅됞 [0.00]_PRODUCT DETAIL Q1" xfId="50" xr:uid="{00000000-0005-0000-0000-000080000000}"/>
    <cellStyle name="믅됞_PRODUCT DETAIL Q1" xfId="51" xr:uid="{00000000-0005-0000-0000-000081000000}"/>
    <cellStyle name="백분율_HOBONG" xfId="52" xr:uid="{00000000-0005-0000-0000-000082000000}"/>
    <cellStyle name="뷭?_BOOKSHIP" xfId="53" xr:uid="{00000000-0005-0000-0000-000083000000}"/>
    <cellStyle name="콤마 [0]_1202" xfId="54" xr:uid="{00000000-0005-0000-0000-000084000000}"/>
    <cellStyle name="콤마_1202" xfId="55" xr:uid="{00000000-0005-0000-0000-000085000000}"/>
    <cellStyle name="통화 [0]_1202" xfId="56" xr:uid="{00000000-0005-0000-0000-000086000000}"/>
    <cellStyle name="통화_1202" xfId="57" xr:uid="{00000000-0005-0000-0000-000087000000}"/>
    <cellStyle name="표준_(정보부문)월별인원계획" xfId="58" xr:uid="{00000000-0005-0000-0000-000088000000}"/>
  </cellStyles>
  <dxfs count="4"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4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428625</xdr:rowOff>
    </xdr:from>
    <xdr:to>
      <xdr:col>16</xdr:col>
      <xdr:colOff>1676982</xdr:colOff>
      <xdr:row>7</xdr:row>
      <xdr:rowOff>876684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9250" y="1428750"/>
          <a:ext cx="4172532" cy="2753109"/>
        </a:xfrm>
        <a:prstGeom prst="rect">
          <a:avLst/>
        </a:prstGeom>
      </xdr:spPr>
    </xdr:pic>
    <xdr:clientData/>
  </xdr:twoCellAnchor>
  <xdr:twoCellAnchor editAs="oneCell">
    <xdr:from>
      <xdr:col>9</xdr:col>
      <xdr:colOff>1071562</xdr:colOff>
      <xdr:row>93</xdr:row>
      <xdr:rowOff>23811</xdr:rowOff>
    </xdr:from>
    <xdr:to>
      <xdr:col>16</xdr:col>
      <xdr:colOff>1275604</xdr:colOff>
      <xdr:row>98</xdr:row>
      <xdr:rowOff>642936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54375" y="35147249"/>
          <a:ext cx="8990854" cy="5953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1752600</xdr:colOff>
      <xdr:row>13</xdr:row>
      <xdr:rowOff>76200</xdr:rowOff>
    </xdr:from>
    <xdr:to>
      <xdr:col>2</xdr:col>
      <xdr:colOff>4695643</xdr:colOff>
      <xdr:row>13</xdr:row>
      <xdr:rowOff>3467100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0" y="16992600"/>
          <a:ext cx="2943043" cy="3390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15</xdr:row>
      <xdr:rowOff>762000</xdr:rowOff>
    </xdr:from>
    <xdr:to>
      <xdr:col>2</xdr:col>
      <xdr:colOff>6919918</xdr:colOff>
      <xdr:row>15</xdr:row>
      <xdr:rowOff>2781300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00" y="22479000"/>
          <a:ext cx="6310318" cy="2019300"/>
        </a:xfrm>
        <a:prstGeom prst="rect">
          <a:avLst/>
        </a:prstGeom>
      </xdr:spPr>
    </xdr:pic>
    <xdr:clientData/>
  </xdr:twoCellAnchor>
  <xdr:twoCellAnchor editAs="oneCell">
    <xdr:from>
      <xdr:col>2</xdr:col>
      <xdr:colOff>7881937</xdr:colOff>
      <xdr:row>0</xdr:row>
      <xdr:rowOff>0</xdr:rowOff>
    </xdr:from>
    <xdr:to>
      <xdr:col>2</xdr:col>
      <xdr:colOff>12054469</xdr:colOff>
      <xdr:row>3</xdr:row>
      <xdr:rowOff>95634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11125" y="0"/>
          <a:ext cx="4172532" cy="27531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387350</xdr:colOff>
      <xdr:row>164</xdr:row>
      <xdr:rowOff>34194</xdr:rowOff>
    </xdr:from>
    <xdr:to>
      <xdr:col>8</xdr:col>
      <xdr:colOff>173520</xdr:colOff>
      <xdr:row>165</xdr:row>
      <xdr:rowOff>36193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3111500" y="32038194"/>
          <a:ext cx="4034320" cy="192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Please send us a revised proto</a:t>
          </a:r>
        </a:p>
      </xdr:txBody>
    </xdr:sp>
    <xdr:clientData/>
  </xdr:twoCellAnchor>
  <xdr:twoCellAnchor>
    <xdr:from>
      <xdr:col>1</xdr:col>
      <xdr:colOff>383117</xdr:colOff>
      <xdr:row>166</xdr:row>
      <xdr:rowOff>126153</xdr:rowOff>
    </xdr:from>
    <xdr:to>
      <xdr:col>8</xdr:col>
      <xdr:colOff>169813</xdr:colOff>
      <xdr:row>167</xdr:row>
      <xdr:rowOff>181171</xdr:rowOff>
    </xdr:to>
    <xdr:sp macro="" textlink="">
      <xdr:nvSpPr>
        <xdr:cNvPr id="3" name="Text Box 7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3107267" y="32511153"/>
          <a:ext cx="4034846" cy="245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Please send us a size set</a:t>
          </a:r>
        </a:p>
      </xdr:txBody>
    </xdr:sp>
    <xdr:clientData/>
  </xdr:twoCellAnchor>
  <xdr:twoCellAnchor>
    <xdr:from>
      <xdr:col>1</xdr:col>
      <xdr:colOff>387350</xdr:colOff>
      <xdr:row>165</xdr:row>
      <xdr:rowOff>84878</xdr:rowOff>
    </xdr:from>
    <xdr:to>
      <xdr:col>8</xdr:col>
      <xdr:colOff>172490</xdr:colOff>
      <xdr:row>166</xdr:row>
      <xdr:rowOff>86877</xdr:rowOff>
    </xdr:to>
    <xdr:sp macro="" textlink="">
      <xdr:nvSpPr>
        <xdr:cNvPr id="4" name="Text Box 7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3111500" y="32279378"/>
          <a:ext cx="4033290" cy="192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Please send us a pre-production sample</a:t>
          </a:r>
        </a:p>
        <a:p>
          <a:pPr algn="l" rtl="0">
            <a:defRPr sz="1000"/>
          </a:pPr>
          <a:endParaRPr lang="nl-BE" sz="1000" b="0" i="0" u="none" strike="noStrike" baseline="0">
            <a:solidFill>
              <a:srgbClr val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</xdr:col>
      <xdr:colOff>441083</xdr:colOff>
      <xdr:row>99</xdr:row>
      <xdr:rowOff>78154</xdr:rowOff>
    </xdr:from>
    <xdr:to>
      <xdr:col>8</xdr:col>
      <xdr:colOff>206131</xdr:colOff>
      <xdr:row>100</xdr:row>
      <xdr:rowOff>146538</xdr:rowOff>
    </xdr:to>
    <xdr:sp macro="" textlink="">
      <xdr:nvSpPr>
        <xdr:cNvPr id="5" name="Text Box 7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3165233" y="20271154"/>
          <a:ext cx="4013198" cy="2588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proto required, start making a pre-production sample</a:t>
          </a:r>
        </a:p>
        <a:p>
          <a:pPr algn="l" rtl="0">
            <a:defRPr sz="1000"/>
          </a:pPr>
          <a:endParaRPr lang="nl-B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441080</xdr:colOff>
      <xdr:row>100</xdr:row>
      <xdr:rowOff>127000</xdr:rowOff>
    </xdr:from>
    <xdr:to>
      <xdr:col>8</xdr:col>
      <xdr:colOff>207624</xdr:colOff>
      <xdr:row>102</xdr:row>
      <xdr:rowOff>68385</xdr:rowOff>
    </xdr:to>
    <xdr:sp macro="" textlink="">
      <xdr:nvSpPr>
        <xdr:cNvPr id="6" name="Text Box 7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3165230" y="20510500"/>
          <a:ext cx="4014694" cy="322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Please send us a proto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99</xdr:row>
          <xdr:rowOff>76200</xdr:rowOff>
        </xdr:from>
        <xdr:to>
          <xdr:col>1</xdr:col>
          <xdr:colOff>352425</xdr:colOff>
          <xdr:row>105</xdr:row>
          <xdr:rowOff>0</xdr:rowOff>
        </xdr:to>
        <xdr:sp macro="" textlink="">
          <xdr:nvSpPr>
            <xdr:cNvPr id="14337" name="Option Butto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2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100</xdr:row>
          <xdr:rowOff>114300</xdr:rowOff>
        </xdr:from>
        <xdr:to>
          <xdr:col>1</xdr:col>
          <xdr:colOff>352425</xdr:colOff>
          <xdr:row>105</xdr:row>
          <xdr:rowOff>0</xdr:rowOff>
        </xdr:to>
        <xdr:sp macro="" textlink="">
          <xdr:nvSpPr>
            <xdr:cNvPr id="14338" name="Option Button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2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164</xdr:row>
          <xdr:rowOff>38100</xdr:rowOff>
        </xdr:from>
        <xdr:to>
          <xdr:col>1</xdr:col>
          <xdr:colOff>314325</xdr:colOff>
          <xdr:row>165</xdr:row>
          <xdr:rowOff>85725</xdr:rowOff>
        </xdr:to>
        <xdr:sp macro="" textlink="">
          <xdr:nvSpPr>
            <xdr:cNvPr id="14339" name="Option Button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2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76200</xdr:rowOff>
        </xdr:from>
        <xdr:to>
          <xdr:col>1</xdr:col>
          <xdr:colOff>314325</xdr:colOff>
          <xdr:row>166</xdr:row>
          <xdr:rowOff>104775</xdr:rowOff>
        </xdr:to>
        <xdr:sp macro="" textlink="">
          <xdr:nvSpPr>
            <xdr:cNvPr id="14340" name="Option Button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2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166</xdr:row>
          <xdr:rowOff>85725</xdr:rowOff>
        </xdr:from>
        <xdr:to>
          <xdr:col>1</xdr:col>
          <xdr:colOff>314325</xdr:colOff>
          <xdr:row>167</xdr:row>
          <xdr:rowOff>123825</xdr:rowOff>
        </xdr:to>
        <xdr:sp macro="" textlink="">
          <xdr:nvSpPr>
            <xdr:cNvPr id="14341" name="Option Button 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02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1543050</xdr:colOff>
      <xdr:row>9</xdr:row>
      <xdr:rowOff>152400</xdr:rowOff>
    </xdr:from>
    <xdr:to>
      <xdr:col>20</xdr:col>
      <xdr:colOff>161925</xdr:colOff>
      <xdr:row>27</xdr:row>
      <xdr:rowOff>85725</xdr:rowOff>
    </xdr:to>
    <xdr:pic>
      <xdr:nvPicPr>
        <xdr:cNvPr id="7" name="Picture 5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" r="78" b="1111"/>
        <a:stretch>
          <a:fillRect/>
        </a:stretch>
      </xdr:blipFill>
      <xdr:spPr bwMode="auto">
        <a:xfrm>
          <a:off x="4267200" y="1866900"/>
          <a:ext cx="8048625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295275</xdr:colOff>
      <xdr:row>262</xdr:row>
      <xdr:rowOff>152400</xdr:rowOff>
    </xdr:from>
    <xdr:to>
      <xdr:col>36</xdr:col>
      <xdr:colOff>190500</xdr:colOff>
      <xdr:row>287</xdr:row>
      <xdr:rowOff>12700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5859125" y="48596550"/>
          <a:ext cx="7400925" cy="660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118</xdr:row>
      <xdr:rowOff>85725</xdr:rowOff>
    </xdr:from>
    <xdr:to>
      <xdr:col>1</xdr:col>
      <xdr:colOff>269875</xdr:colOff>
      <xdr:row>129</xdr:row>
      <xdr:rowOff>174625</xdr:rowOff>
    </xdr:to>
    <xdr:grpSp>
      <xdr:nvGrpSpPr>
        <xdr:cNvPr id="9" name="Group 6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>
          <a:grpSpLocks/>
        </xdr:cNvGrpSpPr>
      </xdr:nvGrpSpPr>
      <xdr:grpSpPr bwMode="auto">
        <a:xfrm>
          <a:off x="0" y="41683998"/>
          <a:ext cx="2988830" cy="2184400"/>
          <a:chOff x="7766537" y="24852923"/>
          <a:chExt cx="3409461" cy="2325077"/>
        </a:xfrm>
      </xdr:grpSpPr>
      <xdr:pic>
        <xdr:nvPicPr>
          <xdr:cNvPr id="10" name="Picture 2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8854"/>
          <a:stretch>
            <a:fillRect/>
          </a:stretch>
        </xdr:blipFill>
        <xdr:spPr bwMode="auto">
          <a:xfrm rot="5400000">
            <a:off x="8308729" y="24310731"/>
            <a:ext cx="2325077" cy="340946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Freeform 5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/>
        </xdr:nvSpPr>
        <xdr:spPr bwMode="auto">
          <a:xfrm>
            <a:off x="7897251" y="26376923"/>
            <a:ext cx="3148033" cy="136769"/>
          </a:xfrm>
          <a:custGeom>
            <a:avLst/>
            <a:gdLst>
              <a:gd name="connsiteX0" fmla="*/ 0 w 3155462"/>
              <a:gd name="connsiteY0" fmla="*/ 68385 h 177260"/>
              <a:gd name="connsiteX1" fmla="*/ 1631462 w 3155462"/>
              <a:gd name="connsiteY1" fmla="*/ 175846 h 177260"/>
              <a:gd name="connsiteX2" fmla="*/ 3155462 w 3155462"/>
              <a:gd name="connsiteY2" fmla="*/ 0 h 17726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155462" h="177260">
                <a:moveTo>
                  <a:pt x="0" y="68385"/>
                </a:moveTo>
                <a:cubicBezTo>
                  <a:pt x="552776" y="127814"/>
                  <a:pt x="1105552" y="187243"/>
                  <a:pt x="1631462" y="175846"/>
                </a:cubicBezTo>
                <a:cubicBezTo>
                  <a:pt x="2157372" y="164449"/>
                  <a:pt x="2656417" y="82224"/>
                  <a:pt x="3155462" y="0"/>
                </a:cubicBezTo>
              </a:path>
            </a:pathLst>
          </a:custGeom>
          <a:noFill/>
          <a:ln w="1905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endParaRPr lang="en-US"/>
          </a:p>
        </xdr:txBody>
      </xdr:sp>
    </xdr:grpSp>
    <xdr:clientData/>
  </xdr:twoCellAnchor>
  <xdr:twoCellAnchor>
    <xdr:from>
      <xdr:col>0</xdr:col>
      <xdr:colOff>0</xdr:colOff>
      <xdr:row>135</xdr:row>
      <xdr:rowOff>66675</xdr:rowOff>
    </xdr:from>
    <xdr:to>
      <xdr:col>2</xdr:col>
      <xdr:colOff>0</xdr:colOff>
      <xdr:row>157</xdr:row>
      <xdr:rowOff>76200</xdr:rowOff>
    </xdr:to>
    <xdr:grpSp>
      <xdr:nvGrpSpPr>
        <xdr:cNvPr id="12" name="Group 19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pSpPr>
          <a:grpSpLocks/>
        </xdr:cNvGrpSpPr>
      </xdr:nvGrpSpPr>
      <xdr:grpSpPr bwMode="auto">
        <a:xfrm>
          <a:off x="0" y="46895039"/>
          <a:ext cx="5437909" cy="4200525"/>
          <a:chOff x="0" y="27217287"/>
          <a:chExt cx="4583003" cy="4317791"/>
        </a:xfrm>
      </xdr:grpSpPr>
      <xdr:grpSp>
        <xdr:nvGrpSpPr>
          <xdr:cNvPr id="13" name="Group 8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GrpSpPr>
            <a:grpSpLocks/>
          </xdr:cNvGrpSpPr>
        </xdr:nvGrpSpPr>
        <xdr:grpSpPr bwMode="auto">
          <a:xfrm>
            <a:off x="0" y="27217287"/>
            <a:ext cx="3238345" cy="4317791"/>
            <a:chOff x="12830463" y="22703900"/>
            <a:chExt cx="3409461" cy="4545947"/>
          </a:xfrm>
        </xdr:grpSpPr>
        <xdr:pic>
          <xdr:nvPicPr>
            <xdr:cNvPr id="16" name="Picture 4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5400000">
              <a:off x="12262220" y="23272143"/>
              <a:ext cx="4545947" cy="340946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7" name="Freeform 7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SpPr/>
          </xdr:nvSpPr>
          <xdr:spPr bwMode="auto">
            <a:xfrm>
              <a:off x="14622670" y="23229622"/>
              <a:ext cx="942057" cy="2865699"/>
            </a:xfrm>
            <a:custGeom>
              <a:avLst/>
              <a:gdLst>
                <a:gd name="connsiteX0" fmla="*/ 18930 w 761391"/>
                <a:gd name="connsiteY0" fmla="*/ 183268 h 2926970"/>
                <a:gd name="connsiteX1" fmla="*/ 9161 w 761391"/>
                <a:gd name="connsiteY1" fmla="*/ 241883 h 2926970"/>
                <a:gd name="connsiteX2" fmla="*/ 77545 w 761391"/>
                <a:gd name="connsiteY2" fmla="*/ 2547422 h 2926970"/>
                <a:gd name="connsiteX3" fmla="*/ 761391 w 761391"/>
                <a:gd name="connsiteY3" fmla="*/ 2899114 h 2926970"/>
                <a:gd name="connsiteX0" fmla="*/ 181 w 742642"/>
                <a:gd name="connsiteY0" fmla="*/ 271096 h 3019511"/>
                <a:gd name="connsiteX1" fmla="*/ 390950 w 742642"/>
                <a:gd name="connsiteY1" fmla="*/ 192942 h 3019511"/>
                <a:gd name="connsiteX2" fmla="*/ 58796 w 742642"/>
                <a:gd name="connsiteY2" fmla="*/ 2635250 h 3019511"/>
                <a:gd name="connsiteX3" fmla="*/ 742642 w 742642"/>
                <a:gd name="connsiteY3" fmla="*/ 2986942 h 3019511"/>
                <a:gd name="connsiteX0" fmla="*/ 338016 w 689708"/>
                <a:gd name="connsiteY0" fmla="*/ 0 h 2826569"/>
                <a:gd name="connsiteX1" fmla="*/ 5862 w 689708"/>
                <a:gd name="connsiteY1" fmla="*/ 2442308 h 2826569"/>
                <a:gd name="connsiteX2" fmla="*/ 689708 w 689708"/>
                <a:gd name="connsiteY2" fmla="*/ 2794000 h 2826569"/>
                <a:gd name="connsiteX0" fmla="*/ 0 w 830384"/>
                <a:gd name="connsiteY0" fmla="*/ 0 h 2775976"/>
                <a:gd name="connsiteX1" fmla="*/ 146538 w 830384"/>
                <a:gd name="connsiteY1" fmla="*/ 2393462 h 2775976"/>
                <a:gd name="connsiteX2" fmla="*/ 830384 w 830384"/>
                <a:gd name="connsiteY2" fmla="*/ 2745154 h 2775976"/>
                <a:gd name="connsiteX0" fmla="*/ 63520 w 893904"/>
                <a:gd name="connsiteY0" fmla="*/ 0 h 2775976"/>
                <a:gd name="connsiteX1" fmla="*/ 210058 w 893904"/>
                <a:gd name="connsiteY1" fmla="*/ 2393462 h 2775976"/>
                <a:gd name="connsiteX2" fmla="*/ 893904 w 893904"/>
                <a:gd name="connsiteY2" fmla="*/ 2745154 h 2775976"/>
                <a:gd name="connsiteX0" fmla="*/ 65293 w 895677"/>
                <a:gd name="connsiteY0" fmla="*/ 0 h 2753485"/>
                <a:gd name="connsiteX1" fmla="*/ 211831 w 895677"/>
                <a:gd name="connsiteY1" fmla="*/ 2393462 h 2753485"/>
                <a:gd name="connsiteX2" fmla="*/ 895677 w 895677"/>
                <a:gd name="connsiteY2" fmla="*/ 2745154 h 2753485"/>
                <a:gd name="connsiteX0" fmla="*/ 80035 w 910419"/>
                <a:gd name="connsiteY0" fmla="*/ 0 h 2752110"/>
                <a:gd name="connsiteX1" fmla="*/ 167957 w 910419"/>
                <a:gd name="connsiteY1" fmla="*/ 2354385 h 2752110"/>
                <a:gd name="connsiteX2" fmla="*/ 910419 w 910419"/>
                <a:gd name="connsiteY2" fmla="*/ 2745154 h 2752110"/>
                <a:gd name="connsiteX0" fmla="*/ 80035 w 910419"/>
                <a:gd name="connsiteY0" fmla="*/ 0 h 2745154"/>
                <a:gd name="connsiteX1" fmla="*/ 167957 w 910419"/>
                <a:gd name="connsiteY1" fmla="*/ 2354385 h 2745154"/>
                <a:gd name="connsiteX2" fmla="*/ 910419 w 910419"/>
                <a:gd name="connsiteY2" fmla="*/ 2745154 h 2745154"/>
                <a:gd name="connsiteX0" fmla="*/ 78028 w 918181"/>
                <a:gd name="connsiteY0" fmla="*/ 0 h 2823308"/>
                <a:gd name="connsiteX1" fmla="*/ 165950 w 918181"/>
                <a:gd name="connsiteY1" fmla="*/ 2354385 h 2823308"/>
                <a:gd name="connsiteX2" fmla="*/ 918181 w 918181"/>
                <a:gd name="connsiteY2" fmla="*/ 2823308 h 2823308"/>
                <a:gd name="connsiteX0" fmla="*/ 78028 w 918181"/>
                <a:gd name="connsiteY0" fmla="*/ 0 h 2823308"/>
                <a:gd name="connsiteX1" fmla="*/ 165950 w 918181"/>
                <a:gd name="connsiteY1" fmla="*/ 2354385 h 2823308"/>
                <a:gd name="connsiteX2" fmla="*/ 918181 w 918181"/>
                <a:gd name="connsiteY2" fmla="*/ 2823308 h 2823308"/>
                <a:gd name="connsiteX0" fmla="*/ 78028 w 918181"/>
                <a:gd name="connsiteY0" fmla="*/ 0 h 2891693"/>
                <a:gd name="connsiteX1" fmla="*/ 165950 w 918181"/>
                <a:gd name="connsiteY1" fmla="*/ 2354385 h 2891693"/>
                <a:gd name="connsiteX2" fmla="*/ 918181 w 918181"/>
                <a:gd name="connsiteY2" fmla="*/ 2891693 h 2891693"/>
                <a:gd name="connsiteX0" fmla="*/ 82948 w 923101"/>
                <a:gd name="connsiteY0" fmla="*/ 0 h 2891693"/>
                <a:gd name="connsiteX1" fmla="*/ 170870 w 923101"/>
                <a:gd name="connsiteY1" fmla="*/ 2354385 h 2891693"/>
                <a:gd name="connsiteX2" fmla="*/ 923101 w 923101"/>
                <a:gd name="connsiteY2" fmla="*/ 2891693 h 2891693"/>
                <a:gd name="connsiteX0" fmla="*/ 79984 w 920137"/>
                <a:gd name="connsiteY0" fmla="*/ 0 h 2891693"/>
                <a:gd name="connsiteX1" fmla="*/ 177675 w 920137"/>
                <a:gd name="connsiteY1" fmla="*/ 2393462 h 2891693"/>
                <a:gd name="connsiteX2" fmla="*/ 920137 w 920137"/>
                <a:gd name="connsiteY2" fmla="*/ 2891693 h 2891693"/>
                <a:gd name="connsiteX0" fmla="*/ 62715 w 902868"/>
                <a:gd name="connsiteY0" fmla="*/ 0 h 2891693"/>
                <a:gd name="connsiteX1" fmla="*/ 160406 w 902868"/>
                <a:gd name="connsiteY1" fmla="*/ 2393462 h 2891693"/>
                <a:gd name="connsiteX2" fmla="*/ 902868 w 902868"/>
                <a:gd name="connsiteY2" fmla="*/ 2891693 h 2891693"/>
                <a:gd name="connsiteX0" fmla="*/ 65568 w 876414"/>
                <a:gd name="connsiteY0" fmla="*/ 0 h 2862385"/>
                <a:gd name="connsiteX1" fmla="*/ 133952 w 876414"/>
                <a:gd name="connsiteY1" fmla="*/ 2364154 h 2862385"/>
                <a:gd name="connsiteX2" fmla="*/ 876414 w 876414"/>
                <a:gd name="connsiteY2" fmla="*/ 2862385 h 2862385"/>
                <a:gd name="connsiteX0" fmla="*/ 121462 w 932308"/>
                <a:gd name="connsiteY0" fmla="*/ 0 h 2862385"/>
                <a:gd name="connsiteX1" fmla="*/ 189846 w 932308"/>
                <a:gd name="connsiteY1" fmla="*/ 2364154 h 2862385"/>
                <a:gd name="connsiteX2" fmla="*/ 932308 w 932308"/>
                <a:gd name="connsiteY2" fmla="*/ 2862385 h 2862385"/>
                <a:gd name="connsiteX0" fmla="*/ 121462 w 932308"/>
                <a:gd name="connsiteY0" fmla="*/ 0 h 2862385"/>
                <a:gd name="connsiteX1" fmla="*/ 189846 w 932308"/>
                <a:gd name="connsiteY1" fmla="*/ 2364154 h 2862385"/>
                <a:gd name="connsiteX2" fmla="*/ 932308 w 932308"/>
                <a:gd name="connsiteY2" fmla="*/ 2862385 h 2862385"/>
                <a:gd name="connsiteX0" fmla="*/ 118615 w 929461"/>
                <a:gd name="connsiteY0" fmla="*/ 0 h 2862385"/>
                <a:gd name="connsiteX1" fmla="*/ 196769 w 929461"/>
                <a:gd name="connsiteY1" fmla="*/ 2393461 h 2862385"/>
                <a:gd name="connsiteX2" fmla="*/ 929461 w 929461"/>
                <a:gd name="connsiteY2" fmla="*/ 2862385 h 2862385"/>
                <a:gd name="connsiteX0" fmla="*/ 128542 w 939388"/>
                <a:gd name="connsiteY0" fmla="*/ 0 h 2862385"/>
                <a:gd name="connsiteX1" fmla="*/ 206696 w 939388"/>
                <a:gd name="connsiteY1" fmla="*/ 2393461 h 2862385"/>
                <a:gd name="connsiteX2" fmla="*/ 939388 w 939388"/>
                <a:gd name="connsiteY2" fmla="*/ 2862385 h 2862385"/>
                <a:gd name="connsiteX0" fmla="*/ 125474 w 936320"/>
                <a:gd name="connsiteY0" fmla="*/ 0 h 2862385"/>
                <a:gd name="connsiteX1" fmla="*/ 213398 w 936320"/>
                <a:gd name="connsiteY1" fmla="*/ 2364153 h 2862385"/>
                <a:gd name="connsiteX2" fmla="*/ 936320 w 936320"/>
                <a:gd name="connsiteY2" fmla="*/ 2862385 h 2862385"/>
                <a:gd name="connsiteX0" fmla="*/ 125474 w 936320"/>
                <a:gd name="connsiteY0" fmla="*/ 0 h 2862385"/>
                <a:gd name="connsiteX1" fmla="*/ 213398 w 936320"/>
                <a:gd name="connsiteY1" fmla="*/ 2364153 h 2862385"/>
                <a:gd name="connsiteX2" fmla="*/ 936320 w 936320"/>
                <a:gd name="connsiteY2" fmla="*/ 2862385 h 286238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936320" h="2862385">
                  <a:moveTo>
                    <a:pt x="125474" y="0"/>
                  </a:moveTo>
                  <a:cubicBezTo>
                    <a:pt x="-118757" y="1097412"/>
                    <a:pt x="39180" y="1994550"/>
                    <a:pt x="213398" y="2364153"/>
                  </a:cubicBezTo>
                  <a:cubicBezTo>
                    <a:pt x="387616" y="2733756"/>
                    <a:pt x="588699" y="2820052"/>
                    <a:pt x="936320" y="2862385"/>
                  </a:cubicBezTo>
                </a:path>
              </a:pathLst>
            </a:custGeom>
            <a:noFill/>
            <a:ln w="28575" cap="flat" cmpd="sng" algn="ctr">
              <a:solidFill>
                <a:srgbClr val="FF0000"/>
              </a:solidFill>
              <a:prstDash val="dash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endParaRPr lang="en-US"/>
            </a:p>
          </xdr:txBody>
        </xdr:sp>
      </xdr:grpSp>
      <xdr:cxnSp macro="">
        <xdr:nvCxnSpPr>
          <xdr:cNvPr id="14" name="Straight Arrow Connector 13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2139461" y="29571462"/>
            <a:ext cx="508001" cy="595921"/>
          </a:xfrm>
          <a:prstGeom prst="straightConnector1">
            <a:avLst/>
          </a:prstGeom>
          <a:noFill/>
          <a:ln w="28575" algn="ctr">
            <a:solidFill>
              <a:srgbClr val="FF0000"/>
            </a:solidFill>
            <a:round/>
            <a:headEnd/>
            <a:tailEnd type="triangle" w="med" len="med"/>
          </a:ln>
        </xdr:spPr>
      </xdr:cxn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/>
        </xdr:nvSpPr>
        <xdr:spPr>
          <a:xfrm>
            <a:off x="1931408" y="29283169"/>
            <a:ext cx="2651595" cy="2251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1100" kern="1200">
                <a:solidFill>
                  <a:srgbClr val="FF0000"/>
                </a:solidFill>
              </a:rPr>
              <a:t>take</a:t>
            </a:r>
            <a:r>
              <a:rPr lang="en-GB" sz="1100" kern="1200" baseline="0">
                <a:solidFill>
                  <a:srgbClr val="FF0000"/>
                </a:solidFill>
              </a:rPr>
              <a:t> out 0,5 to 0,7 cm here and reshape</a:t>
            </a:r>
            <a:endParaRPr lang="en-GB" sz="1100" kern="1200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i.nguyen/Desktop/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CORTEIZ/3-SS24/2-PRODUCTION/2-STYLE-FILE/CUTTING%20DOCKETS/BULK/DROP%204/ALCATRAZ%20HOODIE%202024%20OFF%20WHITE-%20CRTZ-1206%20-%20BABY%20BLUE.xlsx" TargetMode="External"/><Relationship Id="rId2" Type="http://schemas.microsoft.com/office/2019/04/relationships/externalLinkLongPath" Target="/sites/COMMERCIAL/Shared%20Documents/General/2-CUSTOMER-FOLDER/CORTEIZ/3-SS24/2-PRODUCTION/2-STYLE-FILE/CUTTING%20DOCKETS/BULK/DROP%204/ALCATRAZ%20HOODIE%202024%20OFF%20WHITE-%20CRTZ-1206%20-%20BABY%20BLUE.xlsx?BA8C57DC" TargetMode="External"/><Relationship Id="rId1" Type="http://schemas.openxmlformats.org/officeDocument/2006/relationships/externalLinkPath" Target="file:///\\BA8C57DC\ALCATRAZ%20HOODIE%202024%20OFF%20WHITE-%20CRTZ-1206%20-%20BABY%20BLUE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DEVELOPMENT-DevelopmentReporting/Shared%20Documents/DEVELOPMENT%20CUSTOMERS/TOMORROWLAND/2-SU25/1-SAMPLE/2-STYLE-FILE/5.%20COMMENTS/RECEIVED%20ON%2024.DEC/RIBBED%20TOP%20WOMEN.xls" TargetMode="External"/><Relationship Id="rId1" Type="http://schemas.openxmlformats.org/officeDocument/2006/relationships/externalLinkPath" Target="/sites/DEVELOPMENT-DevelopmentReporting/Shared%20Documents/DEVELOPMENT%20CUSTOMERS/TOMORROWLAND/2-SU25/1-SAMPLE/2-STYLE-FILE/5.%20COMMENTS/RECEIVED%20ON%2024.DEC/RIBBED%20TOP%20WOM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6">
          <cell r="D6" t="str">
            <v>C21  SS24  G2693</v>
          </cell>
        </row>
        <row r="7">
          <cell r="D7" t="str">
            <v>CRTZ-1206</v>
          </cell>
        </row>
        <row r="8">
          <cell r="D8" t="str">
            <v>ALCATRAZ HOODIE 2024 OFF WHITE</v>
          </cell>
        </row>
        <row r="33">
          <cell r="A33" t="str">
            <v>CREAM</v>
          </cell>
        </row>
        <row r="37">
          <cell r="E37" t="str">
            <v>BABY BLUE</v>
          </cell>
        </row>
        <row r="42">
          <cell r="B42" t="str">
            <v>CHỈ 40/2</v>
          </cell>
          <cell r="F42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 INFO"/>
      <sheetName val="PROTO"/>
      <sheetName val="PRE-PRODUCTION SAMPLE"/>
    </sheetNames>
    <definedNames>
      <definedName name="_Toc134929903" refersTo="='GENERAL INFO'!$C$8" sheetId="0"/>
    </definedNames>
    <sheetDataSet>
      <sheetData sheetId="0">
        <row r="6">
          <cell r="C6" t="str">
            <v>WOMEN</v>
          </cell>
        </row>
        <row r="9">
          <cell r="C9" t="str">
            <v>RIBBED TOP WOMEN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127"/>
  <sheetViews>
    <sheetView view="pageBreakPreview" topLeftCell="A53" zoomScale="40" zoomScaleNormal="10" zoomScaleSheetLayoutView="40" zoomScalePageLayoutView="25" workbookViewId="0">
      <selection activeCell="I58" sqref="I58"/>
    </sheetView>
  </sheetViews>
  <sheetFormatPr defaultColWidth="9.140625" defaultRowHeight="16.5"/>
  <cols>
    <col min="1" max="1" width="8.42578125" style="28" customWidth="1"/>
    <col min="2" max="2" width="41.42578125" style="28" customWidth="1"/>
    <col min="3" max="3" width="24" style="28" customWidth="1"/>
    <col min="4" max="4" width="29.5703125" style="28" customWidth="1"/>
    <col min="5" max="5" width="30.28515625" style="28" customWidth="1"/>
    <col min="6" max="6" width="23.140625" style="28" customWidth="1"/>
    <col min="7" max="7" width="20" style="29" customWidth="1"/>
    <col min="8" max="8" width="21.85546875" style="28" customWidth="1"/>
    <col min="9" max="9" width="24.140625" style="28" customWidth="1"/>
    <col min="10" max="10" width="20.42578125" style="28" customWidth="1"/>
    <col min="11" max="11" width="25.42578125" style="28" customWidth="1"/>
    <col min="12" max="12" width="28" style="28" customWidth="1"/>
    <col min="13" max="13" width="20.42578125" style="28" customWidth="1"/>
    <col min="14" max="14" width="13.42578125" style="28" customWidth="1"/>
    <col min="15" max="15" width="14.140625" style="28" customWidth="1"/>
    <col min="16" max="16" width="9.85546875" style="28" customWidth="1"/>
    <col min="17" max="17" width="31.85546875" style="28" customWidth="1"/>
    <col min="18" max="18" width="11" style="28" bestFit="1" customWidth="1"/>
    <col min="19" max="19" width="30.5703125" style="92" bestFit="1" customWidth="1"/>
    <col min="20" max="20" width="9.140625" style="28"/>
    <col min="21" max="21" width="11.85546875" style="28" bestFit="1" customWidth="1"/>
    <col min="22" max="16384" width="9.140625" style="28"/>
  </cols>
  <sheetData>
    <row r="1" spans="1:19" s="1" customFormat="1" ht="27" customHeight="1">
      <c r="A1" s="30"/>
      <c r="B1" s="30"/>
      <c r="C1" s="30"/>
      <c r="D1" s="31"/>
      <c r="E1" s="30"/>
      <c r="F1" s="30"/>
      <c r="G1" s="30"/>
      <c r="H1" s="30"/>
      <c r="I1" s="30"/>
      <c r="J1" s="30"/>
      <c r="K1" s="30"/>
      <c r="L1" s="32"/>
      <c r="M1" s="32"/>
      <c r="N1" s="220" t="s">
        <v>65</v>
      </c>
      <c r="O1" s="220" t="s">
        <v>65</v>
      </c>
      <c r="P1" s="221" t="s">
        <v>66</v>
      </c>
      <c r="Q1" s="221"/>
      <c r="S1" s="80"/>
    </row>
    <row r="2" spans="1:19" s="1" customFormat="1" ht="27" customHeight="1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2"/>
      <c r="M2" s="32"/>
      <c r="N2" s="220" t="s">
        <v>67</v>
      </c>
      <c r="O2" s="220" t="s">
        <v>67</v>
      </c>
      <c r="P2" s="222" t="s">
        <v>68</v>
      </c>
      <c r="Q2" s="222"/>
      <c r="S2" s="80"/>
    </row>
    <row r="3" spans="1:19" s="1" customFormat="1" ht="27" customHeight="1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2"/>
      <c r="M3" s="32"/>
      <c r="N3" s="220" t="s">
        <v>69</v>
      </c>
      <c r="O3" s="220" t="s">
        <v>69</v>
      </c>
      <c r="P3" s="223" t="s">
        <v>71</v>
      </c>
      <c r="Q3" s="221"/>
      <c r="S3" s="80"/>
    </row>
    <row r="4" spans="1:19" s="2" customFormat="1" ht="41.1" customHeight="1" thickBot="1">
      <c r="B4" s="3" t="s">
        <v>118</v>
      </c>
      <c r="G4" s="4"/>
      <c r="S4" s="81"/>
    </row>
    <row r="5" spans="1:19" s="2" customFormat="1" ht="41.1" customHeight="1">
      <c r="B5" s="5" t="s">
        <v>0</v>
      </c>
      <c r="C5" s="5"/>
      <c r="D5" s="3"/>
      <c r="F5" s="6"/>
      <c r="G5" s="224" t="s">
        <v>237</v>
      </c>
      <c r="H5" s="225"/>
      <c r="I5" s="225"/>
      <c r="J5" s="225"/>
      <c r="K5" s="225"/>
      <c r="L5" s="225"/>
      <c r="M5" s="226"/>
      <c r="N5" s="170"/>
      <c r="O5" s="140"/>
      <c r="S5" s="81"/>
    </row>
    <row r="6" spans="1:19" s="7" customFormat="1" ht="50.45" customHeight="1">
      <c r="B6" s="8" t="s">
        <v>40</v>
      </c>
      <c r="C6" s="8"/>
      <c r="D6" s="41" t="s">
        <v>192</v>
      </c>
      <c r="E6" s="77"/>
      <c r="F6" s="8"/>
      <c r="G6" s="227"/>
      <c r="H6" s="228"/>
      <c r="I6" s="228"/>
      <c r="J6" s="228"/>
      <c r="K6" s="228"/>
      <c r="L6" s="228"/>
      <c r="M6" s="229"/>
      <c r="N6" s="140"/>
      <c r="O6" s="10"/>
      <c r="P6" s="10"/>
      <c r="Q6" s="10"/>
      <c r="S6" s="82"/>
    </row>
    <row r="7" spans="1:19" s="7" customFormat="1" ht="50.45" customHeight="1">
      <c r="B7" s="8" t="s">
        <v>41</v>
      </c>
      <c r="C7" s="8"/>
      <c r="D7" s="41" t="s">
        <v>270</v>
      </c>
      <c r="E7" s="41"/>
      <c r="F7" s="8"/>
      <c r="G7" s="227"/>
      <c r="H7" s="228"/>
      <c r="I7" s="228"/>
      <c r="J7" s="228"/>
      <c r="K7" s="228"/>
      <c r="L7" s="228"/>
      <c r="M7" s="229"/>
      <c r="N7" s="10"/>
      <c r="O7" s="10"/>
      <c r="P7" s="10"/>
      <c r="Q7" s="10"/>
      <c r="S7" s="82"/>
    </row>
    <row r="8" spans="1:19" s="7" customFormat="1" ht="82.5" customHeight="1" thickBot="1">
      <c r="B8" s="8" t="s">
        <v>42</v>
      </c>
      <c r="C8" s="8"/>
      <c r="D8" s="238" t="s">
        <v>225</v>
      </c>
      <c r="E8" s="239"/>
      <c r="F8" s="240"/>
      <c r="G8" s="230"/>
      <c r="H8" s="231"/>
      <c r="I8" s="231"/>
      <c r="J8" s="231"/>
      <c r="K8" s="231"/>
      <c r="L8" s="231"/>
      <c r="M8" s="232"/>
      <c r="N8" s="10"/>
      <c r="O8" s="10"/>
      <c r="P8" s="10"/>
      <c r="Q8" s="10"/>
      <c r="S8" s="82"/>
    </row>
    <row r="9" spans="1:19" s="2" customFormat="1" ht="46.5" customHeight="1">
      <c r="B9" s="116" t="s">
        <v>1</v>
      </c>
      <c r="C9" s="116"/>
      <c r="D9" s="164" t="s">
        <v>102</v>
      </c>
      <c r="E9" s="41"/>
      <c r="F9" s="3"/>
      <c r="G9" s="6"/>
      <c r="H9" s="3"/>
      <c r="I9" s="3"/>
      <c r="J9" s="3"/>
      <c r="K9" s="3"/>
      <c r="L9" s="3"/>
      <c r="M9" s="3"/>
      <c r="N9" s="3"/>
      <c r="O9" s="3"/>
      <c r="P9" s="3"/>
      <c r="Q9" s="3"/>
      <c r="S9" s="81"/>
    </row>
    <row r="10" spans="1:19" s="2" customFormat="1" ht="48.6" customHeight="1">
      <c r="B10" s="146" t="s">
        <v>2</v>
      </c>
      <c r="C10" s="147"/>
      <c r="D10" s="148" t="s">
        <v>110</v>
      </c>
      <c r="E10" s="149"/>
      <c r="F10" s="149"/>
      <c r="G10" s="150"/>
      <c r="H10" s="149"/>
      <c r="I10" s="151"/>
      <c r="J10" s="151" t="s">
        <v>43</v>
      </c>
      <c r="K10" s="151"/>
      <c r="L10" s="151" t="s">
        <v>193</v>
      </c>
      <c r="M10" s="151"/>
      <c r="N10" s="152"/>
      <c r="O10" s="152"/>
      <c r="P10" s="152"/>
      <c r="Q10" s="152"/>
      <c r="S10" s="81"/>
    </row>
    <row r="11" spans="1:19" s="2" customFormat="1" ht="122.45" customHeight="1">
      <c r="B11" s="151" t="s">
        <v>3</v>
      </c>
      <c r="C11" s="151"/>
      <c r="D11" s="234">
        <v>45625</v>
      </c>
      <c r="E11" s="235"/>
      <c r="F11" s="235"/>
      <c r="G11" s="153"/>
      <c r="H11" s="154"/>
      <c r="I11" s="151"/>
      <c r="J11" s="151" t="s">
        <v>4</v>
      </c>
      <c r="K11" s="151"/>
      <c r="L11" s="237" t="s">
        <v>238</v>
      </c>
      <c r="M11" s="237"/>
      <c r="N11" s="237"/>
      <c r="O11" s="237"/>
      <c r="P11" s="237"/>
      <c r="Q11" s="237"/>
      <c r="S11" s="81"/>
    </row>
    <row r="12" spans="1:19" s="2" customFormat="1" ht="44.45" customHeight="1">
      <c r="B12" s="151" t="s">
        <v>5</v>
      </c>
      <c r="C12" s="151"/>
      <c r="D12" s="155"/>
      <c r="E12" s="151"/>
      <c r="F12" s="151"/>
      <c r="G12" s="156"/>
      <c r="H12" s="157"/>
      <c r="I12" s="151"/>
      <c r="J12" s="151" t="s">
        <v>38</v>
      </c>
      <c r="L12" s="151" t="s">
        <v>72</v>
      </c>
      <c r="M12" s="151"/>
      <c r="N12" s="151"/>
      <c r="O12" s="157"/>
      <c r="P12" s="157"/>
      <c r="Q12" s="152"/>
      <c r="S12" s="81"/>
    </row>
    <row r="13" spans="1:19" s="2" customFormat="1" ht="44.45" customHeight="1">
      <c r="B13" s="236"/>
      <c r="C13" s="236"/>
      <c r="D13" s="236"/>
      <c r="E13" s="236"/>
      <c r="F13" s="236"/>
      <c r="G13" s="156"/>
      <c r="H13" s="157" t="s">
        <v>214</v>
      </c>
      <c r="I13" s="151"/>
      <c r="J13" s="151" t="s">
        <v>6</v>
      </c>
      <c r="K13" s="151"/>
      <c r="L13" s="151" t="s">
        <v>111</v>
      </c>
      <c r="M13" s="151"/>
      <c r="N13" s="157"/>
      <c r="O13" s="152"/>
      <c r="P13" s="152"/>
      <c r="Q13" s="157"/>
      <c r="S13" s="81"/>
    </row>
    <row r="14" spans="1:19" s="2" customFormat="1" ht="44.45" customHeight="1">
      <c r="B14" s="151" t="s">
        <v>47</v>
      </c>
      <c r="C14" s="151"/>
      <c r="D14" s="151" t="s">
        <v>7</v>
      </c>
      <c r="E14" s="151"/>
      <c r="F14" s="151"/>
      <c r="G14" s="158"/>
      <c r="H14" s="151"/>
      <c r="I14" s="151"/>
      <c r="J14" s="151" t="s">
        <v>8</v>
      </c>
      <c r="K14" s="151"/>
      <c r="L14" s="152" t="s">
        <v>119</v>
      </c>
      <c r="M14" s="152"/>
      <c r="N14" s="152"/>
      <c r="O14" s="152"/>
      <c r="P14" s="152"/>
      <c r="Q14" s="152"/>
      <c r="S14" s="81"/>
    </row>
    <row r="15" spans="1:19" s="2" customFormat="1" ht="44.45" customHeight="1">
      <c r="B15" s="160" t="s">
        <v>58</v>
      </c>
      <c r="C15" s="9"/>
      <c r="D15" s="9"/>
      <c r="E15" s="116"/>
      <c r="F15" s="116"/>
      <c r="G15" s="159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S15" s="81"/>
    </row>
    <row r="16" spans="1:19" s="15" customFormat="1" ht="18.75" customHeight="1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S16" s="84"/>
    </row>
    <row r="17" spans="2:19" s="63" customFormat="1" ht="52.5">
      <c r="B17" s="59"/>
      <c r="C17" s="165" t="s">
        <v>64</v>
      </c>
      <c r="D17" s="165" t="s">
        <v>9</v>
      </c>
      <c r="E17" s="61" t="s">
        <v>50</v>
      </c>
      <c r="F17" s="61"/>
      <c r="G17" s="61" t="s">
        <v>78</v>
      </c>
      <c r="H17" s="61" t="s">
        <v>54</v>
      </c>
      <c r="I17" s="61" t="s">
        <v>10</v>
      </c>
      <c r="J17" s="61" t="s">
        <v>51</v>
      </c>
      <c r="K17" s="61" t="s">
        <v>52</v>
      </c>
      <c r="L17" s="61"/>
      <c r="M17" s="61"/>
      <c r="N17" s="61"/>
      <c r="O17" s="61"/>
      <c r="P17" s="61"/>
      <c r="Q17" s="167" t="s">
        <v>11</v>
      </c>
      <c r="S17" s="85"/>
    </row>
    <row r="18" spans="2:19" s="63" customFormat="1" ht="71.45" customHeight="1">
      <c r="B18" s="166" t="s">
        <v>12</v>
      </c>
      <c r="C18" s="109"/>
      <c r="D18" s="65" t="s">
        <v>271</v>
      </c>
      <c r="E18" s="66"/>
      <c r="F18" s="106"/>
      <c r="G18" s="106">
        <v>0</v>
      </c>
      <c r="H18" s="106">
        <v>1</v>
      </c>
      <c r="I18" s="106">
        <v>0</v>
      </c>
      <c r="J18" s="106">
        <v>0</v>
      </c>
      <c r="K18" s="106">
        <v>0</v>
      </c>
      <c r="L18" s="106"/>
      <c r="M18" s="106"/>
      <c r="N18" s="67"/>
      <c r="O18" s="67"/>
      <c r="P18" s="67"/>
      <c r="Q18" s="68">
        <f>SUM(E18:P18)</f>
        <v>1</v>
      </c>
      <c r="S18" s="85"/>
    </row>
    <row r="19" spans="2:19" s="63" customFormat="1" ht="71.45" customHeight="1">
      <c r="B19" s="166" t="s">
        <v>57</v>
      </c>
      <c r="C19" s="109"/>
      <c r="D19" s="66" t="str">
        <f>+D18</f>
        <v>JET BLACK</v>
      </c>
      <c r="E19" s="66"/>
      <c r="F19" s="69"/>
      <c r="G19" s="69">
        <f>+ROUND(G18*2%,0)</f>
        <v>0</v>
      </c>
      <c r="H19" s="69">
        <v>2</v>
      </c>
      <c r="I19" s="69">
        <f t="shared" ref="I19:K19" si="0">+ROUND(I18*2%,0)</f>
        <v>0</v>
      </c>
      <c r="J19" s="69">
        <f t="shared" si="0"/>
        <v>0</v>
      </c>
      <c r="K19" s="69">
        <f t="shared" si="0"/>
        <v>0</v>
      </c>
      <c r="L19" s="69"/>
      <c r="M19" s="69"/>
      <c r="N19" s="69"/>
      <c r="O19" s="69"/>
      <c r="P19" s="69"/>
      <c r="Q19" s="68">
        <f>SUM(E19:P19)</f>
        <v>2</v>
      </c>
      <c r="S19" s="85"/>
    </row>
    <row r="20" spans="2:19" s="73" customFormat="1" ht="71.45" customHeight="1">
      <c r="B20" s="101" t="s">
        <v>85</v>
      </c>
      <c r="C20" s="102"/>
      <c r="D20" s="102"/>
      <c r="E20" s="103"/>
      <c r="F20" s="103"/>
      <c r="G20" s="103">
        <v>0</v>
      </c>
      <c r="H20" s="103">
        <v>0</v>
      </c>
      <c r="I20" s="103">
        <v>0</v>
      </c>
      <c r="J20" s="103">
        <v>0</v>
      </c>
      <c r="K20" s="103">
        <v>0</v>
      </c>
      <c r="L20" s="103"/>
      <c r="M20" s="103"/>
      <c r="N20" s="104"/>
      <c r="O20" s="104"/>
      <c r="P20" s="104"/>
      <c r="Q20" s="105">
        <f>SUM(F20:P20)</f>
        <v>0</v>
      </c>
    </row>
    <row r="21" spans="2:19" s="73" customFormat="1" ht="71.45" customHeight="1">
      <c r="B21" s="70" t="s">
        <v>13</v>
      </c>
      <c r="C21" s="70"/>
      <c r="D21" s="71" t="str">
        <f>+D19</f>
        <v>JET BLACK</v>
      </c>
      <c r="E21" s="72"/>
      <c r="F21" s="107"/>
      <c r="G21" s="107">
        <f>SUM(G18:G20)</f>
        <v>0</v>
      </c>
      <c r="H21" s="107">
        <f t="shared" ref="H21:K21" si="1">SUM(H18:H20)</f>
        <v>3</v>
      </c>
      <c r="I21" s="107">
        <f t="shared" si="1"/>
        <v>0</v>
      </c>
      <c r="J21" s="107">
        <f t="shared" si="1"/>
        <v>0</v>
      </c>
      <c r="K21" s="107">
        <f t="shared" si="1"/>
        <v>0</v>
      </c>
      <c r="L21" s="107"/>
      <c r="M21" s="107"/>
      <c r="N21" s="107"/>
      <c r="O21" s="107"/>
      <c r="P21" s="107"/>
      <c r="Q21" s="107">
        <f>SUM(Q18:Q20)</f>
        <v>3</v>
      </c>
      <c r="S21" s="93"/>
    </row>
    <row r="22" spans="2:19" s="63" customFormat="1" ht="52.5" hidden="1"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S22" s="85"/>
    </row>
    <row r="23" spans="2:19" s="63" customFormat="1" ht="52.5" hidden="1">
      <c r="B23" s="59"/>
      <c r="C23" s="60" t="s">
        <v>64</v>
      </c>
      <c r="D23" s="60" t="s">
        <v>9</v>
      </c>
      <c r="E23" s="61" t="s">
        <v>50</v>
      </c>
      <c r="F23" s="61" t="s">
        <v>91</v>
      </c>
      <c r="G23" s="61" t="s">
        <v>78</v>
      </c>
      <c r="H23" s="61" t="s">
        <v>54</v>
      </c>
      <c r="I23" s="61" t="s">
        <v>10</v>
      </c>
      <c r="J23" s="61" t="s">
        <v>51</v>
      </c>
      <c r="K23" s="61" t="s">
        <v>52</v>
      </c>
      <c r="L23" s="61" t="s">
        <v>83</v>
      </c>
      <c r="M23" s="61" t="s">
        <v>81</v>
      </c>
      <c r="N23" s="61"/>
      <c r="O23" s="61"/>
      <c r="P23" s="61"/>
      <c r="Q23" s="62" t="s">
        <v>11</v>
      </c>
      <c r="S23" s="85"/>
    </row>
    <row r="24" spans="2:19" s="63" customFormat="1" ht="52.5" hidden="1">
      <c r="B24" s="64" t="s">
        <v>12</v>
      </c>
      <c r="C24" s="100" t="s">
        <v>90</v>
      </c>
      <c r="D24" s="65" t="s">
        <v>36</v>
      </c>
      <c r="E24" s="66"/>
      <c r="F24" s="106">
        <v>24</v>
      </c>
      <c r="G24" s="106">
        <v>48</v>
      </c>
      <c r="H24" s="106">
        <v>124</v>
      </c>
      <c r="I24" s="106">
        <v>232</v>
      </c>
      <c r="J24" s="106">
        <v>204</v>
      </c>
      <c r="K24" s="106">
        <v>100</v>
      </c>
      <c r="L24" s="106">
        <v>44</v>
      </c>
      <c r="M24" s="106">
        <v>24</v>
      </c>
      <c r="N24" s="67"/>
      <c r="O24" s="67"/>
      <c r="P24" s="67"/>
      <c r="Q24" s="68">
        <f>SUM(E24:P24)</f>
        <v>800</v>
      </c>
      <c r="S24" s="85"/>
    </row>
    <row r="25" spans="2:19" s="63" customFormat="1" ht="52.5" hidden="1">
      <c r="B25" s="64" t="s">
        <v>57</v>
      </c>
      <c r="C25" s="100" t="str">
        <f>C24</f>
        <v>M-0324-KT-5141</v>
      </c>
      <c r="D25" s="66" t="str">
        <f>+D24</f>
        <v>WHITE</v>
      </c>
      <c r="E25" s="66"/>
      <c r="F25" s="69">
        <f>+ROUND(F24*0.05,0)</f>
        <v>1</v>
      </c>
      <c r="G25" s="69">
        <f t="shared" ref="G25:M25" si="2">+ROUND(G24*0.05,0)</f>
        <v>2</v>
      </c>
      <c r="H25" s="69">
        <f t="shared" si="2"/>
        <v>6</v>
      </c>
      <c r="I25" s="69">
        <f t="shared" si="2"/>
        <v>12</v>
      </c>
      <c r="J25" s="69">
        <f t="shared" si="2"/>
        <v>10</v>
      </c>
      <c r="K25" s="69">
        <f t="shared" si="2"/>
        <v>5</v>
      </c>
      <c r="L25" s="69">
        <f t="shared" si="2"/>
        <v>2</v>
      </c>
      <c r="M25" s="69">
        <f t="shared" si="2"/>
        <v>1</v>
      </c>
      <c r="N25" s="69"/>
      <c r="O25" s="69"/>
      <c r="P25" s="69"/>
      <c r="Q25" s="68">
        <f>SUM(E25:P25)</f>
        <v>39</v>
      </c>
      <c r="S25" s="85"/>
    </row>
    <row r="26" spans="2:19" s="73" customFormat="1" ht="59.25" hidden="1">
      <c r="B26" s="101" t="s">
        <v>85</v>
      </c>
      <c r="C26" s="102"/>
      <c r="D26" s="102"/>
      <c r="E26" s="103"/>
      <c r="F26" s="103">
        <v>0</v>
      </c>
      <c r="G26" s="103">
        <v>1</v>
      </c>
      <c r="H26" s="103">
        <v>1</v>
      </c>
      <c r="I26" s="103">
        <v>3</v>
      </c>
      <c r="J26" s="103">
        <v>1</v>
      </c>
      <c r="K26" s="103">
        <v>1</v>
      </c>
      <c r="L26" s="103">
        <v>0</v>
      </c>
      <c r="M26" s="103">
        <v>0</v>
      </c>
      <c r="N26" s="104"/>
      <c r="O26" s="104"/>
      <c r="P26" s="104"/>
      <c r="Q26" s="105">
        <f>SUM(F26:P26)</f>
        <v>7</v>
      </c>
    </row>
    <row r="27" spans="2:19" s="73" customFormat="1" ht="52.5" hidden="1">
      <c r="B27" s="70" t="s">
        <v>13</v>
      </c>
      <c r="C27" s="70"/>
      <c r="D27" s="71" t="str">
        <f>+D25</f>
        <v>WHITE</v>
      </c>
      <c r="E27" s="72"/>
      <c r="F27" s="107">
        <f>SUM(F24:F26)</f>
        <v>25</v>
      </c>
      <c r="G27" s="107">
        <f t="shared" ref="G27" si="3">SUM(G24:G26)</f>
        <v>51</v>
      </c>
      <c r="H27" s="107">
        <f t="shared" ref="H27" si="4">SUM(H24:H26)</f>
        <v>131</v>
      </c>
      <c r="I27" s="107">
        <f t="shared" ref="I27" si="5">SUM(I24:I26)</f>
        <v>247</v>
      </c>
      <c r="J27" s="107">
        <f t="shared" ref="J27" si="6">SUM(J24:J26)</f>
        <v>215</v>
      </c>
      <c r="K27" s="107">
        <f t="shared" ref="K27" si="7">SUM(K24:K26)</f>
        <v>106</v>
      </c>
      <c r="L27" s="107">
        <f t="shared" ref="L27" si="8">SUM(L24:L26)</f>
        <v>46</v>
      </c>
      <c r="M27" s="107">
        <f t="shared" ref="M27" si="9">SUM(M24:M26)</f>
        <v>25</v>
      </c>
      <c r="N27" s="107">
        <f t="shared" ref="N27" si="10">SUM(N24:N26)</f>
        <v>0</v>
      </c>
      <c r="O27" s="107">
        <f t="shared" ref="O27" si="11">SUM(O24:O26)</f>
        <v>0</v>
      </c>
      <c r="P27" s="107">
        <f t="shared" ref="P27" si="12">SUM(P24:P26)</f>
        <v>0</v>
      </c>
      <c r="Q27" s="107">
        <f>SUM(Q24:Q26)</f>
        <v>846</v>
      </c>
      <c r="S27" s="93">
        <f>Q25/Q24</f>
        <v>4.8750000000000002E-2</v>
      </c>
    </row>
    <row r="28" spans="2:19" s="63" customFormat="1" ht="52.5" hidden="1"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S28" s="85"/>
    </row>
    <row r="29" spans="2:19" s="63" customFormat="1" ht="52.5" hidden="1">
      <c r="B29" s="59"/>
      <c r="C29" s="60" t="s">
        <v>64</v>
      </c>
      <c r="D29" s="60" t="s">
        <v>9</v>
      </c>
      <c r="E29" s="61" t="s">
        <v>50</v>
      </c>
      <c r="F29" s="61" t="s">
        <v>91</v>
      </c>
      <c r="G29" s="61" t="s">
        <v>78</v>
      </c>
      <c r="H29" s="61" t="s">
        <v>54</v>
      </c>
      <c r="I29" s="61" t="s">
        <v>10</v>
      </c>
      <c r="J29" s="61" t="s">
        <v>51</v>
      </c>
      <c r="K29" s="61" t="s">
        <v>52</v>
      </c>
      <c r="L29" s="61" t="s">
        <v>83</v>
      </c>
      <c r="M29" s="61" t="s">
        <v>81</v>
      </c>
      <c r="N29" s="61"/>
      <c r="O29" s="61"/>
      <c r="P29" s="61"/>
      <c r="Q29" s="62" t="s">
        <v>11</v>
      </c>
      <c r="S29" s="85"/>
    </row>
    <row r="30" spans="2:19" s="63" customFormat="1" ht="52.5" hidden="1">
      <c r="B30" s="64" t="s">
        <v>12</v>
      </c>
      <c r="C30" s="100" t="s">
        <v>90</v>
      </c>
      <c r="D30" s="65" t="s">
        <v>86</v>
      </c>
      <c r="E30" s="66"/>
      <c r="F30" s="106">
        <v>18</v>
      </c>
      <c r="G30" s="106">
        <v>36</v>
      </c>
      <c r="H30" s="106">
        <v>93</v>
      </c>
      <c r="I30" s="106">
        <v>174</v>
      </c>
      <c r="J30" s="106">
        <v>153</v>
      </c>
      <c r="K30" s="106">
        <v>75</v>
      </c>
      <c r="L30" s="106">
        <v>33</v>
      </c>
      <c r="M30" s="106">
        <v>18</v>
      </c>
      <c r="N30" s="67"/>
      <c r="O30" s="67"/>
      <c r="P30" s="67"/>
      <c r="Q30" s="68">
        <f>SUM(E30:P30)</f>
        <v>600</v>
      </c>
      <c r="S30" s="85"/>
    </row>
    <row r="31" spans="2:19" s="63" customFormat="1" ht="52.5" hidden="1">
      <c r="B31" s="64" t="s">
        <v>57</v>
      </c>
      <c r="C31" s="100" t="str">
        <f>C30</f>
        <v>M-0324-KT-5141</v>
      </c>
      <c r="D31" s="66" t="str">
        <f>+D30</f>
        <v>WHISPER WHITE</v>
      </c>
      <c r="E31" s="66"/>
      <c r="F31" s="69">
        <f>+ROUND(F30*0.05,0)</f>
        <v>1</v>
      </c>
      <c r="G31" s="69">
        <f t="shared" ref="G31:M31" si="13">+ROUND(G30*0.05,0)</f>
        <v>2</v>
      </c>
      <c r="H31" s="69">
        <f t="shared" si="13"/>
        <v>5</v>
      </c>
      <c r="I31" s="69">
        <f t="shared" si="13"/>
        <v>9</v>
      </c>
      <c r="J31" s="69">
        <f t="shared" si="13"/>
        <v>8</v>
      </c>
      <c r="K31" s="69">
        <f t="shared" si="13"/>
        <v>4</v>
      </c>
      <c r="L31" s="69">
        <f t="shared" si="13"/>
        <v>2</v>
      </c>
      <c r="M31" s="69">
        <f t="shared" si="13"/>
        <v>1</v>
      </c>
      <c r="N31" s="69"/>
      <c r="O31" s="69"/>
      <c r="P31" s="69"/>
      <c r="Q31" s="68">
        <f>SUM(E31:P31)</f>
        <v>32</v>
      </c>
      <c r="S31" s="85"/>
    </row>
    <row r="32" spans="2:19" s="73" customFormat="1" ht="59.25" hidden="1">
      <c r="B32" s="101" t="s">
        <v>85</v>
      </c>
      <c r="C32" s="102"/>
      <c r="D32" s="102"/>
      <c r="E32" s="103"/>
      <c r="F32" s="103">
        <v>0</v>
      </c>
      <c r="G32" s="103">
        <v>1</v>
      </c>
      <c r="H32" s="103">
        <v>1</v>
      </c>
      <c r="I32" s="103">
        <v>3</v>
      </c>
      <c r="J32" s="103">
        <v>1</v>
      </c>
      <c r="K32" s="103">
        <v>1</v>
      </c>
      <c r="L32" s="103">
        <v>0</v>
      </c>
      <c r="M32" s="103">
        <v>0</v>
      </c>
      <c r="N32" s="104"/>
      <c r="O32" s="104"/>
      <c r="P32" s="104"/>
      <c r="Q32" s="105">
        <f>SUM(F32:P32)</f>
        <v>7</v>
      </c>
    </row>
    <row r="33" spans="2:19" s="73" customFormat="1" ht="52.5" hidden="1">
      <c r="B33" s="70" t="s">
        <v>13</v>
      </c>
      <c r="C33" s="70"/>
      <c r="D33" s="71" t="str">
        <f>+D31</f>
        <v>WHISPER WHITE</v>
      </c>
      <c r="E33" s="72"/>
      <c r="F33" s="107">
        <f>SUM(F30:F32)</f>
        <v>19</v>
      </c>
      <c r="G33" s="107">
        <f t="shared" ref="G33" si="14">SUM(G30:G32)</f>
        <v>39</v>
      </c>
      <c r="H33" s="107">
        <f t="shared" ref="H33" si="15">SUM(H30:H32)</f>
        <v>99</v>
      </c>
      <c r="I33" s="107">
        <f t="shared" ref="I33" si="16">SUM(I30:I32)</f>
        <v>186</v>
      </c>
      <c r="J33" s="107">
        <f t="shared" ref="J33" si="17">SUM(J30:J32)</f>
        <v>162</v>
      </c>
      <c r="K33" s="107">
        <f t="shared" ref="K33" si="18">SUM(K30:K32)</f>
        <v>80</v>
      </c>
      <c r="L33" s="107">
        <f t="shared" ref="L33" si="19">SUM(L30:L32)</f>
        <v>35</v>
      </c>
      <c r="M33" s="107">
        <f t="shared" ref="M33" si="20">SUM(M30:M32)</f>
        <v>19</v>
      </c>
      <c r="N33" s="107">
        <f t="shared" ref="N33" si="21">SUM(N30:N32)</f>
        <v>0</v>
      </c>
      <c r="O33" s="107">
        <f t="shared" ref="O33" si="22">SUM(O30:O32)</f>
        <v>0</v>
      </c>
      <c r="P33" s="107">
        <f t="shared" ref="P33" si="23">SUM(P30:P32)</f>
        <v>0</v>
      </c>
      <c r="Q33" s="107">
        <f>SUM(Q30:Q32)</f>
        <v>639</v>
      </c>
      <c r="S33" s="93">
        <f>Q31/Q30</f>
        <v>5.3333333333333337E-2</v>
      </c>
    </row>
    <row r="34" spans="2:19" s="63" customFormat="1" ht="52.5" hidden="1"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S34" s="85"/>
    </row>
    <row r="35" spans="2:19" s="63" customFormat="1" ht="52.5" hidden="1">
      <c r="B35" s="59"/>
      <c r="C35" s="60" t="s">
        <v>64</v>
      </c>
      <c r="D35" s="60" t="s">
        <v>9</v>
      </c>
      <c r="E35" s="61" t="s">
        <v>50</v>
      </c>
      <c r="F35" s="61" t="s">
        <v>91</v>
      </c>
      <c r="G35" s="61" t="s">
        <v>78</v>
      </c>
      <c r="H35" s="61" t="s">
        <v>54</v>
      </c>
      <c r="I35" s="61" t="s">
        <v>10</v>
      </c>
      <c r="J35" s="61" t="s">
        <v>51</v>
      </c>
      <c r="K35" s="61" t="s">
        <v>52</v>
      </c>
      <c r="L35" s="61" t="s">
        <v>83</v>
      </c>
      <c r="M35" s="61" t="s">
        <v>81</v>
      </c>
      <c r="N35" s="61"/>
      <c r="O35" s="61"/>
      <c r="P35" s="61"/>
      <c r="Q35" s="62" t="s">
        <v>11</v>
      </c>
      <c r="S35" s="85"/>
    </row>
    <row r="36" spans="2:19" s="63" customFormat="1" ht="52.5" hidden="1">
      <c r="B36" s="64" t="s">
        <v>12</v>
      </c>
      <c r="C36" s="100" t="s">
        <v>90</v>
      </c>
      <c r="D36" s="65" t="s">
        <v>87</v>
      </c>
      <c r="E36" s="66"/>
      <c r="F36" s="106">
        <v>18</v>
      </c>
      <c r="G36" s="106">
        <v>36</v>
      </c>
      <c r="H36" s="106">
        <v>93</v>
      </c>
      <c r="I36" s="106">
        <v>174</v>
      </c>
      <c r="J36" s="106">
        <v>153</v>
      </c>
      <c r="K36" s="106">
        <v>75</v>
      </c>
      <c r="L36" s="106">
        <v>33</v>
      </c>
      <c r="M36" s="106">
        <v>18</v>
      </c>
      <c r="N36" s="67"/>
      <c r="O36" s="67"/>
      <c r="P36" s="67"/>
      <c r="Q36" s="68">
        <f>SUM(E36:P36)</f>
        <v>600</v>
      </c>
      <c r="S36" s="85"/>
    </row>
    <row r="37" spans="2:19" s="63" customFormat="1" ht="52.5" hidden="1">
      <c r="B37" s="64" t="s">
        <v>57</v>
      </c>
      <c r="C37" s="100" t="str">
        <f>C36</f>
        <v>M-0324-KT-5141</v>
      </c>
      <c r="D37" s="66" t="str">
        <f>+D36</f>
        <v>FLINT STONE</v>
      </c>
      <c r="E37" s="66"/>
      <c r="F37" s="69">
        <f>+ROUND(F36*0.05,0)</f>
        <v>1</v>
      </c>
      <c r="G37" s="69">
        <f t="shared" ref="G37:M37" si="24">+ROUND(G36*0.05,0)</f>
        <v>2</v>
      </c>
      <c r="H37" s="69">
        <f t="shared" si="24"/>
        <v>5</v>
      </c>
      <c r="I37" s="69">
        <f t="shared" si="24"/>
        <v>9</v>
      </c>
      <c r="J37" s="69">
        <f t="shared" si="24"/>
        <v>8</v>
      </c>
      <c r="K37" s="69">
        <f t="shared" si="24"/>
        <v>4</v>
      </c>
      <c r="L37" s="69">
        <f t="shared" si="24"/>
        <v>2</v>
      </c>
      <c r="M37" s="69">
        <f t="shared" si="24"/>
        <v>1</v>
      </c>
      <c r="N37" s="69"/>
      <c r="O37" s="69"/>
      <c r="P37" s="69"/>
      <c r="Q37" s="68">
        <f>SUM(E37:P37)</f>
        <v>32</v>
      </c>
      <c r="S37" s="85"/>
    </row>
    <row r="38" spans="2:19" s="73" customFormat="1" ht="59.25" hidden="1">
      <c r="B38" s="101" t="s">
        <v>85</v>
      </c>
      <c r="C38" s="102"/>
      <c r="D38" s="102"/>
      <c r="E38" s="103"/>
      <c r="F38" s="103">
        <v>0</v>
      </c>
      <c r="G38" s="103">
        <v>1</v>
      </c>
      <c r="H38" s="103">
        <v>1</v>
      </c>
      <c r="I38" s="103">
        <v>3</v>
      </c>
      <c r="J38" s="103">
        <v>1</v>
      </c>
      <c r="K38" s="103">
        <v>1</v>
      </c>
      <c r="L38" s="103">
        <v>0</v>
      </c>
      <c r="M38" s="103">
        <v>0</v>
      </c>
      <c r="N38" s="104"/>
      <c r="O38" s="104"/>
      <c r="P38" s="104"/>
      <c r="Q38" s="105">
        <f>SUM(F38:P38)</f>
        <v>7</v>
      </c>
    </row>
    <row r="39" spans="2:19" s="73" customFormat="1" ht="52.5" hidden="1">
      <c r="B39" s="70" t="s">
        <v>13</v>
      </c>
      <c r="C39" s="70"/>
      <c r="D39" s="71" t="str">
        <f>+D37</f>
        <v>FLINT STONE</v>
      </c>
      <c r="E39" s="72"/>
      <c r="F39" s="107">
        <f>SUM(F36:F38)</f>
        <v>19</v>
      </c>
      <c r="G39" s="107">
        <f t="shared" ref="G39" si="25">SUM(G36:G38)</f>
        <v>39</v>
      </c>
      <c r="H39" s="107">
        <f t="shared" ref="H39" si="26">SUM(H36:H38)</f>
        <v>99</v>
      </c>
      <c r="I39" s="107">
        <f t="shared" ref="I39" si="27">SUM(I36:I38)</f>
        <v>186</v>
      </c>
      <c r="J39" s="107">
        <f t="shared" ref="J39" si="28">SUM(J36:J38)</f>
        <v>162</v>
      </c>
      <c r="K39" s="107">
        <f t="shared" ref="K39" si="29">SUM(K36:K38)</f>
        <v>80</v>
      </c>
      <c r="L39" s="107">
        <f t="shared" ref="L39" si="30">SUM(L36:L38)</f>
        <v>35</v>
      </c>
      <c r="M39" s="107">
        <f t="shared" ref="M39" si="31">SUM(M36:M38)</f>
        <v>19</v>
      </c>
      <c r="N39" s="107">
        <f t="shared" ref="N39" si="32">SUM(N36:N38)</f>
        <v>0</v>
      </c>
      <c r="O39" s="107">
        <f t="shared" ref="O39" si="33">SUM(O36:O38)</f>
        <v>0</v>
      </c>
      <c r="P39" s="107">
        <f t="shared" ref="P39" si="34">SUM(P36:P38)</f>
        <v>0</v>
      </c>
      <c r="Q39" s="107">
        <f>SUM(Q36:Q38)</f>
        <v>639</v>
      </c>
      <c r="S39" s="93">
        <f>Q37/Q36</f>
        <v>5.3333333333333337E-2</v>
      </c>
    </row>
    <row r="40" spans="2:19" s="63" customFormat="1" ht="52.5" hidden="1"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S40" s="85"/>
    </row>
    <row r="41" spans="2:19" s="63" customFormat="1" ht="52.5" hidden="1">
      <c r="B41" s="59"/>
      <c r="C41" s="60" t="s">
        <v>64</v>
      </c>
      <c r="D41" s="60" t="s">
        <v>9</v>
      </c>
      <c r="E41" s="61" t="s">
        <v>50</v>
      </c>
      <c r="F41" s="61" t="s">
        <v>91</v>
      </c>
      <c r="G41" s="61" t="s">
        <v>78</v>
      </c>
      <c r="H41" s="61" t="s">
        <v>54</v>
      </c>
      <c r="I41" s="61" t="s">
        <v>10</v>
      </c>
      <c r="J41" s="61" t="s">
        <v>51</v>
      </c>
      <c r="K41" s="61" t="s">
        <v>52</v>
      </c>
      <c r="L41" s="61" t="s">
        <v>83</v>
      </c>
      <c r="M41" s="61" t="s">
        <v>81</v>
      </c>
      <c r="N41" s="61"/>
      <c r="O41" s="61"/>
      <c r="P41" s="61"/>
      <c r="Q41" s="62" t="s">
        <v>11</v>
      </c>
      <c r="S41" s="85"/>
    </row>
    <row r="42" spans="2:19" s="63" customFormat="1" ht="52.5" hidden="1">
      <c r="B42" s="64" t="s">
        <v>12</v>
      </c>
      <c r="C42" s="100" t="s">
        <v>90</v>
      </c>
      <c r="D42" s="65" t="s">
        <v>88</v>
      </c>
      <c r="E42" s="66"/>
      <c r="F42" s="106">
        <v>12</v>
      </c>
      <c r="G42" s="106">
        <v>24</v>
      </c>
      <c r="H42" s="106">
        <v>62</v>
      </c>
      <c r="I42" s="106">
        <v>116</v>
      </c>
      <c r="J42" s="106">
        <v>102</v>
      </c>
      <c r="K42" s="106">
        <v>50</v>
      </c>
      <c r="L42" s="106">
        <v>22</v>
      </c>
      <c r="M42" s="106">
        <v>12</v>
      </c>
      <c r="N42" s="67"/>
      <c r="O42" s="67"/>
      <c r="P42" s="67"/>
      <c r="Q42" s="68">
        <f>SUM(E42:P42)</f>
        <v>400</v>
      </c>
      <c r="S42" s="85"/>
    </row>
    <row r="43" spans="2:19" s="63" customFormat="1" ht="52.5" hidden="1">
      <c r="B43" s="64" t="s">
        <v>57</v>
      </c>
      <c r="C43" s="100" t="str">
        <f>C42</f>
        <v>M-0324-KT-5141</v>
      </c>
      <c r="D43" s="66" t="str">
        <f>+D42</f>
        <v>BRONZE GREEN</v>
      </c>
      <c r="E43" s="66"/>
      <c r="F43" s="69">
        <f>+ROUND(F42*0.05,0)</f>
        <v>1</v>
      </c>
      <c r="G43" s="69">
        <f t="shared" ref="G43:M43" si="35">+ROUND(G42*0.05,0)</f>
        <v>1</v>
      </c>
      <c r="H43" s="69">
        <f t="shared" si="35"/>
        <v>3</v>
      </c>
      <c r="I43" s="69">
        <f t="shared" si="35"/>
        <v>6</v>
      </c>
      <c r="J43" s="69">
        <f t="shared" si="35"/>
        <v>5</v>
      </c>
      <c r="K43" s="69">
        <f t="shared" si="35"/>
        <v>3</v>
      </c>
      <c r="L43" s="69">
        <f t="shared" si="35"/>
        <v>1</v>
      </c>
      <c r="M43" s="69">
        <f t="shared" si="35"/>
        <v>1</v>
      </c>
      <c r="N43" s="69"/>
      <c r="O43" s="69"/>
      <c r="P43" s="69"/>
      <c r="Q43" s="68">
        <f>SUM(E43:P43)</f>
        <v>21</v>
      </c>
      <c r="S43" s="85"/>
    </row>
    <row r="44" spans="2:19" s="73" customFormat="1" ht="59.25" hidden="1">
      <c r="B44" s="101" t="s">
        <v>85</v>
      </c>
      <c r="C44" s="102"/>
      <c r="D44" s="102"/>
      <c r="E44" s="103"/>
      <c r="F44" s="103">
        <v>0</v>
      </c>
      <c r="G44" s="103">
        <v>1</v>
      </c>
      <c r="H44" s="103">
        <v>1</v>
      </c>
      <c r="I44" s="103">
        <v>3</v>
      </c>
      <c r="J44" s="103">
        <v>1</v>
      </c>
      <c r="K44" s="103">
        <v>1</v>
      </c>
      <c r="L44" s="103">
        <v>0</v>
      </c>
      <c r="M44" s="103">
        <v>0</v>
      </c>
      <c r="N44" s="104"/>
      <c r="O44" s="104"/>
      <c r="P44" s="104"/>
      <c r="Q44" s="105">
        <f>SUM(F44:P44)</f>
        <v>7</v>
      </c>
    </row>
    <row r="45" spans="2:19" s="73" customFormat="1" ht="52.5" hidden="1">
      <c r="B45" s="70" t="s">
        <v>13</v>
      </c>
      <c r="C45" s="70"/>
      <c r="D45" s="71" t="str">
        <f>+D43</f>
        <v>BRONZE GREEN</v>
      </c>
      <c r="E45" s="72"/>
      <c r="F45" s="107">
        <f>SUM(F42:F44)</f>
        <v>13</v>
      </c>
      <c r="G45" s="107">
        <f t="shared" ref="G45" si="36">SUM(G42:G44)</f>
        <v>26</v>
      </c>
      <c r="H45" s="107">
        <f t="shared" ref="H45" si="37">SUM(H42:H44)</f>
        <v>66</v>
      </c>
      <c r="I45" s="107">
        <f t="shared" ref="I45" si="38">SUM(I42:I44)</f>
        <v>125</v>
      </c>
      <c r="J45" s="107">
        <f t="shared" ref="J45" si="39">SUM(J42:J44)</f>
        <v>108</v>
      </c>
      <c r="K45" s="107">
        <f t="shared" ref="K45" si="40">SUM(K42:K44)</f>
        <v>54</v>
      </c>
      <c r="L45" s="107">
        <f t="shared" ref="L45" si="41">SUM(L42:L44)</f>
        <v>23</v>
      </c>
      <c r="M45" s="107">
        <f t="shared" ref="M45" si="42">SUM(M42:M44)</f>
        <v>13</v>
      </c>
      <c r="N45" s="107">
        <f t="shared" ref="N45" si="43">SUM(N42:N44)</f>
        <v>0</v>
      </c>
      <c r="O45" s="107">
        <f t="shared" ref="O45" si="44">SUM(O42:O44)</f>
        <v>0</v>
      </c>
      <c r="P45" s="107">
        <f t="shared" ref="P45" si="45">SUM(P42:P44)</f>
        <v>0</v>
      </c>
      <c r="Q45" s="107">
        <f>SUM(Q42:Q44)</f>
        <v>428</v>
      </c>
      <c r="S45" s="93">
        <f>Q43/Q42</f>
        <v>5.2499999999999998E-2</v>
      </c>
    </row>
    <row r="46" spans="2:19" s="63" customFormat="1" ht="52.5" hidden="1"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S46" s="85"/>
    </row>
    <row r="47" spans="2:19" s="63" customFormat="1" ht="52.5" hidden="1">
      <c r="B47" s="59"/>
      <c r="C47" s="60" t="s">
        <v>64</v>
      </c>
      <c r="D47" s="60" t="s">
        <v>9</v>
      </c>
      <c r="E47" s="61" t="s">
        <v>50</v>
      </c>
      <c r="F47" s="61" t="s">
        <v>91</v>
      </c>
      <c r="G47" s="61" t="s">
        <v>78</v>
      </c>
      <c r="H47" s="61" t="s">
        <v>54</v>
      </c>
      <c r="I47" s="61" t="s">
        <v>10</v>
      </c>
      <c r="J47" s="61" t="s">
        <v>51</v>
      </c>
      <c r="K47" s="61" t="s">
        <v>52</v>
      </c>
      <c r="L47" s="61" t="s">
        <v>83</v>
      </c>
      <c r="M47" s="61" t="s">
        <v>81</v>
      </c>
      <c r="N47" s="61"/>
      <c r="O47" s="61"/>
      <c r="P47" s="61"/>
      <c r="Q47" s="62" t="s">
        <v>11</v>
      </c>
      <c r="S47" s="85"/>
    </row>
    <row r="48" spans="2:19" s="63" customFormat="1" ht="52.5" hidden="1">
      <c r="B48" s="64" t="s">
        <v>12</v>
      </c>
      <c r="C48" s="100" t="s">
        <v>90</v>
      </c>
      <c r="D48" s="65" t="s">
        <v>89</v>
      </c>
      <c r="E48" s="66"/>
      <c r="F48" s="106">
        <v>12</v>
      </c>
      <c r="G48" s="106">
        <v>24</v>
      </c>
      <c r="H48" s="106">
        <v>62</v>
      </c>
      <c r="I48" s="106">
        <v>116</v>
      </c>
      <c r="J48" s="106">
        <v>102</v>
      </c>
      <c r="K48" s="106">
        <v>50</v>
      </c>
      <c r="L48" s="106">
        <v>22</v>
      </c>
      <c r="M48" s="106">
        <v>12</v>
      </c>
      <c r="N48" s="67"/>
      <c r="O48" s="67"/>
      <c r="P48" s="67"/>
      <c r="Q48" s="68">
        <f>SUM(E48:P48)</f>
        <v>400</v>
      </c>
      <c r="S48" s="85"/>
    </row>
    <row r="49" spans="1:19" s="63" customFormat="1" ht="52.5" hidden="1">
      <c r="B49" s="64" t="s">
        <v>57</v>
      </c>
      <c r="C49" s="100" t="str">
        <f>+C48</f>
        <v>M-0324-KT-5141</v>
      </c>
      <c r="D49" s="66" t="str">
        <f>+D48</f>
        <v>WILD GINGER</v>
      </c>
      <c r="E49" s="66"/>
      <c r="F49" s="69">
        <f>+ROUND(F48*0.05,0)</f>
        <v>1</v>
      </c>
      <c r="G49" s="69">
        <f t="shared" ref="G49:M49" si="46">+ROUND(G48*0.05,0)</f>
        <v>1</v>
      </c>
      <c r="H49" s="69">
        <f t="shared" si="46"/>
        <v>3</v>
      </c>
      <c r="I49" s="69">
        <f t="shared" si="46"/>
        <v>6</v>
      </c>
      <c r="J49" s="69">
        <f t="shared" si="46"/>
        <v>5</v>
      </c>
      <c r="K49" s="69">
        <f t="shared" si="46"/>
        <v>3</v>
      </c>
      <c r="L49" s="69">
        <f t="shared" si="46"/>
        <v>1</v>
      </c>
      <c r="M49" s="69">
        <f t="shared" si="46"/>
        <v>1</v>
      </c>
      <c r="N49" s="69"/>
      <c r="O49" s="69"/>
      <c r="P49" s="69"/>
      <c r="Q49" s="68">
        <f>SUM(E49:P49)</f>
        <v>21</v>
      </c>
      <c r="S49" s="85"/>
    </row>
    <row r="50" spans="1:19" s="73" customFormat="1" ht="59.25" hidden="1">
      <c r="B50" s="101" t="s">
        <v>85</v>
      </c>
      <c r="C50" s="102"/>
      <c r="D50" s="102"/>
      <c r="E50" s="103"/>
      <c r="F50" s="103">
        <v>0</v>
      </c>
      <c r="G50" s="103">
        <v>1</v>
      </c>
      <c r="H50" s="103">
        <v>1</v>
      </c>
      <c r="I50" s="103">
        <v>3</v>
      </c>
      <c r="J50" s="103">
        <v>1</v>
      </c>
      <c r="K50" s="103">
        <v>1</v>
      </c>
      <c r="L50" s="103">
        <v>0</v>
      </c>
      <c r="M50" s="103">
        <v>0</v>
      </c>
      <c r="N50" s="104"/>
      <c r="O50" s="104"/>
      <c r="P50" s="104"/>
      <c r="Q50" s="105">
        <f>SUM(F50:P50)</f>
        <v>7</v>
      </c>
    </row>
    <row r="51" spans="1:19" s="73" customFormat="1" ht="52.5" hidden="1">
      <c r="B51" s="70" t="s">
        <v>13</v>
      </c>
      <c r="C51" s="70"/>
      <c r="D51" s="71" t="str">
        <f>+D49</f>
        <v>WILD GINGER</v>
      </c>
      <c r="E51" s="72"/>
      <c r="F51" s="107">
        <f>SUM(F48:F50)</f>
        <v>13</v>
      </c>
      <c r="G51" s="107">
        <f t="shared" ref="G51" si="47">SUM(G48:G50)</f>
        <v>26</v>
      </c>
      <c r="H51" s="107">
        <f t="shared" ref="H51" si="48">SUM(H48:H50)</f>
        <v>66</v>
      </c>
      <c r="I51" s="107">
        <f t="shared" ref="I51" si="49">SUM(I48:I50)</f>
        <v>125</v>
      </c>
      <c r="J51" s="107">
        <f t="shared" ref="J51" si="50">SUM(J48:J50)</f>
        <v>108</v>
      </c>
      <c r="K51" s="107">
        <f t="shared" ref="K51" si="51">SUM(K48:K50)</f>
        <v>54</v>
      </c>
      <c r="L51" s="107">
        <f t="shared" ref="L51" si="52">SUM(L48:L50)</f>
        <v>23</v>
      </c>
      <c r="M51" s="107">
        <f t="shared" ref="M51" si="53">SUM(M48:M50)</f>
        <v>13</v>
      </c>
      <c r="N51" s="107">
        <f t="shared" ref="N51" si="54">SUM(N48:N50)</f>
        <v>0</v>
      </c>
      <c r="O51" s="107">
        <f t="shared" ref="O51" si="55">SUM(O48:O50)</f>
        <v>0</v>
      </c>
      <c r="P51" s="107">
        <f t="shared" ref="P51" si="56">SUM(P48:P50)</f>
        <v>0</v>
      </c>
      <c r="Q51" s="107">
        <f>SUM(Q48:Q50)</f>
        <v>428</v>
      </c>
      <c r="S51" s="93">
        <f>Q49/Q48</f>
        <v>5.2499999999999998E-2</v>
      </c>
    </row>
    <row r="52" spans="1:19" s="63" customFormat="1" ht="52.5"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S52" s="85"/>
    </row>
    <row r="53" spans="1:19" s="73" customFormat="1" ht="78" customHeight="1">
      <c r="B53" s="74" t="s">
        <v>74</v>
      </c>
      <c r="C53" s="75"/>
      <c r="D53" s="74"/>
      <c r="E53" s="76"/>
      <c r="F53" s="78"/>
      <c r="G53" s="78">
        <f>G21</f>
        <v>0</v>
      </c>
      <c r="H53" s="78">
        <f t="shared" ref="H53:Q53" si="57">H21</f>
        <v>3</v>
      </c>
      <c r="I53" s="78">
        <f t="shared" si="57"/>
        <v>0</v>
      </c>
      <c r="J53" s="78">
        <f t="shared" si="57"/>
        <v>0</v>
      </c>
      <c r="K53" s="78">
        <f t="shared" si="57"/>
        <v>0</v>
      </c>
      <c r="L53" s="78"/>
      <c r="M53" s="78"/>
      <c r="N53" s="78"/>
      <c r="O53" s="78"/>
      <c r="P53" s="78"/>
      <c r="Q53" s="78">
        <f t="shared" si="57"/>
        <v>3</v>
      </c>
      <c r="S53" s="86"/>
    </row>
    <row r="54" spans="1:19" s="38" customFormat="1" ht="23.1" customHeight="1">
      <c r="B54" s="39"/>
      <c r="C54" s="40"/>
      <c r="D54" s="233"/>
      <c r="E54" s="233"/>
      <c r="F54" s="233"/>
      <c r="G54" s="233"/>
      <c r="H54" s="233"/>
      <c r="I54" s="233"/>
      <c r="J54" s="233"/>
      <c r="K54" s="233"/>
      <c r="L54" s="233"/>
      <c r="M54" s="233"/>
      <c r="N54" s="233"/>
      <c r="O54" s="233"/>
      <c r="P54" s="233"/>
      <c r="Q54" s="233"/>
      <c r="S54" s="87"/>
    </row>
    <row r="55" spans="1:19" s="141" customFormat="1" ht="58.5" customHeight="1">
      <c r="B55" s="168" t="s">
        <v>14</v>
      </c>
      <c r="C55" s="142"/>
      <c r="D55" s="233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233"/>
      <c r="P55" s="233"/>
      <c r="Q55" s="233"/>
      <c r="S55" s="143"/>
    </row>
    <row r="56" spans="1:19" s="23" customFormat="1" ht="282" customHeight="1">
      <c r="A56" s="211" t="s">
        <v>15</v>
      </c>
      <c r="B56" s="211"/>
      <c r="C56" s="211"/>
      <c r="D56" s="144" t="s">
        <v>16</v>
      </c>
      <c r="E56" s="144" t="s">
        <v>17</v>
      </c>
      <c r="F56" s="144" t="s">
        <v>18</v>
      </c>
      <c r="G56" s="145" t="s">
        <v>19</v>
      </c>
      <c r="H56" s="145" t="s">
        <v>20</v>
      </c>
      <c r="I56" s="145" t="s">
        <v>34</v>
      </c>
      <c r="J56" s="145" t="s">
        <v>77</v>
      </c>
      <c r="K56" s="145" t="s">
        <v>75</v>
      </c>
      <c r="L56" s="145" t="s">
        <v>76</v>
      </c>
      <c r="M56" s="145" t="s">
        <v>35</v>
      </c>
      <c r="N56" s="210" t="s">
        <v>48</v>
      </c>
      <c r="O56" s="210"/>
      <c r="P56" s="210"/>
      <c r="Q56" s="210"/>
      <c r="S56" s="88"/>
    </row>
    <row r="57" spans="1:19" s="23" customFormat="1" ht="72.75" customHeight="1">
      <c r="A57" s="209" t="str">
        <f>$D$21</f>
        <v>JET BLACK</v>
      </c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S57" s="88"/>
    </row>
    <row r="58" spans="1:19" s="42" customFormat="1" ht="231.6" customHeight="1">
      <c r="A58" s="43">
        <v>2</v>
      </c>
      <c r="B58" s="212" t="s">
        <v>187</v>
      </c>
      <c r="C58" s="212"/>
      <c r="D58" s="53" t="s">
        <v>73</v>
      </c>
      <c r="E58" s="53" t="str">
        <f>$D$21</f>
        <v>JET BLACK</v>
      </c>
      <c r="F58" s="43" t="s">
        <v>10</v>
      </c>
      <c r="G58" s="54">
        <f>Q53</f>
        <v>3</v>
      </c>
      <c r="H58" s="55">
        <v>0.21</v>
      </c>
      <c r="I58" s="44">
        <f>H58*G58</f>
        <v>0.63</v>
      </c>
      <c r="J58" s="48">
        <f>I58*8%+(I58/30)*0.5</f>
        <v>6.0900000000000003E-2</v>
      </c>
      <c r="K58" s="48">
        <v>0</v>
      </c>
      <c r="L58" s="48">
        <v>0</v>
      </c>
      <c r="M58" s="94">
        <f>ROUNDUP(SUM(I58:L58),0)</f>
        <v>1</v>
      </c>
      <c r="N58" s="213"/>
      <c r="O58" s="214"/>
      <c r="P58" s="214"/>
      <c r="Q58" s="214"/>
      <c r="S58" s="89"/>
    </row>
    <row r="59" spans="1:19" s="23" customFormat="1" ht="47.25" hidden="1" customHeight="1">
      <c r="A59" s="209" t="s">
        <v>36</v>
      </c>
      <c r="B59" s="209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S59" s="88"/>
    </row>
    <row r="60" spans="1:19" s="42" customFormat="1" ht="114" hidden="1" customHeight="1">
      <c r="A60" s="43">
        <v>3</v>
      </c>
      <c r="B60" s="219" t="str">
        <f>$L$11</f>
        <v>RIB 2X1 _ 95% COTTON _ 5%SPANDEX_400GSM</v>
      </c>
      <c r="C60" s="219"/>
      <c r="D60" s="53" t="s">
        <v>73</v>
      </c>
      <c r="E60" s="53" t="s">
        <v>84</v>
      </c>
      <c r="F60" s="43" t="s">
        <v>10</v>
      </c>
      <c r="G60" s="54">
        <f>$Q$27</f>
        <v>846</v>
      </c>
      <c r="H60" s="55">
        <v>0</v>
      </c>
      <c r="I60" s="44">
        <f>H60*G60</f>
        <v>0</v>
      </c>
      <c r="J60" s="48">
        <f>I60*1.8%+(I60/50)*0.5</f>
        <v>0</v>
      </c>
      <c r="K60" s="48">
        <v>3</v>
      </c>
      <c r="L60" s="48">
        <v>0</v>
      </c>
      <c r="M60" s="94">
        <f>ROUNDUP(SUM(I60:L60),0)</f>
        <v>3</v>
      </c>
      <c r="N60" s="217" t="s">
        <v>97</v>
      </c>
      <c r="O60" s="218"/>
      <c r="P60" s="218"/>
      <c r="Q60" s="218"/>
      <c r="S60" s="89"/>
    </row>
    <row r="61" spans="1:19" s="42" customFormat="1" ht="107.45" hidden="1" customHeight="1" thickBot="1">
      <c r="A61" s="43">
        <v>4</v>
      </c>
      <c r="B61" s="212" t="s">
        <v>79</v>
      </c>
      <c r="C61" s="212"/>
      <c r="D61" s="53" t="s">
        <v>80</v>
      </c>
      <c r="E61" s="53" t="str">
        <f>E60</f>
        <v>WHITE OVO STANDARD</v>
      </c>
      <c r="F61" s="43" t="s">
        <v>10</v>
      </c>
      <c r="G61" s="54">
        <f>G60</f>
        <v>846</v>
      </c>
      <c r="H61" s="55">
        <v>0</v>
      </c>
      <c r="I61" s="44">
        <f>H61*G61</f>
        <v>0</v>
      </c>
      <c r="J61" s="48">
        <f>I61*5%</f>
        <v>0</v>
      </c>
      <c r="K61" s="48">
        <v>0</v>
      </c>
      <c r="L61" s="48">
        <v>0</v>
      </c>
      <c r="M61" s="94">
        <f>ROUNDUP(SUM(I61:L61),0)</f>
        <v>0</v>
      </c>
      <c r="N61" s="217" t="s">
        <v>92</v>
      </c>
      <c r="O61" s="218"/>
      <c r="P61" s="218"/>
      <c r="Q61" s="218"/>
      <c r="S61" s="89"/>
    </row>
    <row r="62" spans="1:19" s="23" customFormat="1" ht="40.5" hidden="1">
      <c r="A62" s="209" t="str">
        <f>$D$33</f>
        <v>WHISPER WHITE</v>
      </c>
      <c r="B62" s="209"/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S62" s="88"/>
    </row>
    <row r="63" spans="1:19" s="42" customFormat="1" ht="234.6" hidden="1" customHeight="1" thickBot="1">
      <c r="A63" s="43">
        <v>5</v>
      </c>
      <c r="B63" s="219" t="str">
        <f>$L$11</f>
        <v>RIB 2X1 _ 95% COTTON _ 5%SPANDEX_400GSM</v>
      </c>
      <c r="C63" s="219"/>
      <c r="D63" s="53" t="s">
        <v>73</v>
      </c>
      <c r="E63" s="53" t="str">
        <f>$D$33</f>
        <v>WHISPER WHITE</v>
      </c>
      <c r="F63" s="43" t="s">
        <v>10</v>
      </c>
      <c r="G63" s="54">
        <f>$Q$33</f>
        <v>639</v>
      </c>
      <c r="H63" s="55">
        <v>0</v>
      </c>
      <c r="I63" s="44">
        <f>H63*G63</f>
        <v>0</v>
      </c>
      <c r="J63" s="48">
        <f>I63*2%+(I63/40)*0.5</f>
        <v>0</v>
      </c>
      <c r="K63" s="48">
        <v>3</v>
      </c>
      <c r="L63" s="48">
        <v>0</v>
      </c>
      <c r="M63" s="94">
        <f>ROUNDUP(SUM(I63:L63),0)</f>
        <v>3</v>
      </c>
      <c r="N63" s="215" t="s">
        <v>98</v>
      </c>
      <c r="O63" s="216"/>
      <c r="P63" s="216"/>
      <c r="Q63" s="216"/>
      <c r="S63" s="89"/>
    </row>
    <row r="64" spans="1:19" s="42" customFormat="1" ht="250.5" hidden="1" customHeight="1" thickBot="1">
      <c r="A64" s="43">
        <v>6</v>
      </c>
      <c r="B64" s="212" t="s">
        <v>79</v>
      </c>
      <c r="C64" s="212"/>
      <c r="D64" s="53" t="s">
        <v>80</v>
      </c>
      <c r="E64" s="53" t="str">
        <f>E63</f>
        <v>WHISPER WHITE</v>
      </c>
      <c r="F64" s="43" t="s">
        <v>10</v>
      </c>
      <c r="G64" s="54">
        <f>G63</f>
        <v>639</v>
      </c>
      <c r="H64" s="55">
        <v>0</v>
      </c>
      <c r="I64" s="44">
        <f>H64*G64</f>
        <v>0</v>
      </c>
      <c r="J64" s="48">
        <f>I64*5%</f>
        <v>0</v>
      </c>
      <c r="K64" s="48">
        <v>0</v>
      </c>
      <c r="L64" s="48">
        <v>0</v>
      </c>
      <c r="M64" s="94">
        <f>ROUNDUP(SUM(I64:L64),0)</f>
        <v>0</v>
      </c>
      <c r="N64" s="215" t="s">
        <v>95</v>
      </c>
      <c r="O64" s="216"/>
      <c r="P64" s="216"/>
      <c r="Q64" s="216"/>
      <c r="S64" s="89"/>
    </row>
    <row r="65" spans="1:19" s="23" customFormat="1" ht="40.5" hidden="1">
      <c r="A65" s="209" t="str">
        <f>$D$39</f>
        <v>FLINT STONE</v>
      </c>
      <c r="B65" s="209"/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S65" s="88"/>
    </row>
    <row r="66" spans="1:19" s="42" customFormat="1" ht="231.6" hidden="1" customHeight="1" thickBot="1">
      <c r="A66" s="43">
        <v>7</v>
      </c>
      <c r="B66" s="219" t="str">
        <f>$L$11</f>
        <v>RIB 2X1 _ 95% COTTON _ 5%SPANDEX_400GSM</v>
      </c>
      <c r="C66" s="219"/>
      <c r="D66" s="53" t="s">
        <v>73</v>
      </c>
      <c r="E66" s="53" t="str">
        <f>$D$39</f>
        <v>FLINT STONE</v>
      </c>
      <c r="F66" s="43" t="s">
        <v>10</v>
      </c>
      <c r="G66" s="54">
        <f>$Q$39</f>
        <v>639</v>
      </c>
      <c r="H66" s="55">
        <v>0</v>
      </c>
      <c r="I66" s="44">
        <f>H66*G66</f>
        <v>0</v>
      </c>
      <c r="J66" s="48">
        <f>I66*0.5%+(I66/50)*0.5</f>
        <v>0</v>
      </c>
      <c r="K66" s="48">
        <v>3</v>
      </c>
      <c r="L66" s="48">
        <v>0</v>
      </c>
      <c r="M66" s="94">
        <f>ROUNDUP(SUM(I66:L66),0)</f>
        <v>3</v>
      </c>
      <c r="N66" s="215" t="s">
        <v>99</v>
      </c>
      <c r="O66" s="216"/>
      <c r="P66" s="216"/>
      <c r="Q66" s="216"/>
      <c r="S66" s="89"/>
    </row>
    <row r="67" spans="1:19" s="42" customFormat="1" ht="269.10000000000002" hidden="1" customHeight="1" thickBot="1">
      <c r="A67" s="43">
        <v>8</v>
      </c>
      <c r="B67" s="212" t="s">
        <v>79</v>
      </c>
      <c r="C67" s="212"/>
      <c r="D67" s="53" t="s">
        <v>80</v>
      </c>
      <c r="E67" s="53" t="str">
        <f>E66</f>
        <v>FLINT STONE</v>
      </c>
      <c r="F67" s="43" t="s">
        <v>10</v>
      </c>
      <c r="G67" s="54">
        <f>G66</f>
        <v>639</v>
      </c>
      <c r="H67" s="55">
        <v>0</v>
      </c>
      <c r="I67" s="44">
        <f>H67*G67</f>
        <v>0</v>
      </c>
      <c r="J67" s="48">
        <f>I67*5%</f>
        <v>0</v>
      </c>
      <c r="K67" s="48">
        <v>0</v>
      </c>
      <c r="L67" s="48">
        <v>0</v>
      </c>
      <c r="M67" s="94">
        <f>ROUNDUP(SUM(I67:L67),0)</f>
        <v>0</v>
      </c>
      <c r="N67" s="215" t="s">
        <v>96</v>
      </c>
      <c r="O67" s="216"/>
      <c r="P67" s="216"/>
      <c r="Q67" s="216"/>
      <c r="S67" s="89"/>
    </row>
    <row r="68" spans="1:19" s="23" customFormat="1" ht="40.5" hidden="1">
      <c r="A68" s="209" t="str">
        <f>+D42</f>
        <v>BRONZE GREEN</v>
      </c>
      <c r="B68" s="209"/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S68" s="88"/>
    </row>
    <row r="69" spans="1:19" s="42" customFormat="1" ht="116.45" hidden="1" customHeight="1" thickBot="1">
      <c r="A69" s="43">
        <v>7</v>
      </c>
      <c r="B69" s="219" t="str">
        <f>$L$11</f>
        <v>RIB 2X1 _ 95% COTTON _ 5%SPANDEX_400GSM</v>
      </c>
      <c r="C69" s="219"/>
      <c r="D69" s="53" t="s">
        <v>73</v>
      </c>
      <c r="E69" s="53" t="str">
        <f>+A68</f>
        <v>BRONZE GREEN</v>
      </c>
      <c r="F69" s="43" t="s">
        <v>10</v>
      </c>
      <c r="G69" s="54">
        <f>+Q45</f>
        <v>428</v>
      </c>
      <c r="H69" s="55">
        <v>0</v>
      </c>
      <c r="I69" s="44">
        <f>H69*G69</f>
        <v>0</v>
      </c>
      <c r="J69" s="48">
        <f>I69*0.7%+(I69/50)*0.5</f>
        <v>0</v>
      </c>
      <c r="K69" s="48">
        <v>3</v>
      </c>
      <c r="L69" s="48">
        <v>0</v>
      </c>
      <c r="M69" s="94">
        <f>ROUNDUP(SUM(I69:L69),0)</f>
        <v>3</v>
      </c>
      <c r="N69" s="215" t="s">
        <v>100</v>
      </c>
      <c r="O69" s="216"/>
      <c r="P69" s="216"/>
      <c r="Q69" s="216"/>
      <c r="S69" s="89"/>
    </row>
    <row r="70" spans="1:19" s="42" customFormat="1" ht="69.95" hidden="1" customHeight="1" thickBot="1">
      <c r="A70" s="43">
        <v>8</v>
      </c>
      <c r="B70" s="212" t="s">
        <v>79</v>
      </c>
      <c r="C70" s="212"/>
      <c r="D70" s="53" t="s">
        <v>80</v>
      </c>
      <c r="E70" s="53" t="str">
        <f>E69</f>
        <v>BRONZE GREEN</v>
      </c>
      <c r="F70" s="43" t="s">
        <v>10</v>
      </c>
      <c r="G70" s="54">
        <f>G69</f>
        <v>428</v>
      </c>
      <c r="H70" s="55">
        <v>0</v>
      </c>
      <c r="I70" s="44">
        <f>H70*G70</f>
        <v>0</v>
      </c>
      <c r="J70" s="48">
        <f>I70*5%</f>
        <v>0</v>
      </c>
      <c r="K70" s="48">
        <v>0</v>
      </c>
      <c r="L70" s="48">
        <v>0</v>
      </c>
      <c r="M70" s="94">
        <f>ROUNDUP(SUM(I70:L70),0)</f>
        <v>0</v>
      </c>
      <c r="N70" s="215" t="s">
        <v>93</v>
      </c>
      <c r="O70" s="216"/>
      <c r="P70" s="216"/>
      <c r="Q70" s="216"/>
      <c r="S70" s="89"/>
    </row>
    <row r="71" spans="1:19" s="23" customFormat="1" ht="40.5" hidden="1">
      <c r="A71" s="209" t="str">
        <f>+D48</f>
        <v>WILD GINGER</v>
      </c>
      <c r="B71" s="209"/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S71" s="88"/>
    </row>
    <row r="72" spans="1:19" s="42" customFormat="1" ht="125.45" hidden="1" customHeight="1" thickBot="1">
      <c r="A72" s="43">
        <v>9</v>
      </c>
      <c r="B72" s="219" t="str">
        <f>$L$11</f>
        <v>RIB 2X1 _ 95% COTTON _ 5%SPANDEX_400GSM</v>
      </c>
      <c r="C72" s="219"/>
      <c r="D72" s="53" t="s">
        <v>73</v>
      </c>
      <c r="E72" s="53" t="str">
        <f>$D$51</f>
        <v>WILD GINGER</v>
      </c>
      <c r="F72" s="43" t="s">
        <v>10</v>
      </c>
      <c r="G72" s="54">
        <f>$Q$51</f>
        <v>428</v>
      </c>
      <c r="H72" s="55">
        <v>0</v>
      </c>
      <c r="I72" s="44">
        <f>H72*G72</f>
        <v>0</v>
      </c>
      <c r="J72" s="48">
        <f>I72*0.6%+(I72/50)*0.5</f>
        <v>0</v>
      </c>
      <c r="K72" s="48">
        <v>3</v>
      </c>
      <c r="L72" s="48">
        <v>0</v>
      </c>
      <c r="M72" s="94">
        <f>ROUNDUP(SUM(I72:L72),0)</f>
        <v>3</v>
      </c>
      <c r="N72" s="215" t="s">
        <v>101</v>
      </c>
      <c r="O72" s="216"/>
      <c r="P72" s="216"/>
      <c r="Q72" s="216"/>
      <c r="S72" s="89"/>
    </row>
    <row r="73" spans="1:19" s="42" customFormat="1" ht="69.95" hidden="1" customHeight="1">
      <c r="A73" s="43">
        <v>10</v>
      </c>
      <c r="B73" s="212" t="s">
        <v>79</v>
      </c>
      <c r="C73" s="212"/>
      <c r="D73" s="53" t="s">
        <v>80</v>
      </c>
      <c r="E73" s="53" t="str">
        <f>E72</f>
        <v>WILD GINGER</v>
      </c>
      <c r="F73" s="43" t="s">
        <v>10</v>
      </c>
      <c r="G73" s="54">
        <f>G72</f>
        <v>428</v>
      </c>
      <c r="H73" s="55">
        <v>0</v>
      </c>
      <c r="I73" s="44">
        <f>H73*G73</f>
        <v>0</v>
      </c>
      <c r="J73" s="48">
        <f>I73*5%</f>
        <v>0</v>
      </c>
      <c r="K73" s="48">
        <v>0</v>
      </c>
      <c r="L73" s="48">
        <v>0</v>
      </c>
      <c r="M73" s="94">
        <f>ROUNDUP(SUM(I73:L73),0)</f>
        <v>0</v>
      </c>
      <c r="N73" s="215" t="s">
        <v>94</v>
      </c>
      <c r="O73" s="216"/>
      <c r="P73" s="216"/>
      <c r="Q73" s="216"/>
      <c r="S73" s="89"/>
    </row>
    <row r="74" spans="1:19" s="141" customFormat="1" ht="86.45" customHeight="1" thickBot="1">
      <c r="B74" s="168" t="s">
        <v>21</v>
      </c>
      <c r="C74" s="142"/>
      <c r="D74" s="18"/>
      <c r="E74" s="18"/>
      <c r="F74" s="17"/>
      <c r="G74" s="19"/>
      <c r="H74" s="17"/>
      <c r="I74" s="17"/>
      <c r="J74" s="17"/>
      <c r="K74" s="17"/>
      <c r="L74" s="17"/>
      <c r="M74" s="17"/>
      <c r="N74" s="17"/>
      <c r="O74" s="17"/>
      <c r="P74" s="17"/>
      <c r="Q74" s="20"/>
      <c r="S74" s="143"/>
    </row>
    <row r="75" spans="1:19" s="23" customFormat="1" ht="159.94999999999999" customHeight="1">
      <c r="A75" s="244" t="s">
        <v>22</v>
      </c>
      <c r="B75" s="245"/>
      <c r="C75" s="245"/>
      <c r="D75" s="245"/>
      <c r="E75" s="246"/>
      <c r="F75" s="161" t="s">
        <v>44</v>
      </c>
      <c r="G75" s="161" t="s">
        <v>23</v>
      </c>
      <c r="H75" s="242" t="s">
        <v>39</v>
      </c>
      <c r="I75" s="247"/>
      <c r="J75" s="162" t="s">
        <v>18</v>
      </c>
      <c r="K75" s="161" t="s">
        <v>45</v>
      </c>
      <c r="L75" s="161" t="s">
        <v>24</v>
      </c>
      <c r="M75" s="163" t="s">
        <v>25</v>
      </c>
      <c r="N75" s="163" t="s">
        <v>26</v>
      </c>
      <c r="O75" s="163" t="s">
        <v>27</v>
      </c>
      <c r="P75" s="242" t="s">
        <v>28</v>
      </c>
      <c r="Q75" s="243"/>
      <c r="S75" s="88"/>
    </row>
    <row r="76" spans="1:19" s="11" customFormat="1" ht="48">
      <c r="A76" s="50">
        <f>ROW()-ROW($A$75)</f>
        <v>1</v>
      </c>
      <c r="B76" s="241" t="s">
        <v>103</v>
      </c>
      <c r="C76" s="241"/>
      <c r="D76" s="241"/>
      <c r="E76" s="241"/>
      <c r="F76" s="79" t="s">
        <v>37</v>
      </c>
      <c r="G76" s="79" t="s">
        <v>37</v>
      </c>
      <c r="H76" s="200" t="str">
        <f>$D$21</f>
        <v>JET BLACK</v>
      </c>
      <c r="I76" s="201"/>
      <c r="J76" s="47" t="s">
        <v>29</v>
      </c>
      <c r="K76" s="47">
        <f>+$Q$21</f>
        <v>3</v>
      </c>
      <c r="L76" s="52">
        <f>220/4500</f>
        <v>4.8888888888888891E-2</v>
      </c>
      <c r="M76" s="51">
        <f>K76*L76</f>
        <v>0.14666666666666667</v>
      </c>
      <c r="N76" s="51"/>
      <c r="O76" s="49">
        <f t="shared" ref="O76" si="58">ROUNDUP(N76+M76,0)</f>
        <v>1</v>
      </c>
      <c r="P76" s="202"/>
      <c r="Q76" s="203"/>
      <c r="S76" s="83"/>
    </row>
    <row r="77" spans="1:19" s="11" customFormat="1" ht="48">
      <c r="A77" s="50">
        <f t="shared" ref="A77:A79" si="59">ROW()-ROW($A$75)</f>
        <v>2</v>
      </c>
      <c r="B77" s="241" t="s">
        <v>120</v>
      </c>
      <c r="C77" s="241"/>
      <c r="D77" s="241"/>
      <c r="E77" s="241"/>
      <c r="F77" s="79" t="s">
        <v>37</v>
      </c>
      <c r="G77" s="79" t="s">
        <v>37</v>
      </c>
      <c r="H77" s="200" t="str">
        <f t="shared" ref="H77:H79" si="60">$D$21</f>
        <v>JET BLACK</v>
      </c>
      <c r="I77" s="201"/>
      <c r="J77" s="47" t="s">
        <v>30</v>
      </c>
      <c r="K77" s="47">
        <f t="shared" ref="K77:K79" si="61">+$Q$21</f>
        <v>3</v>
      </c>
      <c r="L77" s="52">
        <v>1</v>
      </c>
      <c r="M77" s="51">
        <f t="shared" ref="M77:M79" si="62">K77*L77</f>
        <v>3</v>
      </c>
      <c r="N77" s="51"/>
      <c r="O77" s="49">
        <f t="shared" ref="O77" si="63">ROUNDUP(N77+M77,0)</f>
        <v>3</v>
      </c>
      <c r="P77" s="202"/>
      <c r="Q77" s="203"/>
      <c r="S77" s="83"/>
    </row>
    <row r="78" spans="1:19" s="11" customFormat="1" ht="48">
      <c r="A78" s="50">
        <f t="shared" si="59"/>
        <v>3</v>
      </c>
      <c r="B78" s="241" t="s">
        <v>121</v>
      </c>
      <c r="C78" s="241"/>
      <c r="D78" s="241"/>
      <c r="E78" s="241"/>
      <c r="F78" s="79" t="s">
        <v>37</v>
      </c>
      <c r="G78" s="79" t="s">
        <v>37</v>
      </c>
      <c r="H78" s="200" t="str">
        <f t="shared" si="60"/>
        <v>JET BLACK</v>
      </c>
      <c r="I78" s="201"/>
      <c r="J78" s="47" t="s">
        <v>30</v>
      </c>
      <c r="K78" s="47">
        <f t="shared" si="61"/>
        <v>3</v>
      </c>
      <c r="L78" s="52">
        <v>1</v>
      </c>
      <c r="M78" s="51">
        <f t="shared" si="62"/>
        <v>3</v>
      </c>
      <c r="N78" s="51"/>
      <c r="O78" s="49">
        <f t="shared" ref="O78:O79" si="64">ROUNDUP(N78+M78,0)</f>
        <v>3</v>
      </c>
      <c r="P78" s="202"/>
      <c r="Q78" s="203"/>
      <c r="S78" s="83"/>
    </row>
    <row r="79" spans="1:19" s="11" customFormat="1" ht="103.5" customHeight="1">
      <c r="A79" s="50">
        <f t="shared" si="59"/>
        <v>4</v>
      </c>
      <c r="B79" s="248" t="s">
        <v>194</v>
      </c>
      <c r="C79" s="248"/>
      <c r="D79" s="248"/>
      <c r="E79" s="248"/>
      <c r="F79" s="79" t="s">
        <v>37</v>
      </c>
      <c r="G79" s="79" t="s">
        <v>37</v>
      </c>
      <c r="H79" s="200" t="str">
        <f t="shared" si="60"/>
        <v>JET BLACK</v>
      </c>
      <c r="I79" s="201"/>
      <c r="J79" s="47" t="s">
        <v>30</v>
      </c>
      <c r="K79" s="47">
        <f t="shared" si="61"/>
        <v>3</v>
      </c>
      <c r="L79" s="52">
        <v>1</v>
      </c>
      <c r="M79" s="51">
        <f t="shared" si="62"/>
        <v>3</v>
      </c>
      <c r="N79" s="51"/>
      <c r="O79" s="49">
        <f t="shared" si="64"/>
        <v>3</v>
      </c>
      <c r="P79" s="202"/>
      <c r="Q79" s="203"/>
      <c r="S79" s="83"/>
    </row>
    <row r="80" spans="1:19" s="11" customFormat="1" ht="33">
      <c r="A80" s="33"/>
      <c r="B80" s="33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S80" s="83"/>
    </row>
    <row r="81" spans="1:19" s="141" customFormat="1" ht="70.5" customHeight="1">
      <c r="B81" s="168" t="s">
        <v>59</v>
      </c>
      <c r="C81" s="142"/>
      <c r="D81" s="18"/>
      <c r="E81" s="18"/>
      <c r="F81" s="17"/>
      <c r="G81" s="19"/>
      <c r="H81" s="21"/>
      <c r="I81" s="21"/>
      <c r="J81" s="168" t="s">
        <v>31</v>
      </c>
      <c r="K81" s="21"/>
      <c r="L81" s="21"/>
      <c r="M81" s="21"/>
      <c r="N81" s="21"/>
      <c r="O81" s="21"/>
      <c r="P81" s="17"/>
      <c r="Q81" s="20"/>
      <c r="S81" s="143"/>
    </row>
    <row r="82" spans="1:19" s="110" customFormat="1" ht="78.95" customHeight="1">
      <c r="A82" s="110">
        <v>1</v>
      </c>
      <c r="B82" s="111" t="s">
        <v>104</v>
      </c>
      <c r="C82" s="177" t="s">
        <v>195</v>
      </c>
      <c r="D82" s="177"/>
      <c r="E82" s="177"/>
      <c r="F82" s="177"/>
      <c r="G82" s="177"/>
      <c r="H82" s="177"/>
      <c r="I82" s="177"/>
      <c r="J82" s="113"/>
      <c r="K82" s="114"/>
      <c r="L82" s="114"/>
      <c r="M82" s="99"/>
      <c r="N82" s="113"/>
      <c r="O82" s="113"/>
      <c r="P82" s="113"/>
      <c r="Q82" s="113"/>
      <c r="S82" s="115"/>
    </row>
    <row r="83" spans="1:19" s="11" customFormat="1" ht="49.5" hidden="1" customHeight="1">
      <c r="A83" s="33"/>
      <c r="B83" s="178" t="s">
        <v>46</v>
      </c>
      <c r="C83" s="179"/>
      <c r="D83" s="179"/>
      <c r="E83" s="179"/>
      <c r="F83" s="179"/>
      <c r="G83" s="179"/>
      <c r="H83" s="179"/>
      <c r="I83" s="180"/>
      <c r="J83" s="24"/>
      <c r="K83" s="14"/>
      <c r="L83" s="14"/>
      <c r="M83" s="24"/>
      <c r="N83" s="24"/>
      <c r="O83" s="24"/>
      <c r="P83" s="24"/>
      <c r="Q83" s="24"/>
      <c r="S83" s="83"/>
    </row>
    <row r="84" spans="1:19" s="11" customFormat="1" ht="49.5" hidden="1" customHeight="1">
      <c r="A84" s="33"/>
      <c r="B84" s="204" t="s">
        <v>39</v>
      </c>
      <c r="C84" s="205"/>
      <c r="D84" s="181" t="s">
        <v>82</v>
      </c>
      <c r="E84" s="182"/>
      <c r="F84" s="182"/>
      <c r="G84" s="182"/>
      <c r="H84" s="182"/>
      <c r="I84" s="183"/>
      <c r="J84" s="24"/>
      <c r="K84" s="24"/>
      <c r="L84" s="24"/>
      <c r="M84" s="24"/>
      <c r="N84" s="24"/>
      <c r="O84" s="24"/>
      <c r="P84" s="24"/>
      <c r="Q84" s="24"/>
      <c r="S84" s="83"/>
    </row>
    <row r="85" spans="1:19" s="2" customFormat="1" ht="168.75" hidden="1" customHeight="1">
      <c r="A85" s="95"/>
      <c r="B85" s="206" t="s">
        <v>114</v>
      </c>
      <c r="C85" s="206"/>
      <c r="D85" s="184" t="s">
        <v>113</v>
      </c>
      <c r="E85" s="185"/>
      <c r="F85" s="185"/>
      <c r="G85" s="185"/>
      <c r="H85" s="185"/>
      <c r="I85" s="186"/>
      <c r="J85" s="4"/>
      <c r="K85" s="4"/>
      <c r="L85" s="4"/>
      <c r="M85" s="4"/>
      <c r="N85" s="4"/>
      <c r="O85" s="4"/>
      <c r="S85" s="81"/>
    </row>
    <row r="86" spans="1:19" s="3" customFormat="1" ht="82.5" hidden="1" customHeight="1">
      <c r="A86" s="116"/>
      <c r="B86" s="178" t="s">
        <v>105</v>
      </c>
      <c r="C86" s="198"/>
      <c r="D86" s="207"/>
      <c r="E86" s="207"/>
      <c r="F86" s="207"/>
      <c r="G86" s="207"/>
      <c r="H86" s="207"/>
      <c r="I86" s="208"/>
      <c r="J86" s="6"/>
      <c r="K86" s="6"/>
      <c r="L86" s="6"/>
      <c r="M86" s="4"/>
      <c r="N86" s="6"/>
      <c r="O86" s="6"/>
      <c r="S86" s="117"/>
    </row>
    <row r="87" spans="1:19" s="2" customFormat="1" ht="91.5" hidden="1" customHeight="1">
      <c r="A87" s="95"/>
      <c r="B87" s="187"/>
      <c r="C87" s="188"/>
      <c r="D87" s="34" t="s">
        <v>78</v>
      </c>
      <c r="E87" s="34" t="s">
        <v>54</v>
      </c>
      <c r="F87" s="34" t="s">
        <v>10</v>
      </c>
      <c r="G87" s="34" t="s">
        <v>51</v>
      </c>
      <c r="H87" s="34" t="s">
        <v>52</v>
      </c>
      <c r="I87" s="34" t="s">
        <v>53</v>
      </c>
      <c r="J87" s="4"/>
      <c r="K87" s="4"/>
      <c r="L87" s="4"/>
      <c r="M87" s="4"/>
      <c r="N87" s="4"/>
      <c r="O87" s="4"/>
      <c r="S87" s="81"/>
    </row>
    <row r="88" spans="1:19" s="2" customFormat="1" ht="197.25" hidden="1" customHeight="1">
      <c r="A88" s="95"/>
      <c r="B88" s="172" t="s">
        <v>106</v>
      </c>
      <c r="C88" s="173"/>
      <c r="D88" s="139" t="s">
        <v>115</v>
      </c>
      <c r="E88" s="139" t="s">
        <v>116</v>
      </c>
      <c r="F88" s="139" t="s">
        <v>116</v>
      </c>
      <c r="G88" s="139" t="s">
        <v>116</v>
      </c>
      <c r="H88" s="139" t="s">
        <v>116</v>
      </c>
      <c r="I88" s="139" t="s">
        <v>116</v>
      </c>
      <c r="J88" s="4"/>
      <c r="K88" s="4"/>
      <c r="L88" s="4"/>
      <c r="M88" s="4"/>
      <c r="N88" s="4"/>
      <c r="O88" s="4"/>
      <c r="S88" s="81"/>
    </row>
    <row r="89" spans="1:19" s="2" customFormat="1" ht="258.75" hidden="1" customHeight="1">
      <c r="A89" s="95"/>
      <c r="B89" s="172" t="s">
        <v>112</v>
      </c>
      <c r="C89" s="173"/>
      <c r="D89" s="139" t="s">
        <v>115</v>
      </c>
      <c r="E89" s="139" t="s">
        <v>117</v>
      </c>
      <c r="F89" s="139" t="s">
        <v>117</v>
      </c>
      <c r="G89" s="139" t="s">
        <v>117</v>
      </c>
      <c r="H89" s="139" t="s">
        <v>117</v>
      </c>
      <c r="I89" s="139" t="s">
        <v>117</v>
      </c>
      <c r="J89" s="4"/>
      <c r="K89" s="4"/>
      <c r="L89" s="4"/>
      <c r="M89" s="4"/>
      <c r="N89" s="4"/>
      <c r="O89" s="4"/>
      <c r="S89" s="81"/>
    </row>
    <row r="90" spans="1:19" s="11" customFormat="1" ht="33" hidden="1">
      <c r="S90" s="83"/>
    </row>
    <row r="91" spans="1:19" s="11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24"/>
      <c r="K91" s="24"/>
      <c r="L91" s="24"/>
      <c r="M91" s="24"/>
      <c r="N91" s="24"/>
      <c r="O91" s="24"/>
      <c r="P91" s="24"/>
      <c r="Q91" s="24"/>
      <c r="S91" s="83"/>
    </row>
    <row r="92" spans="1:19" s="110" customFormat="1" ht="81" customHeight="1">
      <c r="A92" s="118">
        <v>2</v>
      </c>
      <c r="B92" s="118" t="s">
        <v>122</v>
      </c>
      <c r="C92" s="118" t="s">
        <v>240</v>
      </c>
      <c r="D92" s="118"/>
      <c r="E92" s="118"/>
      <c r="F92" s="118"/>
      <c r="G92" s="113"/>
      <c r="H92" s="113"/>
      <c r="I92" s="113"/>
      <c r="J92" s="113"/>
      <c r="K92" s="114"/>
      <c r="L92" s="114"/>
      <c r="M92" s="99"/>
      <c r="N92" s="113"/>
      <c r="O92" s="113"/>
      <c r="P92" s="113"/>
      <c r="Q92" s="113"/>
      <c r="S92" s="115"/>
    </row>
    <row r="93" spans="1:19" s="110" customFormat="1" ht="81" customHeight="1">
      <c r="A93" s="118"/>
      <c r="B93" s="118" t="s">
        <v>190</v>
      </c>
      <c r="C93" s="118"/>
      <c r="D93" s="118"/>
      <c r="E93" s="118"/>
      <c r="F93" s="118"/>
      <c r="G93" s="113"/>
      <c r="H93" s="113"/>
      <c r="I93" s="113"/>
      <c r="J93" s="113"/>
      <c r="K93" s="114"/>
      <c r="L93" s="114"/>
      <c r="M93" s="99"/>
      <c r="N93" s="113"/>
      <c r="O93" s="113"/>
      <c r="P93" s="113"/>
      <c r="Q93" s="113"/>
      <c r="S93" s="115"/>
    </row>
    <row r="94" spans="1:19" s="2" customFormat="1" ht="65.25" customHeight="1">
      <c r="A94" s="95"/>
      <c r="B94" s="249" t="s">
        <v>46</v>
      </c>
      <c r="C94" s="250"/>
      <c r="D94" s="250"/>
      <c r="E94" s="250"/>
      <c r="F94" s="250"/>
      <c r="G94" s="250"/>
      <c r="H94" s="250"/>
      <c r="I94" s="251"/>
      <c r="J94" s="4"/>
      <c r="K94" s="6"/>
      <c r="L94" s="6"/>
      <c r="M94" s="4"/>
      <c r="N94" s="4"/>
      <c r="O94" s="4"/>
      <c r="P94" s="4"/>
      <c r="Q94" s="4"/>
      <c r="S94" s="81"/>
    </row>
    <row r="95" spans="1:19" s="2" customFormat="1" ht="63" customHeight="1">
      <c r="A95" s="95"/>
      <c r="B95" s="196" t="s">
        <v>39</v>
      </c>
      <c r="C95" s="197"/>
      <c r="D95" s="192" t="s">
        <v>62</v>
      </c>
      <c r="E95" s="193"/>
      <c r="F95" s="193"/>
      <c r="G95" s="193"/>
      <c r="H95" s="193"/>
      <c r="I95" s="194"/>
      <c r="J95" s="4"/>
      <c r="K95" s="4"/>
      <c r="L95" s="4"/>
      <c r="M95" s="4"/>
      <c r="N95" s="4"/>
      <c r="O95" s="4"/>
      <c r="P95" s="4"/>
      <c r="Q95" s="4"/>
      <c r="S95" s="81"/>
    </row>
    <row r="96" spans="1:19" s="11" customFormat="1" ht="175.5" customHeight="1">
      <c r="A96" s="33"/>
      <c r="B96" s="189" t="str">
        <f>$D$21</f>
        <v>JET BLACK</v>
      </c>
      <c r="C96" s="189" t="e">
        <f>#REF!</f>
        <v>#REF!</v>
      </c>
      <c r="D96" s="184" t="s">
        <v>241</v>
      </c>
      <c r="E96" s="185"/>
      <c r="F96" s="185"/>
      <c r="G96" s="185"/>
      <c r="H96" s="185"/>
      <c r="I96" s="186"/>
      <c r="J96" s="24"/>
      <c r="K96" s="24"/>
      <c r="L96" s="24"/>
      <c r="M96" s="24"/>
      <c r="N96" s="24"/>
      <c r="O96" s="24"/>
      <c r="S96" s="83"/>
    </row>
    <row r="97" spans="1:19" s="11" customFormat="1" ht="54" customHeight="1">
      <c r="A97" s="33"/>
      <c r="B97" s="56"/>
      <c r="C97" s="57"/>
      <c r="D97" s="58"/>
      <c r="E97" s="45"/>
      <c r="F97" s="45"/>
      <c r="G97" s="45"/>
      <c r="H97" s="45"/>
      <c r="I97" s="46"/>
      <c r="J97" s="24"/>
      <c r="K97" s="24"/>
      <c r="L97" s="24"/>
      <c r="M97" s="24"/>
      <c r="N97" s="24"/>
      <c r="O97" s="24"/>
      <c r="S97" s="83"/>
    </row>
    <row r="98" spans="1:19" s="11" customFormat="1" ht="59.25" customHeight="1">
      <c r="A98" s="33"/>
      <c r="B98" s="178" t="s">
        <v>63</v>
      </c>
      <c r="C98" s="198"/>
      <c r="D98" s="198"/>
      <c r="E98" s="198"/>
      <c r="F98" s="198"/>
      <c r="G98" s="198"/>
      <c r="H98" s="198"/>
      <c r="I98" s="199"/>
      <c r="J98" s="24"/>
      <c r="K98" s="24"/>
      <c r="L98" s="24"/>
      <c r="S98" s="83"/>
    </row>
    <row r="99" spans="1:19" s="11" customFormat="1" ht="56.25" customHeight="1">
      <c r="A99" s="33"/>
      <c r="B99" s="190"/>
      <c r="C99" s="191"/>
      <c r="D99" s="34" t="s">
        <v>78</v>
      </c>
      <c r="E99" s="34" t="s">
        <v>54</v>
      </c>
      <c r="F99" s="34" t="s">
        <v>10</v>
      </c>
      <c r="G99" s="34" t="s">
        <v>51</v>
      </c>
      <c r="H99" s="34" t="s">
        <v>52</v>
      </c>
      <c r="I99" s="34" t="s">
        <v>53</v>
      </c>
      <c r="J99" s="24"/>
      <c r="S99" s="83"/>
    </row>
    <row r="100" spans="1:19" s="11" customFormat="1" ht="227.25" customHeight="1">
      <c r="A100" s="33"/>
      <c r="B100" s="195" t="s">
        <v>191</v>
      </c>
      <c r="C100" s="195"/>
      <c r="D100" s="169"/>
      <c r="E100" s="169" t="s">
        <v>268</v>
      </c>
      <c r="F100" s="169"/>
      <c r="G100" s="169"/>
      <c r="H100" s="169"/>
      <c r="I100" s="169"/>
      <c r="J100" s="24"/>
      <c r="S100" s="83"/>
    </row>
    <row r="101" spans="1:19" s="11" customFormat="1" ht="33">
      <c r="A101" s="33"/>
      <c r="B101" s="33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S101" s="83"/>
    </row>
    <row r="102" spans="1:19" s="110" customFormat="1" ht="90" customHeight="1">
      <c r="A102" s="118">
        <v>3</v>
      </c>
      <c r="B102" s="111" t="s">
        <v>107</v>
      </c>
      <c r="C102" s="112" t="s">
        <v>239</v>
      </c>
      <c r="D102" s="112"/>
      <c r="E102" s="112"/>
      <c r="F102" s="112"/>
      <c r="G102" s="113"/>
      <c r="H102" s="113"/>
      <c r="I102" s="113"/>
      <c r="J102" s="113"/>
      <c r="K102" s="114"/>
      <c r="L102" s="114"/>
      <c r="M102" s="99"/>
      <c r="N102" s="113"/>
      <c r="O102" s="113"/>
      <c r="P102" s="113"/>
      <c r="Q102" s="113"/>
      <c r="S102" s="115"/>
    </row>
    <row r="103" spans="1:19" s="2" customFormat="1" ht="101.25" hidden="1" customHeight="1">
      <c r="A103" s="95"/>
      <c r="B103" s="196" t="s">
        <v>39</v>
      </c>
      <c r="C103" s="197"/>
      <c r="D103" s="192" t="s">
        <v>108</v>
      </c>
      <c r="E103" s="193"/>
      <c r="F103" s="193"/>
      <c r="G103" s="193"/>
      <c r="H103" s="193"/>
      <c r="I103" s="194"/>
      <c r="J103" s="4"/>
      <c r="K103" s="4"/>
      <c r="L103" s="4"/>
      <c r="M103" s="4"/>
      <c r="N103" s="4"/>
      <c r="O103" s="4"/>
      <c r="P103" s="4"/>
      <c r="Q103" s="4"/>
      <c r="S103" s="81"/>
    </row>
    <row r="104" spans="1:19" s="11" customFormat="1" ht="111.75" hidden="1" customHeight="1">
      <c r="A104" s="33"/>
      <c r="B104" s="189" t="str">
        <f>$D$21</f>
        <v>JET BLACK</v>
      </c>
      <c r="C104" s="189" t="e">
        <f>#REF!</f>
        <v>#REF!</v>
      </c>
      <c r="D104" s="174" t="s">
        <v>226</v>
      </c>
      <c r="E104" s="175"/>
      <c r="F104" s="175"/>
      <c r="G104" s="175"/>
      <c r="H104" s="175"/>
      <c r="I104" s="176"/>
      <c r="J104" s="24"/>
      <c r="K104" s="24"/>
      <c r="L104" s="24"/>
      <c r="M104" s="24"/>
      <c r="N104" s="24"/>
      <c r="O104" s="24"/>
      <c r="S104" s="83"/>
    </row>
    <row r="105" spans="1:19" s="11" customFormat="1" ht="33">
      <c r="A105" s="33"/>
      <c r="B105" s="33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S105" s="83"/>
    </row>
    <row r="106" spans="1:19" s="141" customFormat="1" ht="86.45" customHeight="1">
      <c r="B106" s="168" t="s">
        <v>70</v>
      </c>
      <c r="C106" s="142"/>
      <c r="D106" s="18"/>
      <c r="E106" s="18"/>
      <c r="F106" s="17"/>
      <c r="G106" s="19"/>
      <c r="H106" s="21"/>
      <c r="I106" s="21"/>
      <c r="J106" s="21"/>
      <c r="K106" s="21"/>
      <c r="L106" s="21"/>
      <c r="M106" s="21"/>
      <c r="N106" s="21"/>
      <c r="O106" s="21"/>
      <c r="P106" s="17"/>
      <c r="Q106" s="20"/>
      <c r="S106" s="143"/>
    </row>
    <row r="107" spans="1:19" s="11" customFormat="1" ht="47.1" customHeight="1">
      <c r="A107" s="33">
        <v>1</v>
      </c>
      <c r="B107" s="35" t="s">
        <v>49</v>
      </c>
      <c r="C107" s="33"/>
      <c r="D107" s="33"/>
      <c r="G107" s="24"/>
      <c r="N107" s="23"/>
      <c r="O107" s="22"/>
      <c r="P107" s="22"/>
      <c r="Q107" s="23"/>
      <c r="S107" s="83"/>
    </row>
    <row r="108" spans="1:19" s="11" customFormat="1" ht="47.1" customHeight="1">
      <c r="A108" s="33">
        <v>2</v>
      </c>
      <c r="B108" s="35" t="s">
        <v>60</v>
      </c>
      <c r="C108" s="33"/>
      <c r="D108" s="33"/>
      <c r="G108" s="24"/>
      <c r="N108" s="23"/>
      <c r="O108" s="22"/>
      <c r="P108" s="22"/>
      <c r="Q108" s="23"/>
      <c r="S108" s="83"/>
    </row>
    <row r="109" spans="1:19" s="11" customFormat="1" ht="47.1" customHeight="1">
      <c r="A109" s="33">
        <v>3</v>
      </c>
      <c r="B109" s="35" t="s">
        <v>61</v>
      </c>
      <c r="C109" s="33"/>
      <c r="D109" s="33"/>
      <c r="G109" s="24"/>
      <c r="N109" s="23"/>
      <c r="O109" s="22"/>
      <c r="P109" s="22"/>
      <c r="Q109" s="23"/>
      <c r="S109" s="83"/>
    </row>
    <row r="110" spans="1:19" s="13" customFormat="1" ht="57.6" customHeight="1">
      <c r="A110" s="12"/>
      <c r="B110" s="25" t="s">
        <v>55</v>
      </c>
      <c r="C110" s="96" t="s">
        <v>91</v>
      </c>
      <c r="D110" s="96" t="s">
        <v>78</v>
      </c>
      <c r="E110" s="96" t="s">
        <v>54</v>
      </c>
      <c r="F110" s="96" t="s">
        <v>10</v>
      </c>
      <c r="G110" s="96" t="s">
        <v>51</v>
      </c>
      <c r="H110" s="96" t="s">
        <v>52</v>
      </c>
      <c r="I110" s="97" t="s">
        <v>83</v>
      </c>
      <c r="J110" s="97" t="s">
        <v>81</v>
      </c>
      <c r="K110" s="108" t="s">
        <v>11</v>
      </c>
      <c r="M110" s="26"/>
      <c r="N110" s="27"/>
      <c r="O110" s="27"/>
      <c r="P110" s="26"/>
      <c r="S110" s="90"/>
    </row>
    <row r="111" spans="1:19" s="13" customFormat="1" ht="57.6" customHeight="1">
      <c r="A111" s="12"/>
      <c r="B111" s="25" t="s">
        <v>56</v>
      </c>
      <c r="C111" s="98">
        <f>+F53</f>
        <v>0</v>
      </c>
      <c r="D111" s="98">
        <f t="shared" ref="D111:J111" si="65">+G53</f>
        <v>0</v>
      </c>
      <c r="E111" s="98">
        <f t="shared" si="65"/>
        <v>3</v>
      </c>
      <c r="F111" s="98">
        <f t="shared" si="65"/>
        <v>0</v>
      </c>
      <c r="G111" s="98">
        <f t="shared" si="65"/>
        <v>0</v>
      </c>
      <c r="H111" s="98">
        <f t="shared" si="65"/>
        <v>0</v>
      </c>
      <c r="I111" s="98">
        <f t="shared" si="65"/>
        <v>0</v>
      </c>
      <c r="J111" s="98">
        <f t="shared" si="65"/>
        <v>0</v>
      </c>
      <c r="K111" s="108">
        <f>SUBTOTAL(9,C111:J111)</f>
        <v>3</v>
      </c>
      <c r="M111" s="26"/>
      <c r="N111" s="27"/>
      <c r="O111" s="27"/>
      <c r="P111" s="26"/>
      <c r="S111" s="90"/>
    </row>
    <row r="112" spans="1:19" s="36" customFormat="1" ht="149.44999999999999" customHeight="1">
      <c r="B112" s="171"/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S112" s="91"/>
    </row>
    <row r="113" spans="7:19" s="36" customFormat="1" ht="33">
      <c r="G113" s="37"/>
      <c r="S113" s="91"/>
    </row>
    <row r="114" spans="7:19" s="36" customFormat="1" ht="33">
      <c r="G114" s="37"/>
      <c r="S114" s="91"/>
    </row>
    <row r="115" spans="7:19" s="36" customFormat="1" ht="33">
      <c r="G115" s="37"/>
      <c r="S115" s="91"/>
    </row>
    <row r="116" spans="7:19" s="36" customFormat="1" ht="33">
      <c r="G116" s="37"/>
      <c r="S116" s="91"/>
    </row>
    <row r="117" spans="7:19" s="36" customFormat="1" ht="33">
      <c r="G117" s="37"/>
      <c r="S117" s="91"/>
    </row>
    <row r="118" spans="7:19" s="36" customFormat="1" ht="33">
      <c r="G118" s="37"/>
      <c r="S118" s="91"/>
    </row>
    <row r="119" spans="7:19" s="36" customFormat="1" ht="33">
      <c r="G119" s="37"/>
      <c r="S119" s="91"/>
    </row>
    <row r="120" spans="7:19" s="36" customFormat="1" ht="33">
      <c r="G120" s="37"/>
      <c r="S120" s="91"/>
    </row>
    <row r="121" spans="7:19" s="36" customFormat="1" ht="33">
      <c r="G121" s="37"/>
      <c r="S121" s="91"/>
    </row>
    <row r="122" spans="7:19" s="36" customFormat="1" ht="33">
      <c r="G122" s="37"/>
      <c r="S122" s="91"/>
    </row>
    <row r="123" spans="7:19" s="36" customFormat="1" ht="33">
      <c r="G123" s="37"/>
      <c r="S123" s="91"/>
    </row>
    <row r="124" spans="7:19" s="36" customFormat="1" ht="33">
      <c r="G124" s="37"/>
      <c r="S124" s="91"/>
    </row>
    <row r="125" spans="7:19" s="36" customFormat="1" ht="33">
      <c r="G125" s="37"/>
      <c r="S125" s="91"/>
    </row>
    <row r="126" spans="7:19" s="36" customFormat="1" ht="33">
      <c r="G126" s="37"/>
      <c r="H126" s="28"/>
      <c r="I126" s="28"/>
      <c r="S126" s="91"/>
    </row>
    <row r="127" spans="7:19" s="36" customFormat="1" ht="33">
      <c r="G127" s="37"/>
      <c r="H127" s="28"/>
      <c r="I127" s="28"/>
      <c r="S127" s="91"/>
    </row>
  </sheetData>
  <mergeCells count="80">
    <mergeCell ref="B78:E78"/>
    <mergeCell ref="H78:I78"/>
    <mergeCell ref="P78:Q78"/>
    <mergeCell ref="B79:E79"/>
    <mergeCell ref="B94:I94"/>
    <mergeCell ref="A71:Q71"/>
    <mergeCell ref="B72:C72"/>
    <mergeCell ref="N72:Q72"/>
    <mergeCell ref="P75:Q75"/>
    <mergeCell ref="P76:Q76"/>
    <mergeCell ref="A75:E75"/>
    <mergeCell ref="B76:E76"/>
    <mergeCell ref="H75:I75"/>
    <mergeCell ref="H76:I76"/>
    <mergeCell ref="B77:E77"/>
    <mergeCell ref="H77:I77"/>
    <mergeCell ref="P77:Q77"/>
    <mergeCell ref="N73:Q73"/>
    <mergeCell ref="B73:C73"/>
    <mergeCell ref="B69:C69"/>
    <mergeCell ref="N69:Q69"/>
    <mergeCell ref="B70:C70"/>
    <mergeCell ref="N70:Q70"/>
    <mergeCell ref="A65:Q65"/>
    <mergeCell ref="A68:Q68"/>
    <mergeCell ref="B66:C66"/>
    <mergeCell ref="N66:Q66"/>
    <mergeCell ref="B67:C67"/>
    <mergeCell ref="N67:Q67"/>
    <mergeCell ref="G5:M8"/>
    <mergeCell ref="D54:Q55"/>
    <mergeCell ref="D11:F11"/>
    <mergeCell ref="B13:F13"/>
    <mergeCell ref="L11:Q11"/>
    <mergeCell ref="D8:F8"/>
    <mergeCell ref="N1:O1"/>
    <mergeCell ref="P1:Q1"/>
    <mergeCell ref="N2:O2"/>
    <mergeCell ref="P2:Q2"/>
    <mergeCell ref="N3:O3"/>
    <mergeCell ref="P3:Q3"/>
    <mergeCell ref="B64:C64"/>
    <mergeCell ref="N64:Q64"/>
    <mergeCell ref="A62:Q62"/>
    <mergeCell ref="N60:Q60"/>
    <mergeCell ref="B63:C63"/>
    <mergeCell ref="N63:Q63"/>
    <mergeCell ref="B60:C60"/>
    <mergeCell ref="B61:C61"/>
    <mergeCell ref="N61:Q61"/>
    <mergeCell ref="A59:Q59"/>
    <mergeCell ref="N56:Q56"/>
    <mergeCell ref="A56:C56"/>
    <mergeCell ref="B58:C58"/>
    <mergeCell ref="N58:Q58"/>
    <mergeCell ref="A57:Q57"/>
    <mergeCell ref="D96:I96"/>
    <mergeCell ref="B98:I98"/>
    <mergeCell ref="H79:I79"/>
    <mergeCell ref="P79:Q79"/>
    <mergeCell ref="B88:C88"/>
    <mergeCell ref="B84:C84"/>
    <mergeCell ref="B85:C85"/>
    <mergeCell ref="B86:I86"/>
    <mergeCell ref="B112:Q112"/>
    <mergeCell ref="B89:C89"/>
    <mergeCell ref="D104:I104"/>
    <mergeCell ref="C82:I82"/>
    <mergeCell ref="B83:I83"/>
    <mergeCell ref="D84:I84"/>
    <mergeCell ref="D85:I85"/>
    <mergeCell ref="B87:C87"/>
    <mergeCell ref="B104:C104"/>
    <mergeCell ref="B99:C99"/>
    <mergeCell ref="D103:I103"/>
    <mergeCell ref="B100:C100"/>
    <mergeCell ref="B103:C103"/>
    <mergeCell ref="B96:C96"/>
    <mergeCell ref="B95:C95"/>
    <mergeCell ref="D95:I95"/>
  </mergeCells>
  <phoneticPr fontId="61" type="noConversion"/>
  <conditionalFormatting sqref="F76:F79">
    <cfRule type="duplicateValues" dxfId="3" priority="15"/>
  </conditionalFormatting>
  <conditionalFormatting sqref="G76">
    <cfRule type="duplicateValues" dxfId="2" priority="2"/>
  </conditionalFormatting>
  <conditionalFormatting sqref="G79">
    <cfRule type="duplicateValues" dxfId="1" priority="1"/>
  </conditionalFormatting>
  <printOptions horizontalCentered="1"/>
  <pageMargins left="0.25" right="0" top="0.61388888888888904" bottom="0.75" header="0" footer="0"/>
  <pageSetup paperSize="9" scale="25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79" max="16" man="1"/>
    <brk id="115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18"/>
  <sheetViews>
    <sheetView view="pageBreakPreview" zoomScale="40" zoomScaleNormal="40" zoomScaleSheetLayoutView="40" zoomScalePageLayoutView="25" workbookViewId="0">
      <pane ySplit="5" topLeftCell="A18" activePane="bottomLeft" state="frozen"/>
      <selection activeCell="D65" sqref="D65"/>
      <selection pane="bottomLeft" activeCell="B7" sqref="B7:C7"/>
    </sheetView>
  </sheetViews>
  <sheetFormatPr defaultColWidth="9.140625" defaultRowHeight="24"/>
  <cols>
    <col min="1" max="1" width="73.85546875" style="136" customWidth="1"/>
    <col min="2" max="2" width="97.5703125" style="137" hidden="1" customWidth="1"/>
    <col min="3" max="3" width="188.42578125" style="137" customWidth="1"/>
    <col min="4" max="16384" width="9.140625" style="137"/>
  </cols>
  <sheetData>
    <row r="1" spans="1:8" s="121" customFormat="1" ht="134.25" customHeight="1">
      <c r="A1" s="119"/>
      <c r="B1" s="120"/>
      <c r="C1" s="120"/>
    </row>
    <row r="2" spans="1:8" s="121" customFormat="1" ht="37.5" customHeight="1">
      <c r="A2" s="120" t="str">
        <f>'[2]1. CUTTING '!B6</f>
        <v xml:space="preserve">JOB NUMBER:  </v>
      </c>
      <c r="B2" s="120" t="str">
        <f>'[3]1. CUTTING'!D6</f>
        <v>C21  SS24  G2693</v>
      </c>
      <c r="C2" s="120" t="str">
        <f>'1. CUTTING DOCKET'!$D$6</f>
        <v>T25  SU25  S2792</v>
      </c>
    </row>
    <row r="3" spans="1:8" s="121" customFormat="1" ht="37.5" customHeight="1">
      <c r="A3" s="122" t="str">
        <f>'[2]1. CUTTING '!B7</f>
        <v xml:space="preserve">STYLE NUMBER: </v>
      </c>
      <c r="B3" s="123" t="str">
        <f>'[3]1. CUTTING'!D7</f>
        <v>CRTZ-1206</v>
      </c>
      <c r="C3" s="120" t="str">
        <f>'1. CUTTING DOCKET'!D7</f>
        <v>C0057-TNK008</v>
      </c>
    </row>
    <row r="4" spans="1:8" s="121" customFormat="1" ht="37.5" customHeight="1">
      <c r="A4" s="122" t="str">
        <f>'[2]1. CUTTING '!B8</f>
        <v xml:space="preserve">STYLE NAME : </v>
      </c>
      <c r="B4" s="120" t="str">
        <f>'[3]1. CUTTING'!D8</f>
        <v>ALCATRAZ HOODIE 2024 OFF WHITE</v>
      </c>
      <c r="C4" s="120" t="str">
        <f>'1. CUTTING DOCKET'!D8</f>
        <v>ICONRIB_TANKTOP 25</v>
      </c>
    </row>
    <row r="5" spans="1:8" s="121" customFormat="1" ht="75.95" customHeight="1">
      <c r="A5" s="124"/>
      <c r="B5" s="125" t="str">
        <f>'[3]1. CUTTING'!A33</f>
        <v>CREAM</v>
      </c>
      <c r="C5" s="125" t="str">
        <f>'1. CUTTING DOCKET'!$D$18</f>
        <v>JET BLACK</v>
      </c>
    </row>
    <row r="6" spans="1:8" s="128" customFormat="1" ht="89.25" customHeight="1">
      <c r="A6" s="126" t="s">
        <v>32</v>
      </c>
      <c r="B6" s="127" t="str">
        <f t="shared" ref="B6" si="0">B5</f>
        <v>CREAM</v>
      </c>
      <c r="C6" s="127" t="str">
        <f>'1. CUTTING DOCKET'!E58</f>
        <v>JET BLACK</v>
      </c>
    </row>
    <row r="7" spans="1:8" s="128" customFormat="1" ht="143.25" customHeight="1">
      <c r="A7" s="129" t="s">
        <v>33</v>
      </c>
      <c r="B7" s="252" t="str">
        <f>'1. CUTTING DOCKET'!$L$11</f>
        <v>RIB 2X1 _ 95% COTTON _ 5%SPANDEX_400GSM</v>
      </c>
      <c r="C7" s="253"/>
    </row>
    <row r="8" spans="1:8" s="128" customFormat="1" ht="321" customHeight="1">
      <c r="A8" s="130" t="str">
        <f>'1. CUTTING DOCKET'!D58</f>
        <v>VẢI CHÍNH</v>
      </c>
      <c r="B8" s="131"/>
      <c r="C8" s="138"/>
      <c r="H8" s="132"/>
    </row>
    <row r="9" spans="1:8" s="128" customFormat="1" ht="40.5" hidden="1">
      <c r="A9" s="126" t="e">
        <f>'[3]1. CUTTING'!#REF!</f>
        <v>#REF!</v>
      </c>
      <c r="B9" s="126" t="str">
        <f>'[3]1. CUTTING'!E37</f>
        <v>BABY BLUE</v>
      </c>
      <c r="C9" s="126" t="e">
        <f>'[3]1. CUTTING'!#REF!</f>
        <v>#REF!</v>
      </c>
    </row>
    <row r="10" spans="1:8" s="128" customFormat="1" ht="241.35" hidden="1" customHeight="1">
      <c r="A10" s="130" t="e">
        <f>'[3]1. CUTTING'!#REF!</f>
        <v>#REF!</v>
      </c>
      <c r="B10" s="131"/>
      <c r="C10" s="131"/>
    </row>
    <row r="11" spans="1:8" s="128" customFormat="1" ht="72.75" customHeight="1">
      <c r="A11" s="126" t="str">
        <f>'[3]1. CUTTING'!B42</f>
        <v>CHỈ 40/2</v>
      </c>
      <c r="B11" s="133" t="str">
        <f>'[3]1. CUTTING'!F42</f>
        <v>WHITE</v>
      </c>
      <c r="C11" s="133" t="str">
        <f>'1. CUTTING DOCKET'!$F$76</f>
        <v>BLACK</v>
      </c>
    </row>
    <row r="12" spans="1:8" s="128" customFormat="1" ht="100.5" customHeight="1">
      <c r="A12" s="130" t="s">
        <v>109</v>
      </c>
      <c r="B12" s="134"/>
      <c r="C12" s="134" t="str">
        <f>'1. CUTTING DOCKET'!$G$76</f>
        <v>BLACK</v>
      </c>
    </row>
    <row r="13" spans="1:8" s="128" customFormat="1" ht="85.5" customHeight="1">
      <c r="A13" s="126" t="str">
        <f>'1. CUTTING DOCKET'!$B$77</f>
        <v xml:space="preserve">NHÃN CHÍNH </v>
      </c>
      <c r="B13" s="254" t="str">
        <f>'1. CUTTING DOCKET'!$F$77</f>
        <v>BLACK</v>
      </c>
      <c r="C13" s="255"/>
    </row>
    <row r="14" spans="1:8" s="128" customFormat="1" ht="291.60000000000002" customHeight="1">
      <c r="A14" s="135" t="s">
        <v>196</v>
      </c>
      <c r="B14" s="256"/>
      <c r="C14" s="257"/>
    </row>
    <row r="15" spans="1:8" s="128" customFormat="1" ht="85.5" customHeight="1">
      <c r="A15" s="126" t="str">
        <f>'1. CUTTING DOCKET'!$B$78</f>
        <v>NHÃN SIZE</v>
      </c>
      <c r="B15" s="254" t="str">
        <f>'1. CUTTING DOCKET'!$F$77</f>
        <v>BLACK</v>
      </c>
      <c r="C15" s="255"/>
    </row>
    <row r="16" spans="1:8" s="128" customFormat="1" ht="291.60000000000002" customHeight="1">
      <c r="A16" s="135" t="s">
        <v>197</v>
      </c>
      <c r="B16" s="256"/>
      <c r="C16" s="257"/>
    </row>
    <row r="17" spans="1:3" s="128" customFormat="1" ht="117" customHeight="1">
      <c r="A17" s="126" t="str">
        <f>'1. CUTTING DOCKET'!$B$79</f>
        <v>NHÃN THÀNH PHẦN</v>
      </c>
      <c r="B17" s="254" t="s">
        <v>36</v>
      </c>
      <c r="C17" s="255"/>
    </row>
    <row r="18" spans="1:3" s="128" customFormat="1" ht="300.75" customHeight="1">
      <c r="A18" s="135" t="s">
        <v>198</v>
      </c>
      <c r="B18" s="256"/>
      <c r="C18" s="257"/>
    </row>
  </sheetData>
  <mergeCells count="7">
    <mergeCell ref="B7:C7"/>
    <mergeCell ref="B13:C13"/>
    <mergeCell ref="B14:C14"/>
    <mergeCell ref="B17:C17"/>
    <mergeCell ref="B18:C18"/>
    <mergeCell ref="B15:C15"/>
    <mergeCell ref="B16:C16"/>
  </mergeCells>
  <printOptions horizontalCentered="1"/>
  <pageMargins left="0.25" right="0" top="0.35416666699999999" bottom="0.2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53121-4EAE-4136-AE02-743545C8AEAA}">
  <dimension ref="A1:V171"/>
  <sheetViews>
    <sheetView tabSelected="1" view="pageBreakPreview" topLeftCell="B58" zoomScale="55" zoomScaleNormal="100" zoomScaleSheetLayoutView="55" workbookViewId="0">
      <selection activeCell="C132" sqref="C132"/>
    </sheetView>
  </sheetViews>
  <sheetFormatPr defaultRowHeight="23.25" outlineLevelRow="1"/>
  <cols>
    <col min="1" max="1" width="40.85546875" style="261" customWidth="1"/>
    <col min="2" max="2" width="40.85546875" style="271" customWidth="1"/>
    <col min="3" max="3" width="53.5703125" style="261" customWidth="1"/>
    <col min="4" max="4" width="11.5703125" style="261" customWidth="1"/>
    <col min="5" max="5" width="10" style="261" customWidth="1"/>
    <col min="6" max="10" width="14.42578125" style="261" customWidth="1"/>
    <col min="11" max="11" width="5.7109375" style="261" customWidth="1"/>
    <col min="12" max="17" width="5.7109375" style="268" customWidth="1"/>
    <col min="18" max="18" width="25.7109375" style="268" customWidth="1"/>
    <col min="19" max="19" width="9.140625" style="261"/>
    <col min="20" max="22" width="11.42578125" style="261" customWidth="1"/>
    <col min="23" max="258" width="11.42578125" style="264" customWidth="1"/>
    <col min="259" max="260" width="40.85546875" style="264" customWidth="1"/>
    <col min="261" max="274" width="5.7109375" style="264" customWidth="1"/>
    <col min="275" max="275" width="9.140625" style="264"/>
    <col min="276" max="514" width="11.42578125" style="264" customWidth="1"/>
    <col min="515" max="516" width="40.85546875" style="264" customWidth="1"/>
    <col min="517" max="530" width="5.7109375" style="264" customWidth="1"/>
    <col min="531" max="531" width="9.140625" style="264"/>
    <col min="532" max="770" width="11.42578125" style="264" customWidth="1"/>
    <col min="771" max="772" width="40.85546875" style="264" customWidth="1"/>
    <col min="773" max="786" width="5.7109375" style="264" customWidth="1"/>
    <col min="787" max="787" width="9.140625" style="264"/>
    <col min="788" max="1026" width="11.42578125" style="264" customWidth="1"/>
    <col min="1027" max="1028" width="40.85546875" style="264" customWidth="1"/>
    <col min="1029" max="1042" width="5.7109375" style="264" customWidth="1"/>
    <col min="1043" max="1043" width="9.140625" style="264"/>
    <col min="1044" max="1282" width="11.42578125" style="264" customWidth="1"/>
    <col min="1283" max="1284" width="40.85546875" style="264" customWidth="1"/>
    <col min="1285" max="1298" width="5.7109375" style="264" customWidth="1"/>
    <col min="1299" max="1299" width="9.140625" style="264"/>
    <col min="1300" max="1538" width="11.42578125" style="264" customWidth="1"/>
    <col min="1539" max="1540" width="40.85546875" style="264" customWidth="1"/>
    <col min="1541" max="1554" width="5.7109375" style="264" customWidth="1"/>
    <col min="1555" max="1555" width="9.140625" style="264"/>
    <col min="1556" max="1794" width="11.42578125" style="264" customWidth="1"/>
    <col min="1795" max="1796" width="40.85546875" style="264" customWidth="1"/>
    <col min="1797" max="1810" width="5.7109375" style="264" customWidth="1"/>
    <col min="1811" max="1811" width="9.140625" style="264"/>
    <col min="1812" max="2050" width="11.42578125" style="264" customWidth="1"/>
    <col min="2051" max="2052" width="40.85546875" style="264" customWidth="1"/>
    <col min="2053" max="2066" width="5.7109375" style="264" customWidth="1"/>
    <col min="2067" max="2067" width="9.140625" style="264"/>
    <col min="2068" max="2306" width="11.42578125" style="264" customWidth="1"/>
    <col min="2307" max="2308" width="40.85546875" style="264" customWidth="1"/>
    <col min="2309" max="2322" width="5.7109375" style="264" customWidth="1"/>
    <col min="2323" max="2323" width="9.140625" style="264"/>
    <col min="2324" max="2562" width="11.42578125" style="264" customWidth="1"/>
    <col min="2563" max="2564" width="40.85546875" style="264" customWidth="1"/>
    <col min="2565" max="2578" width="5.7109375" style="264" customWidth="1"/>
    <col min="2579" max="2579" width="9.140625" style="264"/>
    <col min="2580" max="2818" width="11.42578125" style="264" customWidth="1"/>
    <col min="2819" max="2820" width="40.85546875" style="264" customWidth="1"/>
    <col min="2821" max="2834" width="5.7109375" style="264" customWidth="1"/>
    <col min="2835" max="2835" width="9.140625" style="264"/>
    <col min="2836" max="3074" width="11.42578125" style="264" customWidth="1"/>
    <col min="3075" max="3076" width="40.85546875" style="264" customWidth="1"/>
    <col min="3077" max="3090" width="5.7109375" style="264" customWidth="1"/>
    <col min="3091" max="3091" width="9.140625" style="264"/>
    <col min="3092" max="3330" width="11.42578125" style="264" customWidth="1"/>
    <col min="3331" max="3332" width="40.85546875" style="264" customWidth="1"/>
    <col min="3333" max="3346" width="5.7109375" style="264" customWidth="1"/>
    <col min="3347" max="3347" width="9.140625" style="264"/>
    <col min="3348" max="3586" width="11.42578125" style="264" customWidth="1"/>
    <col min="3587" max="3588" width="40.85546875" style="264" customWidth="1"/>
    <col min="3589" max="3602" width="5.7109375" style="264" customWidth="1"/>
    <col min="3603" max="3603" width="9.140625" style="264"/>
    <col min="3604" max="3842" width="11.42578125" style="264" customWidth="1"/>
    <col min="3843" max="3844" width="40.85546875" style="264" customWidth="1"/>
    <col min="3845" max="3858" width="5.7109375" style="264" customWidth="1"/>
    <col min="3859" max="3859" width="9.140625" style="264"/>
    <col min="3860" max="4098" width="11.42578125" style="264" customWidth="1"/>
    <col min="4099" max="4100" width="40.85546875" style="264" customWidth="1"/>
    <col min="4101" max="4114" width="5.7109375" style="264" customWidth="1"/>
    <col min="4115" max="4115" width="9.140625" style="264"/>
    <col min="4116" max="4354" width="11.42578125" style="264" customWidth="1"/>
    <col min="4355" max="4356" width="40.85546875" style="264" customWidth="1"/>
    <col min="4357" max="4370" width="5.7109375" style="264" customWidth="1"/>
    <col min="4371" max="4371" width="9.140625" style="264"/>
    <col min="4372" max="4610" width="11.42578125" style="264" customWidth="1"/>
    <col min="4611" max="4612" width="40.85546875" style="264" customWidth="1"/>
    <col min="4613" max="4626" width="5.7109375" style="264" customWidth="1"/>
    <col min="4627" max="4627" width="9.140625" style="264"/>
    <col min="4628" max="4866" width="11.42578125" style="264" customWidth="1"/>
    <col min="4867" max="4868" width="40.85546875" style="264" customWidth="1"/>
    <col min="4869" max="4882" width="5.7109375" style="264" customWidth="1"/>
    <col min="4883" max="4883" width="9.140625" style="264"/>
    <col min="4884" max="5122" width="11.42578125" style="264" customWidth="1"/>
    <col min="5123" max="5124" width="40.85546875" style="264" customWidth="1"/>
    <col min="5125" max="5138" width="5.7109375" style="264" customWidth="1"/>
    <col min="5139" max="5139" width="9.140625" style="264"/>
    <col min="5140" max="5378" width="11.42578125" style="264" customWidth="1"/>
    <col min="5379" max="5380" width="40.85546875" style="264" customWidth="1"/>
    <col min="5381" max="5394" width="5.7109375" style="264" customWidth="1"/>
    <col min="5395" max="5395" width="9.140625" style="264"/>
    <col min="5396" max="5634" width="11.42578125" style="264" customWidth="1"/>
    <col min="5635" max="5636" width="40.85546875" style="264" customWidth="1"/>
    <col min="5637" max="5650" width="5.7109375" style="264" customWidth="1"/>
    <col min="5651" max="5651" width="9.140625" style="264"/>
    <col min="5652" max="5890" width="11.42578125" style="264" customWidth="1"/>
    <col min="5891" max="5892" width="40.85546875" style="264" customWidth="1"/>
    <col min="5893" max="5906" width="5.7109375" style="264" customWidth="1"/>
    <col min="5907" max="5907" width="9.140625" style="264"/>
    <col min="5908" max="6146" width="11.42578125" style="264" customWidth="1"/>
    <col min="6147" max="6148" width="40.85546875" style="264" customWidth="1"/>
    <col min="6149" max="6162" width="5.7109375" style="264" customWidth="1"/>
    <col min="6163" max="6163" width="9.140625" style="264"/>
    <col min="6164" max="6402" width="11.42578125" style="264" customWidth="1"/>
    <col min="6403" max="6404" width="40.85546875" style="264" customWidth="1"/>
    <col min="6405" max="6418" width="5.7109375" style="264" customWidth="1"/>
    <col min="6419" max="6419" width="9.140625" style="264"/>
    <col min="6420" max="6658" width="11.42578125" style="264" customWidth="1"/>
    <col min="6659" max="6660" width="40.85546875" style="264" customWidth="1"/>
    <col min="6661" max="6674" width="5.7109375" style="264" customWidth="1"/>
    <col min="6675" max="6675" width="9.140625" style="264"/>
    <col min="6676" max="6914" width="11.42578125" style="264" customWidth="1"/>
    <col min="6915" max="6916" width="40.85546875" style="264" customWidth="1"/>
    <col min="6917" max="6930" width="5.7109375" style="264" customWidth="1"/>
    <col min="6931" max="6931" width="9.140625" style="264"/>
    <col min="6932" max="7170" width="11.42578125" style="264" customWidth="1"/>
    <col min="7171" max="7172" width="40.85546875" style="264" customWidth="1"/>
    <col min="7173" max="7186" width="5.7109375" style="264" customWidth="1"/>
    <col min="7187" max="7187" width="9.140625" style="264"/>
    <col min="7188" max="7426" width="11.42578125" style="264" customWidth="1"/>
    <col min="7427" max="7428" width="40.85546875" style="264" customWidth="1"/>
    <col min="7429" max="7442" width="5.7109375" style="264" customWidth="1"/>
    <col min="7443" max="7443" width="9.140625" style="264"/>
    <col min="7444" max="7682" width="11.42578125" style="264" customWidth="1"/>
    <col min="7683" max="7684" width="40.85546875" style="264" customWidth="1"/>
    <col min="7685" max="7698" width="5.7109375" style="264" customWidth="1"/>
    <col min="7699" max="7699" width="9.140625" style="264"/>
    <col min="7700" max="7938" width="11.42578125" style="264" customWidth="1"/>
    <col min="7939" max="7940" width="40.85546875" style="264" customWidth="1"/>
    <col min="7941" max="7954" width="5.7109375" style="264" customWidth="1"/>
    <col min="7955" max="7955" width="9.140625" style="264"/>
    <col min="7956" max="8194" width="11.42578125" style="264" customWidth="1"/>
    <col min="8195" max="8196" width="40.85546875" style="264" customWidth="1"/>
    <col min="8197" max="8210" width="5.7109375" style="264" customWidth="1"/>
    <col min="8211" max="8211" width="9.140625" style="264"/>
    <col min="8212" max="8450" width="11.42578125" style="264" customWidth="1"/>
    <col min="8451" max="8452" width="40.85546875" style="264" customWidth="1"/>
    <col min="8453" max="8466" width="5.7109375" style="264" customWidth="1"/>
    <col min="8467" max="8467" width="9.140625" style="264"/>
    <col min="8468" max="8706" width="11.42578125" style="264" customWidth="1"/>
    <col min="8707" max="8708" width="40.85546875" style="264" customWidth="1"/>
    <col min="8709" max="8722" width="5.7109375" style="264" customWidth="1"/>
    <col min="8723" max="8723" width="9.140625" style="264"/>
    <col min="8724" max="8962" width="11.42578125" style="264" customWidth="1"/>
    <col min="8963" max="8964" width="40.85546875" style="264" customWidth="1"/>
    <col min="8965" max="8978" width="5.7109375" style="264" customWidth="1"/>
    <col min="8979" max="8979" width="9.140625" style="264"/>
    <col min="8980" max="9218" width="11.42578125" style="264" customWidth="1"/>
    <col min="9219" max="9220" width="40.85546875" style="264" customWidth="1"/>
    <col min="9221" max="9234" width="5.7109375" style="264" customWidth="1"/>
    <col min="9235" max="9235" width="9.140625" style="264"/>
    <col min="9236" max="9474" width="11.42578125" style="264" customWidth="1"/>
    <col min="9475" max="9476" width="40.85546875" style="264" customWidth="1"/>
    <col min="9477" max="9490" width="5.7109375" style="264" customWidth="1"/>
    <col min="9491" max="9491" width="9.140625" style="264"/>
    <col min="9492" max="9730" width="11.42578125" style="264" customWidth="1"/>
    <col min="9731" max="9732" width="40.85546875" style="264" customWidth="1"/>
    <col min="9733" max="9746" width="5.7109375" style="264" customWidth="1"/>
    <col min="9747" max="9747" width="9.140625" style="264"/>
    <col min="9748" max="9986" width="11.42578125" style="264" customWidth="1"/>
    <col min="9987" max="9988" width="40.85546875" style="264" customWidth="1"/>
    <col min="9989" max="10002" width="5.7109375" style="264" customWidth="1"/>
    <col min="10003" max="10003" width="9.140625" style="264"/>
    <col min="10004" max="10242" width="11.42578125" style="264" customWidth="1"/>
    <col min="10243" max="10244" width="40.85546875" style="264" customWidth="1"/>
    <col min="10245" max="10258" width="5.7109375" style="264" customWidth="1"/>
    <col min="10259" max="10259" width="9.140625" style="264"/>
    <col min="10260" max="10498" width="11.42578125" style="264" customWidth="1"/>
    <col min="10499" max="10500" width="40.85546875" style="264" customWidth="1"/>
    <col min="10501" max="10514" width="5.7109375" style="264" customWidth="1"/>
    <col min="10515" max="10515" width="9.140625" style="264"/>
    <col min="10516" max="10754" width="11.42578125" style="264" customWidth="1"/>
    <col min="10755" max="10756" width="40.85546875" style="264" customWidth="1"/>
    <col min="10757" max="10770" width="5.7109375" style="264" customWidth="1"/>
    <col min="10771" max="10771" width="9.140625" style="264"/>
    <col min="10772" max="11010" width="11.42578125" style="264" customWidth="1"/>
    <col min="11011" max="11012" width="40.85546875" style="264" customWidth="1"/>
    <col min="11013" max="11026" width="5.7109375" style="264" customWidth="1"/>
    <col min="11027" max="11027" width="9.140625" style="264"/>
    <col min="11028" max="11266" width="11.42578125" style="264" customWidth="1"/>
    <col min="11267" max="11268" width="40.85546875" style="264" customWidth="1"/>
    <col min="11269" max="11282" width="5.7109375" style="264" customWidth="1"/>
    <col min="11283" max="11283" width="9.140625" style="264"/>
    <col min="11284" max="11522" width="11.42578125" style="264" customWidth="1"/>
    <col min="11523" max="11524" width="40.85546875" style="264" customWidth="1"/>
    <col min="11525" max="11538" width="5.7109375" style="264" customWidth="1"/>
    <col min="11539" max="11539" width="9.140625" style="264"/>
    <col min="11540" max="11778" width="11.42578125" style="264" customWidth="1"/>
    <col min="11779" max="11780" width="40.85546875" style="264" customWidth="1"/>
    <col min="11781" max="11794" width="5.7109375" style="264" customWidth="1"/>
    <col min="11795" max="11795" width="9.140625" style="264"/>
    <col min="11796" max="12034" width="11.42578125" style="264" customWidth="1"/>
    <col min="12035" max="12036" width="40.85546875" style="264" customWidth="1"/>
    <col min="12037" max="12050" width="5.7109375" style="264" customWidth="1"/>
    <col min="12051" max="12051" width="9.140625" style="264"/>
    <col min="12052" max="12290" width="11.42578125" style="264" customWidth="1"/>
    <col min="12291" max="12292" width="40.85546875" style="264" customWidth="1"/>
    <col min="12293" max="12306" width="5.7109375" style="264" customWidth="1"/>
    <col min="12307" max="12307" width="9.140625" style="264"/>
    <col min="12308" max="12546" width="11.42578125" style="264" customWidth="1"/>
    <col min="12547" max="12548" width="40.85546875" style="264" customWidth="1"/>
    <col min="12549" max="12562" width="5.7109375" style="264" customWidth="1"/>
    <col min="12563" max="12563" width="9.140625" style="264"/>
    <col min="12564" max="12802" width="11.42578125" style="264" customWidth="1"/>
    <col min="12803" max="12804" width="40.85546875" style="264" customWidth="1"/>
    <col min="12805" max="12818" width="5.7109375" style="264" customWidth="1"/>
    <col min="12819" max="12819" width="9.140625" style="264"/>
    <col min="12820" max="13058" width="11.42578125" style="264" customWidth="1"/>
    <col min="13059" max="13060" width="40.85546875" style="264" customWidth="1"/>
    <col min="13061" max="13074" width="5.7109375" style="264" customWidth="1"/>
    <col min="13075" max="13075" width="9.140625" style="264"/>
    <col min="13076" max="13314" width="11.42578125" style="264" customWidth="1"/>
    <col min="13315" max="13316" width="40.85546875" style="264" customWidth="1"/>
    <col min="13317" max="13330" width="5.7109375" style="264" customWidth="1"/>
    <col min="13331" max="13331" width="9.140625" style="264"/>
    <col min="13332" max="13570" width="11.42578125" style="264" customWidth="1"/>
    <col min="13571" max="13572" width="40.85546875" style="264" customWidth="1"/>
    <col min="13573" max="13586" width="5.7109375" style="264" customWidth="1"/>
    <col min="13587" max="13587" width="9.140625" style="264"/>
    <col min="13588" max="13826" width="11.42578125" style="264" customWidth="1"/>
    <col min="13827" max="13828" width="40.85546875" style="264" customWidth="1"/>
    <col min="13829" max="13842" width="5.7109375" style="264" customWidth="1"/>
    <col min="13843" max="13843" width="9.140625" style="264"/>
    <col min="13844" max="14082" width="11.42578125" style="264" customWidth="1"/>
    <col min="14083" max="14084" width="40.85546875" style="264" customWidth="1"/>
    <col min="14085" max="14098" width="5.7109375" style="264" customWidth="1"/>
    <col min="14099" max="14099" width="9.140625" style="264"/>
    <col min="14100" max="14338" width="11.42578125" style="264" customWidth="1"/>
    <col min="14339" max="14340" width="40.85546875" style="264" customWidth="1"/>
    <col min="14341" max="14354" width="5.7109375" style="264" customWidth="1"/>
    <col min="14355" max="14355" width="9.140625" style="264"/>
    <col min="14356" max="14594" width="11.42578125" style="264" customWidth="1"/>
    <col min="14595" max="14596" width="40.85546875" style="264" customWidth="1"/>
    <col min="14597" max="14610" width="5.7109375" style="264" customWidth="1"/>
    <col min="14611" max="14611" width="9.140625" style="264"/>
    <col min="14612" max="14850" width="11.42578125" style="264" customWidth="1"/>
    <col min="14851" max="14852" width="40.85546875" style="264" customWidth="1"/>
    <col min="14853" max="14866" width="5.7109375" style="264" customWidth="1"/>
    <col min="14867" max="14867" width="9.140625" style="264"/>
    <col min="14868" max="15106" width="11.42578125" style="264" customWidth="1"/>
    <col min="15107" max="15108" width="40.85546875" style="264" customWidth="1"/>
    <col min="15109" max="15122" width="5.7109375" style="264" customWidth="1"/>
    <col min="15123" max="15123" width="9.140625" style="264"/>
    <col min="15124" max="15362" width="11.42578125" style="264" customWidth="1"/>
    <col min="15363" max="15364" width="40.85546875" style="264" customWidth="1"/>
    <col min="15365" max="15378" width="5.7109375" style="264" customWidth="1"/>
    <col min="15379" max="15379" width="9.140625" style="264"/>
    <col min="15380" max="15618" width="11.42578125" style="264" customWidth="1"/>
    <col min="15619" max="15620" width="40.85546875" style="264" customWidth="1"/>
    <col min="15621" max="15634" width="5.7109375" style="264" customWidth="1"/>
    <col min="15635" max="15635" width="9.140625" style="264"/>
    <col min="15636" max="15874" width="11.42578125" style="264" customWidth="1"/>
    <col min="15875" max="15876" width="40.85546875" style="264" customWidth="1"/>
    <col min="15877" max="15890" width="5.7109375" style="264" customWidth="1"/>
    <col min="15891" max="15891" width="9.140625" style="264"/>
    <col min="15892" max="16130" width="11.42578125" style="264" customWidth="1"/>
    <col min="16131" max="16132" width="40.85546875" style="264" customWidth="1"/>
    <col min="16133" max="16146" width="5.7109375" style="264" customWidth="1"/>
    <col min="16147" max="16147" width="9.140625" style="264"/>
    <col min="16148" max="16384" width="11.42578125" style="264" customWidth="1"/>
  </cols>
  <sheetData>
    <row r="1" spans="1:22" ht="15" customHeight="1" thickBot="1">
      <c r="A1" s="258" t="s">
        <v>199</v>
      </c>
      <c r="B1" s="259" t="s">
        <v>123</v>
      </c>
      <c r="C1" s="260"/>
      <c r="D1" s="260"/>
      <c r="E1" s="260"/>
      <c r="F1" s="260"/>
      <c r="G1" s="260"/>
      <c r="K1" s="262">
        <f>'[4]GENERAL INFO'!_Toc134929903</f>
        <v>0</v>
      </c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3"/>
    </row>
    <row r="2" spans="1:22" ht="15" customHeight="1" thickBot="1">
      <c r="A2" s="265" t="s">
        <v>200</v>
      </c>
      <c r="B2" s="259">
        <v>45644</v>
      </c>
      <c r="C2" s="260"/>
      <c r="D2" s="260"/>
      <c r="E2" s="260"/>
      <c r="F2" s="260"/>
      <c r="G2" s="260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3"/>
    </row>
    <row r="3" spans="1:22" ht="15" customHeight="1" thickBot="1">
      <c r="A3" s="266" t="s">
        <v>201</v>
      </c>
      <c r="B3" s="267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3"/>
    </row>
    <row r="4" spans="1:22" ht="15" customHeight="1" thickBot="1">
      <c r="A4" s="266" t="s">
        <v>124</v>
      </c>
      <c r="B4" s="267" t="str">
        <f>'[4]GENERAL INFO'!C6</f>
        <v>WOMEN</v>
      </c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3"/>
    </row>
    <row r="5" spans="1:22" ht="15" customHeight="1" thickBot="1">
      <c r="A5" s="266" t="s">
        <v>202</v>
      </c>
      <c r="B5" s="267" t="str">
        <f>'[4]GENERAL INFO'!C9</f>
        <v>RIBBED TOP WOMEN</v>
      </c>
      <c r="P5" s="269"/>
      <c r="Q5" s="269"/>
      <c r="R5" s="269"/>
      <c r="S5" s="269"/>
      <c r="V5" s="263"/>
    </row>
    <row r="6" spans="1:22" ht="15" customHeight="1" thickBot="1">
      <c r="A6" s="266" t="s">
        <v>125</v>
      </c>
      <c r="B6" s="267">
        <f>'[4]GENERAL INFO'!C11</f>
        <v>0</v>
      </c>
      <c r="P6" s="269"/>
      <c r="Q6" s="269"/>
      <c r="R6" s="269"/>
      <c r="S6" s="269"/>
      <c r="T6" s="270"/>
      <c r="U6" s="270"/>
      <c r="V6" s="263"/>
    </row>
    <row r="7" spans="1:22" ht="15" customHeight="1" thickBot="1">
      <c r="P7" s="269"/>
      <c r="Q7" s="269"/>
      <c r="R7" s="269"/>
      <c r="S7" s="269"/>
      <c r="T7" s="270"/>
      <c r="U7" s="270"/>
      <c r="V7" s="263"/>
    </row>
    <row r="8" spans="1:22" ht="15" customHeight="1">
      <c r="A8" s="272" t="s">
        <v>203</v>
      </c>
      <c r="B8" s="273"/>
      <c r="C8" s="273"/>
      <c r="D8" s="273"/>
      <c r="E8" s="274"/>
      <c r="F8" s="274"/>
      <c r="G8" s="274"/>
      <c r="H8" s="275"/>
      <c r="I8" s="274"/>
      <c r="J8" s="274"/>
      <c r="K8" s="274"/>
      <c r="L8" s="275"/>
      <c r="M8" s="276"/>
      <c r="N8" s="276"/>
      <c r="O8" s="276"/>
      <c r="P8" s="276"/>
      <c r="Q8" s="276"/>
      <c r="R8" s="276"/>
      <c r="S8" s="274"/>
      <c r="T8" s="277"/>
      <c r="U8" s="278"/>
      <c r="V8" s="263"/>
    </row>
    <row r="9" spans="1:22" ht="15" customHeight="1">
      <c r="A9" s="279"/>
      <c r="E9" s="271"/>
      <c r="F9" s="280"/>
      <c r="G9" s="281"/>
      <c r="H9" s="281"/>
      <c r="L9" s="261"/>
      <c r="M9" s="261"/>
      <c r="N9" s="261"/>
      <c r="O9" s="261"/>
      <c r="P9" s="261"/>
      <c r="Q9" s="261"/>
      <c r="R9" s="261"/>
      <c r="U9" s="282"/>
      <c r="V9" s="263"/>
    </row>
    <row r="10" spans="1:22" ht="15" customHeight="1">
      <c r="A10" s="279"/>
      <c r="E10" s="271"/>
      <c r="F10" s="283"/>
      <c r="G10" s="281"/>
      <c r="H10" s="281"/>
      <c r="I10" s="271"/>
      <c r="J10" s="271"/>
      <c r="K10" s="271"/>
      <c r="L10" s="284"/>
      <c r="M10" s="284"/>
      <c r="N10" s="284"/>
      <c r="O10" s="284"/>
      <c r="P10" s="284"/>
      <c r="Q10" s="284"/>
      <c r="R10" s="284"/>
      <c r="U10" s="282"/>
      <c r="V10" s="263"/>
    </row>
    <row r="11" spans="1:22" ht="15" customHeight="1">
      <c r="A11" s="279"/>
      <c r="E11" s="271"/>
      <c r="F11" s="283"/>
      <c r="G11" s="281"/>
      <c r="H11" s="281"/>
      <c r="I11" s="271"/>
      <c r="J11" s="271"/>
      <c r="K11" s="271"/>
      <c r="L11" s="284"/>
      <c r="M11" s="284"/>
      <c r="N11" s="284"/>
      <c r="O11" s="284"/>
      <c r="P11" s="284"/>
      <c r="Q11" s="284"/>
      <c r="R11" s="284"/>
      <c r="U11" s="282"/>
      <c r="V11" s="263"/>
    </row>
    <row r="12" spans="1:22" ht="15" customHeight="1">
      <c r="A12" s="279"/>
      <c r="E12" s="271"/>
      <c r="F12" s="280"/>
      <c r="G12" s="281"/>
      <c r="H12" s="281"/>
      <c r="L12" s="261"/>
      <c r="M12" s="261"/>
      <c r="N12" s="261"/>
      <c r="O12" s="261"/>
      <c r="P12" s="261"/>
      <c r="Q12" s="261"/>
      <c r="R12" s="261"/>
      <c r="U12" s="282"/>
      <c r="V12" s="263"/>
    </row>
    <row r="13" spans="1:22" ht="15" customHeight="1">
      <c r="A13" s="279"/>
      <c r="E13" s="271"/>
      <c r="F13" s="280"/>
      <c r="G13" s="281"/>
      <c r="H13" s="281"/>
      <c r="I13" s="271"/>
      <c r="J13" s="271"/>
      <c r="K13" s="271"/>
      <c r="L13" s="284"/>
      <c r="M13" s="284"/>
      <c r="N13" s="284"/>
      <c r="O13" s="284"/>
      <c r="P13" s="284"/>
      <c r="Q13" s="284"/>
      <c r="R13" s="284"/>
      <c r="U13" s="282"/>
      <c r="V13" s="263"/>
    </row>
    <row r="14" spans="1:22" ht="15" customHeight="1">
      <c r="A14" s="279"/>
      <c r="E14" s="271"/>
      <c r="F14" s="280"/>
      <c r="G14" s="281"/>
      <c r="H14" s="281"/>
      <c r="I14" s="271"/>
      <c r="J14" s="271"/>
      <c r="K14" s="271"/>
      <c r="L14" s="284"/>
      <c r="M14" s="284"/>
      <c r="N14" s="284"/>
      <c r="O14" s="284"/>
      <c r="P14" s="284"/>
      <c r="Q14" s="284"/>
      <c r="R14" s="284"/>
      <c r="U14" s="282"/>
      <c r="V14" s="263"/>
    </row>
    <row r="15" spans="1:22" ht="15" customHeight="1">
      <c r="A15" s="279"/>
      <c r="E15" s="271"/>
      <c r="F15" s="280"/>
      <c r="G15" s="281"/>
      <c r="H15" s="281"/>
      <c r="I15" s="271"/>
      <c r="J15" s="271"/>
      <c r="K15" s="271"/>
      <c r="L15" s="284"/>
      <c r="M15" s="284"/>
      <c r="N15" s="284"/>
      <c r="O15" s="284"/>
      <c r="P15" s="284"/>
      <c r="Q15" s="284"/>
      <c r="R15" s="284"/>
      <c r="U15" s="282"/>
      <c r="V15" s="263"/>
    </row>
    <row r="16" spans="1:22" ht="15" customHeight="1">
      <c r="A16" s="279"/>
      <c r="E16" s="271"/>
      <c r="F16" s="280"/>
      <c r="G16" s="281"/>
      <c r="H16" s="281"/>
      <c r="L16" s="261"/>
      <c r="M16" s="261"/>
      <c r="N16" s="261"/>
      <c r="O16" s="261"/>
      <c r="P16" s="261"/>
      <c r="Q16" s="261"/>
      <c r="R16" s="261"/>
      <c r="U16" s="282"/>
      <c r="V16" s="263"/>
    </row>
    <row r="17" spans="1:22" ht="15" customHeight="1">
      <c r="A17" s="279"/>
      <c r="E17" s="271"/>
      <c r="F17" s="280"/>
      <c r="G17" s="281"/>
      <c r="H17" s="281"/>
      <c r="L17" s="261"/>
      <c r="M17" s="261"/>
      <c r="N17" s="261"/>
      <c r="O17" s="261"/>
      <c r="P17" s="261"/>
      <c r="Q17" s="261"/>
      <c r="R17" s="261"/>
      <c r="U17" s="282"/>
      <c r="V17" s="263"/>
    </row>
    <row r="18" spans="1:22" ht="15" customHeight="1">
      <c r="A18" s="279"/>
      <c r="E18" s="271"/>
      <c r="F18" s="280"/>
      <c r="G18" s="281"/>
      <c r="H18" s="281"/>
      <c r="L18" s="261"/>
      <c r="M18" s="261"/>
      <c r="N18" s="261"/>
      <c r="O18" s="261"/>
      <c r="P18" s="261"/>
      <c r="Q18" s="261"/>
      <c r="R18" s="261"/>
      <c r="U18" s="282"/>
      <c r="V18" s="263"/>
    </row>
    <row r="19" spans="1:22" ht="15" customHeight="1">
      <c r="A19" s="279"/>
      <c r="E19" s="271"/>
      <c r="F19" s="280"/>
      <c r="G19" s="281"/>
      <c r="H19" s="281"/>
      <c r="L19" s="261"/>
      <c r="M19" s="261"/>
      <c r="N19" s="261"/>
      <c r="O19" s="261"/>
      <c r="P19" s="261"/>
      <c r="Q19" s="261"/>
      <c r="R19" s="261"/>
      <c r="U19" s="282"/>
      <c r="V19" s="263"/>
    </row>
    <row r="20" spans="1:22" ht="15" customHeight="1">
      <c r="A20" s="279"/>
      <c r="U20" s="282"/>
      <c r="V20" s="263"/>
    </row>
    <row r="21" spans="1:22" ht="15" customHeight="1">
      <c r="A21" s="279"/>
      <c r="U21" s="282"/>
    </row>
    <row r="22" spans="1:22" ht="15" customHeight="1">
      <c r="A22" s="279"/>
      <c r="U22" s="282"/>
    </row>
    <row r="23" spans="1:22" ht="15" customHeight="1">
      <c r="A23" s="279"/>
      <c r="U23" s="282"/>
    </row>
    <row r="24" spans="1:22" ht="15" customHeight="1">
      <c r="A24" s="279"/>
      <c r="U24" s="282"/>
    </row>
    <row r="25" spans="1:22" ht="15" customHeight="1">
      <c r="A25" s="279"/>
      <c r="U25" s="282"/>
    </row>
    <row r="26" spans="1:22" ht="15" customHeight="1">
      <c r="A26" s="279"/>
      <c r="U26" s="282"/>
    </row>
    <row r="27" spans="1:22" ht="15" customHeight="1">
      <c r="A27" s="279"/>
      <c r="U27" s="282"/>
    </row>
    <row r="28" spans="1:22" ht="15" customHeight="1">
      <c r="A28" s="279"/>
      <c r="U28" s="282"/>
    </row>
    <row r="29" spans="1:22" ht="15" customHeight="1">
      <c r="A29" s="279"/>
      <c r="U29" s="282"/>
    </row>
    <row r="30" spans="1:22" ht="15" customHeight="1" thickBot="1">
      <c r="A30" s="285"/>
      <c r="B30" s="286"/>
      <c r="C30" s="287"/>
      <c r="D30" s="287"/>
      <c r="E30" s="288"/>
      <c r="F30" s="288"/>
      <c r="G30" s="288"/>
      <c r="H30" s="288"/>
      <c r="I30" s="288"/>
      <c r="J30" s="288"/>
      <c r="K30" s="288"/>
      <c r="L30" s="289"/>
      <c r="M30" s="289"/>
      <c r="N30" s="289"/>
      <c r="O30" s="289"/>
      <c r="P30" s="289"/>
      <c r="Q30" s="289"/>
      <c r="R30" s="289"/>
      <c r="S30" s="288"/>
      <c r="T30" s="288"/>
      <c r="U30" s="290"/>
    </row>
    <row r="31" spans="1:22" s="295" customFormat="1" ht="15" customHeight="1">
      <c r="A31" s="291"/>
      <c r="B31" s="271"/>
      <c r="C31" s="261"/>
      <c r="D31" s="261"/>
      <c r="E31" s="292"/>
      <c r="F31" s="292"/>
      <c r="G31" s="292"/>
      <c r="H31" s="292"/>
      <c r="I31" s="292"/>
      <c r="J31" s="292"/>
      <c r="K31" s="292"/>
      <c r="L31" s="293"/>
      <c r="M31" s="293"/>
      <c r="N31" s="293"/>
      <c r="O31" s="293"/>
      <c r="P31" s="293"/>
      <c r="Q31" s="293"/>
      <c r="R31" s="293"/>
      <c r="S31" s="261"/>
      <c r="T31" s="292"/>
      <c r="U31" s="292"/>
      <c r="V31" s="294"/>
    </row>
    <row r="32" spans="1:22" s="297" customFormat="1" ht="15" customHeight="1" thickBot="1">
      <c r="A32" s="291" t="s">
        <v>204</v>
      </c>
      <c r="B32" s="271"/>
      <c r="C32" s="261"/>
      <c r="D32" s="261"/>
      <c r="E32" s="292"/>
      <c r="F32" s="296"/>
      <c r="G32" s="292"/>
      <c r="H32" s="292"/>
      <c r="I32" s="292"/>
      <c r="J32" s="292"/>
      <c r="K32" s="292"/>
      <c r="L32" s="293" t="s">
        <v>205</v>
      </c>
      <c r="M32" s="293"/>
      <c r="N32" s="293"/>
      <c r="O32" s="293"/>
      <c r="P32" s="293"/>
      <c r="Q32" s="293"/>
      <c r="R32" s="293"/>
      <c r="S32" s="292"/>
      <c r="T32" s="292"/>
      <c r="U32" s="292"/>
      <c r="V32" s="294"/>
    </row>
    <row r="33" spans="1:22" s="297" customFormat="1" ht="15" customHeight="1" outlineLevel="1">
      <c r="A33" s="298"/>
      <c r="B33" s="299"/>
      <c r="C33" s="300"/>
      <c r="D33" s="300"/>
      <c r="E33" s="301"/>
      <c r="F33" s="301"/>
      <c r="G33" s="302"/>
      <c r="H33" s="301"/>
      <c r="I33" s="301"/>
      <c r="J33" s="301"/>
      <c r="K33" s="303"/>
      <c r="L33" s="304" t="s">
        <v>206</v>
      </c>
      <c r="M33" s="305"/>
      <c r="N33" s="305"/>
      <c r="O33" s="305"/>
      <c r="P33" s="305"/>
      <c r="Q33" s="305"/>
      <c r="R33" s="305"/>
      <c r="S33" s="306" t="s">
        <v>207</v>
      </c>
      <c r="T33" s="307" t="s">
        <v>208</v>
      </c>
      <c r="U33" s="308"/>
      <c r="V33" s="271"/>
    </row>
    <row r="34" spans="1:22" s="297" customFormat="1" ht="15" customHeight="1" outlineLevel="1" thickBot="1">
      <c r="A34" s="309" t="s">
        <v>126</v>
      </c>
      <c r="B34" s="310" t="s">
        <v>127</v>
      </c>
      <c r="C34" s="309" t="s">
        <v>217</v>
      </c>
      <c r="D34" s="311" t="s">
        <v>269</v>
      </c>
      <c r="E34" s="312"/>
      <c r="F34" s="312" t="s">
        <v>78</v>
      </c>
      <c r="G34" s="313" t="s">
        <v>54</v>
      </c>
      <c r="H34" s="312" t="s">
        <v>10</v>
      </c>
      <c r="I34" s="312" t="s">
        <v>51</v>
      </c>
      <c r="J34" s="312" t="s">
        <v>52</v>
      </c>
      <c r="K34" s="314"/>
      <c r="L34" s="315"/>
      <c r="M34" s="316"/>
      <c r="N34" s="316"/>
      <c r="O34" s="316"/>
      <c r="P34" s="316"/>
      <c r="Q34" s="316"/>
      <c r="R34" s="316"/>
      <c r="S34" s="317"/>
      <c r="T34" s="318"/>
      <c r="U34" s="319"/>
      <c r="V34" s="271"/>
    </row>
    <row r="35" spans="1:22" s="297" customFormat="1" ht="15" customHeight="1" outlineLevel="1" thickBot="1">
      <c r="A35" s="320"/>
      <c r="B35" s="321"/>
      <c r="C35" s="320"/>
      <c r="D35" s="311"/>
      <c r="E35" s="322"/>
      <c r="F35" s="322"/>
      <c r="G35" s="323"/>
      <c r="H35" s="322"/>
      <c r="I35" s="322"/>
      <c r="J35" s="322"/>
      <c r="K35" s="324"/>
      <c r="L35" s="325"/>
      <c r="M35" s="326"/>
      <c r="N35" s="326"/>
      <c r="O35" s="326"/>
      <c r="P35" s="326"/>
      <c r="Q35" s="326"/>
      <c r="R35" s="326"/>
      <c r="S35" s="327"/>
      <c r="T35" s="328" t="s">
        <v>209</v>
      </c>
      <c r="U35" s="329" t="s">
        <v>210</v>
      </c>
      <c r="V35" s="330"/>
    </row>
    <row r="36" spans="1:22" s="297" customFormat="1" ht="30.75" customHeight="1" outlineLevel="1">
      <c r="A36" s="331" t="s">
        <v>128</v>
      </c>
      <c r="B36" s="332"/>
      <c r="C36" s="333"/>
      <c r="D36" s="333"/>
      <c r="E36" s="334"/>
      <c r="F36" s="334"/>
      <c r="G36" s="335"/>
      <c r="H36" s="334"/>
      <c r="I36" s="334"/>
      <c r="J36" s="334"/>
      <c r="K36" s="334"/>
      <c r="L36" s="336"/>
      <c r="M36" s="337"/>
      <c r="N36" s="337"/>
      <c r="O36" s="337"/>
      <c r="P36" s="337"/>
      <c r="Q36" s="337"/>
      <c r="R36" s="338"/>
      <c r="S36" s="334"/>
      <c r="T36" s="335"/>
      <c r="U36" s="339"/>
      <c r="V36" s="292"/>
    </row>
    <row r="37" spans="1:22" s="297" customFormat="1" ht="64.5" customHeight="1" outlineLevel="1">
      <c r="A37" s="340" t="s">
        <v>129</v>
      </c>
      <c r="B37" s="341" t="s">
        <v>130</v>
      </c>
      <c r="C37" s="342" t="s">
        <v>232</v>
      </c>
      <c r="D37" s="343">
        <v>1</v>
      </c>
      <c r="E37" s="344" t="s">
        <v>131</v>
      </c>
      <c r="F37" s="345">
        <f>G37-2.5</f>
        <v>40.5</v>
      </c>
      <c r="G37" s="345">
        <v>43</v>
      </c>
      <c r="H37" s="345">
        <f>G37+1.5</f>
        <v>44.5</v>
      </c>
      <c r="I37" s="345">
        <f>H37+1.5</f>
        <v>46</v>
      </c>
      <c r="J37" s="345">
        <f>I37+1.5</f>
        <v>47.5</v>
      </c>
      <c r="K37" s="344"/>
      <c r="L37" s="346"/>
      <c r="M37" s="347"/>
      <c r="N37" s="347"/>
      <c r="O37" s="347"/>
      <c r="P37" s="347"/>
      <c r="Q37" s="347"/>
      <c r="R37" s="348"/>
      <c r="S37" s="344">
        <v>42</v>
      </c>
      <c r="T37" s="349"/>
      <c r="U37" s="350">
        <v>42</v>
      </c>
      <c r="V37" s="292"/>
    </row>
    <row r="38" spans="1:22" s="297" customFormat="1" ht="64.5" customHeight="1" outlineLevel="1">
      <c r="A38" s="340" t="s">
        <v>227</v>
      </c>
      <c r="B38" s="341" t="s">
        <v>228</v>
      </c>
      <c r="C38" s="342" t="s">
        <v>233</v>
      </c>
      <c r="D38" s="343">
        <v>0.5</v>
      </c>
      <c r="E38" s="344" t="s">
        <v>133</v>
      </c>
      <c r="F38" s="351"/>
      <c r="G38" s="352">
        <v>5</v>
      </c>
      <c r="H38" s="351"/>
      <c r="I38" s="351"/>
      <c r="J38" s="351"/>
      <c r="K38" s="344"/>
      <c r="L38" s="346"/>
      <c r="M38" s="347"/>
      <c r="N38" s="347"/>
      <c r="O38" s="347"/>
      <c r="P38" s="347"/>
      <c r="Q38" s="347"/>
      <c r="R38" s="348"/>
      <c r="S38" s="344">
        <v>5</v>
      </c>
      <c r="T38" s="349"/>
      <c r="U38" s="353">
        <v>5</v>
      </c>
      <c r="V38" s="292"/>
    </row>
    <row r="39" spans="1:22" s="297" customFormat="1" ht="64.5" customHeight="1" outlineLevel="1">
      <c r="A39" s="340" t="s">
        <v>134</v>
      </c>
      <c r="B39" s="341" t="s">
        <v>135</v>
      </c>
      <c r="C39" s="342" t="s">
        <v>234</v>
      </c>
      <c r="D39" s="343">
        <v>1</v>
      </c>
      <c r="E39" s="344" t="s">
        <v>136</v>
      </c>
      <c r="F39" s="354">
        <f>G39-2</f>
        <v>33</v>
      </c>
      <c r="G39" s="345">
        <v>35</v>
      </c>
      <c r="H39" s="354">
        <f>G39+2</f>
        <v>37</v>
      </c>
      <c r="I39" s="354">
        <f>H39+2.5</f>
        <v>39.5</v>
      </c>
      <c r="J39" s="354">
        <f>I39+2.5</f>
        <v>42</v>
      </c>
      <c r="K39" s="344"/>
      <c r="L39" s="346" t="s">
        <v>255</v>
      </c>
      <c r="M39" s="347"/>
      <c r="N39" s="347"/>
      <c r="O39" s="347"/>
      <c r="P39" s="347"/>
      <c r="Q39" s="347"/>
      <c r="R39" s="348"/>
      <c r="S39" s="344">
        <v>33</v>
      </c>
      <c r="T39" s="349"/>
      <c r="U39" s="350">
        <v>34</v>
      </c>
      <c r="V39" s="292"/>
    </row>
    <row r="40" spans="1:22" s="297" customFormat="1" ht="64.5" customHeight="1" outlineLevel="1">
      <c r="A40" s="340" t="s">
        <v>137</v>
      </c>
      <c r="B40" s="341" t="s">
        <v>138</v>
      </c>
      <c r="C40" s="342"/>
      <c r="D40" s="343"/>
      <c r="E40" s="344" t="s">
        <v>139</v>
      </c>
      <c r="F40" s="351"/>
      <c r="G40" s="352"/>
      <c r="H40" s="351"/>
      <c r="I40" s="351"/>
      <c r="J40" s="351"/>
      <c r="K40" s="344"/>
      <c r="L40" s="346"/>
      <c r="M40" s="347"/>
      <c r="N40" s="347"/>
      <c r="O40" s="347"/>
      <c r="P40" s="347"/>
      <c r="Q40" s="347"/>
      <c r="R40" s="348"/>
      <c r="S40" s="344"/>
      <c r="T40" s="349"/>
      <c r="U40" s="353"/>
      <c r="V40" s="292"/>
    </row>
    <row r="41" spans="1:22" s="297" customFormat="1" ht="64.5" customHeight="1" outlineLevel="1">
      <c r="A41" s="340" t="s">
        <v>211</v>
      </c>
      <c r="B41" s="341"/>
      <c r="C41" s="342"/>
      <c r="D41" s="343"/>
      <c r="E41" s="344" t="s">
        <v>140</v>
      </c>
      <c r="F41" s="351"/>
      <c r="G41" s="352"/>
      <c r="H41" s="351"/>
      <c r="I41" s="351"/>
      <c r="J41" s="351"/>
      <c r="K41" s="344"/>
      <c r="L41" s="355"/>
      <c r="M41" s="356"/>
      <c r="N41" s="356"/>
      <c r="O41" s="356"/>
      <c r="P41" s="356"/>
      <c r="Q41" s="356"/>
      <c r="R41" s="357"/>
      <c r="S41" s="344"/>
      <c r="T41" s="349"/>
      <c r="U41" s="353"/>
      <c r="V41" s="292"/>
    </row>
    <row r="42" spans="1:22" s="297" customFormat="1" ht="64.5" customHeight="1" outlineLevel="1">
      <c r="A42" s="340" t="s">
        <v>188</v>
      </c>
      <c r="B42" s="341" t="s">
        <v>189</v>
      </c>
      <c r="C42" s="342" t="s">
        <v>218</v>
      </c>
      <c r="D42" s="343">
        <v>1</v>
      </c>
      <c r="E42" s="344" t="s">
        <v>141</v>
      </c>
      <c r="F42" s="354">
        <f>G42-2</f>
        <v>34</v>
      </c>
      <c r="G42" s="345">
        <v>36</v>
      </c>
      <c r="H42" s="354">
        <f>G42+2</f>
        <v>38</v>
      </c>
      <c r="I42" s="354">
        <f>H42+2.5</f>
        <v>40.5</v>
      </c>
      <c r="J42" s="354">
        <f>I42+2.5</f>
        <v>43</v>
      </c>
      <c r="K42" s="344"/>
      <c r="L42" s="346" t="s">
        <v>256</v>
      </c>
      <c r="M42" s="347"/>
      <c r="N42" s="347"/>
      <c r="O42" s="347"/>
      <c r="P42" s="347"/>
      <c r="Q42" s="347"/>
      <c r="R42" s="348"/>
      <c r="S42" s="344">
        <v>35</v>
      </c>
      <c r="T42" s="349"/>
      <c r="U42" s="353">
        <v>36</v>
      </c>
      <c r="V42" s="292"/>
    </row>
    <row r="43" spans="1:22" s="297" customFormat="1" ht="64.5" customHeight="1" outlineLevel="1">
      <c r="A43" s="340" t="s">
        <v>142</v>
      </c>
      <c r="B43" s="341" t="s">
        <v>143</v>
      </c>
      <c r="C43" s="342" t="s">
        <v>235</v>
      </c>
      <c r="D43" s="343">
        <v>0.3</v>
      </c>
      <c r="E43" s="344" t="s">
        <v>144</v>
      </c>
      <c r="F43" s="351">
        <f>G43</f>
        <v>2</v>
      </c>
      <c r="G43" s="352">
        <v>2</v>
      </c>
      <c r="H43" s="351">
        <f>G43</f>
        <v>2</v>
      </c>
      <c r="I43" s="351">
        <f>H43</f>
        <v>2</v>
      </c>
      <c r="J43" s="351">
        <f>I43</f>
        <v>2</v>
      </c>
      <c r="K43" s="344"/>
      <c r="L43" s="346"/>
      <c r="M43" s="347"/>
      <c r="N43" s="347"/>
      <c r="O43" s="347"/>
      <c r="P43" s="347"/>
      <c r="Q43" s="347"/>
      <c r="R43" s="348"/>
      <c r="S43" s="344">
        <v>2</v>
      </c>
      <c r="T43" s="349"/>
      <c r="U43" s="353">
        <v>2</v>
      </c>
      <c r="V43" s="292"/>
    </row>
    <row r="44" spans="1:22" s="297" customFormat="1" ht="64.5" customHeight="1" outlineLevel="1">
      <c r="A44" s="340" t="s">
        <v>145</v>
      </c>
      <c r="B44" s="341" t="s">
        <v>132</v>
      </c>
      <c r="C44" s="342" t="s">
        <v>219</v>
      </c>
      <c r="D44" s="343">
        <v>1</v>
      </c>
      <c r="E44" s="344" t="s">
        <v>146</v>
      </c>
      <c r="F44" s="354">
        <f>G44-0.75</f>
        <v>19.25</v>
      </c>
      <c r="G44" s="345">
        <v>20</v>
      </c>
      <c r="H44" s="354">
        <f>G44+0.75</f>
        <v>20.75</v>
      </c>
      <c r="I44" s="354">
        <f>H44+0.75</f>
        <v>21.5</v>
      </c>
      <c r="J44" s="354">
        <f>I44+0.75</f>
        <v>22.25</v>
      </c>
      <c r="K44" s="344"/>
      <c r="L44" s="346" t="s">
        <v>257</v>
      </c>
      <c r="M44" s="347"/>
      <c r="N44" s="347"/>
      <c r="O44" s="347"/>
      <c r="P44" s="347"/>
      <c r="Q44" s="347"/>
      <c r="R44" s="348"/>
      <c r="S44" s="344">
        <v>21</v>
      </c>
      <c r="T44" s="349"/>
      <c r="U44" s="350">
        <v>19</v>
      </c>
      <c r="V44" s="292"/>
    </row>
    <row r="45" spans="1:22" s="297" customFormat="1" ht="64.5" customHeight="1" outlineLevel="1">
      <c r="A45" s="340" t="s">
        <v>147</v>
      </c>
      <c r="B45" s="341" t="s">
        <v>148</v>
      </c>
      <c r="C45" s="342"/>
      <c r="D45" s="343"/>
      <c r="E45" s="344" t="s">
        <v>149</v>
      </c>
      <c r="F45" s="351"/>
      <c r="G45" s="352"/>
      <c r="H45" s="351"/>
      <c r="I45" s="351"/>
      <c r="J45" s="351"/>
      <c r="K45" s="344"/>
      <c r="L45" s="346"/>
      <c r="M45" s="347"/>
      <c r="N45" s="347"/>
      <c r="O45" s="347"/>
      <c r="P45" s="347"/>
      <c r="Q45" s="347"/>
      <c r="R45" s="348"/>
      <c r="S45" s="344"/>
      <c r="T45" s="349"/>
      <c r="U45" s="353"/>
      <c r="V45" s="292"/>
    </row>
    <row r="46" spans="1:22" s="297" customFormat="1" ht="64.5" customHeight="1" outlineLevel="1">
      <c r="A46" s="340" t="s">
        <v>150</v>
      </c>
      <c r="B46" s="341" t="s">
        <v>151</v>
      </c>
      <c r="C46" s="342"/>
      <c r="D46" s="343"/>
      <c r="E46" s="344" t="s">
        <v>152</v>
      </c>
      <c r="F46" s="351"/>
      <c r="G46" s="352"/>
      <c r="H46" s="351"/>
      <c r="I46" s="351"/>
      <c r="J46" s="351"/>
      <c r="K46" s="344"/>
      <c r="L46" s="346"/>
      <c r="M46" s="347"/>
      <c r="N46" s="347"/>
      <c r="O46" s="347"/>
      <c r="P46" s="347"/>
      <c r="Q46" s="347"/>
      <c r="R46" s="348"/>
      <c r="S46" s="344"/>
      <c r="T46" s="349"/>
      <c r="U46" s="353"/>
      <c r="V46" s="292"/>
    </row>
    <row r="47" spans="1:22" s="297" customFormat="1" ht="64.5" customHeight="1" outlineLevel="1">
      <c r="A47" s="340" t="s">
        <v>153</v>
      </c>
      <c r="B47" s="341" t="s">
        <v>143</v>
      </c>
      <c r="C47" s="342" t="s">
        <v>220</v>
      </c>
      <c r="D47" s="343">
        <v>0.3</v>
      </c>
      <c r="E47" s="344" t="s">
        <v>212</v>
      </c>
      <c r="F47" s="351">
        <f>G47</f>
        <v>1</v>
      </c>
      <c r="G47" s="352">
        <v>1</v>
      </c>
      <c r="H47" s="351">
        <f>G47</f>
        <v>1</v>
      </c>
      <c r="I47" s="351">
        <f>H47</f>
        <v>1</v>
      </c>
      <c r="J47" s="351">
        <f>I47</f>
        <v>1</v>
      </c>
      <c r="K47" s="344"/>
      <c r="L47" s="346"/>
      <c r="M47" s="347"/>
      <c r="N47" s="347"/>
      <c r="O47" s="347"/>
      <c r="P47" s="347"/>
      <c r="Q47" s="347"/>
      <c r="R47" s="348"/>
      <c r="S47" s="344">
        <v>1</v>
      </c>
      <c r="T47" s="349"/>
      <c r="U47" s="353">
        <v>1</v>
      </c>
      <c r="V47" s="292"/>
    </row>
    <row r="48" spans="1:22" s="297" customFormat="1" ht="64.5" customHeight="1" outlineLevel="1">
      <c r="A48" s="340" t="s">
        <v>154</v>
      </c>
      <c r="B48" s="341" t="s">
        <v>155</v>
      </c>
      <c r="C48" s="342"/>
      <c r="D48" s="343"/>
      <c r="E48" s="344" t="s">
        <v>51</v>
      </c>
      <c r="F48" s="358"/>
      <c r="G48" s="352"/>
      <c r="H48" s="351"/>
      <c r="I48" s="351"/>
      <c r="J48" s="351"/>
      <c r="K48" s="344"/>
      <c r="L48" s="346"/>
      <c r="M48" s="347"/>
      <c r="N48" s="347"/>
      <c r="O48" s="347"/>
      <c r="P48" s="347"/>
      <c r="Q48" s="347"/>
      <c r="R48" s="348"/>
      <c r="S48" s="344"/>
      <c r="T48" s="349"/>
      <c r="U48" s="353"/>
      <c r="V48" s="292"/>
    </row>
    <row r="49" spans="1:22" s="297" customFormat="1" ht="64.5" customHeight="1" outlineLevel="1">
      <c r="A49" s="340" t="s">
        <v>156</v>
      </c>
      <c r="B49" s="341"/>
      <c r="C49" s="342"/>
      <c r="D49" s="343"/>
      <c r="E49" s="344" t="s">
        <v>213</v>
      </c>
      <c r="F49" s="358"/>
      <c r="G49" s="352"/>
      <c r="H49" s="351"/>
      <c r="I49" s="351"/>
      <c r="J49" s="351"/>
      <c r="K49" s="344"/>
      <c r="L49" s="346"/>
      <c r="M49" s="347"/>
      <c r="N49" s="347"/>
      <c r="O49" s="347"/>
      <c r="P49" s="347"/>
      <c r="Q49" s="347"/>
      <c r="R49" s="348"/>
      <c r="S49" s="344"/>
      <c r="T49" s="349"/>
      <c r="U49" s="353"/>
      <c r="V49" s="292"/>
    </row>
    <row r="50" spans="1:22" s="297" customFormat="1" ht="64.5" customHeight="1" outlineLevel="1">
      <c r="A50" s="340" t="s">
        <v>157</v>
      </c>
      <c r="B50" s="341" t="s">
        <v>158</v>
      </c>
      <c r="C50" s="342"/>
      <c r="D50" s="343"/>
      <c r="E50" s="344" t="s">
        <v>159</v>
      </c>
      <c r="F50" s="358"/>
      <c r="G50" s="352"/>
      <c r="H50" s="351"/>
      <c r="I50" s="351"/>
      <c r="J50" s="351"/>
      <c r="K50" s="344"/>
      <c r="L50" s="346"/>
      <c r="M50" s="347"/>
      <c r="N50" s="347"/>
      <c r="O50" s="347"/>
      <c r="P50" s="347"/>
      <c r="Q50" s="347"/>
      <c r="R50" s="348"/>
      <c r="S50" s="344"/>
      <c r="T50" s="349"/>
      <c r="U50" s="353"/>
      <c r="V50" s="292"/>
    </row>
    <row r="51" spans="1:22" s="297" customFormat="1" ht="64.5" customHeight="1" outlineLevel="1">
      <c r="A51" s="340"/>
      <c r="B51" s="341"/>
      <c r="C51" s="342"/>
      <c r="D51" s="343"/>
      <c r="E51" s="344"/>
      <c r="F51" s="358"/>
      <c r="G51" s="352"/>
      <c r="H51" s="351"/>
      <c r="I51" s="351"/>
      <c r="J51" s="351"/>
      <c r="K51" s="344"/>
      <c r="L51" s="346"/>
      <c r="M51" s="347"/>
      <c r="N51" s="347"/>
      <c r="O51" s="347"/>
      <c r="P51" s="347"/>
      <c r="Q51" s="347"/>
      <c r="R51" s="348"/>
      <c r="S51" s="344"/>
      <c r="T51" s="349"/>
      <c r="U51" s="353"/>
      <c r="V51" s="292"/>
    </row>
    <row r="52" spans="1:22" s="297" customFormat="1" ht="64.5" customHeight="1" outlineLevel="1">
      <c r="A52" s="359" t="s">
        <v>160</v>
      </c>
      <c r="B52" s="341"/>
      <c r="C52" s="342"/>
      <c r="D52" s="343"/>
      <c r="E52" s="344"/>
      <c r="F52" s="351"/>
      <c r="G52" s="352"/>
      <c r="H52" s="351"/>
      <c r="I52" s="351"/>
      <c r="J52" s="351"/>
      <c r="K52" s="344"/>
      <c r="L52" s="346"/>
      <c r="M52" s="347"/>
      <c r="N52" s="347"/>
      <c r="O52" s="347"/>
      <c r="P52" s="347"/>
      <c r="Q52" s="347"/>
      <c r="R52" s="348"/>
      <c r="S52" s="344"/>
      <c r="T52" s="349"/>
      <c r="U52" s="353"/>
      <c r="V52" s="292"/>
    </row>
    <row r="53" spans="1:22" s="297" customFormat="1" ht="64.5" customHeight="1" outlineLevel="1">
      <c r="A53" s="340" t="s">
        <v>161</v>
      </c>
      <c r="B53" s="341" t="s">
        <v>162</v>
      </c>
      <c r="C53" s="342" t="s">
        <v>221</v>
      </c>
      <c r="D53" s="343">
        <v>0.5</v>
      </c>
      <c r="E53" s="344" t="s">
        <v>163</v>
      </c>
      <c r="F53" s="351">
        <f>G53-0.5</f>
        <v>16</v>
      </c>
      <c r="G53" s="352">
        <v>16.5</v>
      </c>
      <c r="H53" s="351">
        <f t="shared" ref="H53:J54" si="0">G53+0.5</f>
        <v>17</v>
      </c>
      <c r="I53" s="351">
        <f t="shared" si="0"/>
        <v>17.5</v>
      </c>
      <c r="J53" s="351">
        <f t="shared" si="0"/>
        <v>18</v>
      </c>
      <c r="K53" s="344"/>
      <c r="L53" s="346"/>
      <c r="M53" s="347"/>
      <c r="N53" s="347"/>
      <c r="O53" s="347"/>
      <c r="P53" s="347"/>
      <c r="Q53" s="347"/>
      <c r="R53" s="348"/>
      <c r="S53" s="344">
        <v>16.5</v>
      </c>
      <c r="T53" s="349"/>
      <c r="U53" s="353">
        <v>16.7</v>
      </c>
      <c r="V53" s="292"/>
    </row>
    <row r="54" spans="1:22" s="297" customFormat="1" ht="64.5" customHeight="1" outlineLevel="1">
      <c r="A54" s="340" t="s">
        <v>164</v>
      </c>
      <c r="B54" s="341" t="s">
        <v>165</v>
      </c>
      <c r="C54" s="342" t="s">
        <v>222</v>
      </c>
      <c r="D54" s="343">
        <v>0.5</v>
      </c>
      <c r="E54" s="344" t="s">
        <v>166</v>
      </c>
      <c r="F54" s="354">
        <f>G54-0.5</f>
        <v>10.5</v>
      </c>
      <c r="G54" s="345">
        <v>11</v>
      </c>
      <c r="H54" s="354">
        <f t="shared" si="0"/>
        <v>11.5</v>
      </c>
      <c r="I54" s="354">
        <f t="shared" si="0"/>
        <v>12</v>
      </c>
      <c r="J54" s="354">
        <f t="shared" si="0"/>
        <v>12.5</v>
      </c>
      <c r="K54" s="344"/>
      <c r="L54" s="346" t="s">
        <v>258</v>
      </c>
      <c r="M54" s="347"/>
      <c r="N54" s="347"/>
      <c r="O54" s="347"/>
      <c r="P54" s="347"/>
      <c r="Q54" s="347"/>
      <c r="R54" s="348"/>
      <c r="S54" s="344">
        <v>12</v>
      </c>
      <c r="T54" s="349"/>
      <c r="U54" s="350">
        <v>11.5</v>
      </c>
      <c r="V54" s="292"/>
    </row>
    <row r="55" spans="1:22" s="297" customFormat="1" ht="64.5" customHeight="1" outlineLevel="1">
      <c r="A55" s="340" t="s">
        <v>167</v>
      </c>
      <c r="B55" s="341" t="s">
        <v>165</v>
      </c>
      <c r="C55" s="342" t="s">
        <v>223</v>
      </c>
      <c r="D55" s="343">
        <v>0.5</v>
      </c>
      <c r="E55" s="344" t="s">
        <v>168</v>
      </c>
      <c r="F55" s="351">
        <f>G55</f>
        <v>1.5</v>
      </c>
      <c r="G55" s="352">
        <v>1.5</v>
      </c>
      <c r="H55" s="351">
        <f t="shared" ref="H55:J56" si="1">G55</f>
        <v>1.5</v>
      </c>
      <c r="I55" s="351">
        <f t="shared" si="1"/>
        <v>1.5</v>
      </c>
      <c r="J55" s="351">
        <f t="shared" si="1"/>
        <v>1.5</v>
      </c>
      <c r="K55" s="344"/>
      <c r="L55" s="346" t="s">
        <v>259</v>
      </c>
      <c r="M55" s="347"/>
      <c r="N55" s="347"/>
      <c r="O55" s="347"/>
      <c r="P55" s="347"/>
      <c r="Q55" s="347"/>
      <c r="R55" s="348"/>
      <c r="S55" s="344">
        <v>1.5</v>
      </c>
      <c r="T55" s="349"/>
      <c r="U55" s="350">
        <v>1</v>
      </c>
      <c r="V55" s="292"/>
    </row>
    <row r="56" spans="1:22" s="297" customFormat="1" ht="64.5" customHeight="1" outlineLevel="1">
      <c r="A56" s="340" t="s">
        <v>169</v>
      </c>
      <c r="B56" s="341"/>
      <c r="C56" s="342" t="s">
        <v>236</v>
      </c>
      <c r="D56" s="343">
        <v>0.3</v>
      </c>
      <c r="E56" s="344" t="s">
        <v>170</v>
      </c>
      <c r="F56" s="351">
        <f>G56</f>
        <v>1</v>
      </c>
      <c r="G56" s="352">
        <v>1</v>
      </c>
      <c r="H56" s="351">
        <f t="shared" si="1"/>
        <v>1</v>
      </c>
      <c r="I56" s="351">
        <f t="shared" si="1"/>
        <v>1</v>
      </c>
      <c r="J56" s="351">
        <f t="shared" si="1"/>
        <v>1</v>
      </c>
      <c r="K56" s="344"/>
      <c r="L56" s="346"/>
      <c r="M56" s="347"/>
      <c r="N56" s="347"/>
      <c r="O56" s="347"/>
      <c r="P56" s="347"/>
      <c r="Q56" s="347"/>
      <c r="R56" s="348"/>
      <c r="S56" s="344">
        <v>1</v>
      </c>
      <c r="T56" s="349"/>
      <c r="U56" s="353">
        <v>1</v>
      </c>
      <c r="V56" s="292"/>
    </row>
    <row r="57" spans="1:22" s="297" customFormat="1" ht="64.5" customHeight="1" outlineLevel="1">
      <c r="A57" s="340" t="s">
        <v>171</v>
      </c>
      <c r="B57" s="341" t="s">
        <v>172</v>
      </c>
      <c r="C57" s="342"/>
      <c r="D57" s="343"/>
      <c r="E57" s="344" t="s">
        <v>54</v>
      </c>
      <c r="F57" s="351"/>
      <c r="G57" s="352"/>
      <c r="H57" s="351"/>
      <c r="I57" s="351"/>
      <c r="J57" s="351"/>
      <c r="K57" s="344"/>
      <c r="L57" s="346"/>
      <c r="M57" s="347"/>
      <c r="N57" s="347"/>
      <c r="O57" s="347"/>
      <c r="P57" s="347"/>
      <c r="Q57" s="347"/>
      <c r="R57" s="348"/>
      <c r="S57" s="344"/>
      <c r="T57" s="349"/>
      <c r="U57" s="353"/>
      <c r="V57" s="292"/>
    </row>
    <row r="58" spans="1:22" s="297" customFormat="1" ht="64.5" customHeight="1" outlineLevel="1">
      <c r="A58" s="340" t="s">
        <v>173</v>
      </c>
      <c r="B58" s="341" t="s">
        <v>174</v>
      </c>
      <c r="C58" s="342" t="s">
        <v>224</v>
      </c>
      <c r="D58" s="343">
        <v>1</v>
      </c>
      <c r="E58" s="344"/>
      <c r="F58" s="351">
        <f>G58</f>
        <v>58</v>
      </c>
      <c r="G58" s="352">
        <v>58</v>
      </c>
      <c r="H58" s="351">
        <v>58</v>
      </c>
      <c r="I58" s="351">
        <v>58</v>
      </c>
      <c r="J58" s="351">
        <v>58</v>
      </c>
      <c r="K58" s="344"/>
      <c r="L58" s="346"/>
      <c r="M58" s="347"/>
      <c r="N58" s="347"/>
      <c r="O58" s="347"/>
      <c r="P58" s="347"/>
      <c r="Q58" s="347"/>
      <c r="R58" s="348"/>
      <c r="S58" s="344">
        <v>58</v>
      </c>
      <c r="T58" s="349"/>
      <c r="U58" s="353" t="s">
        <v>242</v>
      </c>
      <c r="V58" s="292"/>
    </row>
    <row r="59" spans="1:22" s="297" customFormat="1" ht="64.5" customHeight="1" outlineLevel="1">
      <c r="A59" s="340"/>
      <c r="B59" s="341"/>
      <c r="C59" s="342"/>
      <c r="D59" s="342"/>
      <c r="E59" s="344"/>
      <c r="F59" s="351"/>
      <c r="G59" s="352"/>
      <c r="H59" s="351"/>
      <c r="I59" s="351"/>
      <c r="J59" s="351"/>
      <c r="K59" s="344"/>
      <c r="L59" s="355"/>
      <c r="M59" s="356"/>
      <c r="N59" s="356"/>
      <c r="O59" s="356"/>
      <c r="P59" s="356"/>
      <c r="Q59" s="356"/>
      <c r="R59" s="357"/>
      <c r="S59" s="344"/>
      <c r="T59" s="349"/>
      <c r="U59" s="353"/>
      <c r="V59" s="292"/>
    </row>
    <row r="60" spans="1:22" s="297" customFormat="1" ht="64.5" customHeight="1" outlineLevel="1">
      <c r="A60" s="359" t="s">
        <v>175</v>
      </c>
      <c r="B60" s="341"/>
      <c r="C60" s="342"/>
      <c r="D60" s="342"/>
      <c r="E60" s="344"/>
      <c r="F60" s="351"/>
      <c r="G60" s="352"/>
      <c r="H60" s="351"/>
      <c r="I60" s="351"/>
      <c r="J60" s="351"/>
      <c r="K60" s="344"/>
      <c r="L60" s="355"/>
      <c r="M60" s="356"/>
      <c r="N60" s="356"/>
      <c r="O60" s="356"/>
      <c r="P60" s="356"/>
      <c r="Q60" s="356"/>
      <c r="R60" s="357"/>
      <c r="S60" s="344"/>
      <c r="T60" s="349"/>
      <c r="U60" s="353"/>
      <c r="V60" s="292"/>
    </row>
    <row r="61" spans="1:22" s="297" customFormat="1" ht="64.5" customHeight="1" outlineLevel="1">
      <c r="A61" s="340" t="s">
        <v>176</v>
      </c>
      <c r="B61" s="341" t="s">
        <v>177</v>
      </c>
      <c r="C61" s="342"/>
      <c r="D61" s="342"/>
      <c r="E61" s="344"/>
      <c r="F61" s="351">
        <f>G61</f>
        <v>100</v>
      </c>
      <c r="G61" s="352">
        <v>100</v>
      </c>
      <c r="H61" s="351">
        <f>G61</f>
        <v>100</v>
      </c>
      <c r="I61" s="351">
        <f>H61</f>
        <v>100</v>
      </c>
      <c r="J61" s="351">
        <f>I61</f>
        <v>100</v>
      </c>
      <c r="K61" s="344"/>
      <c r="L61" s="355"/>
      <c r="M61" s="356"/>
      <c r="N61" s="356"/>
      <c r="O61" s="356"/>
      <c r="P61" s="356"/>
      <c r="Q61" s="356"/>
      <c r="R61" s="357"/>
      <c r="S61" s="344"/>
      <c r="T61" s="349"/>
      <c r="U61" s="353"/>
      <c r="V61" s="292"/>
    </row>
    <row r="62" spans="1:22" s="297" customFormat="1" ht="64.5" customHeight="1" outlineLevel="1">
      <c r="A62" s="340" t="s">
        <v>178</v>
      </c>
      <c r="B62" s="341" t="s">
        <v>177</v>
      </c>
      <c r="C62" s="342"/>
      <c r="D62" s="342"/>
      <c r="E62" s="344"/>
      <c r="F62" s="360"/>
      <c r="G62" s="361"/>
      <c r="H62" s="360"/>
      <c r="I62" s="360"/>
      <c r="J62" s="360"/>
      <c r="K62" s="344"/>
      <c r="L62" s="355"/>
      <c r="M62" s="356"/>
      <c r="N62" s="356"/>
      <c r="O62" s="356"/>
      <c r="P62" s="356"/>
      <c r="Q62" s="356"/>
      <c r="R62" s="357"/>
      <c r="S62" s="344"/>
      <c r="T62" s="349"/>
      <c r="U62" s="353"/>
      <c r="V62" s="292"/>
    </row>
    <row r="63" spans="1:22" s="297" customFormat="1" ht="64.5" customHeight="1" outlineLevel="1">
      <c r="A63" s="340" t="s">
        <v>179</v>
      </c>
      <c r="B63" s="341"/>
      <c r="C63" s="342"/>
      <c r="D63" s="342"/>
      <c r="E63" s="344"/>
      <c r="F63" s="360" t="s">
        <v>205</v>
      </c>
      <c r="G63" s="361"/>
      <c r="H63" s="360"/>
      <c r="I63" s="360"/>
      <c r="J63" s="360"/>
      <c r="K63" s="344"/>
      <c r="L63" s="355"/>
      <c r="M63" s="356"/>
      <c r="N63" s="356"/>
      <c r="O63" s="356"/>
      <c r="P63" s="356"/>
      <c r="Q63" s="356"/>
      <c r="R63" s="357"/>
      <c r="S63" s="344"/>
      <c r="T63" s="349"/>
      <c r="U63" s="353"/>
      <c r="V63" s="292"/>
    </row>
    <row r="64" spans="1:22" s="297" customFormat="1" ht="64.5" customHeight="1" outlineLevel="1">
      <c r="A64" s="340" t="s">
        <v>179</v>
      </c>
      <c r="B64" s="341"/>
      <c r="C64" s="342"/>
      <c r="D64" s="342"/>
      <c r="E64" s="344"/>
      <c r="F64" s="360"/>
      <c r="G64" s="361"/>
      <c r="H64" s="360"/>
      <c r="I64" s="360"/>
      <c r="J64" s="360"/>
      <c r="K64" s="344"/>
      <c r="L64" s="355"/>
      <c r="M64" s="356"/>
      <c r="N64" s="356"/>
      <c r="O64" s="356"/>
      <c r="P64" s="356"/>
      <c r="Q64" s="356"/>
      <c r="R64" s="357"/>
      <c r="S64" s="344"/>
      <c r="T64" s="349"/>
      <c r="U64" s="353"/>
      <c r="V64" s="292"/>
    </row>
    <row r="65" spans="1:22" s="297" customFormat="1" ht="64.5" customHeight="1" outlineLevel="1">
      <c r="A65" s="340" t="s">
        <v>180</v>
      </c>
      <c r="B65" s="341" t="s">
        <v>181</v>
      </c>
      <c r="C65" s="341" t="s">
        <v>267</v>
      </c>
      <c r="D65" s="342"/>
      <c r="E65" s="344"/>
      <c r="F65" s="360"/>
      <c r="G65" s="345">
        <v>1</v>
      </c>
      <c r="H65" s="360"/>
      <c r="I65" s="360"/>
      <c r="J65" s="360"/>
      <c r="K65" s="344"/>
      <c r="L65" s="355"/>
      <c r="M65" s="356"/>
      <c r="N65" s="356"/>
      <c r="O65" s="356"/>
      <c r="P65" s="356"/>
      <c r="Q65" s="356"/>
      <c r="R65" s="357"/>
      <c r="S65" s="344"/>
      <c r="T65" s="349"/>
      <c r="U65" s="353"/>
      <c r="V65" s="292"/>
    </row>
    <row r="66" spans="1:22" s="297" customFormat="1" ht="64.5" customHeight="1" outlineLevel="1">
      <c r="A66" s="340" t="s">
        <v>182</v>
      </c>
      <c r="B66" s="341" t="s">
        <v>181</v>
      </c>
      <c r="C66" s="342"/>
      <c r="D66" s="342"/>
      <c r="E66" s="344"/>
      <c r="F66" s="360"/>
      <c r="G66" s="361"/>
      <c r="H66" s="360"/>
      <c r="I66" s="360"/>
      <c r="J66" s="360"/>
      <c r="K66" s="344"/>
      <c r="L66" s="355"/>
      <c r="M66" s="356"/>
      <c r="N66" s="356"/>
      <c r="O66" s="356"/>
      <c r="P66" s="356"/>
      <c r="Q66" s="356"/>
      <c r="R66" s="357"/>
      <c r="S66" s="344"/>
      <c r="T66" s="349"/>
      <c r="U66" s="353"/>
      <c r="V66" s="292"/>
    </row>
    <row r="67" spans="1:22" s="297" customFormat="1" ht="64.5" customHeight="1" outlineLevel="1">
      <c r="A67" s="340"/>
      <c r="B67" s="362"/>
      <c r="C67" s="363"/>
      <c r="D67" s="363"/>
      <c r="E67" s="344"/>
      <c r="F67" s="351"/>
      <c r="G67" s="352"/>
      <c r="H67" s="351"/>
      <c r="I67" s="351"/>
      <c r="J67" s="351"/>
      <c r="K67" s="344"/>
      <c r="L67" s="346"/>
      <c r="M67" s="347"/>
      <c r="N67" s="347"/>
      <c r="O67" s="347"/>
      <c r="P67" s="347"/>
      <c r="Q67" s="347"/>
      <c r="R67" s="348"/>
      <c r="S67" s="344"/>
      <c r="T67" s="349"/>
      <c r="U67" s="353"/>
      <c r="V67" s="292"/>
    </row>
    <row r="68" spans="1:22" s="297" customFormat="1" ht="64.5" customHeight="1" outlineLevel="1" thickBot="1">
      <c r="A68" s="364"/>
      <c r="B68" s="365"/>
      <c r="C68" s="366"/>
      <c r="D68" s="366"/>
      <c r="E68" s="367"/>
      <c r="F68" s="367"/>
      <c r="G68" s="368"/>
      <c r="H68" s="367"/>
      <c r="I68" s="367"/>
      <c r="J68" s="367"/>
      <c r="K68" s="367"/>
      <c r="L68" s="369"/>
      <c r="M68" s="370"/>
      <c r="N68" s="370"/>
      <c r="O68" s="370"/>
      <c r="P68" s="370"/>
      <c r="Q68" s="370"/>
      <c r="R68" s="371"/>
      <c r="S68" s="367"/>
      <c r="T68" s="368"/>
      <c r="U68" s="372"/>
      <c r="V68" s="292"/>
    </row>
    <row r="69" spans="1:22" s="297" customFormat="1" ht="64.5" customHeight="1">
      <c r="A69" s="294"/>
      <c r="B69" s="373"/>
      <c r="C69" s="294"/>
      <c r="D69" s="294"/>
      <c r="E69" s="294"/>
      <c r="F69" s="294"/>
      <c r="G69" s="294"/>
      <c r="H69" s="294"/>
      <c r="I69" s="294"/>
      <c r="J69" s="294"/>
      <c r="K69" s="294"/>
      <c r="L69" s="374"/>
      <c r="M69" s="374"/>
      <c r="N69" s="374"/>
      <c r="O69" s="374"/>
      <c r="P69" s="374"/>
      <c r="Q69" s="374"/>
      <c r="R69" s="374"/>
      <c r="S69" s="294"/>
      <c r="T69" s="294"/>
      <c r="U69" s="294"/>
      <c r="V69" s="294"/>
    </row>
    <row r="70" spans="1:22" ht="64.5" hidden="1" customHeight="1" thickBot="1">
      <c r="A70" s="375" t="s">
        <v>215</v>
      </c>
      <c r="B70" s="376"/>
      <c r="C70" s="377"/>
      <c r="D70" s="377"/>
      <c r="E70" s="377"/>
      <c r="F70" s="377"/>
      <c r="G70" s="377"/>
      <c r="H70" s="377"/>
      <c r="I70" s="377"/>
      <c r="J70" s="377"/>
      <c r="K70" s="377"/>
      <c r="L70" s="377"/>
      <c r="M70" s="377"/>
      <c r="N70" s="377"/>
      <c r="O70" s="377"/>
      <c r="P70" s="377"/>
      <c r="Q70" s="377"/>
      <c r="R70" s="377"/>
      <c r="S70" s="377"/>
      <c r="T70" s="377"/>
      <c r="U70" s="378"/>
    </row>
    <row r="71" spans="1:22" ht="64.5" hidden="1" customHeight="1">
      <c r="B71" s="379"/>
      <c r="C71" s="292"/>
      <c r="D71" s="292"/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380"/>
      <c r="P71" s="380"/>
      <c r="Q71" s="380"/>
      <c r="R71" s="380"/>
    </row>
    <row r="72" spans="1:22" ht="64.5" hidden="1" customHeight="1">
      <c r="A72" s="381" t="s">
        <v>229</v>
      </c>
      <c r="B72" s="379"/>
      <c r="C72" s="292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</row>
    <row r="73" spans="1:22" ht="64.5" hidden="1" customHeight="1">
      <c r="A73" s="381" t="s">
        <v>230</v>
      </c>
      <c r="B73" s="379"/>
      <c r="C73" s="292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</row>
    <row r="74" spans="1:22" ht="64.5" hidden="1" customHeight="1">
      <c r="A74" s="381"/>
      <c r="B74" s="379"/>
      <c r="C74" s="292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</row>
    <row r="75" spans="1:22" ht="64.5" hidden="1" customHeight="1">
      <c r="A75" s="381" t="s">
        <v>231</v>
      </c>
      <c r="B75" s="379"/>
      <c r="C75" s="292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</row>
    <row r="76" spans="1:22" ht="64.5" hidden="1" customHeight="1">
      <c r="B76" s="379"/>
      <c r="C76" s="292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</row>
    <row r="77" spans="1:22" ht="64.5" hidden="1" customHeight="1">
      <c r="B77" s="379"/>
      <c r="C77" s="292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</row>
    <row r="78" spans="1:22" ht="64.5" hidden="1" customHeight="1">
      <c r="B78" s="379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</row>
    <row r="79" spans="1:22" ht="64.5" hidden="1" customHeight="1">
      <c r="B79" s="379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</row>
    <row r="80" spans="1:22" ht="64.5" hidden="1" customHeight="1">
      <c r="B80" s="379"/>
      <c r="C80" s="292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</row>
    <row r="81" spans="2:18" ht="64.5" hidden="1" customHeight="1">
      <c r="B81" s="379"/>
      <c r="C81" s="292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</row>
    <row r="82" spans="2:18" ht="64.5" hidden="1" customHeight="1">
      <c r="B82" s="379"/>
      <c r="C82" s="292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</row>
    <row r="83" spans="2:18" ht="64.5" hidden="1" customHeight="1">
      <c r="B83" s="379"/>
      <c r="C83" s="292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</row>
    <row r="84" spans="2:18" ht="64.5" hidden="1" customHeight="1">
      <c r="B84" s="379"/>
      <c r="C84" s="292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</row>
    <row r="85" spans="2:18" ht="64.5" hidden="1" customHeight="1">
      <c r="B85" s="379"/>
      <c r="C85" s="292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</row>
    <row r="86" spans="2:18" ht="64.5" hidden="1" customHeight="1">
      <c r="B86" s="379"/>
      <c r="C86" s="292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</row>
    <row r="87" spans="2:18" ht="64.5" hidden="1" customHeight="1">
      <c r="B87" s="379"/>
      <c r="C87" s="292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</row>
    <row r="88" spans="2:18" ht="64.5" hidden="1" customHeight="1">
      <c r="B88" s="379"/>
      <c r="C88" s="292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</row>
    <row r="89" spans="2:18" ht="64.5" hidden="1" customHeight="1">
      <c r="B89" s="379"/>
      <c r="C89" s="292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</row>
    <row r="90" spans="2:18" ht="64.5" hidden="1" customHeight="1">
      <c r="B90" s="379"/>
      <c r="C90" s="292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</row>
    <row r="91" spans="2:18" ht="64.5" hidden="1" customHeight="1">
      <c r="B91" s="379"/>
      <c r="C91" s="292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</row>
    <row r="92" spans="2:18" ht="64.5" hidden="1" customHeight="1">
      <c r="B92" s="379"/>
      <c r="C92" s="292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</row>
    <row r="93" spans="2:18" ht="64.5" hidden="1" customHeight="1">
      <c r="B93" s="379"/>
      <c r="C93" s="292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</row>
    <row r="94" spans="2:18" ht="64.5" hidden="1" customHeight="1">
      <c r="B94" s="379"/>
      <c r="C94" s="292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</row>
    <row r="95" spans="2:18" ht="64.5" hidden="1" customHeight="1">
      <c r="B95" s="379"/>
      <c r="C95" s="292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</row>
    <row r="96" spans="2:18" ht="64.5" hidden="1" customHeight="1">
      <c r="B96" s="379"/>
      <c r="C96" s="292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</row>
    <row r="97" spans="1:21" ht="64.5" hidden="1" customHeight="1">
      <c r="B97" s="379"/>
      <c r="C97" s="292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</row>
    <row r="98" spans="1:21" ht="64.5" hidden="1" customHeight="1"/>
    <row r="99" spans="1:21" ht="64.5" hidden="1" customHeight="1" thickBot="1"/>
    <row r="100" spans="1:21" ht="64.5" hidden="1" customHeight="1">
      <c r="A100" s="382"/>
      <c r="B100" s="382"/>
      <c r="C100" s="274"/>
      <c r="D100" s="274"/>
      <c r="E100" s="274"/>
      <c r="F100" s="274"/>
      <c r="G100" s="274"/>
      <c r="H100" s="274"/>
      <c r="I100" s="274"/>
      <c r="J100" s="274"/>
      <c r="K100" s="276"/>
      <c r="L100" s="276"/>
      <c r="M100" s="276"/>
      <c r="N100" s="276"/>
      <c r="O100" s="276"/>
      <c r="P100" s="276"/>
      <c r="Q100" s="276"/>
      <c r="R100" s="276"/>
      <c r="S100" s="274"/>
      <c r="T100" s="274"/>
      <c r="U100" s="383"/>
    </row>
    <row r="101" spans="1:21" ht="64.5" hidden="1" customHeight="1">
      <c r="A101" s="384"/>
      <c r="B101" s="384"/>
      <c r="K101" s="268"/>
      <c r="U101" s="282"/>
    </row>
    <row r="102" spans="1:21" ht="64.5" hidden="1" customHeight="1" thickBot="1">
      <c r="A102" s="384"/>
      <c r="B102" s="384"/>
      <c r="K102" s="268"/>
      <c r="U102" s="282"/>
    </row>
    <row r="103" spans="1:21" ht="64.5" hidden="1" customHeight="1" thickBot="1">
      <c r="A103" s="267" t="s">
        <v>184</v>
      </c>
      <c r="B103" s="385" t="s">
        <v>54</v>
      </c>
      <c r="C103" s="386"/>
      <c r="D103" s="386"/>
      <c r="E103" s="386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86"/>
      <c r="S103" s="386"/>
      <c r="T103" s="386"/>
      <c r="U103" s="387"/>
    </row>
    <row r="104" spans="1:21" ht="15" hidden="1" customHeight="1" thickBot="1">
      <c r="A104" s="267" t="s">
        <v>185</v>
      </c>
      <c r="B104" s="385"/>
      <c r="C104" s="386"/>
      <c r="D104" s="386"/>
      <c r="E104" s="386"/>
      <c r="F104" s="386"/>
      <c r="G104" s="386"/>
      <c r="H104" s="386"/>
      <c r="I104" s="386"/>
      <c r="J104" s="386"/>
      <c r="K104" s="386"/>
      <c r="L104" s="386"/>
      <c r="M104" s="386"/>
      <c r="N104" s="386"/>
      <c r="O104" s="386"/>
      <c r="P104" s="386"/>
      <c r="Q104" s="386"/>
      <c r="R104" s="386"/>
      <c r="S104" s="386"/>
      <c r="T104" s="386"/>
      <c r="U104" s="387"/>
    </row>
    <row r="105" spans="1:21" ht="15" customHeight="1" thickBot="1">
      <c r="L105" s="261"/>
      <c r="M105" s="261"/>
      <c r="N105" s="261"/>
      <c r="O105" s="261"/>
      <c r="P105" s="261"/>
      <c r="Q105" s="261"/>
      <c r="R105" s="261"/>
    </row>
    <row r="106" spans="1:21" ht="32.25" customHeight="1" thickBot="1">
      <c r="A106" s="375" t="s">
        <v>216</v>
      </c>
      <c r="B106" s="376"/>
      <c r="C106" s="377"/>
      <c r="D106" s="377"/>
      <c r="E106" s="377"/>
      <c r="F106" s="377"/>
      <c r="G106" s="377"/>
      <c r="H106" s="377"/>
      <c r="I106" s="377"/>
      <c r="J106" s="377"/>
      <c r="K106" s="377"/>
      <c r="L106" s="377"/>
      <c r="M106" s="377"/>
      <c r="N106" s="377"/>
      <c r="O106" s="377"/>
      <c r="P106" s="377"/>
      <c r="Q106" s="377"/>
      <c r="R106" s="377"/>
      <c r="S106" s="377"/>
      <c r="T106" s="377"/>
      <c r="U106" s="378"/>
    </row>
    <row r="107" spans="1:21" ht="45.75" customHeight="1">
      <c r="A107" s="261" t="s">
        <v>183</v>
      </c>
    </row>
    <row r="108" spans="1:21" ht="45.75" customHeight="1"/>
    <row r="109" spans="1:21" ht="45.75" customHeight="1">
      <c r="A109" s="291" t="s">
        <v>243</v>
      </c>
    </row>
    <row r="110" spans="1:21" ht="45.75" customHeight="1"/>
    <row r="111" spans="1:21" ht="45.75" customHeight="1">
      <c r="A111" s="263" t="s">
        <v>244</v>
      </c>
    </row>
    <row r="112" spans="1:21" ht="45.75" customHeight="1"/>
    <row r="113" spans="1:1" ht="45.75" customHeight="1">
      <c r="A113" s="261" t="s">
        <v>245</v>
      </c>
    </row>
    <row r="114" spans="1:1" ht="45.75" customHeight="1">
      <c r="A114" s="388" t="s">
        <v>260</v>
      </c>
    </row>
    <row r="115" spans="1:1" ht="45.75" customHeight="1">
      <c r="A115" s="261" t="s">
        <v>246</v>
      </c>
    </row>
    <row r="116" spans="1:1" ht="45.75" customHeight="1">
      <c r="A116" s="388" t="s">
        <v>261</v>
      </c>
    </row>
    <row r="117" spans="1:1" ht="45.75" customHeight="1">
      <c r="A117" s="261" t="s">
        <v>247</v>
      </c>
    </row>
    <row r="118" spans="1:1" ht="45.75" customHeight="1">
      <c r="A118" s="388" t="s">
        <v>262</v>
      </c>
    </row>
    <row r="119" spans="1:1" ht="15" customHeight="1"/>
    <row r="120" spans="1:1" ht="15" customHeight="1"/>
    <row r="121" spans="1:1" ht="15" customHeight="1"/>
    <row r="122" spans="1:1" ht="15" customHeight="1"/>
    <row r="123" spans="1:1" ht="15" customHeight="1"/>
    <row r="124" spans="1:1" ht="15" customHeight="1"/>
    <row r="125" spans="1:1" ht="15" customHeight="1"/>
    <row r="126" spans="1:1" ht="15" customHeight="1"/>
    <row r="127" spans="1:1" ht="15" customHeight="1"/>
    <row r="128" spans="1:1" ht="15" customHeight="1"/>
    <row r="129" spans="1:1" ht="15" customHeight="1"/>
    <row r="130" spans="1:1" ht="15" customHeight="1"/>
    <row r="131" spans="1:1" ht="45.75" customHeight="1">
      <c r="A131" s="389" t="s">
        <v>263</v>
      </c>
    </row>
    <row r="132" spans="1:1" ht="45.75" customHeight="1">
      <c r="A132" s="390" t="s">
        <v>248</v>
      </c>
    </row>
    <row r="133" spans="1:1" ht="45.75" customHeight="1">
      <c r="A133" s="391" t="s">
        <v>264</v>
      </c>
    </row>
    <row r="134" spans="1:1" ht="45.75" customHeight="1">
      <c r="A134" s="261" t="s">
        <v>249</v>
      </c>
    </row>
    <row r="135" spans="1:1" ht="45.75" customHeight="1">
      <c r="A135" s="388" t="s">
        <v>265</v>
      </c>
    </row>
    <row r="136" spans="1:1" ht="15" customHeight="1"/>
    <row r="137" spans="1:1" ht="15" customHeight="1"/>
    <row r="138" spans="1:1" ht="15" customHeight="1"/>
    <row r="139" spans="1:1" ht="15" customHeight="1"/>
    <row r="140" spans="1:1" ht="15" customHeight="1"/>
    <row r="141" spans="1:1" ht="15" customHeight="1"/>
    <row r="142" spans="1:1" ht="15" customHeight="1"/>
    <row r="143" spans="1:1" ht="15" customHeight="1"/>
    <row r="144" spans="1:1" ht="15" customHeight="1"/>
    <row r="145" spans="1:1" ht="15" customHeight="1"/>
    <row r="146" spans="1:1" ht="15" customHeight="1"/>
    <row r="147" spans="1:1" ht="15" customHeight="1"/>
    <row r="148" spans="1:1" ht="15" customHeight="1"/>
    <row r="149" spans="1:1" ht="15" customHeight="1"/>
    <row r="150" spans="1:1" ht="15" customHeight="1"/>
    <row r="151" spans="1:1" ht="15" customHeight="1"/>
    <row r="152" spans="1:1" ht="15" customHeight="1"/>
    <row r="153" spans="1:1" ht="15" customHeight="1"/>
    <row r="154" spans="1:1" ht="15" customHeight="1"/>
    <row r="155" spans="1:1" ht="15" customHeight="1"/>
    <row r="156" spans="1:1" ht="15" customHeight="1"/>
    <row r="157" spans="1:1" ht="15" customHeight="1"/>
    <row r="158" spans="1:1" ht="15" customHeight="1"/>
    <row r="159" spans="1:1" ht="45.75" customHeight="1">
      <c r="A159" s="261" t="s">
        <v>250</v>
      </c>
    </row>
    <row r="160" spans="1:1" ht="45.75" customHeight="1">
      <c r="A160" s="388" t="s">
        <v>266</v>
      </c>
    </row>
    <row r="161" spans="1:21" ht="45.75" customHeight="1">
      <c r="A161" s="261" t="s">
        <v>251</v>
      </c>
    </row>
    <row r="162" spans="1:21" ht="45.75" customHeight="1">
      <c r="A162" s="261" t="s">
        <v>252</v>
      </c>
    </row>
    <row r="163" spans="1:21" ht="15" customHeight="1"/>
    <row r="164" spans="1:21" ht="15" customHeight="1" thickBot="1"/>
    <row r="165" spans="1:21" ht="15" customHeight="1">
      <c r="A165" s="382"/>
      <c r="B165" s="382"/>
      <c r="C165" s="274"/>
      <c r="D165" s="274"/>
      <c r="E165" s="274"/>
      <c r="F165" s="274"/>
      <c r="G165" s="274"/>
      <c r="H165" s="274"/>
      <c r="I165" s="274"/>
      <c r="J165" s="274"/>
      <c r="K165" s="276"/>
      <c r="L165" s="276"/>
      <c r="M165" s="276"/>
      <c r="N165" s="276"/>
      <c r="O165" s="276"/>
      <c r="P165" s="276"/>
      <c r="Q165" s="276"/>
      <c r="R165" s="276"/>
      <c r="S165" s="274"/>
      <c r="T165" s="274"/>
      <c r="U165" s="383"/>
    </row>
    <row r="166" spans="1:21" ht="15" customHeight="1">
      <c r="A166" s="384"/>
      <c r="B166" s="384"/>
      <c r="K166" s="268"/>
      <c r="U166" s="282"/>
    </row>
    <row r="167" spans="1:21" ht="15" customHeight="1">
      <c r="A167" s="384"/>
      <c r="B167" s="384"/>
      <c r="K167" s="268"/>
      <c r="U167" s="282"/>
    </row>
    <row r="168" spans="1:21" ht="15" customHeight="1" thickBot="1">
      <c r="A168" s="384"/>
      <c r="B168" s="384"/>
      <c r="K168" s="268"/>
      <c r="U168" s="282"/>
    </row>
    <row r="169" spans="1:21" ht="15" customHeight="1" thickBot="1">
      <c r="A169" s="392" t="s">
        <v>184</v>
      </c>
      <c r="B169" s="393" t="s">
        <v>253</v>
      </c>
      <c r="C169" s="394"/>
      <c r="D169" s="394"/>
      <c r="E169" s="394"/>
      <c r="F169" s="394"/>
      <c r="G169" s="394"/>
      <c r="H169" s="394"/>
      <c r="I169" s="394"/>
      <c r="J169" s="394"/>
      <c r="K169" s="394"/>
      <c r="L169" s="394"/>
      <c r="M169" s="394"/>
      <c r="N169" s="394"/>
      <c r="O169" s="394"/>
      <c r="P169" s="394"/>
      <c r="Q169" s="394"/>
      <c r="R169" s="394"/>
      <c r="S169" s="394"/>
      <c r="T169" s="394"/>
      <c r="U169" s="395"/>
    </row>
    <row r="170" spans="1:21" ht="15" customHeight="1" thickBot="1">
      <c r="A170" s="392" t="s">
        <v>185</v>
      </c>
      <c r="B170" s="393" t="s">
        <v>254</v>
      </c>
      <c r="C170" s="394"/>
      <c r="D170" s="394"/>
      <c r="E170" s="394"/>
      <c r="F170" s="394"/>
      <c r="G170" s="394"/>
      <c r="H170" s="394"/>
      <c r="I170" s="394"/>
      <c r="J170" s="394"/>
      <c r="K170" s="394"/>
      <c r="L170" s="394"/>
      <c r="M170" s="394"/>
      <c r="N170" s="394"/>
      <c r="O170" s="394"/>
      <c r="P170" s="394"/>
      <c r="Q170" s="394"/>
      <c r="R170" s="394"/>
      <c r="S170" s="394"/>
      <c r="T170" s="394"/>
      <c r="U170" s="395"/>
    </row>
    <row r="171" spans="1:21">
      <c r="A171" s="291" t="s">
        <v>186</v>
      </c>
    </row>
  </sheetData>
  <mergeCells count="33">
    <mergeCell ref="K1:U4"/>
    <mergeCell ref="L33:R35"/>
    <mergeCell ref="S33:S35"/>
    <mergeCell ref="T33:U34"/>
    <mergeCell ref="L36:R36"/>
    <mergeCell ref="L37:R37"/>
    <mergeCell ref="L45:R45"/>
    <mergeCell ref="L46:R46"/>
    <mergeCell ref="L47:R47"/>
    <mergeCell ref="L48:R48"/>
    <mergeCell ref="L49:R49"/>
    <mergeCell ref="L50:R50"/>
    <mergeCell ref="L38:R38"/>
    <mergeCell ref="L39:R39"/>
    <mergeCell ref="L40:R40"/>
    <mergeCell ref="L42:R42"/>
    <mergeCell ref="L43:R43"/>
    <mergeCell ref="L44:R44"/>
    <mergeCell ref="L57:R57"/>
    <mergeCell ref="L58:R58"/>
    <mergeCell ref="L67:R67"/>
    <mergeCell ref="L68:R68"/>
    <mergeCell ref="L51:R51"/>
    <mergeCell ref="L52:R52"/>
    <mergeCell ref="L53:R53"/>
    <mergeCell ref="L54:R54"/>
    <mergeCell ref="L55:R55"/>
    <mergeCell ref="L56:R56"/>
    <mergeCell ref="B170:U170"/>
    <mergeCell ref="E71:R71"/>
    <mergeCell ref="B103:U103"/>
    <mergeCell ref="B104:U104"/>
    <mergeCell ref="B169:U169"/>
  </mergeCells>
  <conditionalFormatting sqref="B3:D6">
    <cfRule type="cellIs" dxfId="0" priority="1" stopIfTrue="1" operator="equal">
      <formula>0</formula>
    </cfRule>
  </conditionalFormatting>
  <printOptions horizontalCentered="1" verticalCentered="1"/>
  <pageMargins left="0" right="0" top="0" bottom="0" header="0" footer="0"/>
  <pageSetup paperSize="9" scale="44" orientation="landscape" verticalDpi="0" r:id="rId1"/>
  <rowBreaks count="4" manualBreakCount="4">
    <brk id="59" max="16383" man="1"/>
    <brk id="105" max="16383" man="1"/>
    <brk id="130" max="16383" man="1"/>
    <brk id="158" max="16383" man="1"/>
  </rowBreaks>
  <colBreaks count="1" manualBreakCount="1">
    <brk id="2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Option Button 1">
              <controlPr defaultSize="0" autoFill="0" autoLine="0" autoPict="0">
                <anchor moveWithCells="1">
                  <from>
                    <xdr:col>1</xdr:col>
                    <xdr:colOff>104775</xdr:colOff>
                    <xdr:row>99</xdr:row>
                    <xdr:rowOff>76200</xdr:rowOff>
                  </from>
                  <to>
                    <xdr:col>1</xdr:col>
                    <xdr:colOff>352425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Option Button 2">
              <controlPr defaultSize="0" autoFill="0" autoLine="0" autoPict="0">
                <anchor moveWithCells="1">
                  <from>
                    <xdr:col>1</xdr:col>
                    <xdr:colOff>104775</xdr:colOff>
                    <xdr:row>100</xdr:row>
                    <xdr:rowOff>114300</xdr:rowOff>
                  </from>
                  <to>
                    <xdr:col>1</xdr:col>
                    <xdr:colOff>352425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6" name="Option Button 3">
              <controlPr defaultSize="0" autoFill="0" autoLine="0" autoPict="0">
                <anchor moveWithCells="1">
                  <from>
                    <xdr:col>1</xdr:col>
                    <xdr:colOff>66675</xdr:colOff>
                    <xdr:row>164</xdr:row>
                    <xdr:rowOff>38100</xdr:rowOff>
                  </from>
                  <to>
                    <xdr:col>1</xdr:col>
                    <xdr:colOff>314325</xdr:colOff>
                    <xdr:row>165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7" name="Option Button 4">
              <controlPr defaultSize="0" autoFill="0" autoLine="0" autoPict="0">
                <anchor moveWithCells="1">
                  <from>
                    <xdr:col>1</xdr:col>
                    <xdr:colOff>66675</xdr:colOff>
                    <xdr:row>165</xdr:row>
                    <xdr:rowOff>76200</xdr:rowOff>
                  </from>
                  <to>
                    <xdr:col>1</xdr:col>
                    <xdr:colOff>314325</xdr:colOff>
                    <xdr:row>166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8" name="Option Button 5">
              <controlPr defaultSize="0" autoFill="0" autoLine="0" autoPict="0">
                <anchor moveWithCells="1">
                  <from>
                    <xdr:col>1</xdr:col>
                    <xdr:colOff>66675</xdr:colOff>
                    <xdr:row>166</xdr:row>
                    <xdr:rowOff>85725</xdr:rowOff>
                  </from>
                  <to>
                    <xdr:col>1</xdr:col>
                    <xdr:colOff>314325</xdr:colOff>
                    <xdr:row>167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76EA5E-6AD6-4CE5-9E81-C7A50B0D4FA9}">
  <ds:schemaRefs>
    <ds:schemaRef ds:uri="cc099e4b-e381-4360-bcff-5e1f51ab48dc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purl.org/dc/elements/1.1/"/>
    <ds:schemaRef ds:uri="4bf10b48-52f7-4ad4-b1e1-de514cec68e0"/>
    <ds:schemaRef ds:uri="http://schemas.microsoft.com/office/2006/metadata/properties"/>
    <ds:schemaRef ds:uri="http://www.w3.org/XML/1998/namespace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70D8077D-D98B-4021-A704-A7219FA97C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1. CUTTING DOCKET</vt:lpstr>
      <vt:lpstr>2. TRIM CARD</vt:lpstr>
      <vt:lpstr>BTS.</vt:lpstr>
      <vt:lpstr>'1. CUTTING DOCKET'!Print_Area</vt:lpstr>
      <vt:lpstr>'2. TRIM CARD'!Print_Area</vt:lpstr>
      <vt:lpstr>'1. CUTTING DOCKET'!Print_Titles</vt:lpstr>
      <vt:lpstr>'2. TRIM CARD'!Print_Titles</vt:lpstr>
      <vt:lpstr>BTS.!Print_Titles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Chi Tran Thi Linh</cp:lastModifiedBy>
  <cp:lastPrinted>2024-12-25T03:19:11Z</cp:lastPrinted>
  <dcterms:created xsi:type="dcterms:W3CDTF">2016-05-06T01:47:29Z</dcterms:created>
  <dcterms:modified xsi:type="dcterms:W3CDTF">2024-12-25T03:20:22Z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