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2-FW24/2-PRODUCTION/2-STYLE-FILE/CUTTING DOCKET/"/>
    </mc:Choice>
  </mc:AlternateContent>
  <xr:revisionPtr revIDLastSave="356" documentId="13_ncr:1_{14C06A61-18CB-452C-91F1-FE24CB62E081}" xr6:coauthVersionLast="47" xr6:coauthVersionMax="47" xr10:uidLastSave="{361222A2-5A97-4E66-B38E-983E892BE5AE}"/>
  <bookViews>
    <workbookView xWindow="-110" yWindow="-110" windowWidth="19420" windowHeight="10300" tabRatio="796" firstSheet="1" activeTab="1" xr2:uid="{00000000-000D-0000-FFFF-FFFF00000000}"/>
  </bookViews>
  <sheets>
    <sheet name="1. CUTTING DOCKET" sheetId="1" state="hidden" r:id="rId1"/>
    <sheet name="BLA" sheetId="30" r:id="rId2"/>
    <sheet name="NA.GR" sheetId="29" r:id="rId3"/>
    <sheet name="2. TRIM CARD" sheetId="5" r:id="rId4"/>
    <sheet name="SPEC" sheetId="20" r:id="rId5"/>
    <sheet name="PP MEETING " sheetId="27" r:id="rId6"/>
    <sheet name="7. PACKING" sheetId="2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3" hidden="1">#REF!</definedName>
    <definedName name="_Fill" localSheetId="6" hidden="1">#REF!</definedName>
    <definedName name="_Fill" localSheetId="5" hidden="1">#REF!</definedName>
    <definedName name="_Fill" hidden="1">#REF!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'[8]Raw material movement'!#REF!</definedName>
    <definedName name="dsdf">'[8]Raw material movement'!#REF!</definedName>
    <definedName name="GDFD" localSheetId="6">'[9]Raw material movement'!#REF!</definedName>
    <definedName name="GDFD">'[9]Raw material movement'!#REF!</definedName>
    <definedName name="IB" localSheetId="6">#REF!</definedName>
    <definedName name="IB">#REF!</definedName>
    <definedName name="INTERNAL_INVOICE" localSheetId="6">[10]UN!#REF!</definedName>
    <definedName name="INTERNAL_INVOICE">[10]UN!#REF!</definedName>
    <definedName name="MAHANG" localSheetId="6">#REF!</definedName>
    <definedName name="MAHANG">#REF!</definedName>
    <definedName name="MAVT" localSheetId="6">[11]Code!$A$7:$A$73</definedName>
    <definedName name="MAVT">[11]Code!$A$7:$A$73</definedName>
    <definedName name="NAVY" localSheetId="6" hidden="1">#REF!</definedName>
    <definedName name="NAVY" localSheetId="5" hidden="1">#REF!</definedName>
    <definedName name="NAVY" hidden="1">#REF!</definedName>
    <definedName name="PRICE" localSheetId="6">#REF!</definedName>
    <definedName name="PRICE">#REF!</definedName>
    <definedName name="_xlnm.Print_Area" localSheetId="0">'1. CUTTING DOCKET'!$A$1:$P$112</definedName>
    <definedName name="_xlnm.Print_Area" localSheetId="3">'2. TRIM CARD'!$A$1:$D$25</definedName>
    <definedName name="_xlnm.Print_Area" localSheetId="6">'7. PACKING'!$A$1:$U$19</definedName>
    <definedName name="_xlnm.Print_Area" localSheetId="1">BLA!$A$1:$P$112</definedName>
    <definedName name="_xlnm.Print_Area" localSheetId="2">NA.GR!$A$1:$P$112</definedName>
    <definedName name="_xlnm.Print_Area" localSheetId="5">'PP MEETING '!$A$1:$H$23</definedName>
    <definedName name="_xlnm.Print_Area" localSheetId="4">SPEC!$A$1:$I$20</definedName>
    <definedName name="_xlnm.Print_Titles" localSheetId="0">'1. CUTTING DOCKET'!$1:$15</definedName>
    <definedName name="_xlnm.Print_Titles" localSheetId="3">'2. TRIM CARD'!$1:$5</definedName>
    <definedName name="_xlnm.Print_Titles" localSheetId="1">BLA!$1:$15</definedName>
    <definedName name="_xlnm.Print_Titles" localSheetId="2">NA.GR!$1:$15</definedName>
    <definedName name="s" localSheetId="6" hidden="1">#REF!</definedName>
    <definedName name="s" hidden="1">#REF!</definedName>
    <definedName name="SESEAM" localSheetId="6" hidden="1">#REF!</definedName>
    <definedName name="SESEAM" localSheetId="5" hidden="1">#REF!</definedName>
    <definedName name="SESEAM" hidden="1">#REF!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5" l="1"/>
  <c r="C4" i="5"/>
  <c r="C2" i="5"/>
  <c r="J44" i="30"/>
  <c r="L44" i="30" s="1"/>
  <c r="J43" i="30"/>
  <c r="L43" i="30" s="1"/>
  <c r="G43" i="30" l="1"/>
  <c r="F35" i="30"/>
  <c r="C111" i="30" s="1"/>
  <c r="B105" i="30"/>
  <c r="B104" i="30"/>
  <c r="B97" i="30"/>
  <c r="B96" i="30"/>
  <c r="B95" i="30"/>
  <c r="B84" i="30"/>
  <c r="B83" i="30"/>
  <c r="B82" i="30"/>
  <c r="H76" i="30"/>
  <c r="L75" i="30"/>
  <c r="L74" i="30"/>
  <c r="L73" i="30"/>
  <c r="H73" i="30"/>
  <c r="L72" i="30"/>
  <c r="L71" i="30"/>
  <c r="L70" i="30"/>
  <c r="H70" i="30"/>
  <c r="L69" i="30"/>
  <c r="L68" i="30"/>
  <c r="H64" i="30"/>
  <c r="H63" i="30"/>
  <c r="H61" i="30"/>
  <c r="H55" i="30"/>
  <c r="H54" i="30"/>
  <c r="H53" i="30"/>
  <c r="L52" i="30"/>
  <c r="H52" i="30"/>
  <c r="L51" i="30"/>
  <c r="H51" i="30"/>
  <c r="L50" i="30"/>
  <c r="H50" i="30"/>
  <c r="E47" i="30"/>
  <c r="B47" i="30"/>
  <c r="A45" i="30"/>
  <c r="E44" i="30"/>
  <c r="B44" i="30"/>
  <c r="B43" i="30"/>
  <c r="B46" i="30" s="1"/>
  <c r="R41" i="30"/>
  <c r="E41" i="30"/>
  <c r="B40" i="30"/>
  <c r="D33" i="30"/>
  <c r="H67" i="30" s="1"/>
  <c r="D31" i="30"/>
  <c r="Q30" i="30"/>
  <c r="J27" i="30"/>
  <c r="I27" i="30"/>
  <c r="D27" i="30"/>
  <c r="A42" i="30" s="1"/>
  <c r="P26" i="30"/>
  <c r="K25" i="30"/>
  <c r="K27" i="30" s="1"/>
  <c r="J25" i="30"/>
  <c r="I25" i="30"/>
  <c r="H25" i="30"/>
  <c r="H27" i="30" s="1"/>
  <c r="G25" i="30"/>
  <c r="G27" i="30" s="1"/>
  <c r="F25" i="30"/>
  <c r="F27" i="30" s="1"/>
  <c r="D25" i="30"/>
  <c r="P24" i="30"/>
  <c r="D21" i="30"/>
  <c r="H74" i="30" s="1"/>
  <c r="K35" i="30"/>
  <c r="H111" i="30" s="1"/>
  <c r="I35" i="30"/>
  <c r="F111" i="30" s="1"/>
  <c r="D19" i="30"/>
  <c r="Q18" i="30"/>
  <c r="C17" i="28"/>
  <c r="C17" i="27"/>
  <c r="J35" i="30" l="1"/>
  <c r="G111" i="30" s="1"/>
  <c r="H35" i="30"/>
  <c r="E111" i="30" s="1"/>
  <c r="G44" i="30"/>
  <c r="I44" i="30" s="1"/>
  <c r="I43" i="30"/>
  <c r="K59" i="30"/>
  <c r="M59" i="30" s="1"/>
  <c r="N59" i="30" s="1"/>
  <c r="O59" i="30" s="1"/>
  <c r="K71" i="30"/>
  <c r="M71" i="30" s="1"/>
  <c r="K62" i="30"/>
  <c r="M62" i="30" s="1"/>
  <c r="N62" i="30" s="1"/>
  <c r="O62" i="30" s="1"/>
  <c r="K50" i="30"/>
  <c r="M50" i="30" s="1"/>
  <c r="N50" i="30" s="1"/>
  <c r="O50" i="30" s="1"/>
  <c r="G40" i="30"/>
  <c r="K65" i="30"/>
  <c r="M65" i="30" s="1"/>
  <c r="N65" i="30" s="1"/>
  <c r="O65" i="30" s="1"/>
  <c r="K68" i="30"/>
  <c r="M68" i="30" s="1"/>
  <c r="N68" i="30" s="1"/>
  <c r="O68" i="30" s="1"/>
  <c r="K74" i="30"/>
  <c r="K53" i="30"/>
  <c r="M53" i="30" s="1"/>
  <c r="O53" i="30" s="1"/>
  <c r="G35" i="30"/>
  <c r="D111" i="30" s="1"/>
  <c r="Q24" i="30"/>
  <c r="P25" i="30"/>
  <c r="P27" i="30" s="1"/>
  <c r="P35" i="30" s="1"/>
  <c r="H66" i="30"/>
  <c r="H69" i="30"/>
  <c r="H60" i="30"/>
  <c r="H68" i="30"/>
  <c r="H72" i="30"/>
  <c r="A39" i="30"/>
  <c r="H65" i="30"/>
  <c r="H62" i="30"/>
  <c r="H71" i="30"/>
  <c r="H75" i="30"/>
  <c r="L76" i="30"/>
  <c r="H59" i="30"/>
  <c r="F35" i="29"/>
  <c r="I111" i="30" l="1"/>
  <c r="K69" i="30"/>
  <c r="M69" i="30" s="1"/>
  <c r="N69" i="30" s="1"/>
  <c r="O69" i="30" s="1"/>
  <c r="K66" i="30"/>
  <c r="M66" i="30" s="1"/>
  <c r="N66" i="30" s="1"/>
  <c r="O66" i="30" s="1"/>
  <c r="K75" i="30"/>
  <c r="K72" i="30"/>
  <c r="M72" i="30" s="1"/>
  <c r="K60" i="30"/>
  <c r="M60" i="30" s="1"/>
  <c r="N60" i="30" s="1"/>
  <c r="O60" i="30" s="1"/>
  <c r="K63" i="30"/>
  <c r="M63" i="30" s="1"/>
  <c r="N63" i="30" s="1"/>
  <c r="O63" i="30" s="1"/>
  <c r="K54" i="30"/>
  <c r="M54" i="30" s="1"/>
  <c r="O54" i="30" s="1"/>
  <c r="K51" i="30"/>
  <c r="M51" i="30" s="1"/>
  <c r="O51" i="30" s="1"/>
  <c r="K67" i="30"/>
  <c r="M67" i="30" s="1"/>
  <c r="N67" i="30" s="1"/>
  <c r="O67" i="30" s="1"/>
  <c r="K52" i="30"/>
  <c r="M52" i="30" s="1"/>
  <c r="O52" i="30" s="1"/>
  <c r="K76" i="30"/>
  <c r="G46" i="30"/>
  <c r="K73" i="30"/>
  <c r="M73" i="30" s="1"/>
  <c r="K55" i="30"/>
  <c r="M55" i="30" s="1"/>
  <c r="N55" i="30" s="1"/>
  <c r="O55" i="30" s="1"/>
  <c r="K61" i="30"/>
  <c r="M61" i="30" s="1"/>
  <c r="N61" i="30" s="1"/>
  <c r="O61" i="30" s="1"/>
  <c r="K70" i="30"/>
  <c r="M70" i="30" s="1"/>
  <c r="N70" i="30" s="1"/>
  <c r="O70" i="30" s="1"/>
  <c r="K64" i="30"/>
  <c r="M64" i="30" s="1"/>
  <c r="N64" i="30" s="1"/>
  <c r="O64" i="30" s="1"/>
  <c r="I40" i="30"/>
  <c r="J40" i="30" s="1"/>
  <c r="L40" i="30" s="1"/>
  <c r="G41" i="30"/>
  <c r="I41" i="30" s="1"/>
  <c r="L41" i="30" s="1"/>
  <c r="M74" i="30"/>
  <c r="N74" i="30" s="1"/>
  <c r="O74" i="30" s="1"/>
  <c r="N71" i="30"/>
  <c r="O71" i="30" s="1"/>
  <c r="J40" i="29"/>
  <c r="J41" i="29"/>
  <c r="J47" i="29"/>
  <c r="J46" i="29"/>
  <c r="A45" i="29"/>
  <c r="C111" i="29"/>
  <c r="B105" i="29"/>
  <c r="B104" i="29"/>
  <c r="B97" i="29"/>
  <c r="B96" i="29"/>
  <c r="B95" i="29"/>
  <c r="B83" i="29"/>
  <c r="B82" i="29"/>
  <c r="L76" i="29"/>
  <c r="L75" i="29"/>
  <c r="L73" i="29"/>
  <c r="L72" i="29"/>
  <c r="L71" i="29"/>
  <c r="L74" i="29" s="1"/>
  <c r="L70" i="29"/>
  <c r="L69" i="29"/>
  <c r="L68" i="29"/>
  <c r="H63" i="29"/>
  <c r="H61" i="29"/>
  <c r="H55" i="29"/>
  <c r="H54" i="29"/>
  <c r="H53" i="29"/>
  <c r="L52" i="29"/>
  <c r="H52" i="29"/>
  <c r="B84" i="29" s="1"/>
  <c r="L51" i="29"/>
  <c r="H51" i="29"/>
  <c r="L50" i="29"/>
  <c r="H50" i="29"/>
  <c r="E47" i="29"/>
  <c r="B47" i="29"/>
  <c r="E44" i="29"/>
  <c r="B44" i="29"/>
  <c r="B43" i="29"/>
  <c r="B46" i="29" s="1"/>
  <c r="E41" i="29"/>
  <c r="B40" i="29"/>
  <c r="I33" i="29"/>
  <c r="G33" i="29"/>
  <c r="D33" i="29"/>
  <c r="H70" i="29" s="1"/>
  <c r="P32" i="29"/>
  <c r="K31" i="29"/>
  <c r="K33" i="29" s="1"/>
  <c r="J31" i="29"/>
  <c r="J33" i="29" s="1"/>
  <c r="I31" i="29"/>
  <c r="H31" i="29"/>
  <c r="H33" i="29" s="1"/>
  <c r="G31" i="29"/>
  <c r="F31" i="29"/>
  <c r="F33" i="29" s="1"/>
  <c r="D31" i="29"/>
  <c r="P30" i="29"/>
  <c r="Q30" i="29" s="1"/>
  <c r="D27" i="29"/>
  <c r="A42" i="29" s="1"/>
  <c r="P26" i="29"/>
  <c r="D25" i="29"/>
  <c r="P24" i="29"/>
  <c r="J21" i="29"/>
  <c r="J35" i="29" s="1"/>
  <c r="G111" i="29" s="1"/>
  <c r="G21" i="29"/>
  <c r="G35" i="29" s="1"/>
  <c r="D111" i="29" s="1"/>
  <c r="D21" i="29"/>
  <c r="H74" i="29" s="1"/>
  <c r="P20" i="29"/>
  <c r="K19" i="29"/>
  <c r="K21" i="29" s="1"/>
  <c r="J19" i="29"/>
  <c r="I19" i="29"/>
  <c r="I21" i="29" s="1"/>
  <c r="I35" i="29" s="1"/>
  <c r="F111" i="29" s="1"/>
  <c r="H19" i="29"/>
  <c r="H21" i="29" s="1"/>
  <c r="G19" i="29"/>
  <c r="F19" i="29"/>
  <c r="P19" i="29" s="1"/>
  <c r="D19" i="29"/>
  <c r="P18" i="29"/>
  <c r="P21" i="29" s="1"/>
  <c r="P32" i="1"/>
  <c r="K31" i="1"/>
  <c r="K33" i="1" s="1"/>
  <c r="J31" i="1"/>
  <c r="J33" i="1" s="1"/>
  <c r="I31" i="1"/>
  <c r="I33" i="1" s="1"/>
  <c r="H31" i="1"/>
  <c r="H33" i="1" s="1"/>
  <c r="G31" i="1"/>
  <c r="G33" i="1" s="1"/>
  <c r="F31" i="1"/>
  <c r="P31" i="1" s="1"/>
  <c r="P30" i="1"/>
  <c r="K27" i="1"/>
  <c r="J27" i="1"/>
  <c r="I27" i="1"/>
  <c r="H27" i="1"/>
  <c r="G27" i="1"/>
  <c r="F27" i="1"/>
  <c r="P26" i="1"/>
  <c r="P25" i="1"/>
  <c r="P27" i="1" s="1"/>
  <c r="K25" i="1"/>
  <c r="J25" i="1"/>
  <c r="I25" i="1"/>
  <c r="H25" i="1"/>
  <c r="G25" i="1"/>
  <c r="F25" i="1"/>
  <c r="P24" i="1"/>
  <c r="P21" i="1"/>
  <c r="P20" i="1"/>
  <c r="P19" i="1"/>
  <c r="K19" i="1"/>
  <c r="K21" i="1" s="1"/>
  <c r="J19" i="1"/>
  <c r="J21" i="1" s="1"/>
  <c r="I19" i="1"/>
  <c r="I21" i="1" s="1"/>
  <c r="H19" i="1"/>
  <c r="H21" i="1" s="1"/>
  <c r="G19" i="1"/>
  <c r="G21" i="1" s="1"/>
  <c r="F19" i="1"/>
  <c r="F21" i="1" s="1"/>
  <c r="D8" i="27"/>
  <c r="G41" i="27"/>
  <c r="C19" i="27"/>
  <c r="C18" i="27"/>
  <c r="G8" i="27"/>
  <c r="G6" i="27"/>
  <c r="D6" i="27"/>
  <c r="B13" i="5"/>
  <c r="A13" i="5"/>
  <c r="B12" i="5"/>
  <c r="B11" i="5"/>
  <c r="B6" i="5"/>
  <c r="B9" i="5" s="1"/>
  <c r="B4" i="5"/>
  <c r="I17" i="20"/>
  <c r="F17" i="20"/>
  <c r="E17" i="20" s="1"/>
  <c r="D17" i="20" s="1"/>
  <c r="I16" i="20"/>
  <c r="F16" i="20"/>
  <c r="E16" i="20"/>
  <c r="D16" i="20" s="1"/>
  <c r="C111" i="1"/>
  <c r="H52" i="1"/>
  <c r="L52" i="1"/>
  <c r="L51" i="1"/>
  <c r="L50" i="1"/>
  <c r="H53" i="1"/>
  <c r="M76" i="30" l="1"/>
  <c r="N76" i="30" s="1"/>
  <c r="O76" i="30" s="1"/>
  <c r="N73" i="30"/>
  <c r="O73" i="30" s="1"/>
  <c r="G47" i="30"/>
  <c r="I47" i="30" s="1"/>
  <c r="L47" i="30" s="1"/>
  <c r="I46" i="30"/>
  <c r="J46" i="30" s="1"/>
  <c r="L46" i="30" s="1"/>
  <c r="N72" i="30"/>
  <c r="O72" i="30" s="1"/>
  <c r="M75" i="30"/>
  <c r="N75" i="30" s="1"/>
  <c r="O75" i="30" s="1"/>
  <c r="K59" i="29"/>
  <c r="M59" i="29" s="1"/>
  <c r="N59" i="29" s="1"/>
  <c r="O59" i="29" s="1"/>
  <c r="K71" i="29"/>
  <c r="M71" i="29" s="1"/>
  <c r="K62" i="29"/>
  <c r="M62" i="29" s="1"/>
  <c r="N62" i="29" s="1"/>
  <c r="O62" i="29" s="1"/>
  <c r="K50" i="29"/>
  <c r="M50" i="29" s="1"/>
  <c r="O50" i="29" s="1"/>
  <c r="G40" i="29"/>
  <c r="K65" i="29"/>
  <c r="M65" i="29" s="1"/>
  <c r="N65" i="29" s="1"/>
  <c r="O65" i="29" s="1"/>
  <c r="K68" i="29"/>
  <c r="K74" i="29"/>
  <c r="K53" i="29"/>
  <c r="M53" i="29" s="1"/>
  <c r="O53" i="29" s="1"/>
  <c r="H35" i="29"/>
  <c r="E111" i="29" s="1"/>
  <c r="M68" i="29"/>
  <c r="N68" i="29" s="1"/>
  <c r="O68" i="29" s="1"/>
  <c r="K35" i="29"/>
  <c r="H111" i="29" s="1"/>
  <c r="F21" i="29"/>
  <c r="Q24" i="29"/>
  <c r="P25" i="29"/>
  <c r="P27" i="29" s="1"/>
  <c r="G43" i="29"/>
  <c r="H66" i="29"/>
  <c r="H69" i="29"/>
  <c r="H73" i="29"/>
  <c r="H60" i="29"/>
  <c r="H68" i="29"/>
  <c r="H72" i="29"/>
  <c r="H76" i="29"/>
  <c r="P31" i="29"/>
  <c r="P33" i="29" s="1"/>
  <c r="A39" i="29"/>
  <c r="H65" i="29"/>
  <c r="H62" i="29"/>
  <c r="H71" i="29"/>
  <c r="H75" i="29"/>
  <c r="Q18" i="29"/>
  <c r="H59" i="29"/>
  <c r="H67" i="29"/>
  <c r="H64" i="29"/>
  <c r="P33" i="1"/>
  <c r="F33" i="1"/>
  <c r="B5" i="5"/>
  <c r="D33" i="1"/>
  <c r="D31" i="1"/>
  <c r="D27" i="1"/>
  <c r="D25" i="1"/>
  <c r="D21" i="1"/>
  <c r="D19" i="1"/>
  <c r="I111" i="29" l="1"/>
  <c r="K75" i="29"/>
  <c r="K69" i="29"/>
  <c r="M69" i="29" s="1"/>
  <c r="N69" i="29" s="1"/>
  <c r="O69" i="29" s="1"/>
  <c r="K66" i="29"/>
  <c r="M66" i="29" s="1"/>
  <c r="N66" i="29" s="1"/>
  <c r="O66" i="29" s="1"/>
  <c r="K54" i="29"/>
  <c r="M54" i="29" s="1"/>
  <c r="O54" i="29" s="1"/>
  <c r="K72" i="29"/>
  <c r="M72" i="29" s="1"/>
  <c r="K60" i="29"/>
  <c r="M60" i="29" s="1"/>
  <c r="N60" i="29" s="1"/>
  <c r="O60" i="29" s="1"/>
  <c r="K51" i="29"/>
  <c r="M51" i="29" s="1"/>
  <c r="O51" i="29" s="1"/>
  <c r="K63" i="29"/>
  <c r="M63" i="29" s="1"/>
  <c r="N63" i="29" s="1"/>
  <c r="O63" i="29" s="1"/>
  <c r="K67" i="29"/>
  <c r="M67" i="29" s="1"/>
  <c r="N67" i="29" s="1"/>
  <c r="O67" i="29" s="1"/>
  <c r="K76" i="29"/>
  <c r="G46" i="29"/>
  <c r="K73" i="29"/>
  <c r="M73" i="29" s="1"/>
  <c r="K55" i="29"/>
  <c r="M55" i="29" s="1"/>
  <c r="O55" i="29" s="1"/>
  <c r="K52" i="29"/>
  <c r="M52" i="29" s="1"/>
  <c r="O52" i="29" s="1"/>
  <c r="K61" i="29"/>
  <c r="M61" i="29" s="1"/>
  <c r="N61" i="29" s="1"/>
  <c r="O61" i="29" s="1"/>
  <c r="K70" i="29"/>
  <c r="M70" i="29" s="1"/>
  <c r="N70" i="29" s="1"/>
  <c r="O70" i="29" s="1"/>
  <c r="K64" i="29"/>
  <c r="M64" i="29" s="1"/>
  <c r="N64" i="29" s="1"/>
  <c r="O64" i="29" s="1"/>
  <c r="M74" i="29"/>
  <c r="N74" i="29" s="1"/>
  <c r="O74" i="29" s="1"/>
  <c r="N71" i="29"/>
  <c r="O71" i="29" s="1"/>
  <c r="I40" i="29"/>
  <c r="L40" i="29" s="1"/>
  <c r="G41" i="29"/>
  <c r="I41" i="29" s="1"/>
  <c r="L41" i="29" s="1"/>
  <c r="G44" i="29"/>
  <c r="I44" i="29" s="1"/>
  <c r="L44" i="29" s="1"/>
  <c r="I43" i="29"/>
  <c r="J43" i="29" s="1"/>
  <c r="L43" i="29" s="1"/>
  <c r="P35" i="29"/>
  <c r="Q30" i="1"/>
  <c r="P18" i="1"/>
  <c r="Q18" i="1" s="1"/>
  <c r="H54" i="1"/>
  <c r="H55" i="1"/>
  <c r="B84" i="1"/>
  <c r="H51" i="1"/>
  <c r="B83" i="1" s="1"/>
  <c r="H50" i="1"/>
  <c r="B82" i="1"/>
  <c r="R41" i="1"/>
  <c r="A19" i="5"/>
  <c r="A17" i="5"/>
  <c r="B17" i="5"/>
  <c r="B15" i="5"/>
  <c r="B47" i="1"/>
  <c r="B44" i="1"/>
  <c r="L68" i="1"/>
  <c r="L69" i="1"/>
  <c r="L70" i="1"/>
  <c r="L72" i="1"/>
  <c r="L75" i="1" s="1"/>
  <c r="A45" i="1"/>
  <c r="D6" i="5" s="1"/>
  <c r="D5" i="5"/>
  <c r="D11" i="5" s="1"/>
  <c r="H70" i="1"/>
  <c r="H67" i="1"/>
  <c r="H76" i="1"/>
  <c r="H73" i="1"/>
  <c r="H64" i="1"/>
  <c r="H61" i="1"/>
  <c r="H35" i="1"/>
  <c r="E111" i="1" s="1"/>
  <c r="B40" i="1"/>
  <c r="B7" i="5" s="1"/>
  <c r="G35" i="1"/>
  <c r="D111" i="1" s="1"/>
  <c r="I35" i="1"/>
  <c r="F111" i="1" s="1"/>
  <c r="J35" i="1"/>
  <c r="G111" i="1" s="1"/>
  <c r="K35" i="1"/>
  <c r="H111" i="1" s="1"/>
  <c r="B22" i="5"/>
  <c r="A22" i="5"/>
  <c r="A15" i="5"/>
  <c r="A42" i="1"/>
  <c r="B105" i="1" s="1"/>
  <c r="A12" i="5"/>
  <c r="A10" i="5"/>
  <c r="A8" i="5"/>
  <c r="A9" i="5"/>
  <c r="L73" i="1"/>
  <c r="L76" i="1" s="1"/>
  <c r="L71" i="1"/>
  <c r="L74" i="1" s="1"/>
  <c r="B2" i="5"/>
  <c r="B3" i="5"/>
  <c r="A4" i="5"/>
  <c r="A3" i="5"/>
  <c r="A2" i="5"/>
  <c r="A39" i="1"/>
  <c r="C5" i="5"/>
  <c r="H69" i="1"/>
  <c r="H66" i="1"/>
  <c r="H68" i="1"/>
  <c r="H65" i="1"/>
  <c r="H72" i="1"/>
  <c r="H63" i="1"/>
  <c r="H75" i="1"/>
  <c r="H74" i="1"/>
  <c r="H71" i="1"/>
  <c r="H62" i="1"/>
  <c r="H59" i="1"/>
  <c r="H60" i="1"/>
  <c r="N72" i="29" l="1"/>
  <c r="O72" i="29" s="1"/>
  <c r="M75" i="29"/>
  <c r="N75" i="29" s="1"/>
  <c r="O75" i="29" s="1"/>
  <c r="M76" i="29"/>
  <c r="N76" i="29" s="1"/>
  <c r="O76" i="29" s="1"/>
  <c r="N73" i="29"/>
  <c r="O73" i="29" s="1"/>
  <c r="G47" i="29"/>
  <c r="I47" i="29" s="1"/>
  <c r="L47" i="29" s="1"/>
  <c r="I46" i="29"/>
  <c r="L46" i="29" s="1"/>
  <c r="Q24" i="1"/>
  <c r="G43" i="1"/>
  <c r="B43" i="1"/>
  <c r="B46" i="1" s="1"/>
  <c r="C6" i="5"/>
  <c r="B95" i="1"/>
  <c r="C11" i="5"/>
  <c r="E44" i="1"/>
  <c r="C9" i="5" s="1"/>
  <c r="E41" i="1"/>
  <c r="B104" i="1"/>
  <c r="B96" i="1"/>
  <c r="B97" i="1"/>
  <c r="D12" i="5"/>
  <c r="I111" i="1"/>
  <c r="E47" i="1"/>
  <c r="D9" i="5" s="1"/>
  <c r="K54" i="1"/>
  <c r="G40" i="1" l="1"/>
  <c r="I40" i="1" s="1"/>
  <c r="J40" i="1" s="1"/>
  <c r="L40" i="1" s="1"/>
  <c r="K53" i="1"/>
  <c r="M53" i="1" s="1"/>
  <c r="N53" i="1" s="1"/>
  <c r="O53" i="1" s="1"/>
  <c r="K67" i="1"/>
  <c r="M67" i="1" s="1"/>
  <c r="N67" i="1" s="1"/>
  <c r="O67" i="1" s="1"/>
  <c r="G46" i="1"/>
  <c r="K55" i="1"/>
  <c r="M55" i="1" s="1"/>
  <c r="N55" i="1" s="1"/>
  <c r="O55" i="1" s="1"/>
  <c r="K76" i="1"/>
  <c r="K50" i="1"/>
  <c r="M50" i="1" s="1"/>
  <c r="N50" i="1" s="1"/>
  <c r="O50" i="1" s="1"/>
  <c r="I43" i="1"/>
  <c r="J43" i="1" s="1"/>
  <c r="G44" i="1"/>
  <c r="I44" i="1" s="1"/>
  <c r="K65" i="1"/>
  <c r="M65" i="1" s="1"/>
  <c r="N65" i="1" s="1"/>
  <c r="O65" i="1" s="1"/>
  <c r="C12" i="5"/>
  <c r="K74" i="1"/>
  <c r="K52" i="1"/>
  <c r="M52" i="1" s="1"/>
  <c r="N52" i="1" s="1"/>
  <c r="O52" i="1" s="1"/>
  <c r="K73" i="1"/>
  <c r="M73" i="1" s="1"/>
  <c r="M76" i="1" s="1"/>
  <c r="N76" i="1" s="1"/>
  <c r="O76" i="1" s="1"/>
  <c r="K62" i="1"/>
  <c r="M62" i="1" s="1"/>
  <c r="N62" i="1" s="1"/>
  <c r="O62" i="1" s="1"/>
  <c r="K59" i="1"/>
  <c r="M59" i="1" s="1"/>
  <c r="N59" i="1" s="1"/>
  <c r="O59" i="1" s="1"/>
  <c r="K68" i="1"/>
  <c r="M68" i="1" s="1"/>
  <c r="N68" i="1" s="1"/>
  <c r="O68" i="1" s="1"/>
  <c r="P35" i="1"/>
  <c r="K61" i="1"/>
  <c r="M61" i="1" s="1"/>
  <c r="N61" i="1" s="1"/>
  <c r="O61" i="1" s="1"/>
  <c r="K64" i="1"/>
  <c r="M64" i="1" s="1"/>
  <c r="N64" i="1" s="1"/>
  <c r="O64" i="1" s="1"/>
  <c r="K71" i="1"/>
  <c r="M71" i="1" s="1"/>
  <c r="M74" i="1" s="1"/>
  <c r="N74" i="1" s="1"/>
  <c r="O74" i="1" s="1"/>
  <c r="K70" i="1"/>
  <c r="M70" i="1" s="1"/>
  <c r="N70" i="1" s="1"/>
  <c r="O70" i="1" s="1"/>
  <c r="K60" i="1"/>
  <c r="M60" i="1" s="1"/>
  <c r="N60" i="1" s="1"/>
  <c r="O60" i="1" s="1"/>
  <c r="K72" i="1"/>
  <c r="M72" i="1" s="1"/>
  <c r="K66" i="1"/>
  <c r="M66" i="1" s="1"/>
  <c r="N66" i="1" s="1"/>
  <c r="O66" i="1" s="1"/>
  <c r="K75" i="1"/>
  <c r="K69" i="1"/>
  <c r="M69" i="1" s="1"/>
  <c r="N69" i="1" s="1"/>
  <c r="O69" i="1" s="1"/>
  <c r="K63" i="1"/>
  <c r="M63" i="1" s="1"/>
  <c r="N63" i="1" s="1"/>
  <c r="O63" i="1" s="1"/>
  <c r="K51" i="1"/>
  <c r="M51" i="1" s="1"/>
  <c r="N51" i="1" s="1"/>
  <c r="O51" i="1" s="1"/>
  <c r="M54" i="1"/>
  <c r="N54" i="1" s="1"/>
  <c r="O54" i="1" s="1"/>
  <c r="G41" i="1" l="1"/>
  <c r="I41" i="1" s="1"/>
  <c r="L41" i="1" s="1"/>
  <c r="I46" i="1"/>
  <c r="J46" i="1" s="1"/>
  <c r="G47" i="1"/>
  <c r="I47" i="1" s="1"/>
  <c r="L47" i="1" s="1"/>
  <c r="L46" i="1"/>
  <c r="N71" i="1"/>
  <c r="O71" i="1" s="1"/>
  <c r="N73" i="1"/>
  <c r="O73" i="1" s="1"/>
  <c r="L43" i="1"/>
  <c r="L44" i="1"/>
  <c r="M75" i="1"/>
  <c r="N75" i="1" s="1"/>
  <c r="O75" i="1" s="1"/>
  <c r="N72" i="1"/>
  <c r="O72" i="1" s="1"/>
</calcChain>
</file>

<file path=xl/sharedStrings.xml><?xml version="1.0" encoding="utf-8"?>
<sst xmlns="http://schemas.openxmlformats.org/spreadsheetml/2006/main" count="1060" uniqueCount="283">
  <si>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</si>
  <si>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</si>
  <si>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</si>
  <si>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</si>
  <si>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</si>
  <si>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</si>
  <si>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</si>
  <si>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</si>
  <si>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</si>
  <si>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</si>
  <si>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</si>
  <si>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</si>
  <si>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</si>
  <si>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</si>
  <si>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</si>
  <si>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</si>
  <si>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</si>
  <si>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</si>
  <si>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</si>
  <si>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</si>
  <si>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</si>
  <si>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</si>
  <si>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</si>
  <si>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</si>
  <si>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</si>
  <si>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</si>
  <si>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</si>
  <si>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</si>
  <si>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</si>
  <si>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</si>
  <si>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</si>
  <si>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</si>
  <si>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</si>
  <si>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</si>
  <si>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</si>
  <si>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</si>
  <si>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</si>
  <si>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</si>
  <si>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</si>
  <si>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</si>
  <si>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</si>
  <si>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</si>
  <si>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</si>
  <si>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</si>
  <si>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</si>
  <si>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</si>
  <si>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</si>
  <si>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</si>
  <si>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</si>
  <si>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</si>
  <si>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</si>
  <si>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</si>
  <si>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</si>
  <si>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CHỈ</t>
  </si>
  <si>
    <t>DUYỆT HÌNH IN THEO</t>
  </si>
  <si>
    <t>THÔNG TIN ĐỊNH VỊ HÌNH IN</t>
  </si>
  <si>
    <t>THÙNG CARTON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</si>
  <si>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</si>
  <si>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</si>
  <si>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</si>
  <si>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</si>
  <si>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</si>
  <si>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</si>
  <si>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</si>
  <si>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</si>
  <si>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</si>
  <si>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</si>
  <si>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</si>
  <si>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HÌNH ẢNH CHỈ ĐỂ THAM KHẢO KIỂU DÁNG STICKER VÀ VỊ TRÍ DÁN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</si>
  <si>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</si>
  <si>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</si>
  <si>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</si>
  <si>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</si>
  <si>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</si>
  <si>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</si>
  <si>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</si>
  <si>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</si>
  <si>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</si>
  <si>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</si>
  <si>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</si>
  <si>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</si>
  <si>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</si>
  <si>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</si>
  <si>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</si>
  <si>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</si>
  <si>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</si>
  <si>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</si>
  <si>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</si>
  <si>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</si>
  <si>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</si>
  <si>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YELLOW</t>
  </si>
  <si>
    <t>KHÔNG CÓ</t>
  </si>
  <si>
    <t>-CÁCH MAY THEO NHƯ ÁO MẪU VÀ TÀI LIỆU ĐÍNH KÈM</t>
  </si>
  <si>
    <t>- GHI CHÚ…</t>
  </si>
  <si>
    <t>PP MEETING DATE</t>
  </si>
  <si>
    <t xml:space="preserve">BUYER </t>
  </si>
  <si>
    <t>SEASON</t>
  </si>
  <si>
    <t>ITEM</t>
  </si>
  <si>
    <t>Fabric</t>
  </si>
  <si>
    <t>Trims and Accessories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</si>
  <si>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</si>
  <si>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</si>
  <si>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</si>
  <si>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</si>
  <si>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</si>
  <si>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</si>
  <si>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>Washing</t>
  </si>
  <si>
    <t>Packing</t>
  </si>
  <si>
    <t>STICKER POLYBAG</t>
  </si>
  <si>
    <t>GÓI CHỐNG ẨM</t>
  </si>
  <si>
    <t>BIG POLY BAG</t>
  </si>
  <si>
    <t>SS TEE</t>
  </si>
  <si>
    <t>SINGLE JERSEY 100% CM16 230GSM</t>
  </si>
  <si>
    <t>100% COTTON</t>
  </si>
  <si>
    <t>181CM</t>
  </si>
  <si>
    <t>SỐ LƯỢNG CẦN CẤP CHO TEST IN</t>
  </si>
  <si>
    <t>RIB 1X1 100% COTTON CM16 300-330GSM</t>
  </si>
  <si>
    <t>CLEAR</t>
  </si>
  <si>
    <t>BAO NYLON 14"X16", CÓ LOGO</t>
  </si>
  <si>
    <t>TBC</t>
  </si>
  <si>
    <t>DUYỆT THEO PPS CHUYỂN NGÀY 10/6</t>
  </si>
  <si>
    <t>DUYỆT THEO PPS CHUYỂN NGÀY 2/6</t>
  </si>
  <si>
    <t>MAY KẸP VÀO VIỀN CỔ GIỬA CỔ SAU</t>
  </si>
  <si>
    <t xml:space="preserve">DÁN BÊN GÓC PHẢI MẶT TRƯỚC BAO KHI NHÌN, CÁCH MÉP 2" VÀ CÁCH ĐÁY BAO 2" </t>
  </si>
  <si>
    <t>14"X16"</t>
  </si>
  <si>
    <t>GHI ĐẦY ĐỦ THÔNG TIN BÊN NGOÀI THÙNG</t>
  </si>
  <si>
    <t>CẮT CHÍNH XÁC</t>
  </si>
  <si>
    <t>ĐÓNG TRONG TỪNG SẢN PHẨM</t>
  </si>
  <si>
    <t>KHÔNG THÊU</t>
  </si>
  <si>
    <t>CHẤT LƯỢNG VÀ MÀU SẮC</t>
  </si>
  <si>
    <t>CUSTOMER: GOLF WANG</t>
  </si>
  <si>
    <t>Chest width @ 2.5cm down from underar</t>
  </si>
  <si>
    <t>RỘNG NGỰC DƯỚI NÁCH 2.5CM</t>
  </si>
  <si>
    <t xml:space="preserve">Bottom Opening </t>
  </si>
  <si>
    <t>Shoulder width (point to point)</t>
  </si>
  <si>
    <t>Neck width( seam to seam)</t>
  </si>
  <si>
    <t>Front neck drop (from HPS to seam)</t>
  </si>
  <si>
    <t>Back neck drop (from HPS to seam)</t>
  </si>
  <si>
    <t>Armhole Straight</t>
  </si>
  <si>
    <t>NÁCH ĐO THẲNG</t>
  </si>
  <si>
    <t>Sleeve Length</t>
  </si>
  <si>
    <t>DÀI TAY</t>
  </si>
  <si>
    <t>1/2 Bicep @ 2.5cm from armpit</t>
  </si>
  <si>
    <t>BẮP TAY DƯỚI NÁCH 2.5CM</t>
  </si>
  <si>
    <t xml:space="preserve">Sleeve Opening </t>
  </si>
  <si>
    <t>Cuff height</t>
  </si>
  <si>
    <t>Hem height</t>
  </si>
  <si>
    <t>Neck rib height</t>
  </si>
  <si>
    <t>L (NEW)</t>
  </si>
  <si>
    <t>7 ZEM</t>
  </si>
  <si>
    <t xml:space="preserve">ĐÓNG TRONG MỔI THÙNG CARTON, </t>
  </si>
  <si>
    <t>TRIM ĐÃ NHẬP KHO</t>
  </si>
  <si>
    <t>STYLE: SHORT SLEEVE TEE</t>
  </si>
  <si>
    <t>MEASUREMENTS= INCHES</t>
  </si>
  <si>
    <t>DESCRIPTION</t>
  </si>
  <si>
    <t>TOLERANCE (-/+)</t>
  </si>
  <si>
    <t>SỬ DỤNG LOẠI QUA MÁY DÒ KIM</t>
  </si>
  <si>
    <t>CÁCH GẮN NHÃN THEO TÁC NGHIỆP SX</t>
  </si>
  <si>
    <t>HÌNH IN THÂN TRƯỚC</t>
  </si>
  <si>
    <t>SIZE ART</t>
  </si>
  <si>
    <t>DROP 1</t>
  </si>
  <si>
    <t>G10STS116-LAN 3-NGAY 07-04-2023</t>
  </si>
  <si>
    <t xml:space="preserve">Body length HPS     </t>
  </si>
  <si>
    <t>DÀI THÂN TỪ HPS</t>
  </si>
  <si>
    <t>ADJUSTED AS PER COMMENT ON 7/4/2023</t>
  </si>
  <si>
    <t>RỘNG LAI</t>
  </si>
  <si>
    <t>NGANG VAI</t>
  </si>
  <si>
    <t>ADJUSTED GRADING RULE TO CONSISTANT</t>
  </si>
  <si>
    <t>RỘNG CỔ</t>
  </si>
  <si>
    <t>HẠ CỔ TRƯỚC</t>
  </si>
  <si>
    <t>HẠ CỔ SAU</t>
  </si>
  <si>
    <t>LAI TAY</t>
  </si>
  <si>
    <t>CAO LAI TAY</t>
  </si>
  <si>
    <t>CAO LAI ÁO</t>
  </si>
  <si>
    <t>CAO RIB CỒ</t>
  </si>
  <si>
    <t xml:space="preserve">          </t>
  </si>
  <si>
    <t>BLACK</t>
  </si>
  <si>
    <r>
      <rPr>
        <b/>
        <u/>
        <sz val="22"/>
        <rFont val="Muli"/>
      </rPr>
      <t>ĐỊNH VỊ HÌNH IN: THÂN TRƯỚC</t>
    </r>
    <r>
      <rPr>
        <sz val="22"/>
        <rFont val="Muli"/>
      </rPr>
      <t xml:space="preserve">
CANH GIỮA THÂN TRƯỚC, CÁCH ĐƯỜNG TRA CỔ</t>
    </r>
  </si>
  <si>
    <r>
      <t>THÊU :</t>
    </r>
    <r>
      <rPr>
        <b/>
        <sz val="36"/>
        <color theme="1"/>
        <rFont val="Muli"/>
      </rPr>
      <t xml:space="preserve"> </t>
    </r>
  </si>
  <si>
    <r>
      <rPr>
        <b/>
        <u/>
        <sz val="36"/>
        <color theme="1"/>
        <rFont val="Muli"/>
      </rPr>
      <t>ĐỊNH VỊ HÌNH THÊU: THÂN TRƯỚC</t>
    </r>
    <r>
      <rPr>
        <sz val="36"/>
        <color theme="1"/>
        <rFont val="Muli"/>
      </rPr>
      <t xml:space="preserve">
CANH GIỮA NGỰC TRÁI, CÁCH ĐỈNH VAI</t>
    </r>
  </si>
  <si>
    <r>
      <t>WASH:</t>
    </r>
    <r>
      <rPr>
        <sz val="36"/>
        <color theme="1"/>
        <rFont val="Muli"/>
      </rPr>
      <t xml:space="preserve"> </t>
    </r>
  </si>
  <si>
    <t>MER - THÚY 205</t>
  </si>
  <si>
    <t>JET BLACK 19-0303</t>
  </si>
  <si>
    <t>BLACK 1500</t>
  </si>
  <si>
    <t>JET BLACK</t>
  </si>
  <si>
    <t>DUYỆT HÌNH IN THEO S.O MÀU WHITE DUYỆT NGÀY 15/6/24</t>
  </si>
  <si>
    <t>DUYỆT HÌNH IN THEO S.O MÀU BLACK DUYỆT NGÀY 15/6/24</t>
  </si>
  <si>
    <r>
      <t>NHÃN CHÍNH 120MM X 40MM</t>
    </r>
    <r>
      <rPr>
        <b/>
        <sz val="24"/>
        <rFont val="Muli"/>
      </rPr>
      <t xml:space="preserve"> (CÓ CHỮ TIẾNG TRUNG)</t>
    </r>
  </si>
  <si>
    <t>1.75”</t>
  </si>
  <si>
    <t>2”</t>
  </si>
  <si>
    <t>2.5”</t>
  </si>
  <si>
    <t>NAVY</t>
  </si>
  <si>
    <t>INSIGNIA BLUE 19-4028 TCX</t>
  </si>
  <si>
    <t>NA6827</t>
  </si>
  <si>
    <t>INSIGNIA BLUE</t>
  </si>
  <si>
    <t>DUYỆT HÌNH IN THEO S.O MÀU NAVY RÊN DUYỆT NGÀY 15/6/24</t>
  </si>
  <si>
    <t>3.25”</t>
  </si>
  <si>
    <t>G10STS181</t>
  </si>
  <si>
    <t>CHOICES TEE</t>
  </si>
  <si>
    <t>GREEN</t>
  </si>
  <si>
    <t>GREENER PASTURES 19-6311 TCX</t>
  </si>
  <si>
    <t>GR7069</t>
  </si>
  <si>
    <t>GREENER
PASTURES</t>
  </si>
  <si>
    <r>
      <t>IN :</t>
    </r>
    <r>
      <rPr>
        <b/>
        <sz val="36"/>
        <rFont val="Muli"/>
      </rPr>
      <t xml:space="preserve"> </t>
    </r>
    <r>
      <rPr>
        <b/>
        <u/>
        <sz val="36"/>
        <rFont val="Muli"/>
      </rPr>
      <t>IN THÂN TRƯỚC+ THÂN SAU- IN BTP- IN TRONG NHÀ</t>
    </r>
  </si>
  <si>
    <t>HÌNH IN THÂN SAU</t>
  </si>
  <si>
    <r>
      <rPr>
        <b/>
        <u/>
        <sz val="22"/>
        <rFont val="Muli"/>
      </rPr>
      <t>ĐỊNH VỊ HÌNH THÊU: THÂN SAU</t>
    </r>
    <r>
      <rPr>
        <sz val="22"/>
        <rFont val="Muli"/>
      </rPr>
      <t xml:space="preserve">
CANH GIỮA THÂN TRƯỚC, CÁCH ĐƯỜNG TRA CỔ</t>
    </r>
  </si>
  <si>
    <t>2.25”</t>
  </si>
  <si>
    <t>11.6” WIDE x 16” TALL</t>
  </si>
  <si>
    <t>10.52” WIDE x 14.5” TALL</t>
  </si>
  <si>
    <t>3.5”</t>
  </si>
  <si>
    <t>3.75”</t>
  </si>
  <si>
    <t>4”</t>
  </si>
  <si>
    <t>4.25”</t>
  </si>
  <si>
    <t>4.5”</t>
  </si>
  <si>
    <t>14” WIDE x .8” TALL</t>
  </si>
  <si>
    <t>12.75” WIDE x .72” TALL</t>
  </si>
  <si>
    <t>GWFW24P0819013T00K
DỰ KIẾN 29/7/24</t>
  </si>
  <si>
    <t>GWFW24P0819014T00K
DỰ KIẾN 29/7/24</t>
  </si>
  <si>
    <t>GWFW24P0819003T00K
DỰ KIẾN 29/7/24</t>
  </si>
  <si>
    <t>GWFW24P0819004T00K
DỰ KIẾN 29/7/24</t>
  </si>
  <si>
    <t>MER.QT-4.BM4</t>
  </si>
  <si>
    <t>02</t>
  </si>
  <si>
    <t>01/01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</si>
  <si>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</si>
  <si>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</si>
  <si>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</si>
  <si>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</si>
  <si>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</si>
  <si>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</si>
  <si>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VẢI CHÍNH ĐÃ NHẬP KHO</t>
  </si>
  <si>
    <t>ZA</t>
  </si>
  <si>
    <t>CẤP RẬP THÂN TRƯỚC FULL SIZE ĐỂ ĐỊNH VỊ HÌNH IN</t>
  </si>
  <si>
    <t>MAY THEO MẪU PP CHUYỂN KÈM TÁC NGHIỆP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</si>
  <si>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</si>
  <si>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</si>
  <si>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</si>
  <si>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</si>
  <si>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</si>
  <si>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</si>
  <si>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</si>
  <si>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</si>
  <si>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</si>
  <si>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</si>
  <si>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</si>
  <si>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</si>
  <si>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</si>
  <si>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</si>
  <si>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</si>
  <si>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</si>
  <si>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</si>
  <si>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</si>
  <si>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</si>
  <si>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</si>
  <si>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</si>
  <si>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</si>
  <si>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</si>
  <si>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</si>
  <si>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</si>
  <si>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</si>
  <si>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</si>
  <si>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</si>
  <si>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</si>
  <si>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</si>
  <si>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G10  FW24   G2669</t>
  </si>
  <si>
    <t>FW24 PRODUCTION</t>
  </si>
  <si>
    <r>
      <rPr>
        <b/>
        <u/>
        <sz val="30"/>
        <rFont val="Muli"/>
      </rPr>
      <t xml:space="preserve">TRIỂN KHAI MAY MẪU: </t>
    </r>
    <r>
      <rPr>
        <b/>
        <sz val="30"/>
        <rFont val="Muli"/>
      </rPr>
      <t>MẪU THAM KHẢO CÁCH MAY LÀ ÁO MẪU G10STS171, MÀU JET BLACK, SIZE L CHUYỂN CÙNG TÁC NGHIỆP G10STS171 NGÀY 5/8/24</t>
    </r>
  </si>
  <si>
    <t>SHIPPING SAMPLE</t>
  </si>
  <si>
    <t>CHUYỂN TN SAU</t>
  </si>
  <si>
    <t>XỬ LÝ BỤI TRẮNG TRÊN ÁO THÀNH PHẨM
QC END LINE: BÁO LẠI SỐ LƯỢNG THÀNH PHẨM CHO PUR, ĐỂ PUR BÁO NCC QUA XỬ LÍ</t>
  </si>
  <si>
    <t>GWFW24P0819003T00K
LOT T0422/6 - ÁNH A, CẤP TRIỆT TIÊU</t>
  </si>
  <si>
    <t>GWFW24P0819004T00K
LOT T0422/6 - ÁNH A, CẤP TRIỆT TIÊU</t>
  </si>
  <si>
    <t>GWFW24P0819013T00K
LOT T0420/6 - ÁNH A, CẤP ĐỦ</t>
  </si>
  <si>
    <t>GWFW24P0819014T00K
LOT T0420/6 - ÁNH A, CẤP ĐỦ</t>
  </si>
  <si>
    <t>G10-0875</t>
  </si>
  <si>
    <t>G10-0879</t>
  </si>
  <si>
    <t>DUYỆT HÌNH IN THEO PPS MÀU GREEN SẼ CHUYỂN NGÀY 30/8/24</t>
  </si>
  <si>
    <t>DUYỆT HÌNH IN THEO PPS MÀU NAVY SẼ CHUYỂN NGÀY 30/8/24</t>
  </si>
  <si>
    <t>1.25”</t>
  </si>
  <si>
    <t>1.5”</t>
  </si>
  <si>
    <t>ĐÃ CHUYỂN TÁC NGHIỆP 5/8/24</t>
  </si>
  <si>
    <t>GWFW24P0819005T00K
LOT T0834/6 - ÁNH B, CẤP ĐỦ</t>
  </si>
  <si>
    <t>DUYỆT HÌNH IN THEO PPS MÀU BLACK ĐÃ CHUYỂN 9/8/24</t>
  </si>
  <si>
    <t>GWFW24P0819006T00K
LOT T0834/6 - ÁNH B, CẤP ĐỦ (PHIẾU CẤP G10-1951)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</si>
</sst>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-* #,##0.00_-;\-* #,##0.00_-;_-* &quot;-&quot;??_-;_-@_-"/>
    <numFmt numFmtId="174" formatCode="_([$VND]\ * #,##0_);_([$VND]\ * \(#,##0\);_([$VND]\ * &quot;-&quot;_);_(@_)"/>
    <numFmt numFmtId="175" formatCode="_-[$VND]\ * #,##0_-;\-[$VND]\ * #,##0_-;_-[$VND]\ * &quot;-&quot;_-;_-@_-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36"/>
      <name val="Muli"/>
    </font>
    <font>
      <b/>
      <sz val="16"/>
      <name val="Muli"/>
    </font>
    <font>
      <sz val="13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sz val="15"/>
      <name val="Muli"/>
    </font>
    <font>
      <u/>
      <sz val="15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sz val="18"/>
      <name val="Muli"/>
    </font>
    <font>
      <sz val="20"/>
      <name val="Muli"/>
    </font>
    <font>
      <sz val="14"/>
      <name val="Muli"/>
    </font>
    <font>
      <b/>
      <u/>
      <sz val="12"/>
      <name val="Muli"/>
    </font>
    <font>
      <b/>
      <sz val="14"/>
      <name val="Muli"/>
    </font>
    <font>
      <b/>
      <sz val="12"/>
      <name val="Muli"/>
    </font>
    <font>
      <b/>
      <sz val="48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sz val="28"/>
      <name val="Muli"/>
    </font>
    <font>
      <sz val="36"/>
      <name val="Muli"/>
    </font>
    <font>
      <sz val="10"/>
      <name val="Verdana"/>
      <family val="2"/>
    </font>
    <font>
      <sz val="12"/>
      <color theme="1"/>
      <name val="Calibri"/>
      <family val="2"/>
      <charset val="134"/>
      <scheme val="minor"/>
    </font>
    <font>
      <b/>
      <sz val="11"/>
      <name val="EuclidCircularA-Regular"/>
    </font>
    <font>
      <sz val="11"/>
      <color theme="1"/>
      <name val="Euclidcirculara-regular"/>
    </font>
    <font>
      <sz val="10"/>
      <color theme="1"/>
      <name val="Euclidcirculara-regular"/>
    </font>
    <font>
      <b/>
      <sz val="11"/>
      <color theme="1"/>
      <name val="Euclidcirculara-regular"/>
    </font>
    <font>
      <b/>
      <sz val="11"/>
      <color rgb="FFFF0000"/>
      <name val="Euclidcirculara-regula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Verdana"/>
      <family val="2"/>
    </font>
    <font>
      <b/>
      <sz val="20"/>
      <name val="Muli"/>
    </font>
    <font>
      <b/>
      <u/>
      <sz val="36"/>
      <name val="Muli"/>
    </font>
    <font>
      <b/>
      <u/>
      <sz val="22"/>
      <name val="Muli"/>
    </font>
    <font>
      <sz val="26"/>
      <color theme="1"/>
      <name val="Muli"/>
    </font>
    <font>
      <sz val="36"/>
      <color theme="1"/>
      <name val="Muli"/>
    </font>
    <font>
      <b/>
      <u/>
      <sz val="36"/>
      <color theme="1"/>
      <name val="Muli"/>
    </font>
    <font>
      <b/>
      <sz val="36"/>
      <color theme="1"/>
      <name val="Muli"/>
    </font>
    <font>
      <b/>
      <sz val="36"/>
      <color theme="9" tint="-0.249977111117893"/>
      <name val="Muli"/>
    </font>
    <font>
      <sz val="36"/>
      <color theme="9" tint="-0.249977111117893"/>
      <name val="Muli"/>
    </font>
    <font>
      <b/>
      <u/>
      <sz val="30"/>
      <name val="Muli"/>
    </font>
    <font>
      <sz val="11"/>
      <color theme="1"/>
      <name val="Calibri"/>
      <family val="2"/>
      <charset val="163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1"/>
      <color theme="1"/>
      <name val="Muli"/>
    </font>
    <font>
      <sz val="11"/>
      <color theme="1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b/>
      <sz val="22"/>
      <color theme="1"/>
      <name val="Muli"/>
    </font>
    <font>
      <b/>
      <sz val="16"/>
      <color theme="1"/>
      <name val="Muli"/>
    </font>
    <font>
      <b/>
      <sz val="12"/>
      <color theme="1"/>
      <name val="Muli"/>
    </font>
    <font>
      <sz val="12"/>
      <color theme="1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ECECE"/>
        <bgColor rgb="FFCECECE"/>
      </patternFill>
    </fill>
    <fill>
      <patternFill patternType="solid">
        <fgColor rgb="FFFBD4B4"/>
        <bgColor rgb="FFFBD4B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84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8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9" borderId="23" applyNumberFormat="0" applyProtection="0">
      <alignment horizontal="right" vertical="center"/>
    </xf>
    <xf numFmtId="0" fontId="2" fillId="10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51" fillId="0" borderId="0"/>
    <xf numFmtId="0" fontId="52" fillId="0" borderId="0">
      <alignment vertical="center"/>
    </xf>
    <xf numFmtId="43" fontId="52" fillId="0" borderId="0" applyFont="0" applyFill="0" applyBorder="0" applyAlignment="0" applyProtection="0"/>
    <xf numFmtId="0" fontId="2" fillId="0" borderId="0"/>
    <xf numFmtId="0" fontId="1" fillId="0" borderId="0"/>
    <xf numFmtId="0" fontId="72" fillId="0" borderId="0"/>
    <xf numFmtId="173" fontId="2" fillId="0" borderId="0" applyFont="0" applyFill="0" applyBorder="0" applyAlignment="0" applyProtection="0"/>
    <xf numFmtId="0" fontId="1" fillId="0" borderId="0"/>
    <xf numFmtId="0" fontId="1" fillId="0" borderId="0"/>
    <xf numFmtId="0" fontId="73" fillId="0" borderId="0" applyNumberFormat="0" applyFill="0" applyBorder="0" applyAlignment="0" applyProtection="0">
      <alignment vertical="top"/>
      <protection locked="0"/>
    </xf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/>
    <xf numFmtId="174" fontId="1" fillId="0" borderId="0"/>
    <xf numFmtId="174" fontId="1" fillId="0" borderId="0"/>
    <xf numFmtId="175" fontId="2" fillId="0" borderId="0"/>
    <xf numFmtId="173" fontId="2" fillId="0" borderId="0" applyFont="0" applyFill="0" applyBorder="0" applyAlignment="0" applyProtection="0"/>
    <xf numFmtId="43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2" fillId="0" borderId="0"/>
    <xf numFmtId="173" fontId="2" fillId="0" borderId="0" applyFont="0" applyFill="0" applyBorder="0" applyAlignment="0" applyProtection="0"/>
    <xf numFmtId="0" fontId="12" fillId="0" borderId="0"/>
    <xf numFmtId="0" fontId="12" fillId="0" borderId="0"/>
  </cellStyleXfs>
  <cellXfs count="438">
    <xf numFmtId="0" fontId="0" fillId="0" borderId="0" xfId="0"/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8" fillId="3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8" fillId="2" borderId="1" xfId="0" applyFont="1" applyFill="1" applyBorder="1" applyAlignment="1" applyProtection="1">
      <alignment vertical="center"/>
      <protection hidden="1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 wrapText="1"/>
    </xf>
    <xf numFmtId="15" fontId="28" fillId="2" borderId="1" xfId="0" applyNumberFormat="1" applyFont="1" applyFill="1" applyBorder="1" applyAlignment="1">
      <alignment horizontal="left" vertical="center"/>
    </xf>
    <xf numFmtId="164" fontId="28" fillId="2" borderId="1" xfId="0" quotePrefix="1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 wrapText="1"/>
    </xf>
    <xf numFmtId="0" fontId="28" fillId="3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right" vertical="center"/>
    </xf>
    <xf numFmtId="0" fontId="28" fillId="2" borderId="0" xfId="0" applyFont="1" applyFill="1" applyAlignment="1">
      <alignment horizontal="right" vertical="center" wrapText="1"/>
    </xf>
    <xf numFmtId="0" fontId="28" fillId="0" borderId="2" xfId="0" applyFont="1" applyBorder="1" applyAlignment="1">
      <alignment horizontal="right" vertical="center"/>
    </xf>
    <xf numFmtId="0" fontId="28" fillId="2" borderId="2" xfId="0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0" fontId="33" fillId="2" borderId="4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right" vertical="center"/>
    </xf>
    <xf numFmtId="0" fontId="23" fillId="2" borderId="0" xfId="0" applyFont="1" applyFill="1" applyAlignment="1">
      <alignment horizontal="right" vertical="center"/>
    </xf>
    <xf numFmtId="0" fontId="23" fillId="2" borderId="0" xfId="0" applyFont="1" applyFill="1" applyAlignment="1">
      <alignment horizontal="right" vertical="center" wrapText="1"/>
    </xf>
    <xf numFmtId="0" fontId="23" fillId="2" borderId="0" xfId="0" applyFont="1" applyFill="1" applyAlignment="1">
      <alignment horizontal="center" vertical="center"/>
    </xf>
    <xf numFmtId="0" fontId="34" fillId="3" borderId="30" xfId="0" applyFont="1" applyFill="1" applyBorder="1" applyAlignment="1">
      <alignment vertical="center"/>
    </xf>
    <xf numFmtId="0" fontId="34" fillId="3" borderId="21" xfId="0" applyFont="1" applyFill="1" applyBorder="1" applyAlignment="1">
      <alignment vertical="center" wrapText="1"/>
    </xf>
    <xf numFmtId="0" fontId="34" fillId="3" borderId="14" xfId="0" applyFont="1" applyFill="1" applyBorder="1" applyAlignment="1">
      <alignment vertical="center"/>
    </xf>
    <xf numFmtId="0" fontId="34" fillId="3" borderId="15" xfId="0" applyFont="1" applyFill="1" applyBorder="1" applyAlignment="1">
      <alignment vertical="center"/>
    </xf>
    <xf numFmtId="0" fontId="34" fillId="3" borderId="0" xfId="0" applyFont="1" applyFill="1" applyAlignment="1">
      <alignment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/>
    </xf>
    <xf numFmtId="1" fontId="27" fillId="2" borderId="11" xfId="0" applyNumberFormat="1" applyFont="1" applyFill="1" applyBorder="1" applyAlignment="1">
      <alignment horizontal="center" vertical="center" wrapText="1"/>
    </xf>
    <xf numFmtId="165" fontId="27" fillId="2" borderId="11" xfId="0" applyNumberFormat="1" applyFont="1" applyFill="1" applyBorder="1" applyAlignment="1">
      <alignment horizontal="center" vertical="center"/>
    </xf>
    <xf numFmtId="1" fontId="27" fillId="2" borderId="11" xfId="0" applyNumberFormat="1" applyFont="1" applyFill="1" applyBorder="1" applyAlignment="1">
      <alignment horizontal="center" vertical="center"/>
    </xf>
    <xf numFmtId="0" fontId="34" fillId="3" borderId="14" xfId="0" applyFont="1" applyFill="1" applyBorder="1" applyAlignment="1">
      <alignment vertical="center" wrapText="1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27" fillId="2" borderId="16" xfId="0" applyFont="1" applyFill="1" applyBorder="1" applyAlignment="1">
      <alignment horizontal="center" vertical="center"/>
    </xf>
    <xf numFmtId="1" fontId="27" fillId="2" borderId="16" xfId="0" applyNumberFormat="1" applyFont="1" applyFill="1" applyBorder="1" applyAlignment="1">
      <alignment horizontal="left" vertical="center"/>
    </xf>
    <xf numFmtId="2" fontId="27" fillId="2" borderId="16" xfId="0" applyNumberFormat="1" applyFont="1" applyFill="1" applyBorder="1" applyAlignment="1">
      <alignment horizontal="center" vertical="center"/>
    </xf>
    <xf numFmtId="1" fontId="28" fillId="2" borderId="16" xfId="0" applyNumberFormat="1" applyFont="1" applyFill="1" applyBorder="1" applyAlignment="1">
      <alignment horizontal="center" vertical="center"/>
    </xf>
    <xf numFmtId="1" fontId="28" fillId="2" borderId="15" xfId="0" applyNumberFormat="1" applyFont="1" applyFill="1" applyBorder="1" applyAlignment="1">
      <alignment vertical="center"/>
    </xf>
    <xf numFmtId="1" fontId="27" fillId="2" borderId="16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vertical="center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4" xfId="0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 wrapText="1"/>
    </xf>
    <xf numFmtId="2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 wrapText="1"/>
    </xf>
    <xf numFmtId="166" fontId="27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 wrapText="1"/>
    </xf>
    <xf numFmtId="1" fontId="36" fillId="2" borderId="17" xfId="0" applyNumberFormat="1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3" fontId="42" fillId="2" borderId="4" xfId="0" applyNumberFormat="1" applyFont="1" applyFill="1" applyBorder="1" applyAlignment="1">
      <alignment horizontal="center" vertical="center"/>
    </xf>
    <xf numFmtId="3" fontId="42" fillId="2" borderId="4" xfId="0" applyNumberFormat="1" applyFont="1" applyFill="1" applyBorder="1" applyAlignment="1">
      <alignment vertical="center"/>
    </xf>
    <xf numFmtId="0" fontId="43" fillId="2" borderId="0" xfId="0" applyFont="1" applyFill="1" applyAlignment="1">
      <alignment vertical="center"/>
    </xf>
    <xf numFmtId="3" fontId="44" fillId="2" borderId="0" xfId="0" applyNumberFormat="1" applyFont="1" applyFill="1" applyAlignment="1">
      <alignment horizontal="center" vertical="center"/>
    </xf>
    <xf numFmtId="1" fontId="27" fillId="0" borderId="16" xfId="1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20" xfId="0" applyFont="1" applyFill="1" applyBorder="1" applyAlignment="1">
      <alignment vertical="center" wrapText="1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7" fillId="0" borderId="0" xfId="2" applyFont="1" applyAlignment="1">
      <alignment horizontal="center" vertical="center"/>
    </xf>
    <xf numFmtId="0" fontId="34" fillId="14" borderId="16" xfId="2" applyFont="1" applyFill="1" applyBorder="1" applyAlignment="1">
      <alignment horizontal="center" vertical="center" wrapText="1"/>
    </xf>
    <xf numFmtId="0" fontId="34" fillId="7" borderId="16" xfId="2" applyFont="1" applyFill="1" applyBorder="1" applyAlignment="1">
      <alignment horizontal="center" vertical="center" wrapText="1"/>
    </xf>
    <xf numFmtId="0" fontId="49" fillId="0" borderId="0" xfId="2" applyFont="1" applyAlignment="1">
      <alignment vertical="center"/>
    </xf>
    <xf numFmtId="0" fontId="50" fillId="0" borderId="16" xfId="2" applyFont="1" applyBorder="1" applyAlignment="1">
      <alignment vertical="center" wrapText="1"/>
    </xf>
    <xf numFmtId="0" fontId="49" fillId="0" borderId="16" xfId="2" quotePrefix="1" applyFont="1" applyBorder="1" applyAlignment="1">
      <alignment horizontal="center" vertical="center" wrapText="1"/>
    </xf>
    <xf numFmtId="0" fontId="30" fillId="0" borderId="0" xfId="2" applyFont="1" applyAlignment="1">
      <alignment horizontal="center" vertical="center"/>
    </xf>
    <xf numFmtId="0" fontId="30" fillId="0" borderId="0" xfId="2" applyFont="1" applyAlignment="1">
      <alignment vertical="center"/>
    </xf>
    <xf numFmtId="0" fontId="25" fillId="3" borderId="0" xfId="0" applyFont="1" applyFill="1" applyAlignment="1">
      <alignment horizontal="left" vertical="center" wrapText="1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1" fillId="0" borderId="16" xfId="2" applyFont="1" applyBorder="1" applyAlignment="1">
      <alignment vertical="top" wrapText="1"/>
    </xf>
    <xf numFmtId="0" fontId="37" fillId="0" borderId="25" xfId="60" applyFont="1" applyBorder="1"/>
    <xf numFmtId="0" fontId="37" fillId="0" borderId="0" xfId="60" applyFont="1"/>
    <xf numFmtId="0" fontId="37" fillId="0" borderId="0" xfId="60" applyFont="1" applyAlignment="1">
      <alignment vertical="center"/>
    </xf>
    <xf numFmtId="0" fontId="44" fillId="0" borderId="0" xfId="60" applyFont="1" applyAlignment="1">
      <alignment vertical="center"/>
    </xf>
    <xf numFmtId="0" fontId="44" fillId="7" borderId="31" xfId="60" applyFont="1" applyFill="1" applyBorder="1" applyAlignment="1">
      <alignment horizontal="left" vertical="center"/>
    </xf>
    <xf numFmtId="0" fontId="44" fillId="0" borderId="0" xfId="60" applyFont="1" applyAlignment="1">
      <alignment horizontal="left" vertical="center"/>
    </xf>
    <xf numFmtId="0" fontId="44" fillId="0" borderId="0" xfId="60" applyFont="1" applyAlignment="1">
      <alignment horizontal="center" vertical="center"/>
    </xf>
    <xf numFmtId="0" fontId="44" fillId="0" borderId="32" xfId="60" applyFont="1" applyBorder="1" applyAlignment="1">
      <alignment horizontal="center" vertical="center"/>
    </xf>
    <xf numFmtId="0" fontId="44" fillId="0" borderId="32" xfId="60" applyFont="1" applyBorder="1" applyAlignment="1">
      <alignment horizontal="center" vertical="center" wrapText="1"/>
    </xf>
    <xf numFmtId="0" fontId="44" fillId="0" borderId="36" xfId="60" applyFont="1" applyBorder="1" applyAlignment="1">
      <alignment horizontal="center" vertical="center"/>
    </xf>
    <xf numFmtId="0" fontId="44" fillId="0" borderId="37" xfId="60" applyFont="1" applyBorder="1" applyAlignment="1">
      <alignment horizontal="center" vertical="center" wrapText="1"/>
    </xf>
    <xf numFmtId="0" fontId="44" fillId="0" borderId="42" xfId="60" applyFont="1" applyBorder="1" applyAlignment="1">
      <alignment horizontal="center" vertical="center"/>
    </xf>
    <xf numFmtId="0" fontId="44" fillId="0" borderId="43" xfId="60" applyFont="1" applyBorder="1" applyAlignment="1">
      <alignment horizontal="center" vertical="center"/>
    </xf>
    <xf numFmtId="0" fontId="44" fillId="0" borderId="0" xfId="60" applyFont="1" applyAlignment="1">
      <alignment horizontal="left" vertical="center" wrapText="1"/>
    </xf>
    <xf numFmtId="0" fontId="44" fillId="0" borderId="0" xfId="60" applyFont="1" applyAlignment="1">
      <alignment horizontal="center" vertical="top"/>
    </xf>
    <xf numFmtId="0" fontId="21" fillId="0" borderId="15" xfId="2" applyFont="1" applyBorder="1" applyAlignment="1">
      <alignment horizontal="center" vertical="top" wrapText="1"/>
    </xf>
    <xf numFmtId="1" fontId="39" fillId="2" borderId="15" xfId="0" applyNumberFormat="1" applyFont="1" applyFill="1" applyBorder="1" applyAlignment="1">
      <alignment vertical="center"/>
    </xf>
    <xf numFmtId="1" fontId="44" fillId="2" borderId="15" xfId="0" applyNumberFormat="1" applyFont="1" applyFill="1" applyBorder="1" applyAlignment="1">
      <alignment vertical="center" wrapText="1"/>
    </xf>
    <xf numFmtId="0" fontId="54" fillId="0" borderId="0" xfId="0" applyFont="1"/>
    <xf numFmtId="0" fontId="55" fillId="0" borderId="0" xfId="0" applyFont="1" applyAlignment="1">
      <alignment horizontal="center" vertical="center"/>
    </xf>
    <xf numFmtId="0" fontId="54" fillId="15" borderId="0" xfId="0" applyFont="1" applyFill="1"/>
    <xf numFmtId="0" fontId="55" fillId="0" borderId="0" xfId="0" applyFont="1"/>
    <xf numFmtId="0" fontId="56" fillId="16" borderId="51" xfId="0" applyFont="1" applyFill="1" applyBorder="1" applyAlignment="1">
      <alignment horizontal="center"/>
    </xf>
    <xf numFmtId="0" fontId="56" fillId="16" borderId="51" xfId="0" applyFont="1" applyFill="1" applyBorder="1" applyAlignment="1">
      <alignment horizontal="center" vertical="center" wrapText="1"/>
    </xf>
    <xf numFmtId="0" fontId="56" fillId="16" borderId="51" xfId="0" applyFont="1" applyFill="1" applyBorder="1" applyAlignment="1">
      <alignment horizontal="center" vertical="center"/>
    </xf>
    <xf numFmtId="0" fontId="54" fillId="0" borderId="51" xfId="0" applyFont="1" applyBorder="1"/>
    <xf numFmtId="12" fontId="56" fillId="17" borderId="51" xfId="0" applyNumberFormat="1" applyFont="1" applyFill="1" applyBorder="1" applyAlignment="1">
      <alignment horizontal="center" vertical="center"/>
    </xf>
    <xf numFmtId="12" fontId="56" fillId="0" borderId="51" xfId="0" applyNumberFormat="1" applyFont="1" applyBorder="1" applyAlignment="1">
      <alignment horizontal="center" vertical="center"/>
    </xf>
    <xf numFmtId="0" fontId="58" fillId="0" borderId="0" xfId="0" applyFont="1"/>
    <xf numFmtId="0" fontId="59" fillId="0" borderId="0" xfId="0" applyFont="1"/>
    <xf numFmtId="12" fontId="53" fillId="0" borderId="51" xfId="0" applyNumberFormat="1" applyFont="1" applyBorder="1" applyAlignment="1">
      <alignment horizontal="center" vertical="center"/>
    </xf>
    <xf numFmtId="0" fontId="60" fillId="0" borderId="0" xfId="0" applyFont="1"/>
    <xf numFmtId="0" fontId="54" fillId="0" borderId="52" xfId="0" applyFont="1" applyBorder="1"/>
    <xf numFmtId="12" fontId="56" fillId="17" borderId="52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/>
    </xf>
    <xf numFmtId="0" fontId="21" fillId="2" borderId="3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21" fillId="5" borderId="3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4" borderId="2" xfId="0" quotePrefix="1" applyFont="1" applyFill="1" applyBorder="1" applyAlignment="1">
      <alignment horizontal="center" vertical="center"/>
    </xf>
    <xf numFmtId="0" fontId="21" fillId="13" borderId="0" xfId="0" applyFont="1" applyFill="1" applyAlignment="1">
      <alignment horizontal="left" vertical="center"/>
    </xf>
    <xf numFmtId="0" fontId="21" fillId="13" borderId="0" xfId="0" applyFont="1" applyFill="1" applyAlignment="1">
      <alignment horizontal="center" vertical="center"/>
    </xf>
    <xf numFmtId="1" fontId="21" fillId="13" borderId="0" xfId="0" applyNumberFormat="1" applyFont="1" applyFill="1" applyAlignment="1">
      <alignment horizontal="right" vertical="center"/>
    </xf>
    <xf numFmtId="1" fontId="21" fillId="13" borderId="0" xfId="0" applyNumberFormat="1" applyFont="1" applyFill="1" applyAlignment="1">
      <alignment horizontal="center" vertical="center"/>
    </xf>
    <xf numFmtId="0" fontId="62" fillId="7" borderId="8" xfId="0" applyFont="1" applyFill="1" applyBorder="1" applyAlignment="1">
      <alignment horizontal="center" vertical="center"/>
    </xf>
    <xf numFmtId="0" fontId="62" fillId="7" borderId="9" xfId="0" applyFont="1" applyFill="1" applyBorder="1" applyAlignment="1">
      <alignment horizontal="center" vertical="center"/>
    </xf>
    <xf numFmtId="0" fontId="62" fillId="7" borderId="8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0" fontId="48" fillId="2" borderId="10" xfId="0" applyFont="1" applyFill="1" applyBorder="1" applyAlignment="1">
      <alignment horizontal="center" vertical="center"/>
    </xf>
    <xf numFmtId="0" fontId="48" fillId="2" borderId="11" xfId="0" applyFont="1" applyFill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/>
    </xf>
    <xf numFmtId="1" fontId="48" fillId="2" borderId="11" xfId="0" applyNumberFormat="1" applyFont="1" applyFill="1" applyBorder="1" applyAlignment="1">
      <alignment horizontal="center" vertical="center" wrapText="1"/>
    </xf>
    <xf numFmtId="165" fontId="48" fillId="2" borderId="11" xfId="0" applyNumberFormat="1" applyFont="1" applyFill="1" applyBorder="1" applyAlignment="1">
      <alignment horizontal="center" vertical="center"/>
    </xf>
    <xf numFmtId="1" fontId="48" fillId="2" borderId="11" xfId="0" applyNumberFormat="1" applyFont="1" applyFill="1" applyBorder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39" fillId="7" borderId="22" xfId="0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horizontal="center" vertical="center" wrapText="1"/>
    </xf>
    <xf numFmtId="0" fontId="39" fillId="7" borderId="22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vertical="center" wrapText="1"/>
    </xf>
    <xf numFmtId="0" fontId="48" fillId="2" borderId="16" xfId="0" applyFont="1" applyFill="1" applyBorder="1" applyAlignment="1">
      <alignment horizontal="center" vertical="center"/>
    </xf>
    <xf numFmtId="1" fontId="48" fillId="2" borderId="16" xfId="0" applyNumberFormat="1" applyFont="1" applyFill="1" applyBorder="1" applyAlignment="1">
      <alignment horizontal="left" vertical="center"/>
    </xf>
    <xf numFmtId="2" fontId="48" fillId="2" borderId="16" xfId="0" applyNumberFormat="1" applyFont="1" applyFill="1" applyBorder="1" applyAlignment="1">
      <alignment horizontal="center" vertical="center"/>
    </xf>
    <xf numFmtId="165" fontId="48" fillId="2" borderId="16" xfId="0" applyNumberFormat="1" applyFont="1" applyFill="1" applyBorder="1" applyAlignment="1">
      <alignment horizontal="center" vertical="center"/>
    </xf>
    <xf numFmtId="1" fontId="48" fillId="2" borderId="16" xfId="0" applyNumberFormat="1" applyFont="1" applyFill="1" applyBorder="1" applyAlignment="1">
      <alignment horizontal="center" vertical="center"/>
    </xf>
    <xf numFmtId="1" fontId="47" fillId="2" borderId="16" xfId="0" applyNumberFormat="1" applyFont="1" applyFill="1" applyBorder="1" applyAlignment="1">
      <alignment horizontal="center" vertical="center"/>
    </xf>
    <xf numFmtId="1" fontId="47" fillId="2" borderId="15" xfId="0" applyNumberFormat="1" applyFont="1" applyFill="1" applyBorder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0" fontId="48" fillId="2" borderId="0" xfId="0" applyFont="1" applyFill="1" applyAlignment="1">
      <alignment vertical="center" wrapText="1"/>
    </xf>
    <xf numFmtId="0" fontId="47" fillId="0" borderId="16" xfId="0" applyFont="1" applyBorder="1" applyAlignment="1">
      <alignment horizontal="center" vertical="center"/>
    </xf>
    <xf numFmtId="1" fontId="40" fillId="2" borderId="17" xfId="0" applyNumberFormat="1" applyFont="1" applyFill="1" applyBorder="1" applyAlignment="1">
      <alignment horizontal="center" vertical="center" wrapText="1"/>
    </xf>
    <xf numFmtId="0" fontId="28" fillId="0" borderId="13" xfId="0" quotePrefix="1" applyFont="1" applyBorder="1" applyAlignment="1">
      <alignment horizontal="center" vertical="center"/>
    </xf>
    <xf numFmtId="1" fontId="48" fillId="2" borderId="17" xfId="0" applyNumberFormat="1" applyFont="1" applyFill="1" applyBorder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166" fontId="48" fillId="2" borderId="0" xfId="0" applyNumberFormat="1" applyFont="1" applyFill="1" applyAlignment="1">
      <alignment horizontal="center" vertical="center"/>
    </xf>
    <xf numFmtId="0" fontId="48" fillId="2" borderId="0" xfId="0" quotePrefix="1" applyFont="1" applyFill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47" fillId="2" borderId="16" xfId="0" quotePrefix="1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center" vertical="center"/>
    </xf>
    <xf numFmtId="0" fontId="47" fillId="2" borderId="16" xfId="0" applyFont="1" applyFill="1" applyBorder="1" applyAlignment="1">
      <alignment horizontal="right" vertical="center"/>
    </xf>
    <xf numFmtId="0" fontId="47" fillId="2" borderId="0" xfId="0" applyFont="1" applyFill="1" applyAlignment="1">
      <alignment vertical="center"/>
    </xf>
    <xf numFmtId="166" fontId="47" fillId="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67" fillId="2" borderId="0" xfId="0" applyFont="1" applyFill="1" applyAlignment="1">
      <alignment horizontal="left" vertical="center"/>
    </xf>
    <xf numFmtId="0" fontId="66" fillId="2" borderId="0" xfId="0" applyFont="1" applyFill="1" applyAlignment="1">
      <alignment vertical="center" wrapText="1"/>
    </xf>
    <xf numFmtId="0" fontId="69" fillId="2" borderId="0" xfId="0" applyFont="1" applyFill="1" applyAlignment="1">
      <alignment vertical="center" wrapText="1"/>
    </xf>
    <xf numFmtId="0" fontId="70" fillId="2" borderId="0" xfId="0" applyFont="1" applyFill="1" applyAlignment="1">
      <alignment vertical="center" wrapText="1"/>
    </xf>
    <xf numFmtId="0" fontId="70" fillId="2" borderId="0" xfId="0" applyFont="1" applyFill="1" applyAlignment="1">
      <alignment horizontal="left" vertical="center"/>
    </xf>
    <xf numFmtId="0" fontId="68" fillId="0" borderId="16" xfId="0" applyFont="1" applyBorder="1" applyAlignment="1">
      <alignment horizontal="center" vertical="center"/>
    </xf>
    <xf numFmtId="1" fontId="66" fillId="2" borderId="17" xfId="0" applyNumberFormat="1" applyFont="1" applyFill="1" applyBorder="1" applyAlignment="1">
      <alignment horizontal="center" vertical="center" wrapText="1"/>
    </xf>
    <xf numFmtId="0" fontId="68" fillId="0" borderId="13" xfId="0" quotePrefix="1" applyFont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21" fillId="0" borderId="0" xfId="2" applyFont="1" applyAlignment="1">
      <alignment horizontal="left" vertical="center"/>
    </xf>
    <xf numFmtId="1" fontId="34" fillId="0" borderId="0" xfId="2" applyNumberFormat="1" applyFont="1" applyAlignment="1">
      <alignment horizontal="center"/>
    </xf>
    <xf numFmtId="0" fontId="68" fillId="2" borderId="0" xfId="0" applyFont="1" applyFill="1" applyAlignment="1">
      <alignment horizontal="left" vertical="center"/>
    </xf>
    <xf numFmtId="0" fontId="21" fillId="7" borderId="16" xfId="2" applyFont="1" applyFill="1" applyBorder="1" applyAlignment="1">
      <alignment horizontal="center" vertical="center" wrapText="1"/>
    </xf>
    <xf numFmtId="0" fontId="21" fillId="7" borderId="16" xfId="2" applyFont="1" applyFill="1" applyBorder="1" applyAlignment="1">
      <alignment horizontal="center" vertical="center"/>
    </xf>
    <xf numFmtId="0" fontId="50" fillId="0" borderId="16" xfId="2" applyFont="1" applyBorder="1" applyAlignment="1">
      <alignment horizontal="center" vertical="center" wrapText="1"/>
    </xf>
    <xf numFmtId="0" fontId="21" fillId="7" borderId="15" xfId="2" applyFont="1" applyFill="1" applyBorder="1" applyAlignment="1">
      <alignment horizontal="center" vertical="center" wrapText="1"/>
    </xf>
    <xf numFmtId="1" fontId="21" fillId="0" borderId="16" xfId="2" applyNumberFormat="1" applyFont="1" applyBorder="1" applyAlignment="1">
      <alignment vertical="center" wrapText="1"/>
    </xf>
    <xf numFmtId="1" fontId="21" fillId="7" borderId="16" xfId="2" applyNumberFormat="1" applyFont="1" applyFill="1" applyBorder="1" applyAlignment="1">
      <alignment horizontal="center" vertical="center" wrapText="1"/>
    </xf>
    <xf numFmtId="1" fontId="21" fillId="0" borderId="16" xfId="2" applyNumberFormat="1" applyFont="1" applyBorder="1" applyAlignment="1">
      <alignment horizontal="center" vertical="center" wrapText="1"/>
    </xf>
    <xf numFmtId="0" fontId="21" fillId="14" borderId="16" xfId="2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1" fontId="40" fillId="0" borderId="16" xfId="1" applyNumberFormat="1" applyFont="1" applyBorder="1" applyAlignment="1">
      <alignment horizontal="center" vertical="center" wrapText="1"/>
    </xf>
    <xf numFmtId="1" fontId="28" fillId="0" borderId="16" xfId="1" applyNumberFormat="1" applyFont="1" applyBorder="1" applyAlignment="1">
      <alignment horizontal="center" vertical="center" wrapText="1"/>
    </xf>
    <xf numFmtId="12" fontId="31" fillId="0" borderId="16" xfId="0" quotePrefix="1" applyNumberFormat="1" applyFont="1" applyBorder="1" applyAlignment="1">
      <alignment horizontal="center" vertical="center" wrapText="1"/>
    </xf>
    <xf numFmtId="0" fontId="63" fillId="2" borderId="0" xfId="0" applyFont="1" applyFill="1" applyAlignment="1">
      <alignment vertical="center"/>
    </xf>
    <xf numFmtId="12" fontId="57" fillId="0" borderId="51" xfId="0" applyNumberFormat="1" applyFont="1" applyBorder="1" applyAlignment="1">
      <alignment horizontal="center" vertical="center"/>
    </xf>
    <xf numFmtId="0" fontId="30" fillId="2" borderId="12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44" fillId="0" borderId="6" xfId="60" applyFont="1" applyBorder="1" applyAlignment="1">
      <alignment horizontal="center" vertical="center"/>
    </xf>
    <xf numFmtId="0" fontId="0" fillId="0" borderId="0" xfId="0" applyAlignment="1">
      <alignment wrapText="1"/>
    </xf>
    <xf numFmtId="0" fontId="75" fillId="18" borderId="16" xfId="0" applyFont="1" applyFill="1" applyBorder="1" applyAlignment="1">
      <alignment vertical="center"/>
    </xf>
    <xf numFmtId="0" fontId="76" fillId="0" borderId="16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16" fontId="76" fillId="0" borderId="16" xfId="0" quotePrefix="1" applyNumberFormat="1" applyFont="1" applyBorder="1" applyAlignment="1">
      <alignment horizontal="center"/>
    </xf>
    <xf numFmtId="14" fontId="44" fillId="12" borderId="31" xfId="60" applyNumberFormat="1" applyFont="1" applyFill="1" applyBorder="1" applyAlignment="1">
      <alignment horizontal="center" vertical="center"/>
    </xf>
    <xf numFmtId="0" fontId="44" fillId="12" borderId="31" xfId="60" applyFont="1" applyFill="1" applyBorder="1" applyAlignment="1">
      <alignment horizontal="center" vertical="center"/>
    </xf>
    <xf numFmtId="0" fontId="77" fillId="12" borderId="31" xfId="60" applyFont="1" applyFill="1" applyBorder="1" applyAlignment="1">
      <alignment horizontal="center" vertical="center"/>
    </xf>
    <xf numFmtId="0" fontId="0" fillId="0" borderId="26" xfId="0" applyBorder="1"/>
    <xf numFmtId="0" fontId="37" fillId="0" borderId="27" xfId="60" applyFont="1" applyBorder="1"/>
    <xf numFmtId="0" fontId="37" fillId="0" borderId="25" xfId="60" applyFont="1" applyBorder="1" applyAlignment="1">
      <alignment wrapText="1"/>
    </xf>
    <xf numFmtId="0" fontId="35" fillId="7" borderId="31" xfId="60" applyFont="1" applyFill="1" applyBorder="1" applyAlignment="1">
      <alignment horizontal="center" vertical="center"/>
    </xf>
    <xf numFmtId="0" fontId="35" fillId="7" borderId="5" xfId="60" applyFont="1" applyFill="1" applyBorder="1" applyAlignment="1">
      <alignment horizontal="center" vertical="center"/>
    </xf>
    <xf numFmtId="0" fontId="35" fillId="7" borderId="31" xfId="60" applyFont="1" applyFill="1" applyBorder="1" applyAlignment="1">
      <alignment horizontal="center" vertical="center" wrapText="1"/>
    </xf>
    <xf numFmtId="0" fontId="35" fillId="7" borderId="7" xfId="60" applyFont="1" applyFill="1" applyBorder="1" applyAlignment="1">
      <alignment horizontal="center" vertical="center" wrapText="1"/>
    </xf>
    <xf numFmtId="0" fontId="44" fillId="0" borderId="41" xfId="60" applyFont="1" applyBorder="1" applyAlignment="1">
      <alignment horizontal="center" vertical="center"/>
    </xf>
    <xf numFmtId="0" fontId="44" fillId="0" borderId="43" xfId="60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60" applyFont="1" applyAlignment="1">
      <alignment horizontal="center" vertical="top" wrapText="1"/>
    </xf>
    <xf numFmtId="0" fontId="37" fillId="0" borderId="0" xfId="60" applyFont="1" applyAlignment="1">
      <alignment vertical="center" wrapText="1"/>
    </xf>
    <xf numFmtId="0" fontId="80" fillId="0" borderId="0" xfId="60" applyFont="1" applyAlignment="1">
      <alignment vertical="center"/>
    </xf>
    <xf numFmtId="0" fontId="37" fillId="0" borderId="0" xfId="6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4" fillId="0" borderId="0" xfId="0" quotePrefix="1" applyFont="1" applyAlignment="1">
      <alignment vertical="center" wrapText="1"/>
    </xf>
    <xf numFmtId="0" fontId="76" fillId="0" borderId="0" xfId="0" applyFont="1"/>
    <xf numFmtId="0" fontId="76" fillId="3" borderId="0" xfId="0" applyFont="1" applyFill="1" applyAlignment="1">
      <alignment horizontal="center"/>
    </xf>
    <xf numFmtId="0" fontId="76" fillId="3" borderId="0" xfId="0" applyFont="1" applyFill="1"/>
    <xf numFmtId="0" fontId="81" fillId="0" borderId="0" xfId="0" applyFont="1"/>
    <xf numFmtId="0" fontId="82" fillId="3" borderId="0" xfId="0" applyFont="1" applyFill="1" applyAlignment="1">
      <alignment horizontal="left"/>
    </xf>
    <xf numFmtId="0" fontId="81" fillId="3" borderId="0" xfId="0" applyFont="1" applyFill="1" applyAlignment="1">
      <alignment horizontal="center"/>
    </xf>
    <xf numFmtId="0" fontId="81" fillId="3" borderId="0" xfId="0" applyFont="1" applyFill="1"/>
    <xf numFmtId="0" fontId="75" fillId="19" borderId="0" xfId="0" applyFont="1" applyFill="1" applyAlignment="1">
      <alignment horizontal="center" vertical="center"/>
    </xf>
    <xf numFmtId="0" fontId="75" fillId="7" borderId="0" xfId="0" applyFont="1" applyFill="1" applyAlignment="1">
      <alignment horizontal="center" vertical="center"/>
    </xf>
    <xf numFmtId="0" fontId="75" fillId="3" borderId="0" xfId="0" applyFont="1" applyFill="1" applyAlignment="1">
      <alignment horizontal="center" vertical="center"/>
    </xf>
    <xf numFmtId="0" fontId="75" fillId="7" borderId="0" xfId="0" applyFont="1" applyFill="1" applyAlignment="1">
      <alignment horizontal="center" vertical="center" wrapText="1"/>
    </xf>
    <xf numFmtId="0" fontId="75" fillId="19" borderId="0" xfId="0" applyFont="1" applyFill="1"/>
    <xf numFmtId="0" fontId="83" fillId="3" borderId="0" xfId="0" applyFont="1" applyFill="1" applyAlignment="1">
      <alignment vertical="center"/>
    </xf>
    <xf numFmtId="0" fontId="83" fillId="3" borderId="0" xfId="0" applyFont="1" applyFill="1" applyAlignment="1">
      <alignment horizontal="left" vertical="center" indent="5"/>
    </xf>
    <xf numFmtId="0" fontId="0" fillId="3" borderId="0" xfId="0" applyFill="1"/>
    <xf numFmtId="0" fontId="76" fillId="19" borderId="0" xfId="0" applyFont="1" applyFill="1"/>
    <xf numFmtId="0" fontId="84" fillId="3" borderId="0" xfId="0" applyFont="1" applyFill="1" applyAlignment="1">
      <alignment vertical="center"/>
    </xf>
    <xf numFmtId="0" fontId="76" fillId="3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wrapText="1"/>
    </xf>
    <xf numFmtId="0" fontId="76" fillId="3" borderId="0" xfId="0" applyFont="1" applyFill="1" applyAlignment="1">
      <alignment horizontal="left"/>
    </xf>
    <xf numFmtId="0" fontId="84" fillId="3" borderId="0" xfId="0" applyFont="1" applyFill="1" applyAlignment="1">
      <alignment horizontal="left" vertical="center" indent="5"/>
    </xf>
    <xf numFmtId="0" fontId="84" fillId="3" borderId="0" xfId="0" applyFont="1" applyFill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 wrapText="1"/>
    </xf>
    <xf numFmtId="1" fontId="27" fillId="2" borderId="16" xfId="0" applyNumberFormat="1" applyFont="1" applyFill="1" applyBorder="1" applyAlignment="1">
      <alignment horizontal="center" vertical="center" wrapText="1"/>
    </xf>
    <xf numFmtId="165" fontId="27" fillId="2" borderId="16" xfId="0" applyNumberFormat="1" applyFont="1" applyFill="1" applyBorder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68" fillId="2" borderId="17" xfId="0" applyFont="1" applyFill="1" applyBorder="1" applyAlignment="1">
      <alignment horizontal="center" vertical="center" wrapText="1"/>
    </xf>
    <xf numFmtId="0" fontId="68" fillId="2" borderId="15" xfId="0" applyFont="1" applyFill="1" applyBorder="1" applyAlignment="1">
      <alignment horizontal="center" vertical="center" wrapText="1"/>
    </xf>
    <xf numFmtId="0" fontId="48" fillId="2" borderId="17" xfId="0" quotePrefix="1" applyFont="1" applyFill="1" applyBorder="1" applyAlignment="1">
      <alignment horizontal="center" vertical="center" wrapText="1"/>
    </xf>
    <xf numFmtId="0" fontId="48" fillId="2" borderId="14" xfId="0" quotePrefix="1" applyFont="1" applyFill="1" applyBorder="1" applyAlignment="1">
      <alignment horizontal="center" vertical="center" wrapText="1"/>
    </xf>
    <xf numFmtId="0" fontId="48" fillId="2" borderId="15" xfId="0" quotePrefix="1" applyFont="1" applyFill="1" applyBorder="1" applyAlignment="1">
      <alignment horizontal="center" vertical="center" wrapText="1"/>
    </xf>
    <xf numFmtId="0" fontId="27" fillId="11" borderId="17" xfId="0" applyFont="1" applyFill="1" applyBorder="1" applyAlignment="1">
      <alignment horizontal="left" vertical="center" wrapText="1"/>
    </xf>
    <xf numFmtId="0" fontId="27" fillId="11" borderId="15" xfId="0" applyFont="1" applyFill="1" applyBorder="1" applyAlignment="1">
      <alignment horizontal="left" vertical="center" wrapText="1"/>
    </xf>
    <xf numFmtId="0" fontId="68" fillId="3" borderId="17" xfId="0" applyFont="1" applyFill="1" applyBorder="1" applyAlignment="1">
      <alignment horizontal="center" vertical="center" wrapText="1"/>
    </xf>
    <xf numFmtId="0" fontId="68" fillId="3" borderId="14" xfId="0" applyFont="1" applyFill="1" applyBorder="1" applyAlignment="1">
      <alignment horizontal="center" vertical="center" wrapText="1"/>
    </xf>
    <xf numFmtId="0" fontId="68" fillId="3" borderId="15" xfId="0" applyFont="1" applyFill="1" applyBorder="1" applyAlignment="1">
      <alignment horizontal="center" vertical="center" wrapText="1"/>
    </xf>
    <xf numFmtId="0" fontId="66" fillId="2" borderId="17" xfId="0" quotePrefix="1" applyFont="1" applyFill="1" applyBorder="1" applyAlignment="1">
      <alignment horizontal="center" vertical="center" wrapText="1"/>
    </xf>
    <xf numFmtId="0" fontId="66" fillId="2" borderId="14" xfId="0" quotePrefix="1" applyFont="1" applyFill="1" applyBorder="1" applyAlignment="1">
      <alignment horizontal="center" vertical="center" wrapText="1"/>
    </xf>
    <xf numFmtId="0" fontId="66" fillId="2" borderId="15" xfId="0" quotePrefix="1" applyFont="1" applyFill="1" applyBorder="1" applyAlignment="1">
      <alignment horizontal="center" vertical="center" wrapText="1"/>
    </xf>
    <xf numFmtId="0" fontId="21" fillId="0" borderId="17" xfId="0" quotePrefix="1" applyFont="1" applyBorder="1" applyAlignment="1">
      <alignment horizontal="center" vertical="center" wrapText="1"/>
    </xf>
    <xf numFmtId="0" fontId="21" fillId="0" borderId="14" xfId="0" quotePrefix="1" applyFont="1" applyBorder="1" applyAlignment="1">
      <alignment horizontal="center" vertical="center" wrapText="1"/>
    </xf>
    <xf numFmtId="0" fontId="21" fillId="0" borderId="15" xfId="0" quotePrefix="1" applyFont="1" applyBorder="1" applyAlignment="1">
      <alignment horizontal="center" vertical="center" wrapText="1"/>
    </xf>
    <xf numFmtId="0" fontId="66" fillId="11" borderId="17" xfId="0" applyFont="1" applyFill="1" applyBorder="1" applyAlignment="1">
      <alignment horizontal="left" vertical="center" wrapText="1"/>
    </xf>
    <xf numFmtId="0" fontId="66" fillId="11" borderId="15" xfId="0" applyFont="1" applyFill="1" applyBorder="1" applyAlignment="1">
      <alignment horizontal="left" vertical="center" wrapText="1"/>
    </xf>
    <xf numFmtId="0" fontId="68" fillId="3" borderId="28" xfId="0" applyFont="1" applyFill="1" applyBorder="1" applyAlignment="1">
      <alignment horizontal="center" vertical="center" wrapText="1"/>
    </xf>
    <xf numFmtId="0" fontId="68" fillId="3" borderId="29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8" fillId="2" borderId="48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1" fontId="27" fillId="2" borderId="17" xfId="0" applyNumberFormat="1" applyFont="1" applyFill="1" applyBorder="1" applyAlignment="1">
      <alignment horizontal="center" vertical="center" wrapText="1"/>
    </xf>
    <xf numFmtId="1" fontId="27" fillId="2" borderId="15" xfId="0" applyNumberFormat="1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48" fillId="2" borderId="17" xfId="0" quotePrefix="1" applyFont="1" applyFill="1" applyBorder="1" applyAlignment="1">
      <alignment horizontal="left" vertical="center" wrapText="1"/>
    </xf>
    <xf numFmtId="0" fontId="48" fillId="2" borderId="14" xfId="0" quotePrefix="1" applyFont="1" applyFill="1" applyBorder="1" applyAlignment="1">
      <alignment horizontal="left" vertical="center" wrapText="1"/>
    </xf>
    <xf numFmtId="0" fontId="48" fillId="2" borderId="15" xfId="0" quotePrefix="1" applyFont="1" applyFill="1" applyBorder="1" applyAlignment="1">
      <alignment horizontal="left" vertical="center" wrapText="1"/>
    </xf>
    <xf numFmtId="0" fontId="68" fillId="0" borderId="17" xfId="0" applyFont="1" applyBorder="1" applyAlignment="1">
      <alignment horizontal="center" vertical="center"/>
    </xf>
    <xf numFmtId="0" fontId="68" fillId="0" borderId="14" xfId="0" applyFont="1" applyBorder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left" vertical="center" wrapText="1"/>
    </xf>
    <xf numFmtId="15" fontId="28" fillId="2" borderId="1" xfId="0" quotePrefix="1" applyNumberFormat="1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/>
    </xf>
    <xf numFmtId="0" fontId="31" fillId="3" borderId="47" xfId="0" applyFont="1" applyFill="1" applyBorder="1" applyAlignment="1">
      <alignment horizontal="center" vertical="center" wrapText="1"/>
    </xf>
    <xf numFmtId="0" fontId="31" fillId="3" borderId="28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48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31" fillId="3" borderId="49" xfId="0" applyFont="1" applyFill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center" vertical="center" wrapText="1"/>
    </xf>
    <xf numFmtId="0" fontId="31" fillId="3" borderId="50" xfId="0" applyFont="1" applyFill="1" applyBorder="1" applyAlignment="1">
      <alignment horizontal="center" vertical="center" wrapText="1"/>
    </xf>
    <xf numFmtId="0" fontId="31" fillId="3" borderId="46" xfId="0" applyFont="1" applyFill="1" applyBorder="1" applyAlignment="1">
      <alignment horizontal="center" vertical="center" wrapText="1"/>
    </xf>
    <xf numFmtId="1" fontId="47" fillId="0" borderId="17" xfId="0" applyNumberFormat="1" applyFont="1" applyBorder="1" applyAlignment="1">
      <alignment horizontal="center" vertical="center"/>
    </xf>
    <xf numFmtId="1" fontId="47" fillId="0" borderId="14" xfId="0" applyNumberFormat="1" applyFont="1" applyBorder="1" applyAlignment="1">
      <alignment horizontal="center" vertical="center"/>
    </xf>
    <xf numFmtId="1" fontId="47" fillId="0" borderId="15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0" fillId="0" borderId="16" xfId="0" quotePrefix="1" applyFont="1" applyBorder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62" fillId="7" borderId="9" xfId="0" applyFont="1" applyFill="1" applyBorder="1" applyAlignment="1">
      <alignment horizontal="center" vertical="center" wrapText="1"/>
    </xf>
    <xf numFmtId="0" fontId="62" fillId="7" borderId="6" xfId="0" applyFont="1" applyFill="1" applyBorder="1" applyAlignment="1">
      <alignment horizontal="center" vertical="center" wrapText="1"/>
    </xf>
    <xf numFmtId="0" fontId="62" fillId="7" borderId="7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62" fillId="7" borderId="5" xfId="0" applyFont="1" applyFill="1" applyBorder="1" applyAlignment="1">
      <alignment horizontal="center" vertical="center"/>
    </xf>
    <xf numFmtId="0" fontId="62" fillId="7" borderId="6" xfId="0" applyFont="1" applyFill="1" applyBorder="1" applyAlignment="1">
      <alignment horizontal="center" vertical="center"/>
    </xf>
    <xf numFmtId="0" fontId="62" fillId="7" borderId="7" xfId="0" applyFont="1" applyFill="1" applyBorder="1" applyAlignment="1">
      <alignment horizontal="center" vertical="center"/>
    </xf>
    <xf numFmtId="0" fontId="48" fillId="2" borderId="1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 wrapText="1"/>
    </xf>
    <xf numFmtId="0" fontId="48" fillId="2" borderId="15" xfId="0" applyFont="1" applyFill="1" applyBorder="1" applyAlignment="1">
      <alignment horizontal="center" vertical="center" wrapText="1"/>
    </xf>
    <xf numFmtId="1" fontId="47" fillId="0" borderId="17" xfId="0" applyNumberFormat="1" applyFont="1" applyBorder="1" applyAlignment="1">
      <alignment horizontal="center" vertical="center" wrapText="1"/>
    </xf>
    <xf numFmtId="0" fontId="45" fillId="0" borderId="0" xfId="0" quotePrefix="1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7" fillId="2" borderId="0" xfId="0" applyFont="1" applyFill="1" applyAlignment="1">
      <alignment horizontal="left"/>
    </xf>
    <xf numFmtId="0" fontId="27" fillId="2" borderId="14" xfId="0" applyFont="1" applyFill="1" applyBorder="1" applyAlignment="1">
      <alignment horizontal="center" vertical="center" wrapText="1"/>
    </xf>
    <xf numFmtId="12" fontId="68" fillId="0" borderId="17" xfId="0" quotePrefix="1" applyNumberFormat="1" applyFont="1" applyBorder="1" applyAlignment="1">
      <alignment horizontal="center" vertical="center" wrapText="1"/>
    </xf>
    <xf numFmtId="12" fontId="68" fillId="0" borderId="14" xfId="0" quotePrefix="1" applyNumberFormat="1" applyFont="1" applyBorder="1" applyAlignment="1">
      <alignment horizontal="center" vertical="center" wrapText="1"/>
    </xf>
    <xf numFmtId="12" fontId="68" fillId="0" borderId="15" xfId="0" quotePrefix="1" applyNumberFormat="1" applyFont="1" applyBorder="1" applyAlignment="1">
      <alignment horizontal="center" vertical="center" wrapText="1"/>
    </xf>
    <xf numFmtId="0" fontId="28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27" fillId="2" borderId="17" xfId="0" quotePrefix="1" applyFont="1" applyFill="1" applyBorder="1" applyAlignment="1">
      <alignment horizontal="center" vertical="center" wrapText="1"/>
    </xf>
    <xf numFmtId="0" fontId="27" fillId="2" borderId="14" xfId="0" quotePrefix="1" applyFont="1" applyFill="1" applyBorder="1" applyAlignment="1">
      <alignment horizontal="center" vertical="center" wrapText="1"/>
    </xf>
    <xf numFmtId="0" fontId="27" fillId="2" borderId="15" xfId="0" quotePrefix="1" applyFont="1" applyFill="1" applyBorder="1" applyAlignment="1">
      <alignment horizontal="center" vertical="center" wrapText="1"/>
    </xf>
    <xf numFmtId="1" fontId="48" fillId="2" borderId="17" xfId="0" applyNumberFormat="1" applyFont="1" applyFill="1" applyBorder="1" applyAlignment="1">
      <alignment horizontal="center" vertical="center" wrapText="1"/>
    </xf>
    <xf numFmtId="1" fontId="48" fillId="2" borderId="15" xfId="0" applyNumberFormat="1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/>
    </xf>
    <xf numFmtId="0" fontId="48" fillId="2" borderId="14" xfId="0" applyFont="1" applyFill="1" applyBorder="1" applyAlignment="1">
      <alignment horizontal="center" vertical="center"/>
    </xf>
    <xf numFmtId="0" fontId="48" fillId="2" borderId="15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14" xfId="0" applyFont="1" applyFill="1" applyBorder="1" applyAlignment="1">
      <alignment horizontal="center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28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left" vertical="center" wrapText="1"/>
    </xf>
    <xf numFmtId="12" fontId="68" fillId="0" borderId="17" xfId="0" quotePrefix="1" applyNumberFormat="1" applyFont="1" applyBorder="1" applyAlignment="1">
      <alignment horizontal="left" vertical="center" wrapText="1"/>
    </xf>
    <xf numFmtId="12" fontId="68" fillId="0" borderId="14" xfId="0" quotePrefix="1" applyNumberFormat="1" applyFont="1" applyBorder="1" applyAlignment="1">
      <alignment horizontal="left" vertical="center" wrapText="1"/>
    </xf>
    <xf numFmtId="12" fontId="68" fillId="0" borderId="15" xfId="0" quotePrefix="1" applyNumberFormat="1" applyFont="1" applyBorder="1" applyAlignment="1">
      <alignment horizontal="left" vertical="center" wrapText="1"/>
    </xf>
    <xf numFmtId="0" fontId="47" fillId="3" borderId="17" xfId="0" applyFont="1" applyFill="1" applyBorder="1" applyAlignment="1">
      <alignment horizontal="center" vertical="center" wrapText="1"/>
    </xf>
    <xf numFmtId="0" fontId="47" fillId="3" borderId="14" xfId="0" applyFont="1" applyFill="1" applyBorder="1" applyAlignment="1">
      <alignment horizontal="center" vertical="center" wrapText="1"/>
    </xf>
    <xf numFmtId="0" fontId="47" fillId="3" borderId="15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left" vertical="center" wrapText="1"/>
    </xf>
    <xf numFmtId="0" fontId="39" fillId="7" borderId="20" xfId="0" applyFont="1" applyFill="1" applyBorder="1" applyAlignment="1">
      <alignment horizontal="center" vertical="center" wrapText="1"/>
    </xf>
    <xf numFmtId="0" fontId="39" fillId="7" borderId="19" xfId="0" applyFont="1" applyFill="1" applyBorder="1" applyAlignment="1">
      <alignment horizontal="center" vertical="center" wrapText="1"/>
    </xf>
    <xf numFmtId="0" fontId="22" fillId="7" borderId="18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39" fillId="7" borderId="18" xfId="0" applyFont="1" applyFill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/>
    </xf>
    <xf numFmtId="0" fontId="39" fillId="7" borderId="19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left" vertical="center" wrapText="1"/>
    </xf>
    <xf numFmtId="1" fontId="47" fillId="0" borderId="16" xfId="0" applyNumberFormat="1" applyFont="1" applyBorder="1" applyAlignment="1">
      <alignment horizontal="center" vertical="center" wrapText="1"/>
    </xf>
    <xf numFmtId="1" fontId="47" fillId="0" borderId="16" xfId="0" applyNumberFormat="1" applyFont="1" applyBorder="1" applyAlignment="1">
      <alignment horizontal="center" vertical="center"/>
    </xf>
    <xf numFmtId="1" fontId="21" fillId="7" borderId="17" xfId="2" applyNumberFormat="1" applyFont="1" applyFill="1" applyBorder="1" applyAlignment="1">
      <alignment horizontal="center" vertical="center" wrapText="1"/>
    </xf>
    <xf numFmtId="1" fontId="21" fillId="7" borderId="14" xfId="2" applyNumberFormat="1" applyFont="1" applyFill="1" applyBorder="1" applyAlignment="1">
      <alignment horizontal="center" vertical="center" wrapText="1"/>
    </xf>
    <xf numFmtId="1" fontId="21" fillId="7" borderId="15" xfId="2" applyNumberFormat="1" applyFont="1" applyFill="1" applyBorder="1" applyAlignment="1">
      <alignment horizontal="center" vertical="center" wrapText="1"/>
    </xf>
    <xf numFmtId="0" fontId="21" fillId="7" borderId="17" xfId="2" applyFont="1" applyFill="1" applyBorder="1" applyAlignment="1">
      <alignment horizontal="center" vertical="center" wrapText="1"/>
    </xf>
    <xf numFmtId="0" fontId="21" fillId="7" borderId="14" xfId="2" applyFont="1" applyFill="1" applyBorder="1" applyAlignment="1">
      <alignment horizontal="center" vertical="center" wrapText="1"/>
    </xf>
    <xf numFmtId="1" fontId="34" fillId="7" borderId="16" xfId="2" applyNumberFormat="1" applyFont="1" applyFill="1" applyBorder="1" applyAlignment="1">
      <alignment horizontal="center" vertical="center" wrapText="1"/>
    </xf>
    <xf numFmtId="1" fontId="34" fillId="0" borderId="48" xfId="2" applyNumberFormat="1" applyFont="1" applyBorder="1" applyAlignment="1">
      <alignment horizontal="center"/>
    </xf>
    <xf numFmtId="1" fontId="34" fillId="0" borderId="0" xfId="2" applyNumberFormat="1" applyFont="1" applyAlignment="1">
      <alignment horizontal="center"/>
    </xf>
    <xf numFmtId="0" fontId="31" fillId="0" borderId="48" xfId="2" quotePrefix="1" applyFont="1" applyBorder="1" applyAlignment="1">
      <alignment horizontal="left" wrapText="1"/>
    </xf>
    <xf numFmtId="0" fontId="31" fillId="0" borderId="0" xfId="2" quotePrefix="1" applyFont="1" applyAlignment="1">
      <alignment horizontal="left" wrapText="1"/>
    </xf>
    <xf numFmtId="0" fontId="31" fillId="0" borderId="0" xfId="2" applyFont="1" applyAlignment="1">
      <alignment horizontal="left"/>
    </xf>
    <xf numFmtId="0" fontId="44" fillId="0" borderId="0" xfId="60" applyFont="1" applyAlignment="1">
      <alignment horizontal="left" vertical="center" wrapText="1"/>
    </xf>
    <xf numFmtId="16" fontId="44" fillId="0" borderId="33" xfId="60" applyNumberFormat="1" applyFont="1" applyBorder="1" applyAlignment="1">
      <alignment horizontal="left" vertical="center" wrapText="1"/>
    </xf>
    <xf numFmtId="0" fontId="44" fillId="0" borderId="34" xfId="60" applyFont="1" applyBorder="1" applyAlignment="1">
      <alignment horizontal="left" vertical="center" wrapText="1"/>
    </xf>
    <xf numFmtId="0" fontId="44" fillId="0" borderId="35" xfId="60" applyFont="1" applyBorder="1" applyAlignment="1">
      <alignment horizontal="left" vertical="center" wrapText="1"/>
    </xf>
    <xf numFmtId="0" fontId="44" fillId="0" borderId="38" xfId="60" applyFont="1" applyBorder="1" applyAlignment="1">
      <alignment horizontal="left" vertical="center" wrapText="1"/>
    </xf>
    <xf numFmtId="0" fontId="44" fillId="0" borderId="39" xfId="60" applyFont="1" applyBorder="1" applyAlignment="1">
      <alignment horizontal="left" vertical="center" wrapText="1"/>
    </xf>
    <xf numFmtId="0" fontId="44" fillId="0" borderId="40" xfId="60" applyFont="1" applyBorder="1" applyAlignment="1">
      <alignment horizontal="left" vertical="center" wrapText="1"/>
    </xf>
    <xf numFmtId="0" fontId="22" fillId="0" borderId="38" xfId="60" applyFont="1" applyBorder="1" applyAlignment="1">
      <alignment horizontal="left" vertical="center" wrapText="1"/>
    </xf>
    <xf numFmtId="0" fontId="22" fillId="0" borderId="39" xfId="60" applyFont="1" applyBorder="1" applyAlignment="1">
      <alignment horizontal="left" vertical="center" wrapText="1"/>
    </xf>
    <xf numFmtId="0" fontId="22" fillId="0" borderId="40" xfId="60" applyFont="1" applyBorder="1" applyAlignment="1">
      <alignment horizontal="left" vertical="center" wrapText="1"/>
    </xf>
    <xf numFmtId="0" fontId="44" fillId="0" borderId="42" xfId="60" applyFont="1" applyBorder="1" applyAlignment="1">
      <alignment horizontal="left" vertical="center" wrapText="1"/>
    </xf>
    <xf numFmtId="0" fontId="44" fillId="0" borderId="44" xfId="60" applyFont="1" applyBorder="1" applyAlignment="1">
      <alignment horizontal="left" vertical="center" wrapText="1"/>
    </xf>
    <xf numFmtId="0" fontId="44" fillId="0" borderId="45" xfId="60" applyFont="1" applyBorder="1" applyAlignment="1">
      <alignment horizontal="left" vertical="center" wrapText="1"/>
    </xf>
    <xf numFmtId="0" fontId="35" fillId="7" borderId="5" xfId="60" applyFont="1" applyFill="1" applyBorder="1" applyAlignment="1">
      <alignment horizontal="center" vertical="center"/>
    </xf>
    <xf numFmtId="0" fontId="35" fillId="7" borderId="6" xfId="60" applyFont="1" applyFill="1" applyBorder="1" applyAlignment="1">
      <alignment horizontal="center" vertical="center"/>
    </xf>
    <xf numFmtId="0" fontId="44" fillId="7" borderId="31" xfId="60" applyFont="1" applyFill="1" applyBorder="1" applyAlignment="1">
      <alignment horizontal="left" vertical="center"/>
    </xf>
    <xf numFmtId="0" fontId="44" fillId="0" borderId="6" xfId="60" applyFont="1" applyBorder="1" applyAlignment="1">
      <alignment vertical="center"/>
    </xf>
    <xf numFmtId="0" fontId="44" fillId="0" borderId="6" xfId="60" applyFont="1" applyBorder="1" applyAlignment="1">
      <alignment horizontal="left" vertical="center"/>
    </xf>
    <xf numFmtId="1" fontId="47" fillId="15" borderId="17" xfId="0" applyNumberFormat="1" applyFont="1" applyFill="1" applyBorder="1" applyAlignment="1">
      <alignment horizontal="center" vertical="center" wrapText="1"/>
    </xf>
    <xf numFmtId="1" fontId="47" fillId="15" borderId="14" xfId="0" applyNumberFormat="1" applyFont="1" applyFill="1" applyBorder="1" applyAlignment="1">
      <alignment horizontal="center" vertical="center"/>
    </xf>
    <xf numFmtId="1" fontId="47" fillId="15" borderId="15" xfId="0" applyNumberFormat="1" applyFont="1" applyFill="1" applyBorder="1" applyAlignment="1">
      <alignment horizontal="center" vertical="center"/>
    </xf>
  </cellXfs>
  <cellStyles count="84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10 3" xfId="81" xr:uid="{993B632E-8B65-48D7-869A-5AA890F99C69}"/>
    <cellStyle name="Comma 2" xfId="12" xr:uid="{00000000-0005-0000-0000-000009000000}"/>
    <cellStyle name="Comma 2 2" xfId="13" xr:uid="{00000000-0005-0000-0000-00000A000000}"/>
    <cellStyle name="Comma 2 4" xfId="63" xr:uid="{04037462-5028-4B4C-AE4D-56FC0390EC25}"/>
    <cellStyle name="Comma 2 6" xfId="67" xr:uid="{3599AFD4-D260-4F57-B3A3-278FF81FA04F}"/>
    <cellStyle name="Comma 3" xfId="14" xr:uid="{00000000-0005-0000-0000-00000B000000}"/>
    <cellStyle name="Comma 4" xfId="15" xr:uid="{00000000-0005-0000-0000-00000C000000}"/>
    <cellStyle name="Comma 6" xfId="71" xr:uid="{D53446AB-000B-4A1B-9527-02CA66FEF6A8}"/>
    <cellStyle name="Comma 6 2 3" xfId="77" xr:uid="{E11C95D5-5DF4-4D1D-95F2-A225ED91606E}"/>
    <cellStyle name="Comma 74 2" xfId="72" xr:uid="{DC1F34C5-B3E0-4ED9-9AC2-E30E6728A680}"/>
    <cellStyle name="Comma 75 2" xfId="78" xr:uid="{5B825E47-DC59-4671-9F95-09C6429F2ECB}"/>
    <cellStyle name="Comma0" xfId="16" xr:uid="{00000000-0005-0000-0000-00000D000000}"/>
    <cellStyle name="Currency 12 2 2" xfId="79" xr:uid="{4C14E9FF-768D-4BD1-8AFE-36918BBA27E4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Hyperlink 2" xfId="70" xr:uid="{3951F36D-AB58-45ED-A613-6C5F3A6537D5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0" xfId="73" xr:uid="{F69DA2D2-7CF3-4830-834E-4B51D2E401B1}"/>
    <cellStyle name="Normal 10 2" xfId="64" xr:uid="{B5639357-C94C-422B-8B5D-CFB31F1C8691}"/>
    <cellStyle name="Normal 10 2 7" xfId="76" xr:uid="{8E050774-4546-42AE-98AD-638C231185D9}"/>
    <cellStyle name="Normal 133" xfId="1" xr:uid="{00000000-0005-0000-0000-000019000000}"/>
    <cellStyle name="Normal 133 3" xfId="68" xr:uid="{44C98991-E74E-4CAB-ADF2-D8976A607282}"/>
    <cellStyle name="Normal 133 3 2" xfId="75" xr:uid="{D548A4CE-1EA0-4E5B-B9FB-B4C451F95073}"/>
    <cellStyle name="Normal 133 3 3" xfId="69" xr:uid="{0DE91806-A956-4AF4-8A92-FDB5C80148AC}"/>
    <cellStyle name="Normal 137" xfId="74" xr:uid="{7F122116-310C-4A2B-B5A1-9AAE7FB1BD4E}"/>
    <cellStyle name="Normal 2" xfId="2" xr:uid="{00000000-0005-0000-0000-00001A000000}"/>
    <cellStyle name="Normal 2 2" xfId="27" xr:uid="{00000000-0005-0000-0000-00001B000000}"/>
    <cellStyle name="Normal 2 3" xfId="60" xr:uid="{00000000-0005-0000-0000-00001C000000}"/>
    <cellStyle name="Normal 2 8" xfId="62" xr:uid="{81801208-7293-47B0-B786-D554F569A03A}"/>
    <cellStyle name="Normal 2_112060-QTM" xfId="28" xr:uid="{00000000-0005-0000-0000-00001D000000}"/>
    <cellStyle name="Normal 20 3" xfId="80" xr:uid="{4828110F-4981-4D39-8893-E9DDDE5F04BF}"/>
    <cellStyle name="Normal 3" xfId="29" xr:uid="{00000000-0005-0000-0000-00001E000000}"/>
    <cellStyle name="Normal 3 2" xfId="30" xr:uid="{00000000-0005-0000-0000-00001F000000}"/>
    <cellStyle name="Normal 3 2 4" xfId="65" xr:uid="{C2C73953-6F51-4E83-ACA7-5949D1EF24E3}"/>
    <cellStyle name="Normal 3 3" xfId="31" xr:uid="{00000000-0005-0000-0000-000020000000}"/>
    <cellStyle name="Normal 3_111030-111048-111061-QTCN" xfId="32" xr:uid="{00000000-0005-0000-0000-000021000000}"/>
    <cellStyle name="Normal 4" xfId="33" xr:uid="{00000000-0005-0000-0000-000022000000}"/>
    <cellStyle name="Normal 4 2" xfId="34" xr:uid="{00000000-0005-0000-0000-000023000000}"/>
    <cellStyle name="Normal 4 5" xfId="66" xr:uid="{15E9123B-16AE-49F7-BF32-067CB572778C}"/>
    <cellStyle name="Normal 5" xfId="35" xr:uid="{00000000-0005-0000-0000-000024000000}"/>
    <cellStyle name="Normal 6" xfId="36" xr:uid="{00000000-0005-0000-0000-000025000000}"/>
    <cellStyle name="Normal 7" xfId="59" xr:uid="{00000000-0005-0000-0000-000026000000}"/>
    <cellStyle name="Normal 8" xfId="61" xr:uid="{00000000-0005-0000-0000-000027000000}"/>
    <cellStyle name="Normal 8 2" xfId="83" xr:uid="{80A3A4C9-1DDE-40B8-BEB5-6A1B8ADCCC68}"/>
    <cellStyle name="Normal 8 3" xfId="82" xr:uid="{F07B2A11-C84F-4ABB-BAE3-B2D34B50E203}"/>
    <cellStyle name="Percent [2]" xfId="37" xr:uid="{00000000-0005-0000-0000-000028000000}"/>
    <cellStyle name="Percent 2" xfId="38" xr:uid="{00000000-0005-0000-0000-000029000000}"/>
    <cellStyle name="Percent 2 2" xfId="39" xr:uid="{00000000-0005-0000-0000-00002A000000}"/>
    <cellStyle name="Percent 2 3" xfId="40" xr:uid="{00000000-0005-0000-0000-00002B000000}"/>
    <cellStyle name="Percent 3" xfId="41" xr:uid="{00000000-0005-0000-0000-00002C000000}"/>
    <cellStyle name="SAPBEXstdData" xfId="42" xr:uid="{00000000-0005-0000-0000-00002D000000}"/>
    <cellStyle name="SAPBEXstdItem" xfId="43" xr:uid="{00000000-0005-0000-0000-00002E000000}"/>
    <cellStyle name="Style 1" xfId="44" xr:uid="{00000000-0005-0000-0000-00002F000000}"/>
    <cellStyle name="Times New Roman" xfId="45" xr:uid="{00000000-0005-0000-0000-000030000000}"/>
    <cellStyle name="Total 2" xfId="46" xr:uid="{00000000-0005-0000-0000-000031000000}"/>
    <cellStyle name="Обычный_Лист1" xfId="47" xr:uid="{00000000-0005-0000-0000-000032000000}"/>
    <cellStyle name="똿뗦먛귟 [0.00]_PRODUCT DETAIL Q1" xfId="48" xr:uid="{00000000-0005-0000-0000-000033000000}"/>
    <cellStyle name="똿뗦먛귟_PRODUCT DETAIL Q1" xfId="49" xr:uid="{00000000-0005-0000-0000-000034000000}"/>
    <cellStyle name="믅됞 [0.00]_PRODUCT DETAIL Q1" xfId="50" xr:uid="{00000000-0005-0000-0000-000035000000}"/>
    <cellStyle name="믅됞_PRODUCT DETAIL Q1" xfId="51" xr:uid="{00000000-0005-0000-0000-000036000000}"/>
    <cellStyle name="백분율_HOBONG" xfId="52" xr:uid="{00000000-0005-0000-0000-000037000000}"/>
    <cellStyle name="뷭?_BOOKSHIP" xfId="53" xr:uid="{00000000-0005-0000-0000-000038000000}"/>
    <cellStyle name="콤마 [0]_1202" xfId="54" xr:uid="{00000000-0005-0000-0000-000039000000}"/>
    <cellStyle name="콤마_1202" xfId="55" xr:uid="{00000000-0005-0000-0000-00003A000000}"/>
    <cellStyle name="통화 [0]_1202" xfId="56" xr:uid="{00000000-0005-0000-0000-00003B000000}"/>
    <cellStyle name="통화_1202" xfId="57" xr:uid="{00000000-0005-0000-0000-00003C000000}"/>
    <cellStyle name="표준_(정보부문)월별인원계획" xfId="58" xr:uid="{00000000-0005-0000-0000-00003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412750</xdr:colOff>
      <xdr:row>3</xdr:row>
      <xdr:rowOff>444500</xdr:rowOff>
    </xdr:from>
    <xdr:to>
      <xdr:col>15</xdr:col>
      <xdr:colOff>1141888</xdr:colOff>
      <xdr:row>7</xdr:row>
      <xdr:rowOff>412750</xdr:rowOff>
    </xdr:to>
    <xdr:pic>
      <xdr:nvPicPr>
        <xdr:cNvPr id="2" name="Picture 1" descr="A black t-shirt with a couple of men&#10;&#10;Description automatically generated">
          <a:extLst>
            <a:ext uri="{FF2B5EF4-FFF2-40B4-BE49-F238E27FC236}">
              <a16:creationId xmlns:a16="http://schemas.microsoft.com/office/drawing/2014/main" id="{40527DA1-45D0-4FBD-B5EC-A13DD1AB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05250" y="1968500"/>
          <a:ext cx="3523138" cy="1952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1000124</xdr:colOff>
      <xdr:row>81</xdr:row>
      <xdr:rowOff>396874</xdr:rowOff>
    </xdr:from>
    <xdr:to>
      <xdr:col>14</xdr:col>
      <xdr:colOff>207592</xdr:colOff>
      <xdr:row>85</xdr:row>
      <xdr:rowOff>320578</xdr:rowOff>
    </xdr:to>
    <xdr:pic>
      <xdr:nvPicPr>
        <xdr:cNvPr id="3" name="Picture 2" descr="A green t-shirt with a couple of men&#10;&#10;Description automatically generated">
          <a:extLst>
            <a:ext uri="{FF2B5EF4-FFF2-40B4-BE49-F238E27FC236}">
              <a16:creationId xmlns:a16="http://schemas.microsoft.com/office/drawing/2014/main" id="{BE2F21FE-3A47-61C5-DB58-E9B4F165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43124" y="49672874"/>
          <a:ext cx="3414343" cy="1923954"/>
        </a:xfrm>
        <a:prstGeom prst="rect">
          <a:avLst/>
        </a:prstGeom>
      </xdr:spPr>
    </xdr:pic>
    <xdr:clientData/>
  </xdr:twoCellAnchor>
  <xdr:twoCellAnchor editAs="oneCell">
    <xdr:from>
      <xdr:col>9</xdr:col>
      <xdr:colOff>435749</xdr:colOff>
      <xdr:row>78</xdr:row>
      <xdr:rowOff>959625</xdr:rowOff>
    </xdr:from>
    <xdr:to>
      <xdr:col>12</xdr:col>
      <xdr:colOff>149707</xdr:colOff>
      <xdr:row>81</xdr:row>
      <xdr:rowOff>176341</xdr:rowOff>
    </xdr:to>
    <xdr:pic>
      <xdr:nvPicPr>
        <xdr:cNvPr id="4" name="Picture 3" descr="A t-shirt with a couple of women&#10;&#10;Description automatically generated">
          <a:extLst>
            <a:ext uri="{FF2B5EF4-FFF2-40B4-BE49-F238E27FC236}">
              <a16:creationId xmlns:a16="http://schemas.microsoft.com/office/drawing/2014/main" id="{3188235B-4FD8-25B9-A158-C7B08F796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03999" y="47663875"/>
          <a:ext cx="3238208" cy="1788466"/>
        </a:xfrm>
        <a:prstGeom prst="rect">
          <a:avLst/>
        </a:prstGeom>
      </xdr:spPr>
    </xdr:pic>
    <xdr:clientData/>
  </xdr:twoCellAnchor>
  <xdr:twoCellAnchor editAs="oneCell">
    <xdr:from>
      <xdr:col>12</xdr:col>
      <xdr:colOff>474624</xdr:colOff>
      <xdr:row>78</xdr:row>
      <xdr:rowOff>871499</xdr:rowOff>
    </xdr:from>
    <xdr:to>
      <xdr:col>15</xdr:col>
      <xdr:colOff>1000125</xdr:colOff>
      <xdr:row>81</xdr:row>
      <xdr:rowOff>155960</xdr:rowOff>
    </xdr:to>
    <xdr:pic>
      <xdr:nvPicPr>
        <xdr:cNvPr id="5" name="Picture 4" descr="A black t-shirt with a couple of men&#10;&#10;Description automatically generated">
          <a:extLst>
            <a:ext uri="{FF2B5EF4-FFF2-40B4-BE49-F238E27FC236}">
              <a16:creationId xmlns:a16="http://schemas.microsoft.com/office/drawing/2014/main" id="{A6B36B69-89BF-FCE8-8D79-ED330332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67124" y="47575749"/>
          <a:ext cx="3319501" cy="1856211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508000</xdr:colOff>
      <xdr:row>86</xdr:row>
      <xdr:rowOff>952501</xdr:rowOff>
    </xdr:from>
    <xdr:to>
      <xdr:col>11</xdr:col>
      <xdr:colOff>523875</xdr:colOff>
      <xdr:row>87</xdr:row>
      <xdr:rowOff>2211306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DE4F15B-2A1B-4E5C-B6B0-B380A3FA9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76250" y="52593876"/>
          <a:ext cx="2270125" cy="2481180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88</xdr:row>
      <xdr:rowOff>587375</xdr:rowOff>
    </xdr:from>
    <xdr:to>
      <xdr:col>14</xdr:col>
      <xdr:colOff>857249</xdr:colOff>
      <xdr:row>89</xdr:row>
      <xdr:rowOff>1955051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81E5200-C656-46B8-B463-9BEBF46AA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33375" y="55181500"/>
          <a:ext cx="5873749" cy="2494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412750</xdr:colOff>
      <xdr:row>3</xdr:row>
      <xdr:rowOff>444500</xdr:rowOff>
    </xdr:from>
    <xdr:to>
      <xdr:col>15</xdr:col>
      <xdr:colOff>1141888</xdr:colOff>
      <xdr:row>7</xdr:row>
      <xdr:rowOff>412750</xdr:rowOff>
    </xdr:to>
    <xdr:pic>
      <xdr:nvPicPr>
        <xdr:cNvPr id="2" name="Picture 1" descr="A black t-shirt with a couple of men&#10;&#10;Description automatically generated">
          <a:extLst>
            <a:ext uri="{FF2B5EF4-FFF2-40B4-BE49-F238E27FC236}">
              <a16:creationId xmlns:a16="http://schemas.microsoft.com/office/drawing/2014/main" id="{5EFF8064-CD2C-4A64-B29A-BE3DF176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98900" y="1968500"/>
          <a:ext cx="3535838" cy="212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1000124</xdr:colOff>
      <xdr:row>81</xdr:row>
      <xdr:rowOff>396874</xdr:rowOff>
    </xdr:from>
    <xdr:to>
      <xdr:col>14</xdr:col>
      <xdr:colOff>207592</xdr:colOff>
      <xdr:row>86</xdr:row>
      <xdr:rowOff>622204</xdr:rowOff>
    </xdr:to>
    <xdr:pic>
      <xdr:nvPicPr>
        <xdr:cNvPr id="3" name="Picture 2" descr="A green t-shirt with a couple of men&#10;&#10;Description automatically generated">
          <a:extLst>
            <a:ext uri="{FF2B5EF4-FFF2-40B4-BE49-F238E27FC236}">
              <a16:creationId xmlns:a16="http://schemas.microsoft.com/office/drawing/2014/main" id="{8327DA82-B9A1-4432-8B76-65512BCB1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36774" y="51514374"/>
          <a:ext cx="3423868" cy="1930304"/>
        </a:xfrm>
        <a:prstGeom prst="rect">
          <a:avLst/>
        </a:prstGeom>
      </xdr:spPr>
    </xdr:pic>
    <xdr:clientData/>
  </xdr:twoCellAnchor>
  <xdr:twoCellAnchor editAs="oneCell">
    <xdr:from>
      <xdr:col>9</xdr:col>
      <xdr:colOff>435749</xdr:colOff>
      <xdr:row>78</xdr:row>
      <xdr:rowOff>959625</xdr:rowOff>
    </xdr:from>
    <xdr:to>
      <xdr:col>12</xdr:col>
      <xdr:colOff>149707</xdr:colOff>
      <xdr:row>82</xdr:row>
      <xdr:rowOff>176341</xdr:rowOff>
    </xdr:to>
    <xdr:pic>
      <xdr:nvPicPr>
        <xdr:cNvPr id="4" name="Picture 3" descr="A t-shirt with a couple of women&#10;&#10;Description automatically generated">
          <a:extLst>
            <a:ext uri="{FF2B5EF4-FFF2-40B4-BE49-F238E27FC236}">
              <a16:creationId xmlns:a16="http://schemas.microsoft.com/office/drawing/2014/main" id="{5C7869FC-40AE-462C-84AE-6AC08A80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03999" y="49505375"/>
          <a:ext cx="3231858" cy="1788466"/>
        </a:xfrm>
        <a:prstGeom prst="rect">
          <a:avLst/>
        </a:prstGeom>
      </xdr:spPr>
    </xdr:pic>
    <xdr:clientData/>
  </xdr:twoCellAnchor>
  <xdr:twoCellAnchor editAs="oneCell">
    <xdr:from>
      <xdr:col>12</xdr:col>
      <xdr:colOff>474624</xdr:colOff>
      <xdr:row>78</xdr:row>
      <xdr:rowOff>871499</xdr:rowOff>
    </xdr:from>
    <xdr:to>
      <xdr:col>15</xdr:col>
      <xdr:colOff>1000125</xdr:colOff>
      <xdr:row>82</xdr:row>
      <xdr:rowOff>155960</xdr:rowOff>
    </xdr:to>
    <xdr:pic>
      <xdr:nvPicPr>
        <xdr:cNvPr id="5" name="Picture 4" descr="A black t-shirt with a couple of men&#10;&#10;Description automatically generated">
          <a:extLst>
            <a:ext uri="{FF2B5EF4-FFF2-40B4-BE49-F238E27FC236}">
              <a16:creationId xmlns:a16="http://schemas.microsoft.com/office/drawing/2014/main" id="{C35C584C-2D01-4F94-80B3-EF2BF25F6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60774" y="49417249"/>
          <a:ext cx="3332201" cy="1856211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508000</xdr:colOff>
      <xdr:row>86</xdr:row>
      <xdr:rowOff>952501</xdr:rowOff>
    </xdr:from>
    <xdr:to>
      <xdr:col>11</xdr:col>
      <xdr:colOff>523875</xdr:colOff>
      <xdr:row>87</xdr:row>
      <xdr:rowOff>2211306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76FC3-8250-4616-B981-09E8318C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76250" y="54444901"/>
          <a:ext cx="2263775" cy="2484355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88</xdr:row>
      <xdr:rowOff>587375</xdr:rowOff>
    </xdr:from>
    <xdr:to>
      <xdr:col>14</xdr:col>
      <xdr:colOff>857249</xdr:colOff>
      <xdr:row>89</xdr:row>
      <xdr:rowOff>1955051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96236C-1DEE-4079-BDAD-127FB9F1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33375" y="57654825"/>
          <a:ext cx="5876924" cy="24979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412750</xdr:colOff>
      <xdr:row>3</xdr:row>
      <xdr:rowOff>444500</xdr:rowOff>
    </xdr:from>
    <xdr:to>
      <xdr:col>15</xdr:col>
      <xdr:colOff>1141888</xdr:colOff>
      <xdr:row>7</xdr:row>
      <xdr:rowOff>412750</xdr:rowOff>
    </xdr:to>
    <xdr:pic>
      <xdr:nvPicPr>
        <xdr:cNvPr id="2" name="Picture 1" descr="A black t-shirt with a couple of men&#10;&#10;Description automatically generated">
          <a:extLst>
            <a:ext uri="{FF2B5EF4-FFF2-40B4-BE49-F238E27FC236}">
              <a16:creationId xmlns:a16="http://schemas.microsoft.com/office/drawing/2014/main" id="{D4D77CC8-DA36-4B8A-937F-40A7FA69D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98900" y="1968500"/>
          <a:ext cx="3535838" cy="212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1000124</xdr:colOff>
      <xdr:row>81</xdr:row>
      <xdr:rowOff>396874</xdr:rowOff>
    </xdr:from>
    <xdr:to>
      <xdr:col>14</xdr:col>
      <xdr:colOff>80592</xdr:colOff>
      <xdr:row>86</xdr:row>
      <xdr:rowOff>526953</xdr:rowOff>
    </xdr:to>
    <xdr:pic>
      <xdr:nvPicPr>
        <xdr:cNvPr id="3" name="Picture 2" descr="A green t-shirt with a couple of men&#10;&#10;Description automatically generated">
          <a:extLst>
            <a:ext uri="{FF2B5EF4-FFF2-40B4-BE49-F238E27FC236}">
              <a16:creationId xmlns:a16="http://schemas.microsoft.com/office/drawing/2014/main" id="{F476B1DA-1213-418A-B85F-8B90F1908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36774" y="51514374"/>
          <a:ext cx="3423868" cy="1930304"/>
        </a:xfrm>
        <a:prstGeom prst="rect">
          <a:avLst/>
        </a:prstGeom>
      </xdr:spPr>
    </xdr:pic>
    <xdr:clientData/>
  </xdr:twoCellAnchor>
  <xdr:twoCellAnchor editAs="oneCell">
    <xdr:from>
      <xdr:col>9</xdr:col>
      <xdr:colOff>435749</xdr:colOff>
      <xdr:row>78</xdr:row>
      <xdr:rowOff>959625</xdr:rowOff>
    </xdr:from>
    <xdr:to>
      <xdr:col>12</xdr:col>
      <xdr:colOff>149707</xdr:colOff>
      <xdr:row>81</xdr:row>
      <xdr:rowOff>176341</xdr:rowOff>
    </xdr:to>
    <xdr:pic>
      <xdr:nvPicPr>
        <xdr:cNvPr id="4" name="Picture 3" descr="A t-shirt with a couple of women&#10;&#10;Description automatically generated">
          <a:extLst>
            <a:ext uri="{FF2B5EF4-FFF2-40B4-BE49-F238E27FC236}">
              <a16:creationId xmlns:a16="http://schemas.microsoft.com/office/drawing/2014/main" id="{9CEE5F95-5C54-4FF8-A892-18C0F75C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03999" y="49505375"/>
          <a:ext cx="3231858" cy="1788466"/>
        </a:xfrm>
        <a:prstGeom prst="rect">
          <a:avLst/>
        </a:prstGeom>
      </xdr:spPr>
    </xdr:pic>
    <xdr:clientData/>
  </xdr:twoCellAnchor>
  <xdr:twoCellAnchor editAs="oneCell">
    <xdr:from>
      <xdr:col>12</xdr:col>
      <xdr:colOff>474624</xdr:colOff>
      <xdr:row>78</xdr:row>
      <xdr:rowOff>871499</xdr:rowOff>
    </xdr:from>
    <xdr:to>
      <xdr:col>15</xdr:col>
      <xdr:colOff>873125</xdr:colOff>
      <xdr:row>81</xdr:row>
      <xdr:rowOff>155960</xdr:rowOff>
    </xdr:to>
    <xdr:pic>
      <xdr:nvPicPr>
        <xdr:cNvPr id="5" name="Picture 4" descr="A black t-shirt with a couple of men&#10;&#10;Description automatically generated">
          <a:extLst>
            <a:ext uri="{FF2B5EF4-FFF2-40B4-BE49-F238E27FC236}">
              <a16:creationId xmlns:a16="http://schemas.microsoft.com/office/drawing/2014/main" id="{5960A13F-B4F4-45B1-8CA4-27477F5B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60774" y="49417249"/>
          <a:ext cx="3332201" cy="1856211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508000</xdr:colOff>
      <xdr:row>86</xdr:row>
      <xdr:rowOff>952501</xdr:rowOff>
    </xdr:from>
    <xdr:to>
      <xdr:col>11</xdr:col>
      <xdr:colOff>523875</xdr:colOff>
      <xdr:row>88</xdr:row>
      <xdr:rowOff>84056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116694-2CCF-4741-B57C-529E5F40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76250" y="54444901"/>
          <a:ext cx="2263775" cy="2484355"/>
        </a:xfrm>
        <a:prstGeom prst="rect">
          <a:avLst/>
        </a:prstGeom>
      </xdr:spPr>
    </xdr:pic>
    <xdr:clientData/>
  </xdr:twoCellAnchor>
  <xdr:twoCellAnchor editAs="oneCell">
    <xdr:from>
      <xdr:col>9</xdr:col>
      <xdr:colOff>222250</xdr:colOff>
      <xdr:row>88</xdr:row>
      <xdr:rowOff>809625</xdr:rowOff>
    </xdr:from>
    <xdr:to>
      <xdr:col>14</xdr:col>
      <xdr:colOff>587374</xdr:colOff>
      <xdr:row>90</xdr:row>
      <xdr:rowOff>81801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7547A2-B0F6-41CD-9D9C-0C27C08A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90500" y="49085500"/>
          <a:ext cx="5873749" cy="2494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1803400</xdr:colOff>
      <xdr:row>22</xdr:row>
      <xdr:rowOff>190500</xdr:rowOff>
    </xdr:from>
    <xdr:to>
      <xdr:col>2</xdr:col>
      <xdr:colOff>7747000</xdr:colOff>
      <xdr:row>22</xdr:row>
      <xdr:rowOff>4323080</xdr:rowOff>
    </xdr:to>
    <xdr:pic>
      <xdr:nvPicPr>
        <xdr:cNvPr id="23" name="Picture 22" descr="A blueprint of a golf course&#10;&#10;Description automatically generated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94000" y="42659300"/>
          <a:ext cx="5943600" cy="413258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4064000</xdr:colOff>
      <xdr:row>15</xdr:row>
      <xdr:rowOff>965200</xdr:rowOff>
    </xdr:from>
    <xdr:to>
      <xdr:col>2</xdr:col>
      <xdr:colOff>11747500</xdr:colOff>
      <xdr:row>15</xdr:row>
      <xdr:rowOff>4134644</xdr:rowOff>
    </xdr:to>
    <xdr:pic>
      <xdr:nvPicPr>
        <xdr:cNvPr id="8" name="Picture 7" descr="A bar code on a white label&#10;&#10;Description automatically generated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5400" y="33782000"/>
          <a:ext cx="7683500" cy="3169444"/>
        </a:xfrm>
        <a:prstGeom prst="rect">
          <a:avLst/>
        </a:prstGeom>
      </xdr:spPr>
    </xdr:pic>
    <xdr:clientData/>
  </xdr:twoCellAnchor>
  <xdr:twoCellAnchor>
    <xdr:from>
      <xdr:col>1</xdr:col>
      <xdr:colOff>4394201</xdr:colOff>
      <xdr:row>15</xdr:row>
      <xdr:rowOff>330200</xdr:rowOff>
    </xdr:from>
    <xdr:to>
      <xdr:col>1</xdr:col>
      <xdr:colOff>9042400</xdr:colOff>
      <xdr:row>15</xdr:row>
      <xdr:rowOff>4495800</xdr:rowOff>
    </xdr:to>
    <xdr:pic>
      <xdr:nvPicPr>
        <xdr:cNvPr id="9" name="Picture 8" descr="A black bag with black text on it&#10;&#10;Description automatically generated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7601" y="29362400"/>
          <a:ext cx="4648199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2895600</xdr:colOff>
      <xdr:row>13</xdr:row>
      <xdr:rowOff>110407</xdr:rowOff>
    </xdr:from>
    <xdr:to>
      <xdr:col>2</xdr:col>
      <xdr:colOff>11261006</xdr:colOff>
      <xdr:row>13</xdr:row>
      <xdr:rowOff>5088831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3AF9A-BAFD-4443-96B2-8DE58855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932491" y="21353116"/>
          <a:ext cx="4978424" cy="836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083E15B1-58B6-4150-BA41-D8188BBDA14A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51BAC15F-1C1F-44C3-A3DF-C8ACFA0F0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B22EEFE3-8873-4315-BA55-9D2AB28C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D5C972CA-9D05-4230-8F9F-8F8F2B16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C23C07F6-C107-46A0-9E2A-0507D72B9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5E0ED0F7-7628-4B2C-B850-D2C8B4870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F6BCFFBA-0EB6-4106-B019-09F3EC77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06112F39-EA51-4964-98E6-ABA9AD67E7BB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08963561-7016-4E7A-B6F8-1D98A9F28B23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578C03A4-4874-4166-BE15-B9EF203AD1EA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C3B9DDB2-2254-4376-9CE6-4CD719E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DE2F10C5-FF71-470F-A88F-8DA375534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B72D8D56-F8C7-4F60-A8BD-A913DFE6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3FABD444-5F2A-4EB1-9511-603C3C979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ACFD32A4-69EC-4B42-9858-467417D8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B0D748F5-04AB-4207-8E99-F3A323058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2D318EE8-1377-4547-BDCC-1FF09C33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FFF87EE-D61D-4617-8A0C-FC788A379031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34A42C61-E9AA-47AE-9D1D-660A482A2600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C1A5829-E139-402D-8900-D3AD7B7CEB20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6489E804-70D3-4E17-AD13-B39207288DA2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868CF77-D833-495D-894E-48CDF28EF52E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90735B1F-959A-4B64-B995-4EC9D7441E79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BBFD68A-71B6-4780-BC85-66D8CED358DD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BCC7E5AF-7774-4187-8A94-2237DF662E06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965A0302-ADCF-4EB5-B85D-4C494AA9B73C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4DD5AC19-2046-47D2-9DAA-53B8B2F06BF6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9F862300-0A17-4D6B-87EC-CEF23E1D4FC7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B78AFD49-F9E2-4BCB-8F36-EFF8AE38256D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0679361B-A3A7-47B0-8A77-EBAFDBC1F02C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5080C9A6-10A9-4925-A4F0-F258443FB2C4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55EDC228-09EF-46E2-8400-C5AA37D55604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F5190562-89A0-4DED-A2D4-62B737D6146E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B68F754C-5B2C-4D99-8146-D5E3C853AC70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E38A4D14-0DA6-4D93-8609-B1C59FDB3BB5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85547C62-408F-4201-8ADB-86E2300931B3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C9099BBC-E701-4DCE-A7B5-2453C3833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F4790347-F47D-4D82-A56A-4DC5293C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66A15DF4-0A25-472E-BBE8-8FBBD515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63F62C47-5A41-4867-AA7F-DDA654E98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CD1A767D-37F1-4B56-805F-137D24F90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43473EB-3AFF-4A5D-9B03-55FEA570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98577FC2-3B16-4C01-8A26-AF4BA3A1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4EE7403B-8960-452A-809E-0BD4726BB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9FD87779-FF6B-49CE-986E-C67F54135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280CC3B7-6857-41FC-8B9C-3E649E27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DEB8D3B4-F0EB-4FF0-9B30-AC400C25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622D1746-5FA8-4CA7-AC3B-380EC88AC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EF4353AC-0F60-42E8-8222-96C9C7DDD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0B49B83C-FF23-490D-A1CC-AA7B1AE93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AA10B17B-8B1D-46D1-B1F5-D3D641153283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EAF4C860-E841-4350-BC6C-3BE6D8DF1CCF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F0A10A4E-0547-4E0B-84DA-2A5B7A8C15CA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20A9C1AF-2549-42FA-982B-F42AC6189035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09D2261-6052-4208-83A3-EDFA567DD480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960A30C9-86BC-4E92-B8A5-0110A45AD12D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841BB5F4-ED8B-4D4C-9BE2-DF6068B37737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C06B2904-93B7-4400-B926-8CED18E9696C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976BE1EF-7288-4AB3-807D-5DC10EB8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446C3B59-8A1C-46DB-A153-AA34312DB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72469DBE-C9A9-460F-84B1-457F8AF83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69968529-3D37-4B91-86D0-03458263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71160423-11DD-4D3F-887D-29A3D963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AB87BDFB-9F12-4FCD-B45F-17CFD087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39B734D9-7753-4221-9AD4-6B2B8760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E710B6FF-87F6-428D-B1A2-563063849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BLANKS/G10AHD119B%20-%20CUTTING%20DOCKET-HOODIE%20BLANK%20SAND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BLANKS/G10AHD119B%20-%20CUTTING%20DOCKET-HOODIE%20BLANK%20SAND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G10STS171-%20OLDE%20FLOODED%20TEE%20by%20GOLF%20WANG.XLSX" TargetMode="External"/><Relationship Id="rId1" Type="http://schemas.openxmlformats.org/officeDocument/2006/relationships/externalLinkPath" Target="G10STS171-%20OLDE%20FLOODED%20TEE%20by%20GOLF%20WANG.XLSX" TargetMode="External"/></Relationships>
</file>

<file path=xl/externalLinks/_rels/externalLink14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EXCLUSIVES/G10STS193-%20LONDON%20CUPPA%20TEE-%20SS%20TEE-%20BLACK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EXCLUSIVES/G10STS193-%20LONDON%20CUPPA%20TEE-%20SS%20TEE-%20BLACK.XLSX?50ED9D60" TargetMode="External"/><Relationship Id="rId1" Type="http://schemas.openxmlformats.org/officeDocument/2006/relationships/externalLinkPath" Target="file:///\\50ED9D60\G10STS193-%20LONDON%20CUPPA%20TEE-%20SS%20TEE-%20BLACK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uy.thai\OneDrive%20-%20CONG%20TY%20TNHH%20UN-AVAILABLE\2-CUSTOMER-FOLDER\GOLF%20WANG\3-SS24\2-PRODUCTION\2-STYLE-FILE\CUTTING%20DOCKETS\DROP%20EXCLUSIVES\G10AHD146-%20LONDON%20CUPPA%20HOODIE_%20BLACK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EXCLUSIVES/G10AHD146-%20LONDON%20CUPPA%20HOODIE_%20BLACK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3/G10AHD141_ROMEO%20HOODIE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3/G10AHD141_ROMEO%20HOOD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D"/>
      <sheetName val="2. TRIM CARD"/>
      <sheetName val="PACKING"/>
      <sheetName val="5. SPEC"/>
      <sheetName val="PP MEETING "/>
    </sheetNames>
    <sheetDataSet>
      <sheetData sheetId="0">
        <row r="14">
          <cell r="L14" t="str">
            <v>GOLF WANG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BLA"/>
      <sheetName val="WH.BR"/>
      <sheetName val="2. TRIM CARD"/>
      <sheetName val="SPEC"/>
      <sheetName val="PP MEETING "/>
      <sheetName val="7. PACKING"/>
      <sheetName val="BLACK"/>
      <sheetName val="2. TRIM CARD (BL)"/>
      <sheetName val="BR"/>
      <sheetName val="2. TRIM CARD (BR)"/>
      <sheetName val="WH"/>
      <sheetName val="2. TRIM CARD (2)"/>
      <sheetName val="4. COMMENT PP MEETING"/>
    </sheetNames>
    <sheetDataSet>
      <sheetData sheetId="0">
        <row r="7">
          <cell r="D7" t="str">
            <v>G10STS171</v>
          </cell>
        </row>
      </sheetData>
      <sheetData sheetId="1"/>
      <sheetData sheetId="2">
        <row r="9">
          <cell r="D9" t="str">
            <v>FW24 PRODUCTION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BLACK"/>
      <sheetName val="WHITE"/>
      <sheetName val="2. TRIM CARD"/>
      <sheetName val="SPEC"/>
      <sheetName val="PP MEETING "/>
      <sheetName val="7. PACKING"/>
      <sheetName val="DETAIL STICKER"/>
      <sheetName val="4. COMMENT PP MEETING"/>
    </sheetNames>
    <sheetDataSet>
      <sheetData sheetId="0"/>
      <sheetData sheetId="1"/>
      <sheetData sheetId="2">
        <row r="10">
          <cell r="D10" t="str">
            <v>SS TEE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SPEC"/>
      <sheetName val="PP MEETING "/>
      <sheetName val="7. PACKING"/>
      <sheetName val="DETAIL STICKER"/>
    </sheetNames>
    <sheetDataSet>
      <sheetData sheetId="0">
        <row r="72">
          <cell r="C72" t="str">
            <v>IN BTP THÂN TRƯỚC THÂN TRƯỚC- IN BÊN NGOÀI</v>
          </cell>
        </row>
        <row r="83">
          <cell r="C83" t="str">
            <v>KHÔNG THÊU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CREAM"/>
      <sheetName val="GR.BL"/>
      <sheetName val="2. TRIM CARD"/>
      <sheetName val="3. STICKER"/>
      <sheetName val="5. SPEC"/>
      <sheetName val="7. PACKING"/>
      <sheetName val="8. PP MEETING"/>
    </sheetNames>
    <sheetDataSet>
      <sheetData sheetId="0">
        <row r="109">
          <cell r="C109" t="str">
            <v>KHÔNG WASH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3"/>
  <sheetViews>
    <sheetView view="pageBreakPreview" topLeftCell="A82" zoomScale="40" zoomScaleNormal="100" zoomScaleSheetLayoutView="40" zoomScalePageLayoutView="55" workbookViewId="0">
      <selection activeCell="R88" sqref="R88"/>
    </sheetView>
  </sheetViews>
  <sheetFormatPr defaultColWidth="9.26953125" defaultRowHeight="15"/>
  <cols>
    <col min="1" max="1" width="9.26953125" style="86" customWidth="1"/>
    <col min="2" max="2" width="24.54296875" style="86" customWidth="1"/>
    <col min="3" max="3" width="23.7265625" style="86" bestFit="1" customWidth="1"/>
    <col min="4" max="4" width="24.6328125" style="86" customWidth="1"/>
    <col min="5" max="5" width="19" style="86" customWidth="1"/>
    <col min="6" max="6" width="23.54296875" style="86" customWidth="1"/>
    <col min="7" max="7" width="19.453125" style="87" customWidth="1"/>
    <col min="8" max="8" width="18.453125" style="86" customWidth="1"/>
    <col min="9" max="9" width="18.7265625" style="86" customWidth="1"/>
    <col min="10" max="10" width="16.7265625" style="86" customWidth="1"/>
    <col min="11" max="11" width="15.453125" style="86" customWidth="1"/>
    <col min="12" max="12" width="18.1796875" style="86" customWidth="1"/>
    <col min="13" max="13" width="13.26953125" style="86" customWidth="1"/>
    <col min="14" max="15" width="13.453125" style="86" customWidth="1"/>
    <col min="16" max="16" width="21.1796875" style="86" customWidth="1"/>
    <col min="17" max="17" width="14.7265625" style="86" bestFit="1" customWidth="1"/>
    <col min="18" max="16384" width="9.26953125" style="86"/>
  </cols>
  <sheetData>
    <row r="1" spans="1:16" s="1" customFormat="1" ht="40.15" customHeight="1">
      <c r="A1" s="344"/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24" t="s">
        <v>83</v>
      </c>
      <c r="N1" s="324" t="s">
        <v>83</v>
      </c>
      <c r="O1" s="342" t="s">
        <v>84</v>
      </c>
      <c r="P1" s="342"/>
    </row>
    <row r="2" spans="1:16" s="1" customFormat="1" ht="40.15" customHeight="1">
      <c r="A2" s="344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24" t="s">
        <v>85</v>
      </c>
      <c r="N2" s="324" t="s">
        <v>85</v>
      </c>
      <c r="O2" s="343" t="s">
        <v>86</v>
      </c>
      <c r="P2" s="343"/>
    </row>
    <row r="3" spans="1:16" s="1" customFormat="1" ht="40.15" customHeight="1">
      <c r="A3" s="344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24" t="s">
        <v>87</v>
      </c>
      <c r="N3" s="324" t="s">
        <v>87</v>
      </c>
      <c r="O3" s="342">
        <v>1</v>
      </c>
      <c r="P3" s="342"/>
    </row>
    <row r="4" spans="1:16" s="2" customFormat="1" ht="37" customHeight="1">
      <c r="A4" s="104"/>
      <c r="B4" s="105" t="s">
        <v>181</v>
      </c>
      <c r="C4" s="104"/>
      <c r="D4" s="104"/>
      <c r="E4" s="104"/>
      <c r="F4" s="104"/>
      <c r="G4" s="107"/>
      <c r="H4" s="107"/>
      <c r="I4" s="107"/>
      <c r="J4" s="107"/>
      <c r="K4" s="107"/>
      <c r="L4" s="107"/>
      <c r="M4" s="104"/>
      <c r="N4" s="104"/>
      <c r="O4" s="104"/>
      <c r="P4" s="104"/>
    </row>
    <row r="5" spans="1:16" s="2" customFormat="1" ht="46" customHeight="1">
      <c r="A5" s="104"/>
      <c r="B5" s="106" t="s">
        <v>0</v>
      </c>
      <c r="C5" s="106"/>
      <c r="D5" s="105"/>
      <c r="E5" s="104"/>
      <c r="F5" s="107"/>
      <c r="G5" s="330" t="s">
        <v>265</v>
      </c>
      <c r="H5" s="331"/>
      <c r="I5" s="331"/>
      <c r="J5" s="331"/>
      <c r="K5" s="331"/>
      <c r="L5" s="332"/>
      <c r="M5" s="104"/>
      <c r="N5" s="104"/>
      <c r="O5" s="104"/>
      <c r="P5" s="104"/>
    </row>
    <row r="6" spans="1:16" s="3" customFormat="1" ht="34" customHeight="1">
      <c r="A6" s="104"/>
      <c r="B6" s="105" t="s">
        <v>43</v>
      </c>
      <c r="C6" s="105"/>
      <c r="D6" s="4" t="s">
        <v>263</v>
      </c>
      <c r="E6" s="103"/>
      <c r="F6" s="105"/>
      <c r="G6" s="333"/>
      <c r="H6" s="334"/>
      <c r="I6" s="334"/>
      <c r="J6" s="334"/>
      <c r="K6" s="334"/>
      <c r="L6" s="335"/>
      <c r="M6" s="107"/>
      <c r="N6" s="107"/>
      <c r="O6" s="107"/>
      <c r="P6" s="107"/>
    </row>
    <row r="7" spans="1:16" s="3" customFormat="1" ht="52.5" customHeight="1">
      <c r="A7" s="104"/>
      <c r="B7" s="105" t="s">
        <v>44</v>
      </c>
      <c r="C7" s="105"/>
      <c r="D7" s="4" t="s">
        <v>197</v>
      </c>
      <c r="E7" s="4"/>
      <c r="F7" s="105"/>
      <c r="G7" s="333"/>
      <c r="H7" s="334"/>
      <c r="I7" s="334"/>
      <c r="J7" s="334"/>
      <c r="K7" s="334"/>
      <c r="L7" s="335"/>
      <c r="M7" s="107"/>
      <c r="N7" s="107"/>
      <c r="O7" s="107"/>
      <c r="P7" s="107"/>
    </row>
    <row r="8" spans="1:16" s="3" customFormat="1" ht="65" customHeight="1">
      <c r="A8" s="104"/>
      <c r="B8" s="105" t="s">
        <v>45</v>
      </c>
      <c r="C8" s="105"/>
      <c r="D8" s="327" t="s">
        <v>198</v>
      </c>
      <c r="E8" s="327"/>
      <c r="F8" s="327"/>
      <c r="G8" s="336"/>
      <c r="H8" s="337"/>
      <c r="I8" s="337"/>
      <c r="J8" s="337"/>
      <c r="K8" s="337"/>
      <c r="L8" s="338"/>
      <c r="M8" s="107"/>
      <c r="N8" s="107"/>
      <c r="O8" s="107"/>
      <c r="P8" s="107"/>
    </row>
    <row r="9" spans="1:16" s="5" customFormat="1" ht="43" customHeight="1">
      <c r="B9" s="6" t="s">
        <v>1</v>
      </c>
      <c r="C9" s="6"/>
      <c r="D9" s="105" t="s">
        <v>264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28"/>
      <c r="E11" s="329"/>
      <c r="F11" s="329"/>
      <c r="G11" s="15"/>
      <c r="H11" s="16"/>
      <c r="I11" s="13"/>
      <c r="J11" s="13" t="s">
        <v>4</v>
      </c>
      <c r="K11" s="13"/>
      <c r="L11" s="345" t="s">
        <v>112</v>
      </c>
      <c r="M11" s="345"/>
      <c r="N11" s="345"/>
      <c r="O11" s="345"/>
      <c r="P11" s="345"/>
    </row>
    <row r="12" spans="1:16" s="5" customFormat="1" ht="38.5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5" customHeight="1">
      <c r="B13" s="349"/>
      <c r="C13" s="349"/>
      <c r="D13" s="349"/>
      <c r="E13" s="349"/>
      <c r="F13" s="349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5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7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50" customFormat="1" ht="34.5" customHeight="1">
      <c r="B17" s="156"/>
      <c r="C17" s="156" t="s">
        <v>82</v>
      </c>
      <c r="D17" s="156" t="s">
        <v>9</v>
      </c>
      <c r="E17" s="157" t="s">
        <v>59</v>
      </c>
      <c r="F17" s="157" t="s">
        <v>76</v>
      </c>
      <c r="G17" s="157" t="s">
        <v>63</v>
      </c>
      <c r="H17" s="157" t="s">
        <v>10</v>
      </c>
      <c r="I17" s="157" t="s">
        <v>60</v>
      </c>
      <c r="J17" s="157" t="s">
        <v>61</v>
      </c>
      <c r="K17" s="157" t="s">
        <v>62</v>
      </c>
      <c r="L17" s="157"/>
      <c r="M17" s="157"/>
      <c r="N17" s="157"/>
      <c r="O17" s="157"/>
      <c r="P17" s="156" t="s">
        <v>11</v>
      </c>
    </row>
    <row r="18" spans="2:17" s="150" customFormat="1" ht="40" customHeight="1">
      <c r="B18" s="145" t="s">
        <v>12</v>
      </c>
      <c r="C18" s="145"/>
      <c r="D18" s="146" t="s">
        <v>199</v>
      </c>
      <c r="E18" s="147"/>
      <c r="F18" s="148">
        <v>10</v>
      </c>
      <c r="G18" s="148">
        <v>25</v>
      </c>
      <c r="H18" s="148">
        <v>80</v>
      </c>
      <c r="I18" s="148">
        <v>100</v>
      </c>
      <c r="J18" s="148">
        <v>65</v>
      </c>
      <c r="K18" s="148">
        <v>20</v>
      </c>
      <c r="L18" s="148"/>
      <c r="M18" s="148"/>
      <c r="N18" s="148"/>
      <c r="O18" s="148"/>
      <c r="P18" s="149">
        <f>SUM(E18:O18)</f>
        <v>300</v>
      </c>
      <c r="Q18" s="150">
        <f>P18*5%</f>
        <v>15</v>
      </c>
    </row>
    <row r="19" spans="2:17" s="150" customFormat="1" ht="40" customHeight="1">
      <c r="B19" s="145" t="s">
        <v>67</v>
      </c>
      <c r="C19" s="145"/>
      <c r="D19" s="147" t="str">
        <f>D18</f>
        <v>GREEN</v>
      </c>
      <c r="E19" s="147"/>
      <c r="F19" s="148">
        <f>ROUNDUP(F18*5%,0)</f>
        <v>1</v>
      </c>
      <c r="G19" s="148">
        <f t="shared" ref="G19:K19" si="0">ROUNDUP(G18*5%,0)</f>
        <v>2</v>
      </c>
      <c r="H19" s="148">
        <f t="shared" si="0"/>
        <v>4</v>
      </c>
      <c r="I19" s="148">
        <f t="shared" si="0"/>
        <v>5</v>
      </c>
      <c r="J19" s="148">
        <f t="shared" si="0"/>
        <v>4</v>
      </c>
      <c r="K19" s="148">
        <f t="shared" si="0"/>
        <v>1</v>
      </c>
      <c r="L19" s="148"/>
      <c r="M19" s="148"/>
      <c r="N19" s="148"/>
      <c r="O19" s="148"/>
      <c r="P19" s="149">
        <f>SUM(E19:O19)</f>
        <v>17</v>
      </c>
    </row>
    <row r="20" spans="2:17" s="150" customFormat="1" ht="40" customHeight="1">
      <c r="B20" s="145" t="s">
        <v>266</v>
      </c>
      <c r="C20" s="145"/>
      <c r="D20" s="147"/>
      <c r="E20" s="147"/>
      <c r="F20" s="148"/>
      <c r="G20" s="148"/>
      <c r="H20" s="148"/>
      <c r="I20" s="148">
        <v>1</v>
      </c>
      <c r="J20" s="148"/>
      <c r="K20" s="148"/>
      <c r="L20" s="148"/>
      <c r="M20" s="148"/>
      <c r="N20" s="148"/>
      <c r="O20" s="148"/>
      <c r="P20" s="149">
        <f>SUM(E20:O20)</f>
        <v>1</v>
      </c>
    </row>
    <row r="21" spans="2:17" s="155" customFormat="1" ht="40" customHeight="1">
      <c r="B21" s="151" t="s">
        <v>13</v>
      </c>
      <c r="C21" s="151"/>
      <c r="D21" s="152" t="str">
        <f>D18</f>
        <v>GREEN</v>
      </c>
      <c r="E21" s="153"/>
      <c r="F21" s="154">
        <f t="shared" ref="F21:H21" si="1">SUM(F18:F20)</f>
        <v>11</v>
      </c>
      <c r="G21" s="154">
        <f t="shared" si="1"/>
        <v>27</v>
      </c>
      <c r="H21" s="154">
        <f t="shared" si="1"/>
        <v>84</v>
      </c>
      <c r="I21" s="154">
        <f>SUM(I18:I20)</f>
        <v>106</v>
      </c>
      <c r="J21" s="154">
        <f t="shared" ref="J21:K21" si="2">SUM(J18:J20)</f>
        <v>69</v>
      </c>
      <c r="K21" s="154">
        <f t="shared" si="2"/>
        <v>21</v>
      </c>
      <c r="L21" s="154"/>
      <c r="M21" s="154"/>
      <c r="N21" s="154"/>
      <c r="O21" s="154"/>
      <c r="P21" s="154">
        <f t="shared" ref="P21" si="3">SUM(P18:P20)</f>
        <v>318</v>
      </c>
    </row>
    <row r="22" spans="2:17" s="5" customFormat="1" ht="31.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50" customFormat="1" ht="34.5" customHeight="1">
      <c r="B23" s="156"/>
      <c r="C23" s="156" t="s">
        <v>82</v>
      </c>
      <c r="D23" s="156" t="s">
        <v>9</v>
      </c>
      <c r="E23" s="157" t="s">
        <v>59</v>
      </c>
      <c r="F23" s="157" t="s">
        <v>76</v>
      </c>
      <c r="G23" s="157" t="s">
        <v>63</v>
      </c>
      <c r="H23" s="157" t="s">
        <v>10</v>
      </c>
      <c r="I23" s="157" t="s">
        <v>60</v>
      </c>
      <c r="J23" s="157" t="s">
        <v>61</v>
      </c>
      <c r="K23" s="157" t="s">
        <v>62</v>
      </c>
      <c r="L23" s="157"/>
      <c r="M23" s="157"/>
      <c r="N23" s="157"/>
      <c r="O23" s="157"/>
      <c r="P23" s="156" t="s">
        <v>11</v>
      </c>
    </row>
    <row r="24" spans="2:17" s="150" customFormat="1" ht="40" customHeight="1">
      <c r="B24" s="145" t="s">
        <v>12</v>
      </c>
      <c r="C24" s="145"/>
      <c r="D24" s="146" t="s">
        <v>176</v>
      </c>
      <c r="E24" s="147"/>
      <c r="F24" s="148">
        <v>10</v>
      </c>
      <c r="G24" s="148">
        <v>25</v>
      </c>
      <c r="H24" s="148">
        <v>80</v>
      </c>
      <c r="I24" s="148">
        <v>100</v>
      </c>
      <c r="J24" s="148">
        <v>65</v>
      </c>
      <c r="K24" s="148">
        <v>20</v>
      </c>
      <c r="L24" s="148"/>
      <c r="M24" s="148"/>
      <c r="N24" s="148"/>
      <c r="O24" s="148"/>
      <c r="P24" s="149">
        <f>SUM(E24:O24)</f>
        <v>300</v>
      </c>
      <c r="Q24" s="150">
        <f>P24*5%</f>
        <v>15</v>
      </c>
    </row>
    <row r="25" spans="2:17" s="150" customFormat="1" ht="40" customHeight="1">
      <c r="B25" s="145" t="s">
        <v>67</v>
      </c>
      <c r="C25" s="145"/>
      <c r="D25" s="147" t="str">
        <f>D24</f>
        <v>BLACK</v>
      </c>
      <c r="E25" s="147"/>
      <c r="F25" s="148">
        <f>ROUNDUP(F24*5%,0)</f>
        <v>1</v>
      </c>
      <c r="G25" s="148">
        <f t="shared" ref="G25:K25" si="4">ROUNDUP(G24*5%,0)</f>
        <v>2</v>
      </c>
      <c r="H25" s="148">
        <f t="shared" si="4"/>
        <v>4</v>
      </c>
      <c r="I25" s="148">
        <f t="shared" si="4"/>
        <v>5</v>
      </c>
      <c r="J25" s="148">
        <f t="shared" si="4"/>
        <v>4</v>
      </c>
      <c r="K25" s="148">
        <f t="shared" si="4"/>
        <v>1</v>
      </c>
      <c r="L25" s="148"/>
      <c r="M25" s="148"/>
      <c r="N25" s="148"/>
      <c r="O25" s="148"/>
      <c r="P25" s="149">
        <f>SUM(E25:O25)</f>
        <v>17</v>
      </c>
    </row>
    <row r="26" spans="2:17" s="150" customFormat="1" ht="40" customHeight="1">
      <c r="B26" s="145" t="s">
        <v>266</v>
      </c>
      <c r="C26" s="145"/>
      <c r="D26" s="147"/>
      <c r="E26" s="147"/>
      <c r="F26" s="148"/>
      <c r="G26" s="148"/>
      <c r="H26" s="148"/>
      <c r="I26" s="148">
        <v>1</v>
      </c>
      <c r="J26" s="148"/>
      <c r="K26" s="148"/>
      <c r="L26" s="148"/>
      <c r="M26" s="148"/>
      <c r="N26" s="148"/>
      <c r="O26" s="148"/>
      <c r="P26" s="149">
        <f>SUM(E26:O26)</f>
        <v>1</v>
      </c>
    </row>
    <row r="27" spans="2:17" s="155" customFormat="1" ht="40" customHeight="1">
      <c r="B27" s="151" t="s">
        <v>13</v>
      </c>
      <c r="C27" s="151"/>
      <c r="D27" s="152" t="str">
        <f>D24</f>
        <v>BLACK</v>
      </c>
      <c r="E27" s="153"/>
      <c r="F27" s="154">
        <f t="shared" ref="F27:H27" si="5">SUM(F24:F26)</f>
        <v>11</v>
      </c>
      <c r="G27" s="154">
        <f t="shared" si="5"/>
        <v>27</v>
      </c>
      <c r="H27" s="154">
        <f t="shared" si="5"/>
        <v>84</v>
      </c>
      <c r="I27" s="154">
        <f>SUM(I24:I26)</f>
        <v>106</v>
      </c>
      <c r="J27" s="154">
        <f t="shared" ref="J27:K27" si="6">SUM(J24:J26)</f>
        <v>69</v>
      </c>
      <c r="K27" s="154">
        <f t="shared" si="6"/>
        <v>21</v>
      </c>
      <c r="L27" s="154"/>
      <c r="M27" s="154"/>
      <c r="N27" s="154"/>
      <c r="O27" s="154"/>
      <c r="P27" s="154">
        <f t="shared" ref="P27" si="7">SUM(P24:P26)</f>
        <v>318</v>
      </c>
    </row>
    <row r="28" spans="2:17" s="5" customFormat="1" ht="31.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50" customFormat="1" ht="34.5" customHeight="1">
      <c r="B29" s="156"/>
      <c r="C29" s="156" t="s">
        <v>82</v>
      </c>
      <c r="D29" s="156" t="s">
        <v>9</v>
      </c>
      <c r="E29" s="157" t="s">
        <v>59</v>
      </c>
      <c r="F29" s="157" t="s">
        <v>76</v>
      </c>
      <c r="G29" s="157" t="s">
        <v>63</v>
      </c>
      <c r="H29" s="157" t="s">
        <v>10</v>
      </c>
      <c r="I29" s="157" t="s">
        <v>60</v>
      </c>
      <c r="J29" s="157" t="s">
        <v>61</v>
      </c>
      <c r="K29" s="157" t="s">
        <v>62</v>
      </c>
      <c r="L29" s="157"/>
      <c r="M29" s="157"/>
      <c r="N29" s="157"/>
      <c r="O29" s="157"/>
      <c r="P29" s="156" t="s">
        <v>11</v>
      </c>
    </row>
    <row r="30" spans="2:17" s="150" customFormat="1" ht="40" customHeight="1">
      <c r="B30" s="145" t="s">
        <v>12</v>
      </c>
      <c r="C30" s="145"/>
      <c r="D30" s="146" t="s">
        <v>191</v>
      </c>
      <c r="E30" s="147"/>
      <c r="F30" s="148">
        <v>10</v>
      </c>
      <c r="G30" s="148">
        <v>25</v>
      </c>
      <c r="H30" s="148">
        <v>80</v>
      </c>
      <c r="I30" s="148">
        <v>100</v>
      </c>
      <c r="J30" s="148">
        <v>65</v>
      </c>
      <c r="K30" s="148">
        <v>20</v>
      </c>
      <c r="L30" s="148"/>
      <c r="M30" s="148"/>
      <c r="N30" s="148"/>
      <c r="O30" s="148"/>
      <c r="P30" s="149">
        <f>SUM(E30:O30)</f>
        <v>300</v>
      </c>
      <c r="Q30" s="150">
        <f>P30*5%</f>
        <v>15</v>
      </c>
    </row>
    <row r="31" spans="2:17" s="150" customFormat="1" ht="40" customHeight="1">
      <c r="B31" s="145" t="s">
        <v>67</v>
      </c>
      <c r="C31" s="145"/>
      <c r="D31" s="147" t="str">
        <f>D30</f>
        <v>NAVY</v>
      </c>
      <c r="E31" s="147"/>
      <c r="F31" s="148">
        <f>ROUNDUP(F30*5%,0)</f>
        <v>1</v>
      </c>
      <c r="G31" s="148">
        <f t="shared" ref="G31:K31" si="8">ROUNDUP(G30*5%,0)</f>
        <v>2</v>
      </c>
      <c r="H31" s="148">
        <f t="shared" si="8"/>
        <v>4</v>
      </c>
      <c r="I31" s="148">
        <f t="shared" si="8"/>
        <v>5</v>
      </c>
      <c r="J31" s="148">
        <f t="shared" si="8"/>
        <v>4</v>
      </c>
      <c r="K31" s="148">
        <f t="shared" si="8"/>
        <v>1</v>
      </c>
      <c r="L31" s="148"/>
      <c r="M31" s="148"/>
      <c r="N31" s="148"/>
      <c r="O31" s="148"/>
      <c r="P31" s="149">
        <f>SUM(E31:O31)</f>
        <v>17</v>
      </c>
    </row>
    <row r="32" spans="2:17" s="150" customFormat="1" ht="40" customHeight="1">
      <c r="B32" s="145" t="s">
        <v>266</v>
      </c>
      <c r="C32" s="145"/>
      <c r="D32" s="147"/>
      <c r="E32" s="147"/>
      <c r="F32" s="148"/>
      <c r="G32" s="148"/>
      <c r="H32" s="148"/>
      <c r="I32" s="148">
        <v>1</v>
      </c>
      <c r="J32" s="148"/>
      <c r="K32" s="148"/>
      <c r="L32" s="148"/>
      <c r="M32" s="148"/>
      <c r="N32" s="148"/>
      <c r="O32" s="148"/>
      <c r="P32" s="149">
        <f>SUM(E32:O32)</f>
        <v>1</v>
      </c>
    </row>
    <row r="33" spans="1:18" s="155" customFormat="1" ht="40" customHeight="1">
      <c r="B33" s="151" t="s">
        <v>13</v>
      </c>
      <c r="C33" s="151"/>
      <c r="D33" s="152" t="str">
        <f>D30</f>
        <v>NAVY</v>
      </c>
      <c r="E33" s="153"/>
      <c r="F33" s="154">
        <f t="shared" ref="F33:H33" si="9">SUM(F30:F32)</f>
        <v>11</v>
      </c>
      <c r="G33" s="154">
        <f t="shared" si="9"/>
        <v>27</v>
      </c>
      <c r="H33" s="154">
        <f t="shared" si="9"/>
        <v>84</v>
      </c>
      <c r="I33" s="154">
        <f>SUM(I30:I32)</f>
        <v>106</v>
      </c>
      <c r="J33" s="154">
        <f t="shared" ref="J33:K33" si="10">SUM(J30:J32)</f>
        <v>69</v>
      </c>
      <c r="K33" s="154">
        <f t="shared" si="10"/>
        <v>21</v>
      </c>
      <c r="L33" s="154"/>
      <c r="M33" s="154"/>
      <c r="N33" s="154"/>
      <c r="O33" s="154"/>
      <c r="P33" s="154">
        <f t="shared" ref="P33" si="11">SUM(P30:P32)</f>
        <v>318</v>
      </c>
    </row>
    <row r="34" spans="1:18" s="5" customFormat="1" ht="27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5" customFormat="1" ht="35" customHeight="1">
      <c r="B35" s="158" t="s">
        <v>14</v>
      </c>
      <c r="C35" s="159"/>
      <c r="D35" s="158"/>
      <c r="E35" s="160"/>
      <c r="F35" s="161"/>
      <c r="G35" s="161">
        <f>G21+G27+G33</f>
        <v>81</v>
      </c>
      <c r="H35" s="161">
        <f>H21+H27+H33</f>
        <v>252</v>
      </c>
      <c r="I35" s="161">
        <f>I21+I27+I33</f>
        <v>318</v>
      </c>
      <c r="J35" s="161">
        <f>J21+J27+J33</f>
        <v>207</v>
      </c>
      <c r="K35" s="161">
        <f>K21+K27+K33</f>
        <v>63</v>
      </c>
      <c r="L35" s="161"/>
      <c r="M35" s="161"/>
      <c r="N35" s="161"/>
      <c r="O35" s="161"/>
      <c r="P35" s="161">
        <f>P21+P27+P33</f>
        <v>954</v>
      </c>
    </row>
    <row r="36" spans="1:18" s="29" customFormat="1" ht="20.25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7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5" customFormat="1" ht="170" customHeight="1" thickBot="1">
      <c r="A38" s="350" t="s">
        <v>16</v>
      </c>
      <c r="B38" s="351"/>
      <c r="C38" s="352"/>
      <c r="D38" s="162" t="s">
        <v>17</v>
      </c>
      <c r="E38" s="163" t="s">
        <v>18</v>
      </c>
      <c r="F38" s="162" t="s">
        <v>19</v>
      </c>
      <c r="G38" s="164" t="s">
        <v>20</v>
      </c>
      <c r="H38" s="164" t="s">
        <v>21</v>
      </c>
      <c r="I38" s="164" t="s">
        <v>37</v>
      </c>
      <c r="J38" s="164" t="s">
        <v>38</v>
      </c>
      <c r="K38" s="164" t="s">
        <v>115</v>
      </c>
      <c r="L38" s="164" t="s">
        <v>39</v>
      </c>
      <c r="M38" s="346" t="s">
        <v>52</v>
      </c>
      <c r="N38" s="347"/>
      <c r="O38" s="347"/>
      <c r="P38" s="348"/>
    </row>
    <row r="39" spans="1:18" s="43" customFormat="1" ht="40.5" customHeight="1">
      <c r="A39" s="39" t="str">
        <f>$D$21</f>
        <v>GREEN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72" customFormat="1" ht="88" customHeight="1">
      <c r="A40" s="166">
        <v>1</v>
      </c>
      <c r="B40" s="353" t="str">
        <f>L11</f>
        <v>SINGLE JERSEY 100% CM16 230GSM</v>
      </c>
      <c r="C40" s="354"/>
      <c r="D40" s="167" t="s">
        <v>51</v>
      </c>
      <c r="E40" s="227" t="s">
        <v>200</v>
      </c>
      <c r="F40" s="168" t="s">
        <v>10</v>
      </c>
      <c r="G40" s="169">
        <f>P21</f>
        <v>318</v>
      </c>
      <c r="H40" s="168">
        <v>0.79</v>
      </c>
      <c r="I40" s="170">
        <f>G40*H40</f>
        <v>251.22</v>
      </c>
      <c r="J40" s="170">
        <f>I40*4%+I40*3%</f>
        <v>17.5854</v>
      </c>
      <c r="K40" s="170">
        <v>2</v>
      </c>
      <c r="L40" s="171">
        <f>+K40+J40+I40</f>
        <v>270.80540000000002</v>
      </c>
      <c r="M40" s="357" t="s">
        <v>216</v>
      </c>
      <c r="N40" s="340"/>
      <c r="O40" s="340"/>
      <c r="P40" s="341"/>
    </row>
    <row r="41" spans="1:18" s="172" customFormat="1" ht="98.5" customHeight="1">
      <c r="A41" s="166">
        <v>2</v>
      </c>
      <c r="B41" s="355" t="s">
        <v>116</v>
      </c>
      <c r="C41" s="356"/>
      <c r="D41" s="167" t="s">
        <v>64</v>
      </c>
      <c r="E41" s="227" t="str">
        <f>E40</f>
        <v>GREENER PASTURES 19-6311 TCX</v>
      </c>
      <c r="F41" s="168" t="s">
        <v>10</v>
      </c>
      <c r="G41" s="169">
        <f>G40</f>
        <v>318</v>
      </c>
      <c r="H41" s="168">
        <v>2.1999999999999999E-2</v>
      </c>
      <c r="I41" s="170">
        <f t="shared" ref="I41" si="12">G41*H41</f>
        <v>6.9959999999999996</v>
      </c>
      <c r="J41" s="170"/>
      <c r="K41" s="170"/>
      <c r="L41" s="171">
        <f>+K41+J41+I41</f>
        <v>6.9959999999999996</v>
      </c>
      <c r="M41" s="357" t="s">
        <v>217</v>
      </c>
      <c r="N41" s="340"/>
      <c r="O41" s="340"/>
      <c r="P41" s="341"/>
      <c r="R41" s="172">
        <f>10/0.02</f>
        <v>500</v>
      </c>
    </row>
    <row r="42" spans="1:18" s="43" customFormat="1" ht="40.5" customHeight="1">
      <c r="A42" s="39" t="str">
        <f>$D$27</f>
        <v>BLACK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85.5" customHeight="1">
      <c r="A43" s="44">
        <v>3</v>
      </c>
      <c r="B43" s="325" t="str">
        <f>B40</f>
        <v>SINGLE JERSEY 100% CM16 230GSM</v>
      </c>
      <c r="C43" s="326"/>
      <c r="D43" s="45" t="s">
        <v>51</v>
      </c>
      <c r="E43" s="227" t="s">
        <v>182</v>
      </c>
      <c r="F43" s="46" t="s">
        <v>10</v>
      </c>
      <c r="G43" s="47">
        <f>P24</f>
        <v>300</v>
      </c>
      <c r="H43" s="168">
        <v>0.79</v>
      </c>
      <c r="I43" s="48">
        <f>G43*H43</f>
        <v>237</v>
      </c>
      <c r="J43" s="48">
        <f>I43*4%+I43*3%</f>
        <v>16.59</v>
      </c>
      <c r="K43" s="48">
        <v>2</v>
      </c>
      <c r="L43" s="49">
        <f>+K43+J43+I43</f>
        <v>255.59</v>
      </c>
      <c r="M43" s="339"/>
      <c r="N43" s="340"/>
      <c r="O43" s="340"/>
      <c r="P43" s="341"/>
    </row>
    <row r="44" spans="1:18" s="5" customFormat="1" ht="92.5" customHeight="1">
      <c r="A44" s="44">
        <v>4</v>
      </c>
      <c r="B44" s="325" t="str">
        <f>B41</f>
        <v>RIB 1X1 100% COTTON CM16 300-330GSM</v>
      </c>
      <c r="C44" s="326"/>
      <c r="D44" s="45" t="s">
        <v>64</v>
      </c>
      <c r="E44" s="227" t="str">
        <f>E43</f>
        <v>JET BLACK 19-0303</v>
      </c>
      <c r="F44" s="46" t="s">
        <v>10</v>
      </c>
      <c r="G44" s="47">
        <f>G43</f>
        <v>300</v>
      </c>
      <c r="H44" s="168">
        <v>2.1999999999999999E-2</v>
      </c>
      <c r="I44" s="48">
        <f t="shared" ref="I44" si="13">G44*H44</f>
        <v>6.6</v>
      </c>
      <c r="J44" s="48"/>
      <c r="K44" s="48"/>
      <c r="L44" s="49">
        <f t="shared" ref="L44" si="14">+K44+J44+I44</f>
        <v>6.6</v>
      </c>
      <c r="M44" s="339"/>
      <c r="N44" s="340"/>
      <c r="O44" s="340"/>
      <c r="P44" s="341"/>
    </row>
    <row r="45" spans="1:18" s="43" customFormat="1" ht="39" customHeight="1">
      <c r="A45" s="39" t="str">
        <f>$D$33</f>
        <v>NAVY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2"/>
    </row>
    <row r="46" spans="1:18" s="5" customFormat="1" ht="84" customHeight="1">
      <c r="A46" s="44">
        <v>5</v>
      </c>
      <c r="B46" s="325" t="str">
        <f>B43</f>
        <v>SINGLE JERSEY 100% CM16 230GSM</v>
      </c>
      <c r="C46" s="326"/>
      <c r="D46" s="45" t="s">
        <v>51</v>
      </c>
      <c r="E46" s="233" t="s">
        <v>192</v>
      </c>
      <c r="F46" s="46" t="s">
        <v>10</v>
      </c>
      <c r="G46" s="47">
        <f>P33</f>
        <v>318</v>
      </c>
      <c r="H46" s="168">
        <v>0.79</v>
      </c>
      <c r="I46" s="48">
        <f>G46*H46</f>
        <v>251.22</v>
      </c>
      <c r="J46" s="48">
        <f>I46*4%+I46*3%</f>
        <v>17.5854</v>
      </c>
      <c r="K46" s="48">
        <v>2</v>
      </c>
      <c r="L46" s="49">
        <f>+K46+J46+I46</f>
        <v>270.80540000000002</v>
      </c>
      <c r="M46" s="357" t="s">
        <v>218</v>
      </c>
      <c r="N46" s="340"/>
      <c r="O46" s="340"/>
      <c r="P46" s="341"/>
    </row>
    <row r="47" spans="1:18" s="5" customFormat="1" ht="81.5" customHeight="1">
      <c r="A47" s="44">
        <v>6</v>
      </c>
      <c r="B47" s="325" t="str">
        <f>B41</f>
        <v>RIB 1X1 100% COTTON CM16 300-330GSM</v>
      </c>
      <c r="C47" s="326"/>
      <c r="D47" s="45" t="s">
        <v>64</v>
      </c>
      <c r="E47" s="233" t="str">
        <f>E46</f>
        <v>INSIGNIA BLUE 19-4028 TCX</v>
      </c>
      <c r="F47" s="46" t="s">
        <v>10</v>
      </c>
      <c r="G47" s="47">
        <f>G46</f>
        <v>318</v>
      </c>
      <c r="H47" s="168">
        <v>2.1999999999999999E-2</v>
      </c>
      <c r="I47" s="48">
        <f t="shared" ref="I47" si="15">G47*H47</f>
        <v>6.9959999999999996</v>
      </c>
      <c r="J47" s="48"/>
      <c r="K47" s="48"/>
      <c r="L47" s="49">
        <f t="shared" ref="L47" si="16">+K47+J47+I47</f>
        <v>6.9959999999999996</v>
      </c>
      <c r="M47" s="357" t="s">
        <v>219</v>
      </c>
      <c r="N47" s="340"/>
      <c r="O47" s="340"/>
      <c r="P47" s="341"/>
    </row>
    <row r="48" spans="1:18" s="51" customFormat="1" ht="33" customHeight="1" thickBot="1">
      <c r="B48" s="8" t="s">
        <v>22</v>
      </c>
      <c r="G48" s="52"/>
      <c r="P48" s="53"/>
    </row>
    <row r="49" spans="1:16" s="54" customFormat="1" ht="124" customHeight="1">
      <c r="A49" s="400" t="s">
        <v>23</v>
      </c>
      <c r="B49" s="401"/>
      <c r="C49" s="401"/>
      <c r="D49" s="401"/>
      <c r="E49" s="402"/>
      <c r="F49" s="173" t="s">
        <v>47</v>
      </c>
      <c r="G49" s="173" t="s">
        <v>24</v>
      </c>
      <c r="H49" s="393" t="s">
        <v>42</v>
      </c>
      <c r="I49" s="394"/>
      <c r="J49" s="175" t="s">
        <v>19</v>
      </c>
      <c r="K49" s="173" t="s">
        <v>48</v>
      </c>
      <c r="L49" s="173" t="s">
        <v>25</v>
      </c>
      <c r="M49" s="174" t="s">
        <v>26</v>
      </c>
      <c r="N49" s="174" t="s">
        <v>27</v>
      </c>
      <c r="O49" s="174" t="s">
        <v>28</v>
      </c>
      <c r="P49" s="176" t="s">
        <v>29</v>
      </c>
    </row>
    <row r="50" spans="1:16" s="172" customFormat="1" ht="64" customHeight="1">
      <c r="A50" s="177">
        <v>1</v>
      </c>
      <c r="B50" s="379" t="s">
        <v>41</v>
      </c>
      <c r="C50" s="379"/>
      <c r="D50" s="379"/>
      <c r="E50" s="379"/>
      <c r="F50" s="85" t="s">
        <v>202</v>
      </c>
      <c r="G50" s="229" t="s">
        <v>201</v>
      </c>
      <c r="H50" s="374" t="str">
        <f>$D$18</f>
        <v>GREEN</v>
      </c>
      <c r="I50" s="375"/>
      <c r="J50" s="178" t="s">
        <v>30</v>
      </c>
      <c r="K50" s="178">
        <f>$P$21</f>
        <v>318</v>
      </c>
      <c r="L50" s="179">
        <f>130/4500</f>
        <v>2.8888888888888888E-2</v>
      </c>
      <c r="M50" s="180">
        <f t="shared" ref="M50" si="17">K50*L50</f>
        <v>9.1866666666666656</v>
      </c>
      <c r="N50" s="181">
        <f t="shared" ref="N50:N55" si="18">M50*3%</f>
        <v>0.27559999999999996</v>
      </c>
      <c r="O50" s="182">
        <f t="shared" ref="O50" si="19">ROUNDUP(N50+M50,0)</f>
        <v>10</v>
      </c>
      <c r="P50" s="183"/>
    </row>
    <row r="51" spans="1:16" s="172" customFormat="1" ht="63" customHeight="1">
      <c r="A51" s="177">
        <v>1</v>
      </c>
      <c r="B51" s="379" t="s">
        <v>41</v>
      </c>
      <c r="C51" s="379"/>
      <c r="D51" s="379"/>
      <c r="E51" s="379"/>
      <c r="F51" s="85" t="s">
        <v>184</v>
      </c>
      <c r="G51" s="229" t="s">
        <v>183</v>
      </c>
      <c r="H51" s="374" t="str">
        <f>$D$24</f>
        <v>BLACK</v>
      </c>
      <c r="I51" s="375"/>
      <c r="J51" s="178" t="s">
        <v>30</v>
      </c>
      <c r="K51" s="178">
        <f>$P$27</f>
        <v>318</v>
      </c>
      <c r="L51" s="179">
        <f t="shared" ref="L51:L52" si="20">130/4500</f>
        <v>2.8888888888888888E-2</v>
      </c>
      <c r="M51" s="180">
        <f t="shared" ref="M51:M52" si="21">K51*L51</f>
        <v>9.1866666666666656</v>
      </c>
      <c r="N51" s="181">
        <f t="shared" si="18"/>
        <v>0.27559999999999996</v>
      </c>
      <c r="O51" s="182">
        <f t="shared" ref="O51:O52" si="22">ROUNDUP(N51+M51,0)</f>
        <v>10</v>
      </c>
      <c r="P51" s="183"/>
    </row>
    <row r="52" spans="1:16" s="172" customFormat="1" ht="55.5" customHeight="1">
      <c r="A52" s="177">
        <v>1</v>
      </c>
      <c r="B52" s="376" t="s">
        <v>41</v>
      </c>
      <c r="C52" s="377"/>
      <c r="D52" s="377"/>
      <c r="E52" s="378"/>
      <c r="F52" s="228" t="s">
        <v>194</v>
      </c>
      <c r="G52" s="229" t="s">
        <v>193</v>
      </c>
      <c r="H52" s="374" t="str">
        <f>$D$30</f>
        <v>NAVY</v>
      </c>
      <c r="I52" s="375"/>
      <c r="J52" s="178" t="s">
        <v>30</v>
      </c>
      <c r="K52" s="178">
        <f>$P$33</f>
        <v>318</v>
      </c>
      <c r="L52" s="179">
        <f t="shared" si="20"/>
        <v>2.8888888888888888E-2</v>
      </c>
      <c r="M52" s="180">
        <f t="shared" si="21"/>
        <v>9.1866666666666656</v>
      </c>
      <c r="N52" s="181">
        <f t="shared" si="18"/>
        <v>0.27559999999999996</v>
      </c>
      <c r="O52" s="182">
        <f t="shared" si="22"/>
        <v>10</v>
      </c>
      <c r="P52" s="183"/>
    </row>
    <row r="53" spans="1:16" s="172" customFormat="1" ht="68" customHeight="1">
      <c r="A53" s="177">
        <v>2</v>
      </c>
      <c r="B53" s="355" t="s">
        <v>187</v>
      </c>
      <c r="C53" s="380"/>
      <c r="D53" s="380"/>
      <c r="E53" s="356"/>
      <c r="F53" s="228" t="s">
        <v>90</v>
      </c>
      <c r="G53" s="229"/>
      <c r="H53" s="374" t="str">
        <f>$D$24</f>
        <v>BLACK</v>
      </c>
      <c r="I53" s="375"/>
      <c r="J53" s="178" t="s">
        <v>31</v>
      </c>
      <c r="K53" s="178">
        <f>$P$21</f>
        <v>318</v>
      </c>
      <c r="L53" s="179">
        <v>1</v>
      </c>
      <c r="M53" s="180">
        <f t="shared" ref="M53" si="23">L53*K53</f>
        <v>318</v>
      </c>
      <c r="N53" s="181">
        <f t="shared" si="18"/>
        <v>9.5399999999999991</v>
      </c>
      <c r="O53" s="182">
        <f t="shared" ref="O53" si="24">N53+M53</f>
        <v>327.54000000000002</v>
      </c>
      <c r="P53" s="59" t="s">
        <v>273</v>
      </c>
    </row>
    <row r="54" spans="1:16" s="172" customFormat="1" ht="67" customHeight="1">
      <c r="A54" s="177">
        <v>2</v>
      </c>
      <c r="B54" s="355" t="s">
        <v>187</v>
      </c>
      <c r="C54" s="380"/>
      <c r="D54" s="380"/>
      <c r="E54" s="356"/>
      <c r="F54" s="228" t="s">
        <v>90</v>
      </c>
      <c r="G54" s="229"/>
      <c r="H54" s="374" t="str">
        <f>$D$24</f>
        <v>BLACK</v>
      </c>
      <c r="I54" s="375"/>
      <c r="J54" s="178" t="s">
        <v>31</v>
      </c>
      <c r="K54" s="178">
        <f>$P$27</f>
        <v>318</v>
      </c>
      <c r="L54" s="179">
        <v>1</v>
      </c>
      <c r="M54" s="180">
        <f t="shared" ref="M54:M55" si="25">L54*K54</f>
        <v>318</v>
      </c>
      <c r="N54" s="181">
        <f t="shared" si="18"/>
        <v>9.5399999999999991</v>
      </c>
      <c r="O54" s="182">
        <f t="shared" ref="O54:O55" si="26">N54+M54</f>
        <v>327.54000000000002</v>
      </c>
      <c r="P54" s="59" t="s">
        <v>273</v>
      </c>
    </row>
    <row r="55" spans="1:16" s="172" customFormat="1" ht="67" customHeight="1">
      <c r="A55" s="177">
        <v>2</v>
      </c>
      <c r="B55" s="355" t="s">
        <v>187</v>
      </c>
      <c r="C55" s="380"/>
      <c r="D55" s="380"/>
      <c r="E55" s="356"/>
      <c r="F55" s="228" t="s">
        <v>90</v>
      </c>
      <c r="G55" s="229"/>
      <c r="H55" s="374" t="str">
        <f>$D$30</f>
        <v>NAVY</v>
      </c>
      <c r="I55" s="375"/>
      <c r="J55" s="178" t="s">
        <v>31</v>
      </c>
      <c r="K55" s="178">
        <f>$P$33</f>
        <v>318</v>
      </c>
      <c r="L55" s="179">
        <v>1</v>
      </c>
      <c r="M55" s="180">
        <f t="shared" si="25"/>
        <v>318</v>
      </c>
      <c r="N55" s="181">
        <f t="shared" si="18"/>
        <v>9.5399999999999991</v>
      </c>
      <c r="O55" s="182">
        <f t="shared" si="26"/>
        <v>327.54000000000002</v>
      </c>
      <c r="P55" s="59" t="s">
        <v>273</v>
      </c>
    </row>
    <row r="56" spans="1:16" s="62" customFormat="1" ht="19.5" customHeight="1">
      <c r="A56" s="38"/>
      <c r="B56" s="38"/>
      <c r="C56" s="38"/>
      <c r="D56" s="38"/>
      <c r="E56" s="38"/>
      <c r="F56" s="38"/>
      <c r="G56" s="61"/>
      <c r="H56" s="38"/>
      <c r="I56" s="38"/>
      <c r="J56" s="38"/>
      <c r="K56" s="38"/>
      <c r="L56" s="38"/>
      <c r="M56" s="38"/>
      <c r="N56" s="38"/>
      <c r="O56" s="38"/>
      <c r="P56" s="38"/>
    </row>
    <row r="57" spans="1:16" s="51" customFormat="1" ht="33" customHeight="1" thickBot="1">
      <c r="B57" s="8" t="s">
        <v>72</v>
      </c>
      <c r="F57" s="63"/>
      <c r="G57" s="64"/>
      <c r="H57" s="63"/>
      <c r="I57" s="63"/>
      <c r="J57" s="63"/>
      <c r="K57" s="63"/>
      <c r="L57" s="63"/>
      <c r="M57" s="63"/>
      <c r="N57" s="63"/>
      <c r="O57" s="63"/>
      <c r="P57" s="65"/>
    </row>
    <row r="58" spans="1:16" s="54" customFormat="1" ht="120" customHeight="1">
      <c r="A58" s="395" t="s">
        <v>23</v>
      </c>
      <c r="B58" s="396"/>
      <c r="C58" s="396"/>
      <c r="D58" s="396"/>
      <c r="E58" s="397"/>
      <c r="F58" s="88" t="s">
        <v>47</v>
      </c>
      <c r="G58" s="88" t="s">
        <v>24</v>
      </c>
      <c r="H58" s="398" t="s">
        <v>42</v>
      </c>
      <c r="I58" s="399"/>
      <c r="J58" s="89" t="s">
        <v>19</v>
      </c>
      <c r="K58" s="88" t="s">
        <v>48</v>
      </c>
      <c r="L58" s="88" t="s">
        <v>25</v>
      </c>
      <c r="M58" s="90" t="s">
        <v>26</v>
      </c>
      <c r="N58" s="90" t="s">
        <v>27</v>
      </c>
      <c r="O58" s="90" t="s">
        <v>28</v>
      </c>
      <c r="P58" s="91" t="s">
        <v>29</v>
      </c>
    </row>
    <row r="59" spans="1:16" s="5" customFormat="1" ht="48" customHeight="1">
      <c r="A59" s="55">
        <v>1</v>
      </c>
      <c r="B59" s="322" t="s">
        <v>108</v>
      </c>
      <c r="C59" s="323"/>
      <c r="D59" s="323"/>
      <c r="E59" s="323"/>
      <c r="F59" s="85" t="s">
        <v>40</v>
      </c>
      <c r="G59" s="85"/>
      <c r="H59" s="312" t="str">
        <f>$D$21</f>
        <v>GREEN</v>
      </c>
      <c r="I59" s="313"/>
      <c r="J59" s="56" t="s">
        <v>31</v>
      </c>
      <c r="K59" s="56">
        <f>$P$21</f>
        <v>318</v>
      </c>
      <c r="L59" s="60">
        <v>1</v>
      </c>
      <c r="M59" s="60">
        <f t="shared" ref="M59:M61" si="27">L59*K59</f>
        <v>318</v>
      </c>
      <c r="N59" s="60">
        <f>M59*3%+3</f>
        <v>12.54</v>
      </c>
      <c r="O59" s="58">
        <f t="shared" ref="O59:O76" si="28">N59+M59</f>
        <v>330.54</v>
      </c>
      <c r="P59" s="125" t="s">
        <v>274</v>
      </c>
    </row>
    <row r="60" spans="1:16" s="5" customFormat="1" ht="48" customHeight="1">
      <c r="A60" s="55">
        <v>1</v>
      </c>
      <c r="B60" s="322" t="s">
        <v>108</v>
      </c>
      <c r="C60" s="323"/>
      <c r="D60" s="323"/>
      <c r="E60" s="323"/>
      <c r="F60" s="85" t="s">
        <v>40</v>
      </c>
      <c r="G60" s="85"/>
      <c r="H60" s="312" t="str">
        <f>$D$27</f>
        <v>BLACK</v>
      </c>
      <c r="I60" s="313"/>
      <c r="J60" s="56" t="s">
        <v>31</v>
      </c>
      <c r="K60" s="56">
        <f>$P$27</f>
        <v>318</v>
      </c>
      <c r="L60" s="60">
        <v>1</v>
      </c>
      <c r="M60" s="60">
        <f t="shared" ref="M60" si="29">L60*K60</f>
        <v>318</v>
      </c>
      <c r="N60" s="60">
        <f t="shared" ref="N60:N76" si="30">M60*3%</f>
        <v>9.5399999999999991</v>
      </c>
      <c r="O60" s="58">
        <f t="shared" si="28"/>
        <v>327.54000000000002</v>
      </c>
      <c r="P60" s="125" t="s">
        <v>274</v>
      </c>
    </row>
    <row r="61" spans="1:16" s="5" customFormat="1" ht="48" customHeight="1">
      <c r="A61" s="55">
        <v>1</v>
      </c>
      <c r="B61" s="322" t="s">
        <v>108</v>
      </c>
      <c r="C61" s="323"/>
      <c r="D61" s="323"/>
      <c r="E61" s="323"/>
      <c r="F61" s="85" t="s">
        <v>40</v>
      </c>
      <c r="G61" s="85"/>
      <c r="H61" s="312" t="str">
        <f>$D$33</f>
        <v>NAVY</v>
      </c>
      <c r="I61" s="313"/>
      <c r="J61" s="56" t="s">
        <v>31</v>
      </c>
      <c r="K61" s="56">
        <f>$P$33</f>
        <v>318</v>
      </c>
      <c r="L61" s="60">
        <v>1</v>
      </c>
      <c r="M61" s="60">
        <f t="shared" si="27"/>
        <v>318</v>
      </c>
      <c r="N61" s="60">
        <f t="shared" si="30"/>
        <v>9.5399999999999991</v>
      </c>
      <c r="O61" s="58">
        <f t="shared" si="28"/>
        <v>327.54000000000002</v>
      </c>
      <c r="P61" s="125" t="s">
        <v>274</v>
      </c>
    </row>
    <row r="62" spans="1:16" s="5" customFormat="1" ht="40.5" customHeight="1">
      <c r="A62" s="55">
        <v>2</v>
      </c>
      <c r="B62" s="322" t="s">
        <v>118</v>
      </c>
      <c r="C62" s="323"/>
      <c r="D62" s="323"/>
      <c r="E62" s="323"/>
      <c r="F62" s="85" t="s">
        <v>117</v>
      </c>
      <c r="G62" s="85"/>
      <c r="H62" s="312" t="str">
        <f>$D$21</f>
        <v>GREEN</v>
      </c>
      <c r="I62" s="313"/>
      <c r="J62" s="56" t="s">
        <v>31</v>
      </c>
      <c r="K62" s="56">
        <f>$P$21</f>
        <v>318</v>
      </c>
      <c r="L62" s="60">
        <v>1</v>
      </c>
      <c r="M62" s="60">
        <f t="shared" ref="M62" si="31">L62*K62</f>
        <v>318</v>
      </c>
      <c r="N62" s="60">
        <f>M62*3%+3</f>
        <v>12.54</v>
      </c>
      <c r="O62" s="58">
        <f t="shared" si="28"/>
        <v>330.54</v>
      </c>
      <c r="P62" s="59" t="s">
        <v>149</v>
      </c>
    </row>
    <row r="63" spans="1:16" s="5" customFormat="1" ht="40.5" customHeight="1">
      <c r="A63" s="55">
        <v>2</v>
      </c>
      <c r="B63" s="322" t="s">
        <v>118</v>
      </c>
      <c r="C63" s="323"/>
      <c r="D63" s="323"/>
      <c r="E63" s="323"/>
      <c r="F63" s="85" t="s">
        <v>117</v>
      </c>
      <c r="G63" s="85"/>
      <c r="H63" s="312" t="str">
        <f>$D$27</f>
        <v>BLACK</v>
      </c>
      <c r="I63" s="313"/>
      <c r="J63" s="56" t="s">
        <v>31</v>
      </c>
      <c r="K63" s="56">
        <f>$P$27</f>
        <v>318</v>
      </c>
      <c r="L63" s="60">
        <v>1</v>
      </c>
      <c r="M63" s="60">
        <f t="shared" ref="M63" si="32">L63*K63</f>
        <v>318</v>
      </c>
      <c r="N63" s="60">
        <f t="shared" si="30"/>
        <v>9.5399999999999991</v>
      </c>
      <c r="O63" s="58">
        <f t="shared" ref="O63" si="33">N63+M63</f>
        <v>327.54000000000002</v>
      </c>
      <c r="P63" s="59" t="s">
        <v>149</v>
      </c>
    </row>
    <row r="64" spans="1:16" s="5" customFormat="1" ht="40.5" customHeight="1">
      <c r="A64" s="55">
        <v>2</v>
      </c>
      <c r="B64" s="322" t="s">
        <v>118</v>
      </c>
      <c r="C64" s="323"/>
      <c r="D64" s="323"/>
      <c r="E64" s="323"/>
      <c r="F64" s="85" t="s">
        <v>117</v>
      </c>
      <c r="G64" s="85"/>
      <c r="H64" s="312" t="str">
        <f>$D$33</f>
        <v>NAVY</v>
      </c>
      <c r="I64" s="313"/>
      <c r="J64" s="56" t="s">
        <v>31</v>
      </c>
      <c r="K64" s="56">
        <f t="shared" ref="K64:K70" si="34">$P$33</f>
        <v>318</v>
      </c>
      <c r="L64" s="60">
        <v>1</v>
      </c>
      <c r="M64" s="60">
        <f t="shared" ref="M64:M66" si="35">L64*K64</f>
        <v>318</v>
      </c>
      <c r="N64" s="60">
        <f t="shared" si="30"/>
        <v>9.5399999999999991</v>
      </c>
      <c r="O64" s="58">
        <f t="shared" ref="O64:O66" si="36">N64+M64</f>
        <v>327.54000000000002</v>
      </c>
      <c r="P64" s="59" t="s">
        <v>149</v>
      </c>
    </row>
    <row r="65" spans="1:16" s="5" customFormat="1" ht="48" customHeight="1">
      <c r="A65" s="55">
        <v>3</v>
      </c>
      <c r="B65" s="322" t="s">
        <v>109</v>
      </c>
      <c r="C65" s="323"/>
      <c r="D65" s="323"/>
      <c r="E65" s="323"/>
      <c r="F65" s="85" t="s">
        <v>40</v>
      </c>
      <c r="G65" s="85"/>
      <c r="H65" s="312" t="str">
        <f>$D$21</f>
        <v>GREEN</v>
      </c>
      <c r="I65" s="313"/>
      <c r="J65" s="56" t="s">
        <v>31</v>
      </c>
      <c r="K65" s="56">
        <f>$P$21</f>
        <v>318</v>
      </c>
      <c r="L65" s="60">
        <v>1</v>
      </c>
      <c r="M65" s="60">
        <f t="shared" ref="M65" si="37">L65*K65</f>
        <v>318</v>
      </c>
      <c r="N65" s="60">
        <f>M65*3%+3</f>
        <v>12.54</v>
      </c>
      <c r="O65" s="58">
        <f t="shared" ref="O65" si="38">N65+M65</f>
        <v>330.54</v>
      </c>
      <c r="P65" s="126" t="s">
        <v>156</v>
      </c>
    </row>
    <row r="66" spans="1:16" s="5" customFormat="1" ht="41.5" customHeight="1">
      <c r="A66" s="55">
        <v>3</v>
      </c>
      <c r="B66" s="322" t="s">
        <v>109</v>
      </c>
      <c r="C66" s="323"/>
      <c r="D66" s="323"/>
      <c r="E66" s="323"/>
      <c r="F66" s="85" t="s">
        <v>40</v>
      </c>
      <c r="G66" s="85"/>
      <c r="H66" s="312" t="str">
        <f>$D$27</f>
        <v>BLACK</v>
      </c>
      <c r="I66" s="313"/>
      <c r="J66" s="56" t="s">
        <v>31</v>
      </c>
      <c r="K66" s="56">
        <f>$P$27</f>
        <v>318</v>
      </c>
      <c r="L66" s="60">
        <v>1</v>
      </c>
      <c r="M66" s="60">
        <f t="shared" si="35"/>
        <v>318</v>
      </c>
      <c r="N66" s="60">
        <f t="shared" si="30"/>
        <v>9.5399999999999991</v>
      </c>
      <c r="O66" s="58">
        <f t="shared" si="36"/>
        <v>327.54000000000002</v>
      </c>
      <c r="P66" s="126" t="s">
        <v>156</v>
      </c>
    </row>
    <row r="67" spans="1:16" s="5" customFormat="1" ht="41.5" customHeight="1">
      <c r="A67" s="55">
        <v>3</v>
      </c>
      <c r="B67" s="322" t="s">
        <v>109</v>
      </c>
      <c r="C67" s="323"/>
      <c r="D67" s="323"/>
      <c r="E67" s="323"/>
      <c r="F67" s="85" t="s">
        <v>40</v>
      </c>
      <c r="G67" s="85"/>
      <c r="H67" s="312" t="str">
        <f>$D$33</f>
        <v>NAVY</v>
      </c>
      <c r="I67" s="313"/>
      <c r="J67" s="56" t="s">
        <v>31</v>
      </c>
      <c r="K67" s="56">
        <f t="shared" si="34"/>
        <v>318</v>
      </c>
      <c r="L67" s="60">
        <v>1</v>
      </c>
      <c r="M67" s="60">
        <f t="shared" ref="M67:M69" si="39">L67*K67</f>
        <v>318</v>
      </c>
      <c r="N67" s="60">
        <f t="shared" si="30"/>
        <v>9.5399999999999991</v>
      </c>
      <c r="O67" s="58">
        <f t="shared" ref="O67:O69" si="40">N67+M67</f>
        <v>327.54000000000002</v>
      </c>
      <c r="P67" s="126" t="s">
        <v>156</v>
      </c>
    </row>
    <row r="68" spans="1:16" s="5" customFormat="1" ht="44" customHeight="1">
      <c r="A68" s="55">
        <v>4</v>
      </c>
      <c r="B68" s="322" t="s">
        <v>110</v>
      </c>
      <c r="C68" s="323"/>
      <c r="D68" s="323"/>
      <c r="E68" s="323"/>
      <c r="F68" s="85" t="s">
        <v>117</v>
      </c>
      <c r="G68" s="85"/>
      <c r="H68" s="312" t="str">
        <f>$D$21</f>
        <v>GREEN</v>
      </c>
      <c r="I68" s="313"/>
      <c r="J68" s="56" t="s">
        <v>31</v>
      </c>
      <c r="K68" s="56">
        <f>$P$21</f>
        <v>318</v>
      </c>
      <c r="L68" s="57">
        <f>1/50</f>
        <v>0.02</v>
      </c>
      <c r="M68" s="60">
        <f t="shared" ref="M68" si="41">L68*K68</f>
        <v>6.36</v>
      </c>
      <c r="N68" s="60">
        <f t="shared" si="30"/>
        <v>0.1908</v>
      </c>
      <c r="O68" s="58">
        <f t="shared" ref="O68" si="42">N68+M68</f>
        <v>6.5508000000000006</v>
      </c>
      <c r="P68" s="59"/>
    </row>
    <row r="69" spans="1:16" s="5" customFormat="1" ht="48" customHeight="1">
      <c r="A69" s="55">
        <v>4</v>
      </c>
      <c r="B69" s="322" t="s">
        <v>110</v>
      </c>
      <c r="C69" s="323"/>
      <c r="D69" s="323"/>
      <c r="E69" s="323"/>
      <c r="F69" s="85" t="s">
        <v>117</v>
      </c>
      <c r="G69" s="85"/>
      <c r="H69" s="312" t="str">
        <f>$D$27</f>
        <v>BLACK</v>
      </c>
      <c r="I69" s="313"/>
      <c r="J69" s="56" t="s">
        <v>31</v>
      </c>
      <c r="K69" s="56">
        <f>$P$27</f>
        <v>318</v>
      </c>
      <c r="L69" s="57">
        <f>1/50</f>
        <v>0.02</v>
      </c>
      <c r="M69" s="60">
        <f t="shared" si="39"/>
        <v>6.36</v>
      </c>
      <c r="N69" s="60">
        <f t="shared" si="30"/>
        <v>0.1908</v>
      </c>
      <c r="O69" s="58">
        <f t="shared" si="40"/>
        <v>6.5508000000000006</v>
      </c>
      <c r="P69" s="59"/>
    </row>
    <row r="70" spans="1:16" s="5" customFormat="1" ht="48" customHeight="1">
      <c r="A70" s="55">
        <v>4</v>
      </c>
      <c r="B70" s="322" t="s">
        <v>110</v>
      </c>
      <c r="C70" s="323"/>
      <c r="D70" s="323"/>
      <c r="E70" s="323"/>
      <c r="F70" s="85" t="s">
        <v>117</v>
      </c>
      <c r="G70" s="85"/>
      <c r="H70" s="312" t="str">
        <f>$D$33</f>
        <v>NAVY</v>
      </c>
      <c r="I70" s="313"/>
      <c r="J70" s="56" t="s">
        <v>31</v>
      </c>
      <c r="K70" s="56">
        <f t="shared" si="34"/>
        <v>318</v>
      </c>
      <c r="L70" s="57">
        <f>1/50</f>
        <v>0.02</v>
      </c>
      <c r="M70" s="60">
        <f t="shared" ref="M70" si="43">L70*K70</f>
        <v>6.36</v>
      </c>
      <c r="N70" s="60">
        <f t="shared" si="30"/>
        <v>0.1908</v>
      </c>
      <c r="O70" s="58">
        <f t="shared" ref="O70" si="44">N70+M70</f>
        <v>6.5508000000000006</v>
      </c>
      <c r="P70" s="59"/>
    </row>
    <row r="71" spans="1:16" s="5" customFormat="1" ht="43" customHeight="1">
      <c r="A71" s="55">
        <v>5</v>
      </c>
      <c r="B71" s="322" t="s">
        <v>56</v>
      </c>
      <c r="C71" s="323"/>
      <c r="D71" s="323"/>
      <c r="E71" s="323"/>
      <c r="F71" s="85" t="s">
        <v>58</v>
      </c>
      <c r="G71" s="85"/>
      <c r="H71" s="312" t="str">
        <f>$D$21</f>
        <v>GREEN</v>
      </c>
      <c r="I71" s="313"/>
      <c r="J71" s="56" t="s">
        <v>31</v>
      </c>
      <c r="K71" s="56">
        <f>$P$21</f>
        <v>318</v>
      </c>
      <c r="L71" s="57">
        <f>1/50</f>
        <v>0.02</v>
      </c>
      <c r="M71" s="60">
        <f t="shared" ref="M71:M73" si="45">L71*K71</f>
        <v>6.36</v>
      </c>
      <c r="N71" s="60">
        <f t="shared" si="30"/>
        <v>0.1908</v>
      </c>
      <c r="O71" s="58">
        <f t="shared" si="28"/>
        <v>6.5508000000000006</v>
      </c>
      <c r="P71" s="59"/>
    </row>
    <row r="72" spans="1:16" s="5" customFormat="1" ht="48" customHeight="1">
      <c r="A72" s="55">
        <v>5</v>
      </c>
      <c r="B72" s="322" t="s">
        <v>56</v>
      </c>
      <c r="C72" s="323"/>
      <c r="D72" s="323"/>
      <c r="E72" s="323"/>
      <c r="F72" s="85" t="s">
        <v>58</v>
      </c>
      <c r="G72" s="85"/>
      <c r="H72" s="312" t="str">
        <f>$D$27</f>
        <v>BLACK</v>
      </c>
      <c r="I72" s="313"/>
      <c r="J72" s="56" t="s">
        <v>31</v>
      </c>
      <c r="K72" s="56">
        <f>$P$27</f>
        <v>318</v>
      </c>
      <c r="L72" s="57">
        <f t="shared" ref="L72:L73" si="46">1/50</f>
        <v>0.02</v>
      </c>
      <c r="M72" s="60">
        <f t="shared" ref="M72" si="47">L72*K72</f>
        <v>6.36</v>
      </c>
      <c r="N72" s="60">
        <f t="shared" si="30"/>
        <v>0.1908</v>
      </c>
      <c r="O72" s="58">
        <f t="shared" ref="O72" si="48">N72+M72</f>
        <v>6.5508000000000006</v>
      </c>
      <c r="P72" s="59"/>
    </row>
    <row r="73" spans="1:16" s="5" customFormat="1" ht="40.5" customHeight="1">
      <c r="A73" s="55">
        <v>5</v>
      </c>
      <c r="B73" s="322" t="s">
        <v>56</v>
      </c>
      <c r="C73" s="323"/>
      <c r="D73" s="323"/>
      <c r="E73" s="323"/>
      <c r="F73" s="85" t="s">
        <v>58</v>
      </c>
      <c r="G73" s="85"/>
      <c r="H73" s="312" t="str">
        <f>$D$33</f>
        <v>NAVY</v>
      </c>
      <c r="I73" s="313"/>
      <c r="J73" s="56" t="s">
        <v>31</v>
      </c>
      <c r="K73" s="56">
        <f t="shared" ref="K73" si="49">$P$33</f>
        <v>318</v>
      </c>
      <c r="L73" s="57">
        <f t="shared" si="46"/>
        <v>0.02</v>
      </c>
      <c r="M73" s="60">
        <f t="shared" si="45"/>
        <v>6.36</v>
      </c>
      <c r="N73" s="60">
        <f t="shared" si="30"/>
        <v>0.1908</v>
      </c>
      <c r="O73" s="58">
        <f t="shared" si="28"/>
        <v>6.5508000000000006</v>
      </c>
      <c r="P73" s="59"/>
    </row>
    <row r="74" spans="1:16" s="5" customFormat="1" ht="48" customHeight="1">
      <c r="A74" s="55">
        <v>6</v>
      </c>
      <c r="B74" s="325" t="s">
        <v>57</v>
      </c>
      <c r="C74" s="361"/>
      <c r="D74" s="361"/>
      <c r="E74" s="326"/>
      <c r="F74" s="85" t="s">
        <v>58</v>
      </c>
      <c r="G74" s="85"/>
      <c r="H74" s="312" t="str">
        <f>$D$21</f>
        <v>GREEN</v>
      </c>
      <c r="I74" s="313"/>
      <c r="J74" s="56" t="s">
        <v>31</v>
      </c>
      <c r="K74" s="56">
        <f>$P$21</f>
        <v>318</v>
      </c>
      <c r="L74" s="57">
        <f>L71*2</f>
        <v>0.04</v>
      </c>
      <c r="M74" s="60">
        <f>ROUNDUP(M71*2,0)</f>
        <v>13</v>
      </c>
      <c r="N74" s="60">
        <f t="shared" si="30"/>
        <v>0.39</v>
      </c>
      <c r="O74" s="58">
        <f t="shared" si="28"/>
        <v>13.39</v>
      </c>
      <c r="P74" s="59"/>
    </row>
    <row r="75" spans="1:16" s="5" customFormat="1" ht="48" customHeight="1">
      <c r="A75" s="55">
        <v>6</v>
      </c>
      <c r="B75" s="325" t="s">
        <v>57</v>
      </c>
      <c r="C75" s="361"/>
      <c r="D75" s="361"/>
      <c r="E75" s="326"/>
      <c r="F75" s="85" t="s">
        <v>58</v>
      </c>
      <c r="G75" s="85"/>
      <c r="H75" s="312" t="str">
        <f>$D$27</f>
        <v>BLACK</v>
      </c>
      <c r="I75" s="313"/>
      <c r="J75" s="56" t="s">
        <v>31</v>
      </c>
      <c r="K75" s="56">
        <f>$P$27</f>
        <v>318</v>
      </c>
      <c r="L75" s="57">
        <f>L72*2</f>
        <v>0.04</v>
      </c>
      <c r="M75" s="60">
        <f>ROUNDUP(M72*2,0)</f>
        <v>13</v>
      </c>
      <c r="N75" s="60">
        <f t="shared" si="30"/>
        <v>0.39</v>
      </c>
      <c r="O75" s="58">
        <f t="shared" ref="O75" si="50">N75+M75</f>
        <v>13.39</v>
      </c>
      <c r="P75" s="59"/>
    </row>
    <row r="76" spans="1:16" s="5" customFormat="1" ht="48" customHeight="1">
      <c r="A76" s="55">
        <v>6</v>
      </c>
      <c r="B76" s="325" t="s">
        <v>57</v>
      </c>
      <c r="C76" s="361"/>
      <c r="D76" s="361"/>
      <c r="E76" s="326"/>
      <c r="F76" s="85" t="s">
        <v>58</v>
      </c>
      <c r="G76" s="85"/>
      <c r="H76" s="312" t="str">
        <f>$D$33</f>
        <v>NAVY</v>
      </c>
      <c r="I76" s="313"/>
      <c r="J76" s="56" t="s">
        <v>31</v>
      </c>
      <c r="K76" s="56">
        <f>$P$33</f>
        <v>318</v>
      </c>
      <c r="L76" s="57">
        <f>L73*2</f>
        <v>0.04</v>
      </c>
      <c r="M76" s="60">
        <f>ROUNDUP(M73*2,0)</f>
        <v>13</v>
      </c>
      <c r="N76" s="60">
        <f t="shared" si="30"/>
        <v>0.39</v>
      </c>
      <c r="O76" s="58">
        <f t="shared" si="28"/>
        <v>13.39</v>
      </c>
      <c r="P76" s="59"/>
    </row>
    <row r="77" spans="1:16" s="66" customFormat="1" ht="20.25" customHeight="1">
      <c r="B77" s="67"/>
      <c r="C77" s="67"/>
      <c r="G77" s="68"/>
      <c r="N77" s="69"/>
      <c r="O77" s="69"/>
      <c r="P77" s="70"/>
    </row>
    <row r="78" spans="1:16" s="5" customFormat="1" ht="33" customHeight="1">
      <c r="B78" s="8" t="s">
        <v>73</v>
      </c>
      <c r="C78" s="71"/>
      <c r="G78" s="72"/>
      <c r="J78" s="365" t="s">
        <v>32</v>
      </c>
      <c r="K78" s="365"/>
      <c r="L78" s="365"/>
      <c r="M78" s="365"/>
      <c r="N78" s="73"/>
      <c r="O78" s="73"/>
      <c r="P78" s="74"/>
    </row>
    <row r="79" spans="1:16" s="184" customFormat="1" ht="129.5" customHeight="1">
      <c r="A79" s="184">
        <v>1</v>
      </c>
      <c r="B79" s="392" t="s">
        <v>203</v>
      </c>
      <c r="C79" s="392"/>
      <c r="D79" s="392"/>
      <c r="E79" s="392"/>
      <c r="F79" s="392"/>
      <c r="G79" s="392"/>
      <c r="H79" s="392"/>
      <c r="I79" s="392"/>
      <c r="J79" s="392"/>
      <c r="K79" s="76"/>
      <c r="L79" s="344"/>
      <c r="M79" s="344"/>
      <c r="N79" s="344"/>
      <c r="O79" s="344"/>
      <c r="P79" s="344"/>
    </row>
    <row r="80" spans="1:16" s="172" customFormat="1" ht="25.5" customHeight="1">
      <c r="A80" s="187"/>
      <c r="B80" s="389" t="s">
        <v>129</v>
      </c>
      <c r="C80" s="390"/>
      <c r="D80" s="390"/>
      <c r="E80" s="390"/>
      <c r="F80" s="390"/>
      <c r="G80" s="390"/>
      <c r="H80" s="390"/>
      <c r="I80" s="391"/>
      <c r="J80" s="231"/>
      <c r="K80" s="76"/>
      <c r="L80" s="188"/>
      <c r="M80" s="188"/>
      <c r="N80" s="188"/>
      <c r="O80" s="188"/>
      <c r="P80" s="188"/>
    </row>
    <row r="81" spans="1:16" s="172" customFormat="1" ht="47.5">
      <c r="A81" s="187"/>
      <c r="B81" s="189" t="s">
        <v>42</v>
      </c>
      <c r="C81" s="368" t="s">
        <v>54</v>
      </c>
      <c r="D81" s="369"/>
      <c r="E81" s="369"/>
      <c r="F81" s="369"/>
      <c r="G81" s="369"/>
      <c r="H81" s="369"/>
      <c r="I81" s="370"/>
      <c r="J81" s="231"/>
      <c r="K81" s="76"/>
      <c r="L81" s="188"/>
      <c r="M81" s="188"/>
      <c r="N81" s="188"/>
      <c r="O81" s="188"/>
      <c r="P81" s="188"/>
    </row>
    <row r="82" spans="1:16" s="54" customFormat="1" ht="39" customHeight="1">
      <c r="A82" s="75"/>
      <c r="B82" s="190" t="str">
        <f>$D$18</f>
        <v>GREEN</v>
      </c>
      <c r="C82" s="371" t="s">
        <v>185</v>
      </c>
      <c r="D82" s="372"/>
      <c r="E82" s="372"/>
      <c r="F82" s="372"/>
      <c r="G82" s="372"/>
      <c r="H82" s="372"/>
      <c r="I82" s="373"/>
      <c r="J82" s="231"/>
      <c r="K82" s="76"/>
      <c r="L82" s="314"/>
      <c r="M82" s="314"/>
      <c r="N82" s="76"/>
    </row>
    <row r="83" spans="1:16" s="54" customFormat="1" ht="45" customHeight="1">
      <c r="A83" s="75"/>
      <c r="B83" s="77" t="str">
        <f>$H$51</f>
        <v>BLACK</v>
      </c>
      <c r="C83" s="371" t="s">
        <v>186</v>
      </c>
      <c r="D83" s="372"/>
      <c r="E83" s="372"/>
      <c r="F83" s="372"/>
      <c r="G83" s="372"/>
      <c r="H83" s="372"/>
      <c r="I83" s="373"/>
      <c r="J83" s="231"/>
      <c r="K83" s="76"/>
      <c r="L83" s="314"/>
      <c r="M83" s="314"/>
      <c r="N83" s="76"/>
    </row>
    <row r="84" spans="1:16" s="54" customFormat="1" ht="45" customHeight="1">
      <c r="A84" s="75"/>
      <c r="B84" s="77" t="str">
        <f>$H$52</f>
        <v>NAVY</v>
      </c>
      <c r="C84" s="371" t="s">
        <v>195</v>
      </c>
      <c r="D84" s="372"/>
      <c r="E84" s="372"/>
      <c r="F84" s="372"/>
      <c r="G84" s="372"/>
      <c r="H84" s="372"/>
      <c r="I84" s="373"/>
      <c r="J84" s="76"/>
      <c r="K84" s="76"/>
      <c r="L84" s="76"/>
      <c r="M84" s="76"/>
      <c r="N84" s="76"/>
    </row>
    <row r="85" spans="1:16" s="5" customFormat="1" ht="29">
      <c r="A85" s="71"/>
      <c r="B85" s="381" t="s">
        <v>55</v>
      </c>
      <c r="C85" s="382"/>
      <c r="D85" s="383"/>
      <c r="E85" s="383"/>
      <c r="F85" s="383"/>
      <c r="G85" s="383"/>
      <c r="H85" s="383"/>
      <c r="I85" s="384"/>
      <c r="J85" s="72"/>
      <c r="K85" s="72"/>
      <c r="L85" s="315"/>
      <c r="M85" s="315"/>
    </row>
    <row r="86" spans="1:16" s="5" customFormat="1" ht="29">
      <c r="A86" s="71"/>
      <c r="B86" s="308" t="s">
        <v>59</v>
      </c>
      <c r="C86" s="309"/>
      <c r="D86" s="191" t="s">
        <v>76</v>
      </c>
      <c r="E86" s="191" t="s">
        <v>63</v>
      </c>
      <c r="F86" s="191" t="s">
        <v>10</v>
      </c>
      <c r="G86" s="191" t="s">
        <v>60</v>
      </c>
      <c r="H86" s="191" t="s">
        <v>61</v>
      </c>
      <c r="I86" s="191" t="s">
        <v>62</v>
      </c>
      <c r="J86" s="72"/>
      <c r="L86" s="315"/>
      <c r="M86" s="315"/>
    </row>
    <row r="87" spans="1:16" s="5" customFormat="1" ht="96.5" customHeight="1">
      <c r="A87" s="71"/>
      <c r="B87" s="308" t="s">
        <v>159</v>
      </c>
      <c r="C87" s="309"/>
      <c r="D87" s="301" t="s">
        <v>208</v>
      </c>
      <c r="E87" s="302"/>
      <c r="F87" s="303"/>
      <c r="G87" s="301" t="s">
        <v>207</v>
      </c>
      <c r="H87" s="302"/>
      <c r="I87" s="303"/>
      <c r="J87" s="310" t="s">
        <v>158</v>
      </c>
      <c r="K87" s="311"/>
      <c r="L87" s="311"/>
      <c r="M87" s="144"/>
    </row>
    <row r="88" spans="1:16" s="30" customFormat="1" ht="185" customHeight="1">
      <c r="A88" s="31"/>
      <c r="B88" s="293" t="s">
        <v>177</v>
      </c>
      <c r="C88" s="294"/>
      <c r="D88" s="230" t="s">
        <v>277</v>
      </c>
      <c r="E88" s="230" t="s">
        <v>278</v>
      </c>
      <c r="F88" s="230" t="s">
        <v>188</v>
      </c>
      <c r="G88" s="230" t="s">
        <v>189</v>
      </c>
      <c r="H88" s="230" t="s">
        <v>206</v>
      </c>
      <c r="I88" s="230" t="s">
        <v>190</v>
      </c>
      <c r="J88" s="8"/>
      <c r="K88" s="79"/>
      <c r="L88" s="79"/>
      <c r="M88" s="79"/>
      <c r="N88" s="79"/>
      <c r="O88" s="79"/>
      <c r="P88" s="79"/>
    </row>
    <row r="89" spans="1:16" s="5" customFormat="1" ht="89" customHeight="1">
      <c r="A89" s="71"/>
      <c r="B89" s="308" t="s">
        <v>159</v>
      </c>
      <c r="C89" s="309"/>
      <c r="D89" s="301" t="s">
        <v>215</v>
      </c>
      <c r="E89" s="302"/>
      <c r="F89" s="303"/>
      <c r="G89" s="301" t="s">
        <v>214</v>
      </c>
      <c r="H89" s="302"/>
      <c r="I89" s="303"/>
      <c r="J89" s="310" t="s">
        <v>204</v>
      </c>
      <c r="K89" s="311"/>
      <c r="L89" s="311"/>
      <c r="M89" s="144"/>
    </row>
    <row r="90" spans="1:16" s="30" customFormat="1" ht="164.5" customHeight="1">
      <c r="A90" s="31"/>
      <c r="B90" s="293" t="s">
        <v>205</v>
      </c>
      <c r="C90" s="294"/>
      <c r="D90" s="230" t="s">
        <v>196</v>
      </c>
      <c r="E90" s="230" t="s">
        <v>209</v>
      </c>
      <c r="F90" s="230" t="s">
        <v>210</v>
      </c>
      <c r="G90" s="230" t="s">
        <v>211</v>
      </c>
      <c r="H90" s="230" t="s">
        <v>212</v>
      </c>
      <c r="I90" s="230" t="s">
        <v>213</v>
      </c>
      <c r="J90" s="76"/>
      <c r="K90" s="79"/>
      <c r="L90" s="79"/>
      <c r="M90" s="79"/>
      <c r="N90" s="79"/>
      <c r="O90" s="79"/>
      <c r="P90" s="79"/>
    </row>
    <row r="91" spans="1:16" s="30" customFormat="1" ht="29">
      <c r="A91" s="31"/>
      <c r="B91" s="78"/>
      <c r="C91" s="78"/>
      <c r="D91" s="78"/>
      <c r="E91" s="78"/>
      <c r="F91" s="78"/>
      <c r="G91" s="78"/>
      <c r="H91" s="78"/>
      <c r="I91" s="78"/>
      <c r="J91" s="80"/>
      <c r="K91" s="80"/>
      <c r="L91" s="367"/>
      <c r="M91" s="367"/>
      <c r="N91" s="80"/>
      <c r="O91" s="80"/>
      <c r="P91" s="80"/>
    </row>
    <row r="92" spans="1:16" s="209" customFormat="1" ht="47.5">
      <c r="A92" s="203">
        <v>2</v>
      </c>
      <c r="B92" s="205" t="s">
        <v>178</v>
      </c>
      <c r="C92" s="385" t="s">
        <v>128</v>
      </c>
      <c r="D92" s="385"/>
      <c r="E92" s="385"/>
      <c r="F92" s="385"/>
      <c r="G92" s="206"/>
      <c r="H92" s="206"/>
      <c r="I92" s="206"/>
      <c r="J92" s="206"/>
      <c r="K92" s="207"/>
      <c r="L92" s="208"/>
      <c r="M92" s="208"/>
      <c r="N92" s="208"/>
      <c r="O92" s="208"/>
      <c r="P92" s="208"/>
    </row>
    <row r="93" spans="1:16" s="150" customFormat="1" ht="34.5" hidden="1" customHeight="1">
      <c r="A93" s="184"/>
      <c r="B93" s="295" t="s">
        <v>49</v>
      </c>
      <c r="C93" s="296"/>
      <c r="D93" s="296"/>
      <c r="E93" s="296"/>
      <c r="F93" s="296"/>
      <c r="G93" s="296"/>
      <c r="H93" s="296"/>
      <c r="I93" s="297"/>
      <c r="J93" s="206"/>
      <c r="K93" s="186"/>
      <c r="L93" s="185"/>
      <c r="M93" s="185"/>
      <c r="N93" s="185"/>
      <c r="O93" s="185"/>
      <c r="P93" s="185"/>
    </row>
    <row r="94" spans="1:16" s="150" customFormat="1" ht="34.5" hidden="1" customHeight="1">
      <c r="A94" s="184"/>
      <c r="B94" s="210" t="s">
        <v>42</v>
      </c>
      <c r="C94" s="319" t="s">
        <v>78</v>
      </c>
      <c r="D94" s="320"/>
      <c r="E94" s="320"/>
      <c r="F94" s="320"/>
      <c r="G94" s="320"/>
      <c r="H94" s="320"/>
      <c r="I94" s="321"/>
      <c r="J94" s="206"/>
      <c r="K94" s="185"/>
      <c r="L94" s="185"/>
      <c r="M94" s="185"/>
      <c r="N94" s="185"/>
      <c r="O94" s="185"/>
      <c r="P94" s="185"/>
    </row>
    <row r="95" spans="1:16" s="150" customFormat="1" ht="39" hidden="1" customHeight="1">
      <c r="A95" s="184"/>
      <c r="B95" s="211" t="str">
        <f>$E$40</f>
        <v>GREENER PASTURES 19-6311 TCX</v>
      </c>
      <c r="C95" s="298" t="s">
        <v>120</v>
      </c>
      <c r="D95" s="299"/>
      <c r="E95" s="299"/>
      <c r="F95" s="299"/>
      <c r="G95" s="299"/>
      <c r="H95" s="299"/>
      <c r="I95" s="300"/>
      <c r="J95" s="206"/>
      <c r="K95" s="185"/>
      <c r="L95" s="185"/>
      <c r="M95" s="185"/>
      <c r="N95" s="185"/>
    </row>
    <row r="96" spans="1:16" s="150" customFormat="1" ht="39" hidden="1" customHeight="1">
      <c r="A96" s="184"/>
      <c r="B96" s="211" t="str">
        <f>$E$43</f>
        <v>JET BLACK 19-0303</v>
      </c>
      <c r="C96" s="298" t="s">
        <v>120</v>
      </c>
      <c r="D96" s="299"/>
      <c r="E96" s="299"/>
      <c r="F96" s="299"/>
      <c r="G96" s="299"/>
      <c r="H96" s="299"/>
      <c r="I96" s="300"/>
      <c r="J96" s="206"/>
      <c r="K96" s="185"/>
      <c r="L96" s="185"/>
      <c r="M96" s="185"/>
      <c r="N96" s="185"/>
    </row>
    <row r="97" spans="1:16" s="150" customFormat="1" ht="39" hidden="1" customHeight="1">
      <c r="A97" s="184"/>
      <c r="B97" s="211" t="str">
        <f>$E$46</f>
        <v>INSIGNIA BLUE 19-4028 TCX</v>
      </c>
      <c r="C97" s="298" t="s">
        <v>121</v>
      </c>
      <c r="D97" s="299"/>
      <c r="E97" s="299"/>
      <c r="F97" s="299"/>
      <c r="G97" s="299"/>
      <c r="H97" s="299"/>
      <c r="I97" s="300"/>
      <c r="J97" s="206"/>
      <c r="K97" s="185"/>
      <c r="L97" s="185"/>
      <c r="M97" s="185"/>
      <c r="N97" s="185"/>
    </row>
    <row r="98" spans="1:16" s="150" customFormat="1" ht="34.5" hidden="1" customHeight="1">
      <c r="A98" s="184"/>
      <c r="B98" s="295" t="s">
        <v>79</v>
      </c>
      <c r="C98" s="296"/>
      <c r="D98" s="306"/>
      <c r="E98" s="306"/>
      <c r="F98" s="306"/>
      <c r="G98" s="306"/>
      <c r="H98" s="306"/>
      <c r="I98" s="307"/>
      <c r="J98" s="206"/>
      <c r="K98" s="185"/>
    </row>
    <row r="99" spans="1:16" s="150" customFormat="1" ht="34.5" hidden="1" customHeight="1">
      <c r="A99" s="184"/>
      <c r="B99" s="288" t="s">
        <v>59</v>
      </c>
      <c r="C99" s="289"/>
      <c r="D99" s="212" t="s">
        <v>76</v>
      </c>
      <c r="E99" s="212" t="s">
        <v>63</v>
      </c>
      <c r="F99" s="212" t="s">
        <v>10</v>
      </c>
      <c r="G99" s="212" t="s">
        <v>60</v>
      </c>
      <c r="H99" s="212" t="s">
        <v>61</v>
      </c>
      <c r="I99" s="212" t="s">
        <v>62</v>
      </c>
      <c r="J99" s="206"/>
    </row>
    <row r="100" spans="1:16" s="150" customFormat="1" ht="114" hidden="1" customHeight="1">
      <c r="A100" s="184"/>
      <c r="B100" s="304" t="s">
        <v>179</v>
      </c>
      <c r="C100" s="305"/>
      <c r="D100" s="362" t="s">
        <v>119</v>
      </c>
      <c r="E100" s="363"/>
      <c r="F100" s="363"/>
      <c r="G100" s="363"/>
      <c r="H100" s="363"/>
      <c r="I100" s="364"/>
      <c r="J100" s="206"/>
    </row>
    <row r="101" spans="1:16" s="150" customFormat="1" ht="45.65" hidden="1" customHeight="1">
      <c r="A101" s="184"/>
      <c r="B101" s="304" t="s">
        <v>80</v>
      </c>
      <c r="C101" s="305"/>
      <c r="D101" s="386" t="s">
        <v>77</v>
      </c>
      <c r="E101" s="387"/>
      <c r="F101" s="387"/>
      <c r="G101" s="387"/>
      <c r="H101" s="387"/>
      <c r="I101" s="387"/>
      <c r="J101" s="388"/>
    </row>
    <row r="102" spans="1:16" s="184" customFormat="1" ht="37.9" customHeight="1">
      <c r="A102" s="204">
        <v>3</v>
      </c>
      <c r="B102" s="218" t="s">
        <v>180</v>
      </c>
      <c r="C102" s="213" t="s">
        <v>91</v>
      </c>
      <c r="D102" s="213"/>
      <c r="E102" s="213"/>
      <c r="F102" s="213"/>
      <c r="G102" s="206"/>
      <c r="H102" s="206"/>
      <c r="I102" s="206"/>
      <c r="J102" s="206"/>
      <c r="K102" s="186"/>
      <c r="L102" s="185"/>
      <c r="M102" s="185"/>
      <c r="N102" s="185"/>
      <c r="O102" s="185"/>
      <c r="P102" s="185"/>
    </row>
    <row r="103" spans="1:16" s="172" customFormat="1" ht="1.1499999999999999" hidden="1" customHeight="1">
      <c r="A103" s="187"/>
      <c r="B103" s="189" t="s">
        <v>42</v>
      </c>
      <c r="C103" s="368" t="s">
        <v>81</v>
      </c>
      <c r="D103" s="369"/>
      <c r="E103" s="369"/>
      <c r="F103" s="369"/>
      <c r="G103" s="369"/>
      <c r="H103" s="369"/>
      <c r="I103" s="370"/>
      <c r="J103" s="188"/>
      <c r="K103" s="188"/>
      <c r="L103" s="188"/>
      <c r="M103" s="188"/>
      <c r="N103" s="188"/>
      <c r="O103" s="188"/>
      <c r="P103" s="188"/>
    </row>
    <row r="104" spans="1:16" s="172" customFormat="1" ht="39" hidden="1" customHeight="1">
      <c r="A104" s="187"/>
      <c r="B104" s="192" t="str">
        <f>$E$40</f>
        <v>GREENER PASTURES 19-6311 TCX</v>
      </c>
      <c r="C104" s="290" t="s">
        <v>69</v>
      </c>
      <c r="D104" s="291"/>
      <c r="E104" s="291"/>
      <c r="F104" s="291"/>
      <c r="G104" s="291"/>
      <c r="H104" s="291"/>
      <c r="I104" s="292"/>
      <c r="J104" s="188"/>
      <c r="K104" s="188"/>
      <c r="L104" s="188"/>
      <c r="M104" s="188"/>
      <c r="N104" s="188"/>
    </row>
    <row r="105" spans="1:16" s="172" customFormat="1" ht="39" hidden="1" customHeight="1">
      <c r="A105" s="187"/>
      <c r="B105" s="192" t="str">
        <f>$E$43</f>
        <v>JET BLACK 19-0303</v>
      </c>
      <c r="C105" s="316" t="s">
        <v>69</v>
      </c>
      <c r="D105" s="317"/>
      <c r="E105" s="317"/>
      <c r="F105" s="317"/>
      <c r="G105" s="317"/>
      <c r="H105" s="317"/>
      <c r="I105" s="318"/>
      <c r="J105" s="188"/>
      <c r="K105" s="188"/>
      <c r="L105" s="188"/>
      <c r="M105" s="188"/>
      <c r="N105" s="188"/>
    </row>
    <row r="106" spans="1:16" s="172" customFormat="1" ht="40" customHeight="1">
      <c r="B106" s="360" t="s">
        <v>33</v>
      </c>
      <c r="C106" s="360"/>
      <c r="D106" s="360"/>
      <c r="E106" s="360"/>
      <c r="G106" s="188"/>
      <c r="L106" s="287"/>
      <c r="M106" s="287"/>
      <c r="N106" s="194"/>
      <c r="O106" s="194"/>
      <c r="P106" s="193"/>
    </row>
    <row r="107" spans="1:16" s="172" customFormat="1" ht="35.25" customHeight="1">
      <c r="A107" s="187">
        <v>1</v>
      </c>
      <c r="B107" s="195" t="s">
        <v>92</v>
      </c>
      <c r="C107" s="187"/>
      <c r="D107" s="187"/>
      <c r="G107" s="188"/>
      <c r="M107" s="193"/>
      <c r="N107" s="194"/>
      <c r="O107" s="194"/>
      <c r="P107" s="193"/>
    </row>
    <row r="108" spans="1:16" s="172" customFormat="1" ht="35.25" customHeight="1">
      <c r="A108" s="187">
        <v>2</v>
      </c>
      <c r="B108" s="195" t="s">
        <v>74</v>
      </c>
      <c r="C108" s="187"/>
      <c r="D108" s="187"/>
      <c r="G108" s="188"/>
      <c r="M108" s="193"/>
      <c r="N108" s="194"/>
      <c r="O108" s="194"/>
      <c r="P108" s="193"/>
    </row>
    <row r="109" spans="1:16" s="172" customFormat="1" ht="47.5" customHeight="1">
      <c r="A109" s="187">
        <v>3</v>
      </c>
      <c r="B109" s="195" t="s">
        <v>75</v>
      </c>
      <c r="C109" s="187"/>
      <c r="D109" s="187"/>
      <c r="G109" s="188"/>
      <c r="L109" s="366"/>
      <c r="M109" s="366"/>
      <c r="N109" s="194"/>
      <c r="O109" s="194"/>
      <c r="P109" s="193"/>
    </row>
    <row r="110" spans="1:16" s="200" customFormat="1" ht="45.5" customHeight="1">
      <c r="A110" s="196"/>
      <c r="B110" s="197" t="s">
        <v>65</v>
      </c>
      <c r="C110" s="198" t="s">
        <v>76</v>
      </c>
      <c r="D110" s="198" t="s">
        <v>63</v>
      </c>
      <c r="E110" s="198" t="s">
        <v>10</v>
      </c>
      <c r="F110" s="198" t="s">
        <v>60</v>
      </c>
      <c r="G110" s="198" t="s">
        <v>61</v>
      </c>
      <c r="H110" s="198" t="s">
        <v>62</v>
      </c>
      <c r="I110" s="199" t="s">
        <v>11</v>
      </c>
      <c r="L110" s="366"/>
      <c r="M110" s="366"/>
      <c r="N110" s="201"/>
      <c r="O110" s="202"/>
    </row>
    <row r="111" spans="1:16" s="200" customFormat="1" ht="32">
      <c r="A111" s="196"/>
      <c r="B111" s="197" t="s">
        <v>66</v>
      </c>
      <c r="C111" s="182">
        <f>ROUNDUP(F35,0)</f>
        <v>0</v>
      </c>
      <c r="D111" s="182">
        <f t="shared" ref="D111:H111" si="51">ROUNDUP(G35,0)</f>
        <v>81</v>
      </c>
      <c r="E111" s="182">
        <f t="shared" si="51"/>
        <v>252</v>
      </c>
      <c r="F111" s="182">
        <f t="shared" si="51"/>
        <v>318</v>
      </c>
      <c r="G111" s="182">
        <f t="shared" si="51"/>
        <v>207</v>
      </c>
      <c r="H111" s="182">
        <f t="shared" si="51"/>
        <v>63</v>
      </c>
      <c r="I111" s="182">
        <f>SUM(C111:H111)</f>
        <v>921</v>
      </c>
      <c r="L111" s="202"/>
      <c r="M111" s="201"/>
      <c r="N111" s="201"/>
      <c r="O111" s="202"/>
    </row>
    <row r="112" spans="1:16" ht="70" customHeight="1">
      <c r="A112" s="358" t="s">
        <v>93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</row>
    <row r="113" ht="61" customHeight="1"/>
  </sheetData>
  <mergeCells count="123">
    <mergeCell ref="M46:P46"/>
    <mergeCell ref="M47:P47"/>
    <mergeCell ref="G89:I89"/>
    <mergeCell ref="J89:L89"/>
    <mergeCell ref="B80:I80"/>
    <mergeCell ref="B65:E65"/>
    <mergeCell ref="B66:E66"/>
    <mergeCell ref="H66:I66"/>
    <mergeCell ref="B67:E67"/>
    <mergeCell ref="B79:J79"/>
    <mergeCell ref="H67:I67"/>
    <mergeCell ref="H49:I49"/>
    <mergeCell ref="B51:E51"/>
    <mergeCell ref="H51:I51"/>
    <mergeCell ref="B63:E63"/>
    <mergeCell ref="H61:I61"/>
    <mergeCell ref="B62:E62"/>
    <mergeCell ref="H62:I62"/>
    <mergeCell ref="H63:I63"/>
    <mergeCell ref="B61:E61"/>
    <mergeCell ref="A58:E58"/>
    <mergeCell ref="H58:I58"/>
    <mergeCell ref="A49:E49"/>
    <mergeCell ref="D89:F89"/>
    <mergeCell ref="L109:M109"/>
    <mergeCell ref="L79:P79"/>
    <mergeCell ref="B59:E59"/>
    <mergeCell ref="H54:I54"/>
    <mergeCell ref="B52:E52"/>
    <mergeCell ref="H52:I52"/>
    <mergeCell ref="B50:E50"/>
    <mergeCell ref="B60:E60"/>
    <mergeCell ref="H60:I60"/>
    <mergeCell ref="H59:I59"/>
    <mergeCell ref="B54:E54"/>
    <mergeCell ref="B55:E55"/>
    <mergeCell ref="H55:I55"/>
    <mergeCell ref="H50:I50"/>
    <mergeCell ref="B53:E53"/>
    <mergeCell ref="H53:I53"/>
    <mergeCell ref="B85:I85"/>
    <mergeCell ref="B86:C86"/>
    <mergeCell ref="C84:I84"/>
    <mergeCell ref="C103:I103"/>
    <mergeCell ref="B64:E64"/>
    <mergeCell ref="H64:I64"/>
    <mergeCell ref="C92:F92"/>
    <mergeCell ref="D101:J101"/>
    <mergeCell ref="A112:P112"/>
    <mergeCell ref="H73:I73"/>
    <mergeCell ref="B72:E72"/>
    <mergeCell ref="H72:I72"/>
    <mergeCell ref="H71:I71"/>
    <mergeCell ref="B106:E106"/>
    <mergeCell ref="B76:E76"/>
    <mergeCell ref="H76:I76"/>
    <mergeCell ref="B71:E71"/>
    <mergeCell ref="B73:E73"/>
    <mergeCell ref="B74:E74"/>
    <mergeCell ref="C96:I96"/>
    <mergeCell ref="D100:I100"/>
    <mergeCell ref="H74:I74"/>
    <mergeCell ref="B75:E75"/>
    <mergeCell ref="H75:I75"/>
    <mergeCell ref="J78:M78"/>
    <mergeCell ref="L110:M110"/>
    <mergeCell ref="L83:M83"/>
    <mergeCell ref="L86:M86"/>
    <mergeCell ref="L91:M91"/>
    <mergeCell ref="C81:I81"/>
    <mergeCell ref="C82:I82"/>
    <mergeCell ref="C83:I83"/>
    <mergeCell ref="M1:N1"/>
    <mergeCell ref="B43:C43"/>
    <mergeCell ref="B44:C44"/>
    <mergeCell ref="B46:C46"/>
    <mergeCell ref="B47:C47"/>
    <mergeCell ref="D8:F8"/>
    <mergeCell ref="D11:F11"/>
    <mergeCell ref="G5:L8"/>
    <mergeCell ref="M43:P43"/>
    <mergeCell ref="M44:P44"/>
    <mergeCell ref="O1:P1"/>
    <mergeCell ref="M2:N2"/>
    <mergeCell ref="O2:P2"/>
    <mergeCell ref="M3:N3"/>
    <mergeCell ref="O3:P3"/>
    <mergeCell ref="A1:L3"/>
    <mergeCell ref="L11:P11"/>
    <mergeCell ref="M38:P38"/>
    <mergeCell ref="B13:F13"/>
    <mergeCell ref="A38:C38"/>
    <mergeCell ref="B40:C40"/>
    <mergeCell ref="B41:C41"/>
    <mergeCell ref="M40:P40"/>
    <mergeCell ref="M41:P41"/>
    <mergeCell ref="H65:I65"/>
    <mergeCell ref="L82:M82"/>
    <mergeCell ref="L85:M85"/>
    <mergeCell ref="C105:I105"/>
    <mergeCell ref="C94:I94"/>
    <mergeCell ref="B70:E70"/>
    <mergeCell ref="H70:I70"/>
    <mergeCell ref="B69:E69"/>
    <mergeCell ref="H69:I69"/>
    <mergeCell ref="B68:E68"/>
    <mergeCell ref="H68:I68"/>
    <mergeCell ref="L106:M106"/>
    <mergeCell ref="B99:C99"/>
    <mergeCell ref="C104:I104"/>
    <mergeCell ref="B90:C90"/>
    <mergeCell ref="B93:I93"/>
    <mergeCell ref="C95:I95"/>
    <mergeCell ref="D87:F87"/>
    <mergeCell ref="G87:I87"/>
    <mergeCell ref="B100:C100"/>
    <mergeCell ref="B101:C101"/>
    <mergeCell ref="C97:I97"/>
    <mergeCell ref="B98:I98"/>
    <mergeCell ref="B87:C87"/>
    <mergeCell ref="B88:C88"/>
    <mergeCell ref="J87:L87"/>
    <mergeCell ref="B89:C89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1" manualBreakCount="1">
    <brk id="7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12010-9D55-45C5-A559-45121BC89909}">
  <sheetPr>
    <pageSetUpPr fitToPage="1"/>
  </sheetPr>
  <dimension ref="A1:R113"/>
  <sheetViews>
    <sheetView tabSelected="1" view="pageBreakPreview" topLeftCell="A34" zoomScale="40" zoomScaleNormal="100" zoomScaleSheetLayoutView="40" zoomScalePageLayoutView="55" workbookViewId="0">
      <selection activeCell="T44" sqref="T44"/>
    </sheetView>
  </sheetViews>
  <sheetFormatPr defaultColWidth="9.26953125" defaultRowHeight="15"/>
  <cols>
    <col min="1" max="1" width="9.26953125" style="86" customWidth="1"/>
    <col min="2" max="2" width="24.54296875" style="86" customWidth="1"/>
    <col min="3" max="3" width="23.7265625" style="86" bestFit="1" customWidth="1"/>
    <col min="4" max="4" width="24.6328125" style="86" customWidth="1"/>
    <col min="5" max="5" width="19" style="86" customWidth="1"/>
    <col min="6" max="6" width="23.54296875" style="86" customWidth="1"/>
    <col min="7" max="7" width="19.453125" style="87" customWidth="1"/>
    <col min="8" max="8" width="18.453125" style="86" customWidth="1"/>
    <col min="9" max="9" width="18.7265625" style="86" customWidth="1"/>
    <col min="10" max="10" width="16.7265625" style="86" customWidth="1"/>
    <col min="11" max="11" width="15.453125" style="86" customWidth="1"/>
    <col min="12" max="12" width="18.1796875" style="86" customWidth="1"/>
    <col min="13" max="13" width="13.26953125" style="86" customWidth="1"/>
    <col min="14" max="15" width="13.453125" style="86" customWidth="1"/>
    <col min="16" max="16" width="21.1796875" style="86" customWidth="1"/>
    <col min="17" max="17" width="14.7265625" style="86" bestFit="1" customWidth="1"/>
    <col min="18" max="16384" width="9.26953125" style="86"/>
  </cols>
  <sheetData>
    <row r="1" spans="1:16" s="1" customFormat="1" ht="40.15" customHeight="1">
      <c r="A1" s="344"/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24" t="s">
        <v>83</v>
      </c>
      <c r="N1" s="324" t="s">
        <v>83</v>
      </c>
      <c r="O1" s="342" t="s">
        <v>84</v>
      </c>
      <c r="P1" s="342"/>
    </row>
    <row r="2" spans="1:16" s="1" customFormat="1" ht="40.15" customHeight="1">
      <c r="A2" s="344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24" t="s">
        <v>85</v>
      </c>
      <c r="N2" s="324" t="s">
        <v>85</v>
      </c>
      <c r="O2" s="343" t="s">
        <v>86</v>
      </c>
      <c r="P2" s="343"/>
    </row>
    <row r="3" spans="1:16" s="1" customFormat="1" ht="40.15" customHeight="1">
      <c r="A3" s="344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24" t="s">
        <v>87</v>
      </c>
      <c r="N3" s="324" t="s">
        <v>87</v>
      </c>
      <c r="O3" s="342">
        <v>1</v>
      </c>
      <c r="P3" s="342"/>
    </row>
    <row r="4" spans="1:16" s="2" customFormat="1" ht="37" customHeight="1">
      <c r="A4" s="104"/>
      <c r="B4" s="105" t="s">
        <v>181</v>
      </c>
      <c r="C4" s="104"/>
      <c r="D4" s="104"/>
      <c r="E4" s="104"/>
      <c r="F4" s="104"/>
      <c r="G4" s="107"/>
      <c r="H4" s="107"/>
      <c r="I4" s="107"/>
      <c r="J4" s="107"/>
      <c r="K4" s="107"/>
      <c r="L4" s="107"/>
      <c r="M4" s="104"/>
      <c r="N4" s="104"/>
      <c r="O4" s="104"/>
      <c r="P4" s="104"/>
    </row>
    <row r="5" spans="1:16" s="2" customFormat="1" ht="46" customHeight="1">
      <c r="A5" s="104"/>
      <c r="B5" s="106" t="s">
        <v>0</v>
      </c>
      <c r="C5" s="106"/>
      <c r="D5" s="105"/>
      <c r="E5" s="104"/>
      <c r="F5" s="107"/>
      <c r="G5" s="330" t="s">
        <v>265</v>
      </c>
      <c r="H5" s="331"/>
      <c r="I5" s="331"/>
      <c r="J5" s="331"/>
      <c r="K5" s="331"/>
      <c r="L5" s="332"/>
      <c r="M5" s="104"/>
      <c r="N5" s="104"/>
      <c r="O5" s="104"/>
      <c r="P5" s="104"/>
    </row>
    <row r="6" spans="1:16" s="3" customFormat="1" ht="34" customHeight="1">
      <c r="A6" s="104"/>
      <c r="B6" s="105" t="s">
        <v>43</v>
      </c>
      <c r="C6" s="105"/>
      <c r="D6" s="4" t="s">
        <v>263</v>
      </c>
      <c r="E6" s="103"/>
      <c r="F6" s="105"/>
      <c r="G6" s="333"/>
      <c r="H6" s="334"/>
      <c r="I6" s="334"/>
      <c r="J6" s="334"/>
      <c r="K6" s="334"/>
      <c r="L6" s="335"/>
      <c r="M6" s="107"/>
      <c r="N6" s="107"/>
      <c r="O6" s="107"/>
      <c r="P6" s="107"/>
    </row>
    <row r="7" spans="1:16" s="3" customFormat="1" ht="52.5" customHeight="1">
      <c r="A7" s="104"/>
      <c r="B7" s="105" t="s">
        <v>44</v>
      </c>
      <c r="C7" s="105"/>
      <c r="D7" s="4" t="s">
        <v>197</v>
      </c>
      <c r="E7" s="4"/>
      <c r="F7" s="105"/>
      <c r="G7" s="333"/>
      <c r="H7" s="334"/>
      <c r="I7" s="334"/>
      <c r="J7" s="334"/>
      <c r="K7" s="334"/>
      <c r="L7" s="335"/>
      <c r="M7" s="107"/>
      <c r="N7" s="107"/>
      <c r="O7" s="107"/>
      <c r="P7" s="107"/>
    </row>
    <row r="8" spans="1:16" s="3" customFormat="1" ht="65" customHeight="1">
      <c r="A8" s="104"/>
      <c r="B8" s="105" t="s">
        <v>45</v>
      </c>
      <c r="C8" s="105"/>
      <c r="D8" s="327" t="s">
        <v>198</v>
      </c>
      <c r="E8" s="327"/>
      <c r="F8" s="327"/>
      <c r="G8" s="336"/>
      <c r="H8" s="337"/>
      <c r="I8" s="337"/>
      <c r="J8" s="337"/>
      <c r="K8" s="337"/>
      <c r="L8" s="338"/>
      <c r="M8" s="107"/>
      <c r="N8" s="107"/>
      <c r="O8" s="107"/>
      <c r="P8" s="107"/>
    </row>
    <row r="9" spans="1:16" s="5" customFormat="1" ht="43" customHeight="1">
      <c r="B9" s="6" t="s">
        <v>1</v>
      </c>
      <c r="C9" s="6"/>
      <c r="D9" s="105" t="s">
        <v>264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28"/>
      <c r="E11" s="329"/>
      <c r="F11" s="329"/>
      <c r="G11" s="15"/>
      <c r="H11" s="16"/>
      <c r="I11" s="13"/>
      <c r="J11" s="13" t="s">
        <v>4</v>
      </c>
      <c r="K11" s="13"/>
      <c r="L11" s="345" t="s">
        <v>112</v>
      </c>
      <c r="M11" s="345"/>
      <c r="N11" s="345"/>
      <c r="O11" s="345"/>
      <c r="P11" s="345"/>
    </row>
    <row r="12" spans="1:16" s="5" customFormat="1" ht="38.5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5" customHeight="1">
      <c r="B13" s="349"/>
      <c r="C13" s="349"/>
      <c r="D13" s="349"/>
      <c r="E13" s="349"/>
      <c r="F13" s="349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5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7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50" customFormat="1" ht="34.5" customHeight="1">
      <c r="B17" s="156"/>
      <c r="C17" s="156" t="s">
        <v>82</v>
      </c>
      <c r="D17" s="156" t="s">
        <v>9</v>
      </c>
      <c r="E17" s="157" t="s">
        <v>59</v>
      </c>
      <c r="F17" s="157" t="s">
        <v>76</v>
      </c>
      <c r="G17" s="157" t="s">
        <v>63</v>
      </c>
      <c r="H17" s="157" t="s">
        <v>10</v>
      </c>
      <c r="I17" s="157" t="s">
        <v>60</v>
      </c>
      <c r="J17" s="157" t="s">
        <v>61</v>
      </c>
      <c r="K17" s="157" t="s">
        <v>62</v>
      </c>
      <c r="L17" s="157"/>
      <c r="M17" s="157"/>
      <c r="N17" s="157"/>
      <c r="O17" s="157"/>
      <c r="P17" s="156" t="s">
        <v>11</v>
      </c>
    </row>
    <row r="18" spans="2:17" s="150" customFormat="1" ht="40" customHeight="1">
      <c r="B18" s="145" t="s">
        <v>12</v>
      </c>
      <c r="C18" s="145"/>
      <c r="D18" s="146" t="s">
        <v>199</v>
      </c>
      <c r="E18" s="147"/>
      <c r="F18" s="146" t="s">
        <v>279</v>
      </c>
      <c r="G18" s="148"/>
      <c r="H18" s="148"/>
      <c r="I18" s="148"/>
      <c r="J18" s="148"/>
      <c r="K18" s="148"/>
      <c r="L18" s="148"/>
      <c r="M18" s="148"/>
      <c r="N18" s="148"/>
      <c r="O18" s="148"/>
      <c r="P18" s="149"/>
      <c r="Q18" s="150">
        <f>P18*5%</f>
        <v>0</v>
      </c>
    </row>
    <row r="19" spans="2:17" s="150" customFormat="1" ht="40" hidden="1" customHeight="1">
      <c r="B19" s="145" t="s">
        <v>67</v>
      </c>
      <c r="C19" s="145"/>
      <c r="D19" s="147" t="str">
        <f>D18</f>
        <v>GREEN</v>
      </c>
      <c r="E19" s="147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9"/>
    </row>
    <row r="20" spans="2:17" s="150" customFormat="1" ht="40" hidden="1" customHeight="1">
      <c r="B20" s="145" t="s">
        <v>266</v>
      </c>
      <c r="C20" s="145"/>
      <c r="D20" s="147"/>
      <c r="E20" s="147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9"/>
    </row>
    <row r="21" spans="2:17" s="155" customFormat="1" ht="40" hidden="1" customHeight="1">
      <c r="B21" s="151" t="s">
        <v>13</v>
      </c>
      <c r="C21" s="151"/>
      <c r="D21" s="152" t="str">
        <f>D18</f>
        <v>GREEN</v>
      </c>
      <c r="E21" s="153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</row>
    <row r="22" spans="2:17" s="5" customFormat="1" ht="31.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50" customFormat="1" ht="34.5" customHeight="1">
      <c r="B23" s="156"/>
      <c r="C23" s="156" t="s">
        <v>82</v>
      </c>
      <c r="D23" s="156" t="s">
        <v>9</v>
      </c>
      <c r="E23" s="157" t="s">
        <v>59</v>
      </c>
      <c r="F23" s="157" t="s">
        <v>76</v>
      </c>
      <c r="G23" s="157" t="s">
        <v>63</v>
      </c>
      <c r="H23" s="157" t="s">
        <v>10</v>
      </c>
      <c r="I23" s="157" t="s">
        <v>60</v>
      </c>
      <c r="J23" s="157" t="s">
        <v>61</v>
      </c>
      <c r="K23" s="157" t="s">
        <v>62</v>
      </c>
      <c r="L23" s="157"/>
      <c r="M23" s="157"/>
      <c r="N23" s="157"/>
      <c r="O23" s="157"/>
      <c r="P23" s="156" t="s">
        <v>11</v>
      </c>
    </row>
    <row r="24" spans="2:17" s="150" customFormat="1" ht="40" customHeight="1">
      <c r="B24" s="145" t="s">
        <v>12</v>
      </c>
      <c r="C24" s="145"/>
      <c r="D24" s="146" t="s">
        <v>176</v>
      </c>
      <c r="E24" s="147"/>
      <c r="F24" s="148">
        <v>10</v>
      </c>
      <c r="G24" s="148">
        <v>25</v>
      </c>
      <c r="H24" s="148">
        <v>80</v>
      </c>
      <c r="I24" s="148">
        <v>100</v>
      </c>
      <c r="J24" s="148">
        <v>65</v>
      </c>
      <c r="K24" s="148">
        <v>20</v>
      </c>
      <c r="L24" s="148"/>
      <c r="M24" s="148"/>
      <c r="N24" s="148"/>
      <c r="O24" s="148"/>
      <c r="P24" s="149">
        <f>SUM(E24:O24)</f>
        <v>300</v>
      </c>
      <c r="Q24" s="150">
        <f>P24*5%</f>
        <v>15</v>
      </c>
    </row>
    <row r="25" spans="2:17" s="150" customFormat="1" ht="40" customHeight="1">
      <c r="B25" s="145" t="s">
        <v>67</v>
      </c>
      <c r="C25" s="145"/>
      <c r="D25" s="147" t="str">
        <f>D24</f>
        <v>BLACK</v>
      </c>
      <c r="E25" s="147"/>
      <c r="F25" s="148">
        <f>ROUNDUP(F24*5%,0)</f>
        <v>1</v>
      </c>
      <c r="G25" s="148">
        <f t="shared" ref="G25:K25" si="0">ROUNDUP(G24*5%,0)</f>
        <v>2</v>
      </c>
      <c r="H25" s="148">
        <f t="shared" si="0"/>
        <v>4</v>
      </c>
      <c r="I25" s="148">
        <f t="shared" si="0"/>
        <v>5</v>
      </c>
      <c r="J25" s="148">
        <f t="shared" si="0"/>
        <v>4</v>
      </c>
      <c r="K25" s="148">
        <f t="shared" si="0"/>
        <v>1</v>
      </c>
      <c r="L25" s="148"/>
      <c r="M25" s="148"/>
      <c r="N25" s="148"/>
      <c r="O25" s="148"/>
      <c r="P25" s="149">
        <f>SUM(E25:O25)</f>
        <v>17</v>
      </c>
    </row>
    <row r="26" spans="2:17" s="150" customFormat="1" ht="40" customHeight="1">
      <c r="B26" s="145" t="s">
        <v>266</v>
      </c>
      <c r="C26" s="145"/>
      <c r="D26" s="147"/>
      <c r="E26" s="147"/>
      <c r="F26" s="148"/>
      <c r="G26" s="148"/>
      <c r="H26" s="148">
        <v>1</v>
      </c>
      <c r="I26" s="148">
        <v>1</v>
      </c>
      <c r="J26" s="148"/>
      <c r="K26" s="148"/>
      <c r="L26" s="148"/>
      <c r="M26" s="148"/>
      <c r="N26" s="148"/>
      <c r="O26" s="148"/>
      <c r="P26" s="149">
        <f>SUM(E26:O26)</f>
        <v>2</v>
      </c>
    </row>
    <row r="27" spans="2:17" s="155" customFormat="1" ht="40" customHeight="1">
      <c r="B27" s="151" t="s">
        <v>13</v>
      </c>
      <c r="C27" s="151"/>
      <c r="D27" s="152" t="str">
        <f>D24</f>
        <v>BLACK</v>
      </c>
      <c r="E27" s="153"/>
      <c r="F27" s="154">
        <f t="shared" ref="F27:H27" si="1">SUM(F24:F26)</f>
        <v>11</v>
      </c>
      <c r="G27" s="154">
        <f t="shared" si="1"/>
        <v>27</v>
      </c>
      <c r="H27" s="154">
        <f t="shared" si="1"/>
        <v>85</v>
      </c>
      <c r="I27" s="154">
        <f>SUM(I24:I26)</f>
        <v>106</v>
      </c>
      <c r="J27" s="154">
        <f t="shared" ref="J27:K27" si="2">SUM(J24:J26)</f>
        <v>69</v>
      </c>
      <c r="K27" s="154">
        <f t="shared" si="2"/>
        <v>21</v>
      </c>
      <c r="L27" s="154"/>
      <c r="M27" s="154"/>
      <c r="N27" s="154"/>
      <c r="O27" s="154"/>
      <c r="P27" s="154">
        <f t="shared" ref="P27" si="3">SUM(P24:P26)</f>
        <v>319</v>
      </c>
    </row>
    <row r="28" spans="2:17" s="5" customFormat="1" ht="31.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50" customFormat="1" ht="34.5" customHeight="1">
      <c r="B29" s="156"/>
      <c r="C29" s="156" t="s">
        <v>82</v>
      </c>
      <c r="D29" s="156" t="s">
        <v>9</v>
      </c>
      <c r="E29" s="157" t="s">
        <v>59</v>
      </c>
      <c r="F29" s="157" t="s">
        <v>76</v>
      </c>
      <c r="G29" s="157" t="s">
        <v>63</v>
      </c>
      <c r="H29" s="157" t="s">
        <v>10</v>
      </c>
      <c r="I29" s="157" t="s">
        <v>60</v>
      </c>
      <c r="J29" s="157" t="s">
        <v>61</v>
      </c>
      <c r="K29" s="157" t="s">
        <v>62</v>
      </c>
      <c r="L29" s="157"/>
      <c r="M29" s="157"/>
      <c r="N29" s="157"/>
      <c r="O29" s="157"/>
      <c r="P29" s="156" t="s">
        <v>11</v>
      </c>
    </row>
    <row r="30" spans="2:17" s="150" customFormat="1" ht="40" customHeight="1">
      <c r="B30" s="145" t="s">
        <v>12</v>
      </c>
      <c r="C30" s="145"/>
      <c r="D30" s="146" t="s">
        <v>191</v>
      </c>
      <c r="E30" s="147"/>
      <c r="F30" s="146" t="s">
        <v>279</v>
      </c>
      <c r="G30" s="148"/>
      <c r="H30" s="148"/>
      <c r="I30" s="148"/>
      <c r="J30" s="148"/>
      <c r="K30" s="148"/>
      <c r="L30" s="148"/>
      <c r="M30" s="148"/>
      <c r="N30" s="148"/>
      <c r="O30" s="148"/>
      <c r="P30" s="149"/>
      <c r="Q30" s="150">
        <f>P30*5%</f>
        <v>0</v>
      </c>
    </row>
    <row r="31" spans="2:17" s="150" customFormat="1" ht="40" hidden="1" customHeight="1">
      <c r="B31" s="145" t="s">
        <v>67</v>
      </c>
      <c r="C31" s="145"/>
      <c r="D31" s="147" t="str">
        <f>D30</f>
        <v>NAVY</v>
      </c>
      <c r="E31" s="147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9"/>
    </row>
    <row r="32" spans="2:17" s="150" customFormat="1" ht="40" hidden="1" customHeight="1">
      <c r="B32" s="145" t="s">
        <v>266</v>
      </c>
      <c r="C32" s="145"/>
      <c r="D32" s="147"/>
      <c r="E32" s="147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9"/>
    </row>
    <row r="33" spans="1:18" s="155" customFormat="1" ht="40" hidden="1" customHeight="1">
      <c r="B33" s="151" t="s">
        <v>13</v>
      </c>
      <c r="C33" s="151"/>
      <c r="D33" s="152" t="str">
        <f>D30</f>
        <v>NAVY</v>
      </c>
      <c r="E33" s="153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</row>
    <row r="34" spans="1:18" s="5" customFormat="1" ht="27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5" customFormat="1" ht="35" customHeight="1">
      <c r="B35" s="158" t="s">
        <v>14</v>
      </c>
      <c r="C35" s="159"/>
      <c r="D35" s="158"/>
      <c r="E35" s="160"/>
      <c r="F35" s="161">
        <f t="shared" ref="F35:K35" si="4">F21+F27+F33</f>
        <v>11</v>
      </c>
      <c r="G35" s="161">
        <f t="shared" si="4"/>
        <v>27</v>
      </c>
      <c r="H35" s="161">
        <f t="shared" si="4"/>
        <v>85</v>
      </c>
      <c r="I35" s="161">
        <f t="shared" si="4"/>
        <v>106</v>
      </c>
      <c r="J35" s="161">
        <f t="shared" si="4"/>
        <v>69</v>
      </c>
      <c r="K35" s="161">
        <f t="shared" si="4"/>
        <v>21</v>
      </c>
      <c r="L35" s="161"/>
      <c r="M35" s="161"/>
      <c r="N35" s="161"/>
      <c r="O35" s="161"/>
      <c r="P35" s="161">
        <f>P21+P27+P33</f>
        <v>319</v>
      </c>
    </row>
    <row r="36" spans="1:18" s="29" customFormat="1" ht="20.25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7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5" customFormat="1" ht="170" customHeight="1" thickBot="1">
      <c r="A38" s="350" t="s">
        <v>16</v>
      </c>
      <c r="B38" s="351"/>
      <c r="C38" s="352"/>
      <c r="D38" s="162" t="s">
        <v>17</v>
      </c>
      <c r="E38" s="163" t="s">
        <v>18</v>
      </c>
      <c r="F38" s="162" t="s">
        <v>19</v>
      </c>
      <c r="G38" s="164" t="s">
        <v>20</v>
      </c>
      <c r="H38" s="164" t="s">
        <v>21</v>
      </c>
      <c r="I38" s="164" t="s">
        <v>37</v>
      </c>
      <c r="J38" s="164" t="s">
        <v>38</v>
      </c>
      <c r="K38" s="164" t="s">
        <v>115</v>
      </c>
      <c r="L38" s="164" t="s">
        <v>39</v>
      </c>
      <c r="M38" s="346" t="s">
        <v>52</v>
      </c>
      <c r="N38" s="347"/>
      <c r="O38" s="347"/>
      <c r="P38" s="348"/>
    </row>
    <row r="39" spans="1:18" s="43" customFormat="1" ht="40.5" hidden="1" customHeight="1">
      <c r="A39" s="39" t="str">
        <f>$D$21</f>
        <v>GREEN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72" customFormat="1" ht="88" hidden="1" customHeight="1">
      <c r="A40" s="166">
        <v>1</v>
      </c>
      <c r="B40" s="353" t="str">
        <f>L11</f>
        <v>SINGLE JERSEY 100% CM16 230GSM</v>
      </c>
      <c r="C40" s="354"/>
      <c r="D40" s="167" t="s">
        <v>51</v>
      </c>
      <c r="E40" s="227" t="s">
        <v>200</v>
      </c>
      <c r="F40" s="168" t="s">
        <v>10</v>
      </c>
      <c r="G40" s="169">
        <f>P21</f>
        <v>0</v>
      </c>
      <c r="H40" s="168">
        <v>0.79</v>
      </c>
      <c r="I40" s="170">
        <f>G40*H40</f>
        <v>0</v>
      </c>
      <c r="J40" s="170">
        <f>I40*4%+I40*3%</f>
        <v>0</v>
      </c>
      <c r="K40" s="170">
        <v>2</v>
      </c>
      <c r="L40" s="171">
        <f>+K40+J40+I40</f>
        <v>2</v>
      </c>
      <c r="M40" s="357" t="s">
        <v>216</v>
      </c>
      <c r="N40" s="340"/>
      <c r="O40" s="340"/>
      <c r="P40" s="341"/>
    </row>
    <row r="41" spans="1:18" s="172" customFormat="1" ht="98.5" hidden="1" customHeight="1">
      <c r="A41" s="166">
        <v>2</v>
      </c>
      <c r="B41" s="355" t="s">
        <v>116</v>
      </c>
      <c r="C41" s="356"/>
      <c r="D41" s="167" t="s">
        <v>64</v>
      </c>
      <c r="E41" s="227" t="str">
        <f>E40</f>
        <v>GREENER PASTURES 19-6311 TCX</v>
      </c>
      <c r="F41" s="168" t="s">
        <v>10</v>
      </c>
      <c r="G41" s="169">
        <f>G40</f>
        <v>0</v>
      </c>
      <c r="H41" s="168">
        <v>2.1999999999999999E-2</v>
      </c>
      <c r="I41" s="170">
        <f t="shared" ref="I41" si="5">G41*H41</f>
        <v>0</v>
      </c>
      <c r="J41" s="170"/>
      <c r="K41" s="170"/>
      <c r="L41" s="171">
        <f>+K41+J41+I41</f>
        <v>0</v>
      </c>
      <c r="M41" s="357" t="s">
        <v>217</v>
      </c>
      <c r="N41" s="340"/>
      <c r="O41" s="340"/>
      <c r="P41" s="341"/>
      <c r="R41" s="172">
        <f>10/0.02</f>
        <v>500</v>
      </c>
    </row>
    <row r="42" spans="1:18" s="43" customFormat="1" ht="40.5" customHeight="1">
      <c r="A42" s="39" t="str">
        <f>$D$27</f>
        <v>BLACK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85.5" customHeight="1">
      <c r="A43" s="44">
        <v>3</v>
      </c>
      <c r="B43" s="325" t="str">
        <f>B40</f>
        <v>SINGLE JERSEY 100% CM16 230GSM</v>
      </c>
      <c r="C43" s="326"/>
      <c r="D43" s="45" t="s">
        <v>51</v>
      </c>
      <c r="E43" s="227" t="s">
        <v>182</v>
      </c>
      <c r="F43" s="46" t="s">
        <v>10</v>
      </c>
      <c r="G43" s="47">
        <f>P27</f>
        <v>319</v>
      </c>
      <c r="H43" s="168">
        <v>0.79</v>
      </c>
      <c r="I43" s="48">
        <f>G43*H43</f>
        <v>252.01000000000002</v>
      </c>
      <c r="J43" s="180">
        <f>I43*1.6%+I43/30*0.5</f>
        <v>8.2323266666666672</v>
      </c>
      <c r="K43" s="180">
        <v>2</v>
      </c>
      <c r="L43" s="49">
        <f>+K43+J43+I43</f>
        <v>262.24232666666671</v>
      </c>
      <c r="M43" s="357" t="s">
        <v>280</v>
      </c>
      <c r="N43" s="340"/>
      <c r="O43" s="340"/>
      <c r="P43" s="341"/>
    </row>
    <row r="44" spans="1:18" s="5" customFormat="1" ht="151.5" customHeight="1">
      <c r="A44" s="44">
        <v>4</v>
      </c>
      <c r="B44" s="325" t="str">
        <f>B41</f>
        <v>RIB 1X1 100% COTTON CM16 300-330GSM</v>
      </c>
      <c r="C44" s="326"/>
      <c r="D44" s="45" t="s">
        <v>64</v>
      </c>
      <c r="E44" s="227" t="str">
        <f>E43</f>
        <v>JET BLACK 19-0303</v>
      </c>
      <c r="F44" s="46" t="s">
        <v>10</v>
      </c>
      <c r="G44" s="47">
        <f>G43</f>
        <v>319</v>
      </c>
      <c r="H44" s="168">
        <v>2.1999999999999999E-2</v>
      </c>
      <c r="I44" s="48">
        <f t="shared" ref="I44" si="6">G44*H44</f>
        <v>7.0179999999999998</v>
      </c>
      <c r="J44" s="170">
        <f>I44*2.9%+1</f>
        <v>1.203522</v>
      </c>
      <c r="K44" s="170"/>
      <c r="L44" s="49">
        <f t="shared" ref="L44" si="7">+K44+J44+I44</f>
        <v>8.2215220000000002</v>
      </c>
      <c r="M44" s="435" t="s">
        <v>282</v>
      </c>
      <c r="N44" s="436"/>
      <c r="O44" s="436"/>
      <c r="P44" s="437"/>
    </row>
    <row r="45" spans="1:18" s="43" customFormat="1" ht="39" hidden="1" customHeight="1">
      <c r="A45" s="39" t="str">
        <f>$D$33</f>
        <v>NAVY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2"/>
    </row>
    <row r="46" spans="1:18" s="5" customFormat="1" ht="84" hidden="1" customHeight="1">
      <c r="A46" s="44">
        <v>5</v>
      </c>
      <c r="B46" s="325" t="str">
        <f>B43</f>
        <v>SINGLE JERSEY 100% CM16 230GSM</v>
      </c>
      <c r="C46" s="326"/>
      <c r="D46" s="45" t="s">
        <v>51</v>
      </c>
      <c r="E46" s="233" t="s">
        <v>192</v>
      </c>
      <c r="F46" s="46" t="s">
        <v>10</v>
      </c>
      <c r="G46" s="47">
        <f>P33</f>
        <v>0</v>
      </c>
      <c r="H46" s="168">
        <v>0.79</v>
      </c>
      <c r="I46" s="48">
        <f>G46*H46</f>
        <v>0</v>
      </c>
      <c r="J46" s="48">
        <f>I46*4%+I46*3%</f>
        <v>0</v>
      </c>
      <c r="K46" s="48">
        <v>2</v>
      </c>
      <c r="L46" s="49">
        <f>+K46+J46+I46</f>
        <v>2</v>
      </c>
      <c r="M46" s="357" t="s">
        <v>218</v>
      </c>
      <c r="N46" s="340"/>
      <c r="O46" s="340"/>
      <c r="P46" s="341"/>
    </row>
    <row r="47" spans="1:18" s="5" customFormat="1" ht="81.5" hidden="1" customHeight="1">
      <c r="A47" s="44">
        <v>6</v>
      </c>
      <c r="B47" s="325" t="str">
        <f>B41</f>
        <v>RIB 1X1 100% COTTON CM16 300-330GSM</v>
      </c>
      <c r="C47" s="326"/>
      <c r="D47" s="45" t="s">
        <v>64</v>
      </c>
      <c r="E47" s="233" t="str">
        <f>E46</f>
        <v>INSIGNIA BLUE 19-4028 TCX</v>
      </c>
      <c r="F47" s="46" t="s">
        <v>10</v>
      </c>
      <c r="G47" s="47">
        <f>G46</f>
        <v>0</v>
      </c>
      <c r="H47" s="168">
        <v>2.1999999999999999E-2</v>
      </c>
      <c r="I47" s="48">
        <f t="shared" ref="I47" si="8">G47*H47</f>
        <v>0</v>
      </c>
      <c r="J47" s="48"/>
      <c r="K47" s="48"/>
      <c r="L47" s="49">
        <f t="shared" ref="L47" si="9">+K47+J47+I47</f>
        <v>0</v>
      </c>
      <c r="M47" s="357" t="s">
        <v>219</v>
      </c>
      <c r="N47" s="340"/>
      <c r="O47" s="340"/>
      <c r="P47" s="341"/>
    </row>
    <row r="48" spans="1:18" s="51" customFormat="1" ht="33" customHeight="1" thickBot="1">
      <c r="B48" s="8" t="s">
        <v>22</v>
      </c>
      <c r="G48" s="52"/>
      <c r="P48" s="53"/>
    </row>
    <row r="49" spans="1:16" s="54" customFormat="1" ht="124" customHeight="1">
      <c r="A49" s="400" t="s">
        <v>23</v>
      </c>
      <c r="B49" s="401"/>
      <c r="C49" s="401"/>
      <c r="D49" s="401"/>
      <c r="E49" s="402"/>
      <c r="F49" s="173" t="s">
        <v>47</v>
      </c>
      <c r="G49" s="173" t="s">
        <v>24</v>
      </c>
      <c r="H49" s="393" t="s">
        <v>42</v>
      </c>
      <c r="I49" s="394"/>
      <c r="J49" s="175" t="s">
        <v>19</v>
      </c>
      <c r="K49" s="173" t="s">
        <v>48</v>
      </c>
      <c r="L49" s="173" t="s">
        <v>25</v>
      </c>
      <c r="M49" s="174" t="s">
        <v>26</v>
      </c>
      <c r="N49" s="174" t="s">
        <v>27</v>
      </c>
      <c r="O49" s="174" t="s">
        <v>28</v>
      </c>
      <c r="P49" s="176" t="s">
        <v>29</v>
      </c>
    </row>
    <row r="50" spans="1:16" s="172" customFormat="1" ht="64" hidden="1" customHeight="1">
      <c r="A50" s="177">
        <v>1</v>
      </c>
      <c r="B50" s="379" t="s">
        <v>41</v>
      </c>
      <c r="C50" s="379"/>
      <c r="D50" s="379"/>
      <c r="E50" s="379"/>
      <c r="F50" s="85" t="s">
        <v>202</v>
      </c>
      <c r="G50" s="229" t="s">
        <v>201</v>
      </c>
      <c r="H50" s="374" t="str">
        <f>$D$18</f>
        <v>GREEN</v>
      </c>
      <c r="I50" s="375"/>
      <c r="J50" s="178" t="s">
        <v>30</v>
      </c>
      <c r="K50" s="178">
        <f>$P$21</f>
        <v>0</v>
      </c>
      <c r="L50" s="179">
        <f>130/4500</f>
        <v>2.8888888888888888E-2</v>
      </c>
      <c r="M50" s="180">
        <f t="shared" ref="M50:M52" si="10">K50*L50</f>
        <v>0</v>
      </c>
      <c r="N50" s="181">
        <f t="shared" ref="N50:N55" si="11">M50*3%</f>
        <v>0</v>
      </c>
      <c r="O50" s="182">
        <f t="shared" ref="O50:O52" si="12">ROUNDUP(N50+M50,0)</f>
        <v>0</v>
      </c>
      <c r="P50" s="183"/>
    </row>
    <row r="51" spans="1:16" s="172" customFormat="1" ht="63" customHeight="1">
      <c r="A51" s="177">
        <v>1</v>
      </c>
      <c r="B51" s="379" t="s">
        <v>41</v>
      </c>
      <c r="C51" s="379"/>
      <c r="D51" s="379"/>
      <c r="E51" s="379"/>
      <c r="F51" s="85" t="s">
        <v>184</v>
      </c>
      <c r="G51" s="229" t="s">
        <v>183</v>
      </c>
      <c r="H51" s="374" t="str">
        <f>$D$24</f>
        <v>BLACK</v>
      </c>
      <c r="I51" s="375"/>
      <c r="J51" s="178" t="s">
        <v>30</v>
      </c>
      <c r="K51" s="178">
        <f>$P$27</f>
        <v>319</v>
      </c>
      <c r="L51" s="179">
        <f t="shared" ref="L51:L52" si="13">130/4500</f>
        <v>2.8888888888888888E-2</v>
      </c>
      <c r="M51" s="180">
        <f t="shared" si="10"/>
        <v>9.2155555555555555</v>
      </c>
      <c r="N51" s="181"/>
      <c r="O51" s="182">
        <f t="shared" si="12"/>
        <v>10</v>
      </c>
      <c r="P51" s="183"/>
    </row>
    <row r="52" spans="1:16" s="172" customFormat="1" ht="55.5" hidden="1" customHeight="1">
      <c r="A52" s="177">
        <v>1</v>
      </c>
      <c r="B52" s="376" t="s">
        <v>41</v>
      </c>
      <c r="C52" s="377"/>
      <c r="D52" s="377"/>
      <c r="E52" s="378"/>
      <c r="F52" s="228" t="s">
        <v>194</v>
      </c>
      <c r="G52" s="229" t="s">
        <v>193</v>
      </c>
      <c r="H52" s="374" t="str">
        <f>$D$30</f>
        <v>NAVY</v>
      </c>
      <c r="I52" s="375"/>
      <c r="J52" s="178" t="s">
        <v>30</v>
      </c>
      <c r="K52" s="178">
        <f>$P$33</f>
        <v>0</v>
      </c>
      <c r="L52" s="179">
        <f t="shared" si="13"/>
        <v>2.8888888888888888E-2</v>
      </c>
      <c r="M52" s="180">
        <f t="shared" si="10"/>
        <v>0</v>
      </c>
      <c r="N52" s="181"/>
      <c r="O52" s="182">
        <f t="shared" si="12"/>
        <v>0</v>
      </c>
      <c r="P52" s="183"/>
    </row>
    <row r="53" spans="1:16" s="172" customFormat="1" ht="68" hidden="1" customHeight="1">
      <c r="A53" s="177">
        <v>2</v>
      </c>
      <c r="B53" s="355" t="s">
        <v>187</v>
      </c>
      <c r="C53" s="380"/>
      <c r="D53" s="380"/>
      <c r="E53" s="356"/>
      <c r="F53" s="228" t="s">
        <v>90</v>
      </c>
      <c r="G53" s="229"/>
      <c r="H53" s="374" t="str">
        <f>$D$24</f>
        <v>BLACK</v>
      </c>
      <c r="I53" s="375"/>
      <c r="J53" s="178" t="s">
        <v>31</v>
      </c>
      <c r="K53" s="178">
        <f>$P$21</f>
        <v>0</v>
      </c>
      <c r="L53" s="179">
        <v>1</v>
      </c>
      <c r="M53" s="180">
        <f t="shared" ref="M53:M55" si="14">L53*K53</f>
        <v>0</v>
      </c>
      <c r="N53" s="181"/>
      <c r="O53" s="182">
        <f t="shared" ref="O53:O55" si="15">N53+M53</f>
        <v>0</v>
      </c>
      <c r="P53" s="59" t="s">
        <v>273</v>
      </c>
    </row>
    <row r="54" spans="1:16" s="172" customFormat="1" ht="67" customHeight="1">
      <c r="A54" s="177">
        <v>2</v>
      </c>
      <c r="B54" s="355" t="s">
        <v>187</v>
      </c>
      <c r="C54" s="380"/>
      <c r="D54" s="380"/>
      <c r="E54" s="356"/>
      <c r="F54" s="228" t="s">
        <v>90</v>
      </c>
      <c r="G54" s="229"/>
      <c r="H54" s="374" t="str">
        <f>$D$24</f>
        <v>BLACK</v>
      </c>
      <c r="I54" s="375"/>
      <c r="J54" s="178" t="s">
        <v>31</v>
      </c>
      <c r="K54" s="178">
        <f>$P$27</f>
        <v>319</v>
      </c>
      <c r="L54" s="179">
        <v>1</v>
      </c>
      <c r="M54" s="181">
        <f t="shared" si="14"/>
        <v>319</v>
      </c>
      <c r="N54" s="181"/>
      <c r="O54" s="182">
        <f t="shared" si="15"/>
        <v>319</v>
      </c>
      <c r="P54" s="59" t="s">
        <v>273</v>
      </c>
    </row>
    <row r="55" spans="1:16" s="172" customFormat="1" ht="67" hidden="1" customHeight="1">
      <c r="A55" s="177">
        <v>2</v>
      </c>
      <c r="B55" s="355" t="s">
        <v>187</v>
      </c>
      <c r="C55" s="380"/>
      <c r="D55" s="380"/>
      <c r="E55" s="356"/>
      <c r="F55" s="228" t="s">
        <v>90</v>
      </c>
      <c r="G55" s="229"/>
      <c r="H55" s="374" t="str">
        <f>$D$30</f>
        <v>NAVY</v>
      </c>
      <c r="I55" s="375"/>
      <c r="J55" s="178" t="s">
        <v>31</v>
      </c>
      <c r="K55" s="178">
        <f>$P$33</f>
        <v>0</v>
      </c>
      <c r="L55" s="179">
        <v>1</v>
      </c>
      <c r="M55" s="180">
        <f t="shared" si="14"/>
        <v>0</v>
      </c>
      <c r="N55" s="181">
        <f t="shared" si="11"/>
        <v>0</v>
      </c>
      <c r="O55" s="182">
        <f t="shared" si="15"/>
        <v>0</v>
      </c>
      <c r="P55" s="59" t="s">
        <v>273</v>
      </c>
    </row>
    <row r="56" spans="1:16" s="62" customFormat="1" ht="19.5" customHeight="1">
      <c r="A56" s="38"/>
      <c r="B56" s="38"/>
      <c r="C56" s="38"/>
      <c r="D56" s="38"/>
      <c r="E56" s="38"/>
      <c r="F56" s="38"/>
      <c r="G56" s="61"/>
      <c r="H56" s="38"/>
      <c r="I56" s="38"/>
      <c r="J56" s="38"/>
      <c r="K56" s="38"/>
      <c r="L56" s="38"/>
      <c r="M56" s="38"/>
      <c r="N56" s="38"/>
      <c r="O56" s="38"/>
      <c r="P56" s="38"/>
    </row>
    <row r="57" spans="1:16" s="51" customFormat="1" ht="33" customHeight="1" thickBot="1">
      <c r="B57" s="8" t="s">
        <v>72</v>
      </c>
      <c r="F57" s="63"/>
      <c r="G57" s="64"/>
      <c r="H57" s="63"/>
      <c r="I57" s="63"/>
      <c r="J57" s="63"/>
      <c r="K57" s="63"/>
      <c r="L57" s="63"/>
      <c r="M57" s="63"/>
      <c r="N57" s="63"/>
      <c r="O57" s="63"/>
      <c r="P57" s="65"/>
    </row>
    <row r="58" spans="1:16" s="54" customFormat="1" ht="120" customHeight="1">
      <c r="A58" s="395" t="s">
        <v>23</v>
      </c>
      <c r="B58" s="396"/>
      <c r="C58" s="396"/>
      <c r="D58" s="396"/>
      <c r="E58" s="397"/>
      <c r="F58" s="88" t="s">
        <v>47</v>
      </c>
      <c r="G58" s="88" t="s">
        <v>24</v>
      </c>
      <c r="H58" s="398" t="s">
        <v>42</v>
      </c>
      <c r="I58" s="399"/>
      <c r="J58" s="89" t="s">
        <v>19</v>
      </c>
      <c r="K58" s="88" t="s">
        <v>48</v>
      </c>
      <c r="L58" s="88" t="s">
        <v>25</v>
      </c>
      <c r="M58" s="90" t="s">
        <v>26</v>
      </c>
      <c r="N58" s="90" t="s">
        <v>27</v>
      </c>
      <c r="O58" s="90" t="s">
        <v>28</v>
      </c>
      <c r="P58" s="91" t="s">
        <v>29</v>
      </c>
    </row>
    <row r="59" spans="1:16" s="5" customFormat="1" ht="48" hidden="1" customHeight="1">
      <c r="A59" s="55">
        <v>1</v>
      </c>
      <c r="B59" s="322" t="s">
        <v>108</v>
      </c>
      <c r="C59" s="323"/>
      <c r="D59" s="323"/>
      <c r="E59" s="323"/>
      <c r="F59" s="85" t="s">
        <v>40</v>
      </c>
      <c r="G59" s="85"/>
      <c r="H59" s="312" t="str">
        <f>$D$21</f>
        <v>GREEN</v>
      </c>
      <c r="I59" s="313"/>
      <c r="J59" s="56" t="s">
        <v>31</v>
      </c>
      <c r="K59" s="56">
        <f>$P$21</f>
        <v>0</v>
      </c>
      <c r="L59" s="60">
        <v>1</v>
      </c>
      <c r="M59" s="60">
        <f t="shared" ref="M59:M73" si="16">L59*K59</f>
        <v>0</v>
      </c>
      <c r="N59" s="60">
        <f>M59*3%+3</f>
        <v>3</v>
      </c>
      <c r="O59" s="58">
        <f t="shared" ref="O59:O76" si="17">N59+M59</f>
        <v>3</v>
      </c>
      <c r="P59" s="125" t="s">
        <v>274</v>
      </c>
    </row>
    <row r="60" spans="1:16" s="5" customFormat="1" ht="48" customHeight="1">
      <c r="A60" s="55">
        <v>1</v>
      </c>
      <c r="B60" s="322" t="s">
        <v>108</v>
      </c>
      <c r="C60" s="323"/>
      <c r="D60" s="323"/>
      <c r="E60" s="323"/>
      <c r="F60" s="85" t="s">
        <v>40</v>
      </c>
      <c r="G60" s="85"/>
      <c r="H60" s="312" t="str">
        <f>$D$27</f>
        <v>BLACK</v>
      </c>
      <c r="I60" s="313"/>
      <c r="J60" s="56" t="s">
        <v>31</v>
      </c>
      <c r="K60" s="56">
        <f>$P$27</f>
        <v>319</v>
      </c>
      <c r="L60" s="60">
        <v>1</v>
      </c>
      <c r="M60" s="60">
        <f t="shared" si="16"/>
        <v>319</v>
      </c>
      <c r="N60" s="60">
        <f t="shared" ref="N60:N76" si="18">M60*3%</f>
        <v>9.57</v>
      </c>
      <c r="O60" s="58">
        <f t="shared" si="17"/>
        <v>328.57</v>
      </c>
      <c r="P60" s="125" t="s">
        <v>274</v>
      </c>
    </row>
    <row r="61" spans="1:16" s="5" customFormat="1" ht="48" hidden="1" customHeight="1">
      <c r="A61" s="55">
        <v>1</v>
      </c>
      <c r="B61" s="322" t="s">
        <v>108</v>
      </c>
      <c r="C61" s="323"/>
      <c r="D61" s="323"/>
      <c r="E61" s="323"/>
      <c r="F61" s="85" t="s">
        <v>40</v>
      </c>
      <c r="G61" s="85"/>
      <c r="H61" s="312" t="str">
        <f>$D$33</f>
        <v>NAVY</v>
      </c>
      <c r="I61" s="313"/>
      <c r="J61" s="56" t="s">
        <v>31</v>
      </c>
      <c r="K61" s="56">
        <f>$P$33</f>
        <v>0</v>
      </c>
      <c r="L61" s="60">
        <v>1</v>
      </c>
      <c r="M61" s="60">
        <f t="shared" si="16"/>
        <v>0</v>
      </c>
      <c r="N61" s="60">
        <f t="shared" si="18"/>
        <v>0</v>
      </c>
      <c r="O61" s="58">
        <f t="shared" si="17"/>
        <v>0</v>
      </c>
      <c r="P61" s="125" t="s">
        <v>274</v>
      </c>
    </row>
    <row r="62" spans="1:16" s="5" customFormat="1" ht="40.5" hidden="1" customHeight="1">
      <c r="A62" s="55">
        <v>2</v>
      </c>
      <c r="B62" s="322" t="s">
        <v>118</v>
      </c>
      <c r="C62" s="323"/>
      <c r="D62" s="323"/>
      <c r="E62" s="323"/>
      <c r="F62" s="85" t="s">
        <v>117</v>
      </c>
      <c r="G62" s="85"/>
      <c r="H62" s="312" t="str">
        <f>$D$21</f>
        <v>GREEN</v>
      </c>
      <c r="I62" s="313"/>
      <c r="J62" s="56" t="s">
        <v>31</v>
      </c>
      <c r="K62" s="56">
        <f>$P$21</f>
        <v>0</v>
      </c>
      <c r="L62" s="60">
        <v>1</v>
      </c>
      <c r="M62" s="60">
        <f t="shared" si="16"/>
        <v>0</v>
      </c>
      <c r="N62" s="60">
        <f>M62*3%+3</f>
        <v>3</v>
      </c>
      <c r="O62" s="58">
        <f t="shared" si="17"/>
        <v>3</v>
      </c>
      <c r="P62" s="59" t="s">
        <v>149</v>
      </c>
    </row>
    <row r="63" spans="1:16" s="5" customFormat="1" ht="40.5" customHeight="1">
      <c r="A63" s="55">
        <v>2</v>
      </c>
      <c r="B63" s="322" t="s">
        <v>118</v>
      </c>
      <c r="C63" s="323"/>
      <c r="D63" s="323"/>
      <c r="E63" s="323"/>
      <c r="F63" s="85" t="s">
        <v>117</v>
      </c>
      <c r="G63" s="85"/>
      <c r="H63" s="312" t="str">
        <f>$D$27</f>
        <v>BLACK</v>
      </c>
      <c r="I63" s="313"/>
      <c r="J63" s="56" t="s">
        <v>31</v>
      </c>
      <c r="K63" s="56">
        <f>$P$27</f>
        <v>319</v>
      </c>
      <c r="L63" s="60">
        <v>1</v>
      </c>
      <c r="M63" s="60">
        <f t="shared" si="16"/>
        <v>319</v>
      </c>
      <c r="N63" s="60">
        <f t="shared" si="18"/>
        <v>9.57</v>
      </c>
      <c r="O63" s="58">
        <f t="shared" si="17"/>
        <v>328.57</v>
      </c>
      <c r="P63" s="59" t="s">
        <v>149</v>
      </c>
    </row>
    <row r="64" spans="1:16" s="5" customFormat="1" ht="40.5" hidden="1" customHeight="1">
      <c r="A64" s="55">
        <v>2</v>
      </c>
      <c r="B64" s="322" t="s">
        <v>118</v>
      </c>
      <c r="C64" s="323"/>
      <c r="D64" s="323"/>
      <c r="E64" s="323"/>
      <c r="F64" s="85" t="s">
        <v>117</v>
      </c>
      <c r="G64" s="85"/>
      <c r="H64" s="312" t="str">
        <f>$D$33</f>
        <v>NAVY</v>
      </c>
      <c r="I64" s="313"/>
      <c r="J64" s="56" t="s">
        <v>31</v>
      </c>
      <c r="K64" s="56">
        <f t="shared" ref="K64:K70" si="19">$P$33</f>
        <v>0</v>
      </c>
      <c r="L64" s="60">
        <v>1</v>
      </c>
      <c r="M64" s="60">
        <f t="shared" si="16"/>
        <v>0</v>
      </c>
      <c r="N64" s="60">
        <f t="shared" si="18"/>
        <v>0</v>
      </c>
      <c r="O64" s="58">
        <f t="shared" si="17"/>
        <v>0</v>
      </c>
      <c r="P64" s="59" t="s">
        <v>149</v>
      </c>
    </row>
    <row r="65" spans="1:16" s="5" customFormat="1" ht="48" hidden="1" customHeight="1">
      <c r="A65" s="55">
        <v>3</v>
      </c>
      <c r="B65" s="322" t="s">
        <v>109</v>
      </c>
      <c r="C65" s="323"/>
      <c r="D65" s="323"/>
      <c r="E65" s="323"/>
      <c r="F65" s="85" t="s">
        <v>40</v>
      </c>
      <c r="G65" s="85"/>
      <c r="H65" s="312" t="str">
        <f>$D$21</f>
        <v>GREEN</v>
      </c>
      <c r="I65" s="313"/>
      <c r="J65" s="56" t="s">
        <v>31</v>
      </c>
      <c r="K65" s="56">
        <f>$P$21</f>
        <v>0</v>
      </c>
      <c r="L65" s="60">
        <v>1</v>
      </c>
      <c r="M65" s="60">
        <f t="shared" si="16"/>
        <v>0</v>
      </c>
      <c r="N65" s="60">
        <f>M65*3%+3</f>
        <v>3</v>
      </c>
      <c r="O65" s="58">
        <f t="shared" si="17"/>
        <v>3</v>
      </c>
      <c r="P65" s="126" t="s">
        <v>156</v>
      </c>
    </row>
    <row r="66" spans="1:16" s="5" customFormat="1" ht="41.5" customHeight="1">
      <c r="A66" s="55">
        <v>3</v>
      </c>
      <c r="B66" s="322" t="s">
        <v>109</v>
      </c>
      <c r="C66" s="323"/>
      <c r="D66" s="323"/>
      <c r="E66" s="323"/>
      <c r="F66" s="85" t="s">
        <v>40</v>
      </c>
      <c r="G66" s="85"/>
      <c r="H66" s="312" t="str">
        <f>$D$27</f>
        <v>BLACK</v>
      </c>
      <c r="I66" s="313"/>
      <c r="J66" s="56" t="s">
        <v>31</v>
      </c>
      <c r="K66" s="56">
        <f>$P$27</f>
        <v>319</v>
      </c>
      <c r="L66" s="60">
        <v>1</v>
      </c>
      <c r="M66" s="60">
        <f t="shared" si="16"/>
        <v>319</v>
      </c>
      <c r="N66" s="60">
        <f t="shared" si="18"/>
        <v>9.57</v>
      </c>
      <c r="O66" s="58">
        <f t="shared" si="17"/>
        <v>328.57</v>
      </c>
      <c r="P66" s="126" t="s">
        <v>156</v>
      </c>
    </row>
    <row r="67" spans="1:16" s="5" customFormat="1" ht="41.5" hidden="1" customHeight="1">
      <c r="A67" s="55">
        <v>3</v>
      </c>
      <c r="B67" s="322" t="s">
        <v>109</v>
      </c>
      <c r="C67" s="323"/>
      <c r="D67" s="323"/>
      <c r="E67" s="323"/>
      <c r="F67" s="85" t="s">
        <v>40</v>
      </c>
      <c r="G67" s="85"/>
      <c r="H67" s="312" t="str">
        <f>$D$33</f>
        <v>NAVY</v>
      </c>
      <c r="I67" s="313"/>
      <c r="J67" s="56" t="s">
        <v>31</v>
      </c>
      <c r="K67" s="56">
        <f t="shared" si="19"/>
        <v>0</v>
      </c>
      <c r="L67" s="60">
        <v>1</v>
      </c>
      <c r="M67" s="60">
        <f t="shared" si="16"/>
        <v>0</v>
      </c>
      <c r="N67" s="60">
        <f t="shared" si="18"/>
        <v>0</v>
      </c>
      <c r="O67" s="58">
        <f t="shared" si="17"/>
        <v>0</v>
      </c>
      <c r="P67" s="126" t="s">
        <v>156</v>
      </c>
    </row>
    <row r="68" spans="1:16" s="5" customFormat="1" ht="44" hidden="1" customHeight="1">
      <c r="A68" s="55">
        <v>4</v>
      </c>
      <c r="B68" s="322" t="s">
        <v>110</v>
      </c>
      <c r="C68" s="323"/>
      <c r="D68" s="323"/>
      <c r="E68" s="323"/>
      <c r="F68" s="85" t="s">
        <v>117</v>
      </c>
      <c r="G68" s="85"/>
      <c r="H68" s="312" t="str">
        <f>$D$21</f>
        <v>GREEN</v>
      </c>
      <c r="I68" s="313"/>
      <c r="J68" s="56" t="s">
        <v>31</v>
      </c>
      <c r="K68" s="56">
        <f>$P$21</f>
        <v>0</v>
      </c>
      <c r="L68" s="57">
        <f>1/50</f>
        <v>0.02</v>
      </c>
      <c r="M68" s="60">
        <f t="shared" si="16"/>
        <v>0</v>
      </c>
      <c r="N68" s="60">
        <f t="shared" si="18"/>
        <v>0</v>
      </c>
      <c r="O68" s="58">
        <f t="shared" si="17"/>
        <v>0</v>
      </c>
      <c r="P68" s="59"/>
    </row>
    <row r="69" spans="1:16" s="5" customFormat="1" ht="48" customHeight="1">
      <c r="A69" s="55">
        <v>4</v>
      </c>
      <c r="B69" s="322" t="s">
        <v>110</v>
      </c>
      <c r="C69" s="323"/>
      <c r="D69" s="323"/>
      <c r="E69" s="323"/>
      <c r="F69" s="85" t="s">
        <v>117</v>
      </c>
      <c r="G69" s="85"/>
      <c r="H69" s="312" t="str">
        <f>$D$27</f>
        <v>BLACK</v>
      </c>
      <c r="I69" s="313"/>
      <c r="J69" s="56" t="s">
        <v>31</v>
      </c>
      <c r="K69" s="56">
        <f>$P$27</f>
        <v>319</v>
      </c>
      <c r="L69" s="57">
        <f>1/50</f>
        <v>0.02</v>
      </c>
      <c r="M69" s="60">
        <f t="shared" si="16"/>
        <v>6.38</v>
      </c>
      <c r="N69" s="60">
        <f t="shared" si="18"/>
        <v>0.19139999999999999</v>
      </c>
      <c r="O69" s="58">
        <f t="shared" si="17"/>
        <v>6.5713999999999997</v>
      </c>
      <c r="P69" s="59"/>
    </row>
    <row r="70" spans="1:16" s="5" customFormat="1" ht="48" hidden="1" customHeight="1">
      <c r="A70" s="55">
        <v>4</v>
      </c>
      <c r="B70" s="322" t="s">
        <v>110</v>
      </c>
      <c r="C70" s="323"/>
      <c r="D70" s="323"/>
      <c r="E70" s="323"/>
      <c r="F70" s="85" t="s">
        <v>117</v>
      </c>
      <c r="G70" s="85"/>
      <c r="H70" s="312" t="str">
        <f>$D$33</f>
        <v>NAVY</v>
      </c>
      <c r="I70" s="313"/>
      <c r="J70" s="56" t="s">
        <v>31</v>
      </c>
      <c r="K70" s="56">
        <f t="shared" si="19"/>
        <v>0</v>
      </c>
      <c r="L70" s="57">
        <f>1/50</f>
        <v>0.02</v>
      </c>
      <c r="M70" s="60">
        <f t="shared" si="16"/>
        <v>0</v>
      </c>
      <c r="N70" s="60">
        <f t="shared" si="18"/>
        <v>0</v>
      </c>
      <c r="O70" s="58">
        <f t="shared" si="17"/>
        <v>0</v>
      </c>
      <c r="P70" s="59"/>
    </row>
    <row r="71" spans="1:16" s="5" customFormat="1" ht="43" hidden="1" customHeight="1">
      <c r="A71" s="55">
        <v>5</v>
      </c>
      <c r="B71" s="322" t="s">
        <v>56</v>
      </c>
      <c r="C71" s="323"/>
      <c r="D71" s="323"/>
      <c r="E71" s="323"/>
      <c r="F71" s="85" t="s">
        <v>58</v>
      </c>
      <c r="G71" s="85"/>
      <c r="H71" s="312" t="str">
        <f>$D$21</f>
        <v>GREEN</v>
      </c>
      <c r="I71" s="313"/>
      <c r="J71" s="56" t="s">
        <v>31</v>
      </c>
      <c r="K71" s="56">
        <f>$P$21</f>
        <v>0</v>
      </c>
      <c r="L71" s="57">
        <f>1/50</f>
        <v>0.02</v>
      </c>
      <c r="M71" s="60">
        <f t="shared" si="16"/>
        <v>0</v>
      </c>
      <c r="N71" s="60">
        <f t="shared" si="18"/>
        <v>0</v>
      </c>
      <c r="O71" s="58">
        <f t="shared" si="17"/>
        <v>0</v>
      </c>
      <c r="P71" s="59"/>
    </row>
    <row r="72" spans="1:16" s="5" customFormat="1" ht="48" customHeight="1">
      <c r="A72" s="55">
        <v>5</v>
      </c>
      <c r="B72" s="322" t="s">
        <v>56</v>
      </c>
      <c r="C72" s="323"/>
      <c r="D72" s="323"/>
      <c r="E72" s="323"/>
      <c r="F72" s="85" t="s">
        <v>58</v>
      </c>
      <c r="G72" s="85"/>
      <c r="H72" s="312" t="str">
        <f>$D$27</f>
        <v>BLACK</v>
      </c>
      <c r="I72" s="313"/>
      <c r="J72" s="56" t="s">
        <v>31</v>
      </c>
      <c r="K72" s="56">
        <f>$P$27</f>
        <v>319</v>
      </c>
      <c r="L72" s="57">
        <f t="shared" ref="L72:L73" si="20">1/50</f>
        <v>0.02</v>
      </c>
      <c r="M72" s="60">
        <f t="shared" si="16"/>
        <v>6.38</v>
      </c>
      <c r="N72" s="60">
        <f t="shared" si="18"/>
        <v>0.19139999999999999</v>
      </c>
      <c r="O72" s="58">
        <f t="shared" si="17"/>
        <v>6.5713999999999997</v>
      </c>
      <c r="P72" s="59"/>
    </row>
    <row r="73" spans="1:16" s="5" customFormat="1" ht="40.5" hidden="1" customHeight="1">
      <c r="A73" s="55">
        <v>5</v>
      </c>
      <c r="B73" s="322" t="s">
        <v>56</v>
      </c>
      <c r="C73" s="323"/>
      <c r="D73" s="323"/>
      <c r="E73" s="323"/>
      <c r="F73" s="85" t="s">
        <v>58</v>
      </c>
      <c r="G73" s="85"/>
      <c r="H73" s="312" t="str">
        <f>$D$33</f>
        <v>NAVY</v>
      </c>
      <c r="I73" s="313"/>
      <c r="J73" s="56" t="s">
        <v>31</v>
      </c>
      <c r="K73" s="56">
        <f t="shared" ref="K73" si="21">$P$33</f>
        <v>0</v>
      </c>
      <c r="L73" s="57">
        <f t="shared" si="20"/>
        <v>0.02</v>
      </c>
      <c r="M73" s="60">
        <f t="shared" si="16"/>
        <v>0</v>
      </c>
      <c r="N73" s="60">
        <f t="shared" si="18"/>
        <v>0</v>
      </c>
      <c r="O73" s="58">
        <f t="shared" si="17"/>
        <v>0</v>
      </c>
      <c r="P73" s="59"/>
    </row>
    <row r="74" spans="1:16" s="5" customFormat="1" ht="48" hidden="1" customHeight="1">
      <c r="A74" s="55">
        <v>6</v>
      </c>
      <c r="B74" s="325" t="s">
        <v>57</v>
      </c>
      <c r="C74" s="361"/>
      <c r="D74" s="361"/>
      <c r="E74" s="326"/>
      <c r="F74" s="85" t="s">
        <v>58</v>
      </c>
      <c r="G74" s="85"/>
      <c r="H74" s="312" t="str">
        <f>$D$21</f>
        <v>GREEN</v>
      </c>
      <c r="I74" s="313"/>
      <c r="J74" s="56" t="s">
        <v>31</v>
      </c>
      <c r="K74" s="56">
        <f>$P$21</f>
        <v>0</v>
      </c>
      <c r="L74" s="57">
        <f>L71*2</f>
        <v>0.04</v>
      </c>
      <c r="M74" s="60">
        <f>ROUNDUP(M71*2,0)</f>
        <v>0</v>
      </c>
      <c r="N74" s="60">
        <f t="shared" si="18"/>
        <v>0</v>
      </c>
      <c r="O74" s="58">
        <f t="shared" si="17"/>
        <v>0</v>
      </c>
      <c r="P74" s="59"/>
    </row>
    <row r="75" spans="1:16" s="5" customFormat="1" ht="48" customHeight="1">
      <c r="A75" s="55">
        <v>6</v>
      </c>
      <c r="B75" s="325" t="s">
        <v>57</v>
      </c>
      <c r="C75" s="361"/>
      <c r="D75" s="361"/>
      <c r="E75" s="326"/>
      <c r="F75" s="85" t="s">
        <v>58</v>
      </c>
      <c r="G75" s="85"/>
      <c r="H75" s="312" t="str">
        <f>$D$27</f>
        <v>BLACK</v>
      </c>
      <c r="I75" s="313"/>
      <c r="J75" s="56" t="s">
        <v>31</v>
      </c>
      <c r="K75" s="56">
        <f>$P$27</f>
        <v>319</v>
      </c>
      <c r="L75" s="57">
        <f>L72*2</f>
        <v>0.04</v>
      </c>
      <c r="M75" s="60">
        <f>ROUNDUP(M72*2,0)</f>
        <v>13</v>
      </c>
      <c r="N75" s="60">
        <f t="shared" si="18"/>
        <v>0.39</v>
      </c>
      <c r="O75" s="58">
        <f t="shared" si="17"/>
        <v>13.39</v>
      </c>
      <c r="P75" s="59"/>
    </row>
    <row r="76" spans="1:16" s="5" customFormat="1" ht="48" hidden="1" customHeight="1">
      <c r="A76" s="55">
        <v>6</v>
      </c>
      <c r="B76" s="325" t="s">
        <v>57</v>
      </c>
      <c r="C76" s="361"/>
      <c r="D76" s="361"/>
      <c r="E76" s="326"/>
      <c r="F76" s="85" t="s">
        <v>58</v>
      </c>
      <c r="G76" s="85"/>
      <c r="H76" s="312" t="str">
        <f>$D$33</f>
        <v>NAVY</v>
      </c>
      <c r="I76" s="313"/>
      <c r="J76" s="56" t="s">
        <v>31</v>
      </c>
      <c r="K76" s="56">
        <f>$P$33</f>
        <v>0</v>
      </c>
      <c r="L76" s="57">
        <f>L73*2</f>
        <v>0.04</v>
      </c>
      <c r="M76" s="60">
        <f>ROUNDUP(M73*2,0)</f>
        <v>0</v>
      </c>
      <c r="N76" s="60">
        <f t="shared" si="18"/>
        <v>0</v>
      </c>
      <c r="O76" s="58">
        <f t="shared" si="17"/>
        <v>0</v>
      </c>
      <c r="P76" s="59"/>
    </row>
    <row r="77" spans="1:16" s="66" customFormat="1" ht="20.25" customHeight="1">
      <c r="B77" s="67"/>
      <c r="C77" s="67"/>
      <c r="G77" s="68"/>
      <c r="N77" s="69"/>
      <c r="O77" s="69"/>
      <c r="P77" s="70"/>
    </row>
    <row r="78" spans="1:16" s="5" customFormat="1" ht="33" customHeight="1">
      <c r="B78" s="8" t="s">
        <v>73</v>
      </c>
      <c r="C78" s="71"/>
      <c r="G78" s="72"/>
      <c r="J78" s="365" t="s">
        <v>32</v>
      </c>
      <c r="K78" s="365"/>
      <c r="L78" s="365"/>
      <c r="M78" s="365"/>
      <c r="N78" s="73"/>
      <c r="O78" s="73"/>
      <c r="P78" s="74"/>
    </row>
    <row r="79" spans="1:16" s="184" customFormat="1" ht="129.5" customHeight="1">
      <c r="A79" s="184">
        <v>1</v>
      </c>
      <c r="B79" s="392" t="s">
        <v>203</v>
      </c>
      <c r="C79" s="392"/>
      <c r="D79" s="392"/>
      <c r="E79" s="392"/>
      <c r="F79" s="392"/>
      <c r="G79" s="392"/>
      <c r="H79" s="392"/>
      <c r="I79" s="392"/>
      <c r="J79" s="392"/>
      <c r="K79" s="76"/>
      <c r="L79" s="344"/>
      <c r="M79" s="344"/>
      <c r="N79" s="344"/>
      <c r="O79" s="344"/>
      <c r="P79" s="344"/>
    </row>
    <row r="80" spans="1:16" s="172" customFormat="1" ht="25.5" customHeight="1">
      <c r="A80" s="187"/>
      <c r="B80" s="389" t="s">
        <v>129</v>
      </c>
      <c r="C80" s="390"/>
      <c r="D80" s="390"/>
      <c r="E80" s="390"/>
      <c r="F80" s="390"/>
      <c r="G80" s="390"/>
      <c r="H80" s="390"/>
      <c r="I80" s="391"/>
      <c r="J80" s="231"/>
      <c r="K80" s="76"/>
      <c r="L80" s="188"/>
      <c r="M80" s="188"/>
      <c r="N80" s="188"/>
      <c r="O80" s="188"/>
      <c r="P80" s="188"/>
    </row>
    <row r="81" spans="1:16" s="172" customFormat="1" ht="47.5">
      <c r="A81" s="187"/>
      <c r="B81" s="189" t="s">
        <v>42</v>
      </c>
      <c r="C81" s="368" t="s">
        <v>54</v>
      </c>
      <c r="D81" s="369"/>
      <c r="E81" s="369"/>
      <c r="F81" s="369"/>
      <c r="G81" s="369"/>
      <c r="H81" s="369"/>
      <c r="I81" s="370"/>
      <c r="J81" s="231"/>
      <c r="K81" s="76"/>
      <c r="L81" s="188"/>
      <c r="M81" s="188"/>
      <c r="N81" s="188"/>
      <c r="O81" s="188"/>
      <c r="P81" s="188"/>
    </row>
    <row r="82" spans="1:16" s="54" customFormat="1" ht="40.5" hidden="1" customHeight="1">
      <c r="A82" s="75"/>
      <c r="B82" s="190" t="str">
        <f>$D$18</f>
        <v>GREEN</v>
      </c>
      <c r="C82" s="371" t="s">
        <v>185</v>
      </c>
      <c r="D82" s="372"/>
      <c r="E82" s="372"/>
      <c r="F82" s="372"/>
      <c r="G82" s="372"/>
      <c r="H82" s="372"/>
      <c r="I82" s="373"/>
      <c r="J82" s="231"/>
      <c r="K82" s="76"/>
      <c r="L82" s="314"/>
      <c r="M82" s="314"/>
      <c r="N82" s="76"/>
    </row>
    <row r="83" spans="1:16" s="54" customFormat="1" ht="45" customHeight="1">
      <c r="A83" s="75"/>
      <c r="B83" s="77" t="str">
        <f>$H$51</f>
        <v>BLACK</v>
      </c>
      <c r="C83" s="371" t="s">
        <v>281</v>
      </c>
      <c r="D83" s="372"/>
      <c r="E83" s="372"/>
      <c r="F83" s="372"/>
      <c r="G83" s="372"/>
      <c r="H83" s="372"/>
      <c r="I83" s="373"/>
      <c r="J83" s="231"/>
      <c r="K83" s="76"/>
      <c r="L83" s="314"/>
      <c r="M83" s="314"/>
      <c r="N83" s="76"/>
    </row>
    <row r="84" spans="1:16" s="54" customFormat="1" ht="45" hidden="1" customHeight="1">
      <c r="A84" s="75"/>
      <c r="B84" s="77" t="str">
        <f>$H$52</f>
        <v>NAVY</v>
      </c>
      <c r="C84" s="371" t="s">
        <v>195</v>
      </c>
      <c r="D84" s="372"/>
      <c r="E84" s="372"/>
      <c r="F84" s="372"/>
      <c r="G84" s="372"/>
      <c r="H84" s="372"/>
      <c r="I84" s="373"/>
      <c r="J84" s="76"/>
      <c r="K84" s="76"/>
      <c r="L84" s="76"/>
      <c r="M84" s="76"/>
      <c r="N84" s="76"/>
    </row>
    <row r="85" spans="1:16" s="5" customFormat="1" ht="29">
      <c r="A85" s="71"/>
      <c r="B85" s="381" t="s">
        <v>55</v>
      </c>
      <c r="C85" s="382"/>
      <c r="D85" s="383"/>
      <c r="E85" s="383"/>
      <c r="F85" s="383"/>
      <c r="G85" s="383"/>
      <c r="H85" s="383"/>
      <c r="I85" s="384"/>
      <c r="J85" s="72"/>
      <c r="K85" s="72"/>
      <c r="L85" s="315"/>
      <c r="M85" s="315"/>
    </row>
    <row r="86" spans="1:16" s="5" customFormat="1" ht="29">
      <c r="A86" s="71"/>
      <c r="B86" s="308" t="s">
        <v>59</v>
      </c>
      <c r="C86" s="309"/>
      <c r="D86" s="191" t="s">
        <v>76</v>
      </c>
      <c r="E86" s="191" t="s">
        <v>63</v>
      </c>
      <c r="F86" s="191" t="s">
        <v>10</v>
      </c>
      <c r="G86" s="191" t="s">
        <v>60</v>
      </c>
      <c r="H86" s="191" t="s">
        <v>61</v>
      </c>
      <c r="I86" s="191" t="s">
        <v>62</v>
      </c>
      <c r="J86" s="72"/>
      <c r="L86" s="315"/>
      <c r="M86" s="315"/>
    </row>
    <row r="87" spans="1:16" s="5" customFormat="1" ht="96.5" customHeight="1">
      <c r="A87" s="71"/>
      <c r="B87" s="308" t="s">
        <v>159</v>
      </c>
      <c r="C87" s="309"/>
      <c r="D87" s="301" t="s">
        <v>208</v>
      </c>
      <c r="E87" s="302"/>
      <c r="F87" s="303"/>
      <c r="G87" s="301" t="s">
        <v>207</v>
      </c>
      <c r="H87" s="302"/>
      <c r="I87" s="303"/>
      <c r="J87" s="310" t="s">
        <v>158</v>
      </c>
      <c r="K87" s="311"/>
      <c r="L87" s="311"/>
      <c r="M87" s="144"/>
    </row>
    <row r="88" spans="1:16" s="30" customFormat="1" ht="185" customHeight="1">
      <c r="A88" s="31"/>
      <c r="B88" s="293" t="s">
        <v>177</v>
      </c>
      <c r="C88" s="294"/>
      <c r="D88" s="230" t="s">
        <v>277</v>
      </c>
      <c r="E88" s="230" t="s">
        <v>278</v>
      </c>
      <c r="F88" s="230" t="s">
        <v>188</v>
      </c>
      <c r="G88" s="230" t="s">
        <v>189</v>
      </c>
      <c r="H88" s="230" t="s">
        <v>206</v>
      </c>
      <c r="I88" s="230" t="s">
        <v>190</v>
      </c>
      <c r="J88" s="8"/>
      <c r="K88" s="79"/>
      <c r="L88" s="79"/>
      <c r="M88" s="79"/>
      <c r="N88" s="79"/>
      <c r="O88" s="79"/>
      <c r="P88" s="79"/>
    </row>
    <row r="89" spans="1:16" s="5" customFormat="1" ht="89" customHeight="1">
      <c r="A89" s="71"/>
      <c r="B89" s="308" t="s">
        <v>159</v>
      </c>
      <c r="C89" s="309"/>
      <c r="D89" s="301" t="s">
        <v>215</v>
      </c>
      <c r="E89" s="302"/>
      <c r="F89" s="303"/>
      <c r="G89" s="301" t="s">
        <v>214</v>
      </c>
      <c r="H89" s="302"/>
      <c r="I89" s="303"/>
      <c r="J89" s="310" t="s">
        <v>204</v>
      </c>
      <c r="K89" s="311"/>
      <c r="L89" s="311"/>
      <c r="M89" s="144"/>
    </row>
    <row r="90" spans="1:16" s="30" customFormat="1" ht="164.5" customHeight="1">
      <c r="A90" s="31"/>
      <c r="B90" s="293" t="s">
        <v>205</v>
      </c>
      <c r="C90" s="294"/>
      <c r="D90" s="230" t="s">
        <v>196</v>
      </c>
      <c r="E90" s="230" t="s">
        <v>209</v>
      </c>
      <c r="F90" s="230" t="s">
        <v>210</v>
      </c>
      <c r="G90" s="230" t="s">
        <v>211</v>
      </c>
      <c r="H90" s="230" t="s">
        <v>212</v>
      </c>
      <c r="I90" s="230" t="s">
        <v>213</v>
      </c>
      <c r="J90" s="76"/>
      <c r="K90" s="79"/>
      <c r="L90" s="79"/>
      <c r="M90" s="79"/>
      <c r="N90" s="79"/>
      <c r="O90" s="79"/>
      <c r="P90" s="79"/>
    </row>
    <row r="91" spans="1:16" s="30" customFormat="1" ht="29">
      <c r="A91" s="31"/>
      <c r="B91" s="78"/>
      <c r="C91" s="78"/>
      <c r="D91" s="78"/>
      <c r="E91" s="78"/>
      <c r="F91" s="78"/>
      <c r="G91" s="78"/>
      <c r="H91" s="78"/>
      <c r="I91" s="78"/>
      <c r="J91" s="80"/>
      <c r="K91" s="80"/>
      <c r="L91" s="367"/>
      <c r="M91" s="367"/>
      <c r="N91" s="80"/>
      <c r="O91" s="80"/>
      <c r="P91" s="80"/>
    </row>
    <row r="92" spans="1:16" s="209" customFormat="1" ht="47.5">
      <c r="A92" s="203">
        <v>2</v>
      </c>
      <c r="B92" s="205" t="s">
        <v>178</v>
      </c>
      <c r="C92" s="385" t="s">
        <v>128</v>
      </c>
      <c r="D92" s="385"/>
      <c r="E92" s="385"/>
      <c r="F92" s="385"/>
      <c r="G92" s="206"/>
      <c r="H92" s="206"/>
      <c r="I92" s="206"/>
      <c r="J92" s="206"/>
      <c r="K92" s="207"/>
      <c r="L92" s="208"/>
      <c r="M92" s="208"/>
      <c r="N92" s="208"/>
      <c r="O92" s="208"/>
      <c r="P92" s="208"/>
    </row>
    <row r="93" spans="1:16" s="150" customFormat="1" ht="34.5" hidden="1" customHeight="1">
      <c r="A93" s="184"/>
      <c r="B93" s="295" t="s">
        <v>49</v>
      </c>
      <c r="C93" s="296"/>
      <c r="D93" s="296"/>
      <c r="E93" s="296"/>
      <c r="F93" s="296"/>
      <c r="G93" s="296"/>
      <c r="H93" s="296"/>
      <c r="I93" s="297"/>
      <c r="J93" s="206"/>
      <c r="K93" s="186"/>
      <c r="L93" s="185"/>
      <c r="M93" s="185"/>
      <c r="N93" s="185"/>
      <c r="O93" s="185"/>
      <c r="P93" s="185"/>
    </row>
    <row r="94" spans="1:16" s="150" customFormat="1" ht="34.5" hidden="1" customHeight="1">
      <c r="A94" s="184"/>
      <c r="B94" s="210" t="s">
        <v>42</v>
      </c>
      <c r="C94" s="319" t="s">
        <v>78</v>
      </c>
      <c r="D94" s="320"/>
      <c r="E94" s="320"/>
      <c r="F94" s="320"/>
      <c r="G94" s="320"/>
      <c r="H94" s="320"/>
      <c r="I94" s="321"/>
      <c r="J94" s="206"/>
      <c r="K94" s="185"/>
      <c r="L94" s="185"/>
      <c r="M94" s="185"/>
      <c r="N94" s="185"/>
      <c r="O94" s="185"/>
      <c r="P94" s="185"/>
    </row>
    <row r="95" spans="1:16" s="150" customFormat="1" ht="39" hidden="1" customHeight="1">
      <c r="A95" s="184"/>
      <c r="B95" s="211" t="str">
        <f>$E$40</f>
        <v>GREENER PASTURES 19-6311 TCX</v>
      </c>
      <c r="C95" s="298" t="s">
        <v>120</v>
      </c>
      <c r="D95" s="299"/>
      <c r="E95" s="299"/>
      <c r="F95" s="299"/>
      <c r="G95" s="299"/>
      <c r="H95" s="299"/>
      <c r="I95" s="300"/>
      <c r="J95" s="206"/>
      <c r="K95" s="185"/>
      <c r="L95" s="185"/>
      <c r="M95" s="185"/>
      <c r="N95" s="185"/>
    </row>
    <row r="96" spans="1:16" s="150" customFormat="1" ht="39" hidden="1" customHeight="1">
      <c r="A96" s="184"/>
      <c r="B96" s="211" t="str">
        <f>$E$43</f>
        <v>JET BLACK 19-0303</v>
      </c>
      <c r="C96" s="298" t="s">
        <v>120</v>
      </c>
      <c r="D96" s="299"/>
      <c r="E96" s="299"/>
      <c r="F96" s="299"/>
      <c r="G96" s="299"/>
      <c r="H96" s="299"/>
      <c r="I96" s="300"/>
      <c r="J96" s="206"/>
      <c r="K96" s="185"/>
      <c r="L96" s="185"/>
      <c r="M96" s="185"/>
      <c r="N96" s="185"/>
    </row>
    <row r="97" spans="1:16" s="150" customFormat="1" ht="39" hidden="1" customHeight="1">
      <c r="A97" s="184"/>
      <c r="B97" s="211" t="str">
        <f>$E$46</f>
        <v>INSIGNIA BLUE 19-4028 TCX</v>
      </c>
      <c r="C97" s="298" t="s">
        <v>121</v>
      </c>
      <c r="D97" s="299"/>
      <c r="E97" s="299"/>
      <c r="F97" s="299"/>
      <c r="G97" s="299"/>
      <c r="H97" s="299"/>
      <c r="I97" s="300"/>
      <c r="J97" s="206"/>
      <c r="K97" s="185"/>
      <c r="L97" s="185"/>
      <c r="M97" s="185"/>
      <c r="N97" s="185"/>
    </row>
    <row r="98" spans="1:16" s="150" customFormat="1" ht="34.5" hidden="1" customHeight="1">
      <c r="A98" s="184"/>
      <c r="B98" s="295" t="s">
        <v>79</v>
      </c>
      <c r="C98" s="296"/>
      <c r="D98" s="306"/>
      <c r="E98" s="306"/>
      <c r="F98" s="306"/>
      <c r="G98" s="306"/>
      <c r="H98" s="306"/>
      <c r="I98" s="307"/>
      <c r="J98" s="206"/>
      <c r="K98" s="185"/>
    </row>
    <row r="99" spans="1:16" s="150" customFormat="1" ht="34.5" hidden="1" customHeight="1">
      <c r="A99" s="184"/>
      <c r="B99" s="288" t="s">
        <v>59</v>
      </c>
      <c r="C99" s="289"/>
      <c r="D99" s="212" t="s">
        <v>76</v>
      </c>
      <c r="E99" s="212" t="s">
        <v>63</v>
      </c>
      <c r="F99" s="212" t="s">
        <v>10</v>
      </c>
      <c r="G99" s="212" t="s">
        <v>60</v>
      </c>
      <c r="H99" s="212" t="s">
        <v>61</v>
      </c>
      <c r="I99" s="212" t="s">
        <v>62</v>
      </c>
      <c r="J99" s="206"/>
    </row>
    <row r="100" spans="1:16" s="150" customFormat="1" ht="114" hidden="1" customHeight="1">
      <c r="A100" s="184"/>
      <c r="B100" s="304" t="s">
        <v>179</v>
      </c>
      <c r="C100" s="305"/>
      <c r="D100" s="362" t="s">
        <v>119</v>
      </c>
      <c r="E100" s="363"/>
      <c r="F100" s="363"/>
      <c r="G100" s="363"/>
      <c r="H100" s="363"/>
      <c r="I100" s="364"/>
      <c r="J100" s="206"/>
    </row>
    <row r="101" spans="1:16" s="150" customFormat="1" ht="45.65" hidden="1" customHeight="1">
      <c r="A101" s="184"/>
      <c r="B101" s="304" t="s">
        <v>80</v>
      </c>
      <c r="C101" s="305"/>
      <c r="D101" s="386" t="s">
        <v>77</v>
      </c>
      <c r="E101" s="387"/>
      <c r="F101" s="387"/>
      <c r="G101" s="387"/>
      <c r="H101" s="387"/>
      <c r="I101" s="387"/>
      <c r="J101" s="388"/>
    </row>
    <row r="102" spans="1:16" s="184" customFormat="1" ht="37.9" customHeight="1">
      <c r="A102" s="204">
        <v>3</v>
      </c>
      <c r="B102" s="218" t="s">
        <v>180</v>
      </c>
      <c r="C102" s="213" t="s">
        <v>91</v>
      </c>
      <c r="D102" s="213"/>
      <c r="E102" s="213"/>
      <c r="F102" s="213"/>
      <c r="G102" s="206"/>
      <c r="H102" s="206"/>
      <c r="I102" s="206"/>
      <c r="J102" s="206"/>
      <c r="K102" s="186"/>
      <c r="L102" s="185"/>
      <c r="M102" s="185"/>
      <c r="N102" s="185"/>
      <c r="O102" s="185"/>
      <c r="P102" s="185"/>
    </row>
    <row r="103" spans="1:16" s="172" customFormat="1" ht="1.1499999999999999" hidden="1" customHeight="1">
      <c r="A103" s="187"/>
      <c r="B103" s="189" t="s">
        <v>42</v>
      </c>
      <c r="C103" s="368" t="s">
        <v>81</v>
      </c>
      <c r="D103" s="369"/>
      <c r="E103" s="369"/>
      <c r="F103" s="369"/>
      <c r="G103" s="369"/>
      <c r="H103" s="369"/>
      <c r="I103" s="370"/>
      <c r="J103" s="188"/>
      <c r="K103" s="188"/>
      <c r="L103" s="188"/>
      <c r="M103" s="188"/>
      <c r="N103" s="188"/>
      <c r="O103" s="188"/>
      <c r="P103" s="188"/>
    </row>
    <row r="104" spans="1:16" s="172" customFormat="1" ht="39" hidden="1" customHeight="1">
      <c r="A104" s="187"/>
      <c r="B104" s="192" t="str">
        <f>$E$40</f>
        <v>GREENER PASTURES 19-6311 TCX</v>
      </c>
      <c r="C104" s="290" t="s">
        <v>69</v>
      </c>
      <c r="D104" s="291"/>
      <c r="E104" s="291"/>
      <c r="F104" s="291"/>
      <c r="G104" s="291"/>
      <c r="H104" s="291"/>
      <c r="I104" s="292"/>
      <c r="J104" s="188"/>
      <c r="K104" s="188"/>
      <c r="L104" s="188"/>
      <c r="M104" s="188"/>
      <c r="N104" s="188"/>
    </row>
    <row r="105" spans="1:16" s="172" customFormat="1" ht="39" hidden="1" customHeight="1">
      <c r="A105" s="187"/>
      <c r="B105" s="192" t="str">
        <f>$E$43</f>
        <v>JET BLACK 19-0303</v>
      </c>
      <c r="C105" s="316" t="s">
        <v>69</v>
      </c>
      <c r="D105" s="317"/>
      <c r="E105" s="317"/>
      <c r="F105" s="317"/>
      <c r="G105" s="317"/>
      <c r="H105" s="317"/>
      <c r="I105" s="318"/>
      <c r="J105" s="188"/>
      <c r="K105" s="188"/>
      <c r="L105" s="188"/>
      <c r="M105" s="188"/>
      <c r="N105" s="188"/>
    </row>
    <row r="106" spans="1:16" s="172" customFormat="1" ht="40" customHeight="1">
      <c r="B106" s="360" t="s">
        <v>33</v>
      </c>
      <c r="C106" s="360"/>
      <c r="D106" s="360"/>
      <c r="E106" s="360"/>
      <c r="G106" s="188"/>
      <c r="L106" s="287"/>
      <c r="M106" s="287"/>
      <c r="N106" s="194"/>
      <c r="O106" s="194"/>
      <c r="P106" s="193"/>
    </row>
    <row r="107" spans="1:16" s="172" customFormat="1" ht="35.25" customHeight="1">
      <c r="A107" s="187">
        <v>1</v>
      </c>
      <c r="B107" s="195" t="s">
        <v>92</v>
      </c>
      <c r="C107" s="187"/>
      <c r="D107" s="187"/>
      <c r="G107" s="188"/>
      <c r="M107" s="193"/>
      <c r="N107" s="194"/>
      <c r="O107" s="194"/>
      <c r="P107" s="193"/>
    </row>
    <row r="108" spans="1:16" s="172" customFormat="1" ht="35.25" customHeight="1">
      <c r="A108" s="187">
        <v>2</v>
      </c>
      <c r="B108" s="195" t="s">
        <v>74</v>
      </c>
      <c r="C108" s="187"/>
      <c r="D108" s="187"/>
      <c r="G108" s="188"/>
      <c r="M108" s="193"/>
      <c r="N108" s="194"/>
      <c r="O108" s="194"/>
      <c r="P108" s="193"/>
    </row>
    <row r="109" spans="1:16" s="172" customFormat="1" ht="47.5" customHeight="1">
      <c r="A109" s="187">
        <v>3</v>
      </c>
      <c r="B109" s="195" t="s">
        <v>75</v>
      </c>
      <c r="C109" s="187"/>
      <c r="D109" s="187"/>
      <c r="G109" s="188"/>
      <c r="L109" s="366"/>
      <c r="M109" s="366"/>
      <c r="N109" s="194"/>
      <c r="O109" s="194"/>
      <c r="P109" s="193"/>
    </row>
    <row r="110" spans="1:16" s="200" customFormat="1" ht="45.5" customHeight="1">
      <c r="A110" s="196"/>
      <c r="B110" s="197" t="s">
        <v>65</v>
      </c>
      <c r="C110" s="198" t="s">
        <v>76</v>
      </c>
      <c r="D110" s="198" t="s">
        <v>63</v>
      </c>
      <c r="E110" s="198" t="s">
        <v>10</v>
      </c>
      <c r="F110" s="198" t="s">
        <v>60</v>
      </c>
      <c r="G110" s="198" t="s">
        <v>61</v>
      </c>
      <c r="H110" s="198" t="s">
        <v>62</v>
      </c>
      <c r="I110" s="199" t="s">
        <v>11</v>
      </c>
      <c r="L110" s="366"/>
      <c r="M110" s="366"/>
      <c r="N110" s="201"/>
      <c r="O110" s="202"/>
    </row>
    <row r="111" spans="1:16" s="200" customFormat="1" ht="32">
      <c r="A111" s="196"/>
      <c r="B111" s="197" t="s">
        <v>66</v>
      </c>
      <c r="C111" s="182">
        <f>ROUNDUP(F35,0)</f>
        <v>11</v>
      </c>
      <c r="D111" s="182">
        <f t="shared" ref="D111:H111" si="22">ROUNDUP(G35,0)</f>
        <v>27</v>
      </c>
      <c r="E111" s="182">
        <f t="shared" si="22"/>
        <v>85</v>
      </c>
      <c r="F111" s="182">
        <f t="shared" si="22"/>
        <v>106</v>
      </c>
      <c r="G111" s="182">
        <f t="shared" si="22"/>
        <v>69</v>
      </c>
      <c r="H111" s="182">
        <f t="shared" si="22"/>
        <v>21</v>
      </c>
      <c r="I111" s="182">
        <f>SUM(C111:H111)</f>
        <v>319</v>
      </c>
      <c r="L111" s="202"/>
      <c r="M111" s="201"/>
      <c r="N111" s="201"/>
      <c r="O111" s="202"/>
    </row>
    <row r="112" spans="1:16" ht="70" customHeight="1">
      <c r="A112" s="358" t="s">
        <v>93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</row>
    <row r="113" ht="61" customHeight="1"/>
  </sheetData>
  <mergeCells count="123">
    <mergeCell ref="G5:L8"/>
    <mergeCell ref="D8:F8"/>
    <mergeCell ref="D11:F11"/>
    <mergeCell ref="L11:P11"/>
    <mergeCell ref="B13:F13"/>
    <mergeCell ref="A38:C38"/>
    <mergeCell ref="M38:P38"/>
    <mergeCell ref="A1:L3"/>
    <mergeCell ref="M1:N1"/>
    <mergeCell ref="O1:P1"/>
    <mergeCell ref="M2:N2"/>
    <mergeCell ref="O2:P2"/>
    <mergeCell ref="M3:N3"/>
    <mergeCell ref="O3:P3"/>
    <mergeCell ref="B44:C44"/>
    <mergeCell ref="B46:C46"/>
    <mergeCell ref="M46:P46"/>
    <mergeCell ref="B47:C47"/>
    <mergeCell ref="M47:P47"/>
    <mergeCell ref="B40:C40"/>
    <mergeCell ref="M40:P40"/>
    <mergeCell ref="B41:C41"/>
    <mergeCell ref="M41:P41"/>
    <mergeCell ref="B43:C43"/>
    <mergeCell ref="B52:E52"/>
    <mergeCell ref="H52:I52"/>
    <mergeCell ref="B53:E53"/>
    <mergeCell ref="H53:I53"/>
    <mergeCell ref="B54:E54"/>
    <mergeCell ref="H54:I54"/>
    <mergeCell ref="A49:E49"/>
    <mergeCell ref="H49:I49"/>
    <mergeCell ref="B50:E50"/>
    <mergeCell ref="H50:I50"/>
    <mergeCell ref="B51:E51"/>
    <mergeCell ref="H51:I51"/>
    <mergeCell ref="B60:E60"/>
    <mergeCell ref="H60:I60"/>
    <mergeCell ref="B61:E61"/>
    <mergeCell ref="H61:I61"/>
    <mergeCell ref="B62:E62"/>
    <mergeCell ref="H62:I62"/>
    <mergeCell ref="B55:E55"/>
    <mergeCell ref="H55:I55"/>
    <mergeCell ref="A58:E58"/>
    <mergeCell ref="H58:I58"/>
    <mergeCell ref="B59:E59"/>
    <mergeCell ref="H59:I59"/>
    <mergeCell ref="B66:E66"/>
    <mergeCell ref="H66:I66"/>
    <mergeCell ref="B67:E67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72:E72"/>
    <mergeCell ref="H72:I72"/>
    <mergeCell ref="B73:E73"/>
    <mergeCell ref="H73:I73"/>
    <mergeCell ref="B74:E74"/>
    <mergeCell ref="H74:I74"/>
    <mergeCell ref="B69:E69"/>
    <mergeCell ref="H69:I69"/>
    <mergeCell ref="B70:E70"/>
    <mergeCell ref="H70:I70"/>
    <mergeCell ref="B71:E71"/>
    <mergeCell ref="H71:I71"/>
    <mergeCell ref="B80:I80"/>
    <mergeCell ref="C81:I81"/>
    <mergeCell ref="C82:I82"/>
    <mergeCell ref="L82:M82"/>
    <mergeCell ref="C83:I83"/>
    <mergeCell ref="L83:M83"/>
    <mergeCell ref="B75:E75"/>
    <mergeCell ref="H75:I75"/>
    <mergeCell ref="B76:E76"/>
    <mergeCell ref="H76:I76"/>
    <mergeCell ref="J78:M78"/>
    <mergeCell ref="B79:J79"/>
    <mergeCell ref="L79:P79"/>
    <mergeCell ref="B89:C89"/>
    <mergeCell ref="D89:F89"/>
    <mergeCell ref="G89:I89"/>
    <mergeCell ref="J89:L89"/>
    <mergeCell ref="B90:C90"/>
    <mergeCell ref="C84:I84"/>
    <mergeCell ref="B85:I85"/>
    <mergeCell ref="L85:M85"/>
    <mergeCell ref="B86:C86"/>
    <mergeCell ref="L86:M86"/>
    <mergeCell ref="B87:C87"/>
    <mergeCell ref="D87:F87"/>
    <mergeCell ref="G87:I87"/>
    <mergeCell ref="J87:L87"/>
    <mergeCell ref="L110:M110"/>
    <mergeCell ref="A112:P112"/>
    <mergeCell ref="M43:P43"/>
    <mergeCell ref="M44:P44"/>
    <mergeCell ref="C103:I103"/>
    <mergeCell ref="C104:I104"/>
    <mergeCell ref="C105:I105"/>
    <mergeCell ref="B106:E106"/>
    <mergeCell ref="L106:M106"/>
    <mergeCell ref="L109:M109"/>
    <mergeCell ref="C97:I97"/>
    <mergeCell ref="B98:I98"/>
    <mergeCell ref="B99:C99"/>
    <mergeCell ref="B100:C100"/>
    <mergeCell ref="D100:I100"/>
    <mergeCell ref="B101:C101"/>
    <mergeCell ref="D101:J101"/>
    <mergeCell ref="L91:M91"/>
    <mergeCell ref="C92:F92"/>
    <mergeCell ref="B93:I93"/>
    <mergeCell ref="C94:I94"/>
    <mergeCell ref="C95:I95"/>
    <mergeCell ref="C96:I96"/>
    <mergeCell ref="B88:C88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54" max="15" man="1"/>
    <brk id="102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A0F8D-0C76-4FFC-B11E-C682D495D61A}">
  <sheetPr>
    <pageSetUpPr fitToPage="1"/>
  </sheetPr>
  <dimension ref="A1:Q113"/>
  <sheetViews>
    <sheetView view="pageBreakPreview" zoomScale="40" zoomScaleNormal="100" zoomScaleSheetLayoutView="40" zoomScalePageLayoutView="55" workbookViewId="0">
      <selection activeCell="G5" sqref="G5:L8"/>
    </sheetView>
  </sheetViews>
  <sheetFormatPr defaultColWidth="9.26953125" defaultRowHeight="15"/>
  <cols>
    <col min="1" max="1" width="9.26953125" style="86" customWidth="1"/>
    <col min="2" max="2" width="24.54296875" style="86" customWidth="1"/>
    <col min="3" max="3" width="23.7265625" style="86" bestFit="1" customWidth="1"/>
    <col min="4" max="4" width="24.6328125" style="86" customWidth="1"/>
    <col min="5" max="5" width="19" style="86" customWidth="1"/>
    <col min="6" max="6" width="23.54296875" style="86" customWidth="1"/>
    <col min="7" max="7" width="19.453125" style="87" customWidth="1"/>
    <col min="8" max="8" width="18.453125" style="86" customWidth="1"/>
    <col min="9" max="9" width="18.7265625" style="86" customWidth="1"/>
    <col min="10" max="10" width="16.7265625" style="86" customWidth="1"/>
    <col min="11" max="11" width="15.453125" style="86" customWidth="1"/>
    <col min="12" max="12" width="18.1796875" style="86" customWidth="1"/>
    <col min="13" max="13" width="15.08984375" style="86" customWidth="1"/>
    <col min="14" max="15" width="13.453125" style="86" customWidth="1"/>
    <col min="16" max="16" width="21.1796875" style="86" customWidth="1"/>
    <col min="17" max="17" width="14.7265625" style="86" bestFit="1" customWidth="1"/>
    <col min="18" max="16384" width="9.26953125" style="86"/>
  </cols>
  <sheetData>
    <row r="1" spans="1:16" s="1" customFormat="1" ht="40.15" customHeight="1">
      <c r="A1" s="344"/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24" t="s">
        <v>83</v>
      </c>
      <c r="N1" s="324" t="s">
        <v>83</v>
      </c>
      <c r="O1" s="342" t="s">
        <v>84</v>
      </c>
      <c r="P1" s="342"/>
    </row>
    <row r="2" spans="1:16" s="1" customFormat="1" ht="40.15" customHeight="1">
      <c r="A2" s="344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24" t="s">
        <v>85</v>
      </c>
      <c r="N2" s="324" t="s">
        <v>85</v>
      </c>
      <c r="O2" s="343" t="s">
        <v>86</v>
      </c>
      <c r="P2" s="343"/>
    </row>
    <row r="3" spans="1:16" s="1" customFormat="1" ht="40.15" customHeight="1">
      <c r="A3" s="344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24" t="s">
        <v>87</v>
      </c>
      <c r="N3" s="324" t="s">
        <v>87</v>
      </c>
      <c r="O3" s="342">
        <v>1</v>
      </c>
      <c r="P3" s="342"/>
    </row>
    <row r="4" spans="1:16" s="2" customFormat="1" ht="37" customHeight="1">
      <c r="A4" s="104"/>
      <c r="B4" s="105" t="s">
        <v>181</v>
      </c>
      <c r="C4" s="104"/>
      <c r="D4" s="104"/>
      <c r="E4" s="104"/>
      <c r="F4" s="104"/>
      <c r="G4" s="107"/>
      <c r="H4" s="107"/>
      <c r="I4" s="107"/>
      <c r="J4" s="107"/>
      <c r="K4" s="107"/>
      <c r="L4" s="107"/>
      <c r="M4" s="104"/>
      <c r="N4" s="104"/>
      <c r="O4" s="104"/>
      <c r="P4" s="104"/>
    </row>
    <row r="5" spans="1:16" s="2" customFormat="1" ht="46" customHeight="1">
      <c r="A5" s="104"/>
      <c r="B5" s="106" t="s">
        <v>0</v>
      </c>
      <c r="C5" s="106"/>
      <c r="D5" s="105"/>
      <c r="E5" s="104"/>
      <c r="F5" s="107"/>
      <c r="G5" s="330" t="s">
        <v>265</v>
      </c>
      <c r="H5" s="331"/>
      <c r="I5" s="331"/>
      <c r="J5" s="331"/>
      <c r="K5" s="331"/>
      <c r="L5" s="332"/>
      <c r="M5" s="104"/>
      <c r="N5" s="104"/>
      <c r="O5" s="104"/>
      <c r="P5" s="104"/>
    </row>
    <row r="6" spans="1:16" s="3" customFormat="1" ht="34" customHeight="1">
      <c r="A6" s="104"/>
      <c r="B6" s="105" t="s">
        <v>43</v>
      </c>
      <c r="C6" s="105"/>
      <c r="D6" s="4" t="s">
        <v>263</v>
      </c>
      <c r="E6" s="103"/>
      <c r="F6" s="105"/>
      <c r="G6" s="333"/>
      <c r="H6" s="334"/>
      <c r="I6" s="334"/>
      <c r="J6" s="334"/>
      <c r="K6" s="334"/>
      <c r="L6" s="335"/>
      <c r="M6" s="107"/>
      <c r="N6" s="107"/>
      <c r="O6" s="107"/>
      <c r="P6" s="107"/>
    </row>
    <row r="7" spans="1:16" s="3" customFormat="1" ht="52.5" customHeight="1">
      <c r="A7" s="104"/>
      <c r="B7" s="105" t="s">
        <v>44</v>
      </c>
      <c r="C7" s="105"/>
      <c r="D7" s="4" t="s">
        <v>197</v>
      </c>
      <c r="E7" s="4"/>
      <c r="F7" s="105"/>
      <c r="G7" s="333"/>
      <c r="H7" s="334"/>
      <c r="I7" s="334"/>
      <c r="J7" s="334"/>
      <c r="K7" s="334"/>
      <c r="L7" s="335"/>
      <c r="M7" s="107"/>
      <c r="N7" s="107"/>
      <c r="O7" s="107"/>
      <c r="P7" s="107"/>
    </row>
    <row r="8" spans="1:16" s="3" customFormat="1" ht="65" customHeight="1">
      <c r="A8" s="104"/>
      <c r="B8" s="105" t="s">
        <v>45</v>
      </c>
      <c r="C8" s="105"/>
      <c r="D8" s="327" t="s">
        <v>198</v>
      </c>
      <c r="E8" s="327"/>
      <c r="F8" s="327"/>
      <c r="G8" s="336"/>
      <c r="H8" s="337"/>
      <c r="I8" s="337"/>
      <c r="J8" s="337"/>
      <c r="K8" s="337"/>
      <c r="L8" s="338"/>
      <c r="M8" s="107"/>
      <c r="N8" s="107"/>
      <c r="O8" s="107"/>
      <c r="P8" s="107"/>
    </row>
    <row r="9" spans="1:16" s="5" customFormat="1" ht="43" customHeight="1">
      <c r="B9" s="6" t="s">
        <v>1</v>
      </c>
      <c r="C9" s="6"/>
      <c r="D9" s="105" t="s">
        <v>264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28"/>
      <c r="E11" s="329"/>
      <c r="F11" s="329"/>
      <c r="G11" s="15"/>
      <c r="H11" s="16"/>
      <c r="I11" s="13"/>
      <c r="J11" s="13" t="s">
        <v>4</v>
      </c>
      <c r="K11" s="13"/>
      <c r="L11" s="345" t="s">
        <v>112</v>
      </c>
      <c r="M11" s="345"/>
      <c r="N11" s="345"/>
      <c r="O11" s="345"/>
      <c r="P11" s="345"/>
    </row>
    <row r="12" spans="1:16" s="5" customFormat="1" ht="38.5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5" customHeight="1">
      <c r="B13" s="349"/>
      <c r="C13" s="349"/>
      <c r="D13" s="349"/>
      <c r="E13" s="349"/>
      <c r="F13" s="349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5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7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50" customFormat="1" ht="34.5" customHeight="1">
      <c r="B17" s="156"/>
      <c r="C17" s="156" t="s">
        <v>82</v>
      </c>
      <c r="D17" s="156" t="s">
        <v>9</v>
      </c>
      <c r="E17" s="157" t="s">
        <v>59</v>
      </c>
      <c r="F17" s="157" t="s">
        <v>76</v>
      </c>
      <c r="G17" s="157" t="s">
        <v>63</v>
      </c>
      <c r="H17" s="157" t="s">
        <v>10</v>
      </c>
      <c r="I17" s="157" t="s">
        <v>60</v>
      </c>
      <c r="J17" s="157" t="s">
        <v>61</v>
      </c>
      <c r="K17" s="157" t="s">
        <v>62</v>
      </c>
      <c r="L17" s="157"/>
      <c r="M17" s="157"/>
      <c r="N17" s="157"/>
      <c r="O17" s="157"/>
      <c r="P17" s="156" t="s">
        <v>11</v>
      </c>
    </row>
    <row r="18" spans="2:17" s="150" customFormat="1" ht="40" customHeight="1">
      <c r="B18" s="145" t="s">
        <v>12</v>
      </c>
      <c r="C18" s="145"/>
      <c r="D18" s="146" t="s">
        <v>199</v>
      </c>
      <c r="E18" s="147"/>
      <c r="F18" s="148">
        <v>10</v>
      </c>
      <c r="G18" s="148">
        <v>25</v>
      </c>
      <c r="H18" s="148">
        <v>80</v>
      </c>
      <c r="I18" s="148">
        <v>100</v>
      </c>
      <c r="J18" s="148">
        <v>65</v>
      </c>
      <c r="K18" s="148">
        <v>20</v>
      </c>
      <c r="L18" s="148"/>
      <c r="M18" s="148"/>
      <c r="N18" s="148"/>
      <c r="O18" s="148"/>
      <c r="P18" s="149">
        <f>SUM(E18:O18)</f>
        <v>300</v>
      </c>
      <c r="Q18" s="150">
        <f>P18*5%</f>
        <v>15</v>
      </c>
    </row>
    <row r="19" spans="2:17" s="150" customFormat="1" ht="40" customHeight="1">
      <c r="B19" s="145" t="s">
        <v>67</v>
      </c>
      <c r="C19" s="145"/>
      <c r="D19" s="147" t="str">
        <f>D18</f>
        <v>GREEN</v>
      </c>
      <c r="E19" s="147"/>
      <c r="F19" s="148">
        <f>ROUNDUP(F18*5%,0)</f>
        <v>1</v>
      </c>
      <c r="G19" s="148">
        <f t="shared" ref="G19:K19" si="0">ROUNDUP(G18*5%,0)</f>
        <v>2</v>
      </c>
      <c r="H19" s="148">
        <f t="shared" si="0"/>
        <v>4</v>
      </c>
      <c r="I19" s="148">
        <f t="shared" si="0"/>
        <v>5</v>
      </c>
      <c r="J19" s="148">
        <f t="shared" si="0"/>
        <v>4</v>
      </c>
      <c r="K19" s="148">
        <f t="shared" si="0"/>
        <v>1</v>
      </c>
      <c r="L19" s="148"/>
      <c r="M19" s="148"/>
      <c r="N19" s="148"/>
      <c r="O19" s="148"/>
      <c r="P19" s="149">
        <f>SUM(E19:O19)</f>
        <v>17</v>
      </c>
    </row>
    <row r="20" spans="2:17" s="150" customFormat="1" ht="40" customHeight="1">
      <c r="B20" s="145" t="s">
        <v>266</v>
      </c>
      <c r="C20" s="145"/>
      <c r="D20" s="147"/>
      <c r="E20" s="147"/>
      <c r="F20" s="148"/>
      <c r="G20" s="148"/>
      <c r="H20" s="148"/>
      <c r="I20" s="148">
        <v>1</v>
      </c>
      <c r="J20" s="148"/>
      <c r="K20" s="148"/>
      <c r="L20" s="148"/>
      <c r="M20" s="148"/>
      <c r="N20" s="148"/>
      <c r="O20" s="148"/>
      <c r="P20" s="149">
        <f>SUM(E20:O20)</f>
        <v>1</v>
      </c>
    </row>
    <row r="21" spans="2:17" s="155" customFormat="1" ht="40" customHeight="1">
      <c r="B21" s="151" t="s">
        <v>13</v>
      </c>
      <c r="C21" s="151"/>
      <c r="D21" s="152" t="str">
        <f>D18</f>
        <v>GREEN</v>
      </c>
      <c r="E21" s="153"/>
      <c r="F21" s="154">
        <f t="shared" ref="F21:H21" si="1">SUM(F18:F20)</f>
        <v>11</v>
      </c>
      <c r="G21" s="154">
        <f t="shared" si="1"/>
        <v>27</v>
      </c>
      <c r="H21" s="154">
        <f t="shared" si="1"/>
        <v>84</v>
      </c>
      <c r="I21" s="154">
        <f>SUM(I18:I20)</f>
        <v>106</v>
      </c>
      <c r="J21" s="154">
        <f t="shared" ref="J21:K21" si="2">SUM(J18:J20)</f>
        <v>69</v>
      </c>
      <c r="K21" s="154">
        <f t="shared" si="2"/>
        <v>21</v>
      </c>
      <c r="L21" s="154"/>
      <c r="M21" s="154"/>
      <c r="N21" s="154"/>
      <c r="O21" s="154"/>
      <c r="P21" s="154">
        <f t="shared" ref="P21" si="3">SUM(P18:P20)</f>
        <v>318</v>
      </c>
    </row>
    <row r="22" spans="2:17" s="5" customFormat="1" ht="31.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50" customFormat="1" ht="34.5" customHeight="1">
      <c r="B23" s="156"/>
      <c r="C23" s="156" t="s">
        <v>82</v>
      </c>
      <c r="D23" s="156" t="s">
        <v>9</v>
      </c>
      <c r="E23" s="157" t="s">
        <v>59</v>
      </c>
      <c r="F23" s="157" t="s">
        <v>76</v>
      </c>
      <c r="G23" s="157" t="s">
        <v>63</v>
      </c>
      <c r="H23" s="157" t="s">
        <v>10</v>
      </c>
      <c r="I23" s="157" t="s">
        <v>60</v>
      </c>
      <c r="J23" s="157" t="s">
        <v>61</v>
      </c>
      <c r="K23" s="157" t="s">
        <v>62</v>
      </c>
      <c r="L23" s="157"/>
      <c r="M23" s="157"/>
      <c r="N23" s="157"/>
      <c r="O23" s="157"/>
      <c r="P23" s="156" t="s">
        <v>11</v>
      </c>
    </row>
    <row r="24" spans="2:17" s="150" customFormat="1" ht="40" customHeight="1">
      <c r="B24" s="145" t="s">
        <v>12</v>
      </c>
      <c r="C24" s="145"/>
      <c r="D24" s="146" t="s">
        <v>176</v>
      </c>
      <c r="E24" s="147"/>
      <c r="F24" s="146" t="s">
        <v>267</v>
      </c>
      <c r="G24" s="148"/>
      <c r="H24" s="148"/>
      <c r="I24" s="148"/>
      <c r="J24" s="148"/>
      <c r="K24" s="148"/>
      <c r="L24" s="148"/>
      <c r="M24" s="148"/>
      <c r="N24" s="148"/>
      <c r="O24" s="148"/>
      <c r="P24" s="149">
        <f>SUM(E24:O24)</f>
        <v>0</v>
      </c>
      <c r="Q24" s="150">
        <f>P24*5%</f>
        <v>0</v>
      </c>
    </row>
    <row r="25" spans="2:17" s="150" customFormat="1" ht="40" hidden="1" customHeight="1">
      <c r="B25" s="145" t="s">
        <v>67</v>
      </c>
      <c r="C25" s="145"/>
      <c r="D25" s="147" t="str">
        <f>D24</f>
        <v>BLACK</v>
      </c>
      <c r="E25" s="147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9">
        <f>SUM(E25:O25)</f>
        <v>0</v>
      </c>
    </row>
    <row r="26" spans="2:17" s="150" customFormat="1" ht="40" hidden="1" customHeight="1">
      <c r="B26" s="145" t="s">
        <v>266</v>
      </c>
      <c r="C26" s="145"/>
      <c r="D26" s="147"/>
      <c r="E26" s="147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9">
        <f>SUM(E26:O26)</f>
        <v>0</v>
      </c>
    </row>
    <row r="27" spans="2:17" s="155" customFormat="1" ht="40" hidden="1" customHeight="1">
      <c r="B27" s="151" t="s">
        <v>13</v>
      </c>
      <c r="C27" s="151"/>
      <c r="D27" s="152" t="str">
        <f>D24</f>
        <v>BLACK</v>
      </c>
      <c r="E27" s="153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>
        <f t="shared" ref="P27" si="4">SUM(P24:P26)</f>
        <v>0</v>
      </c>
    </row>
    <row r="28" spans="2:17" s="5" customFormat="1" ht="31.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50" customFormat="1" ht="34.5" customHeight="1">
      <c r="B29" s="156"/>
      <c r="C29" s="156" t="s">
        <v>82</v>
      </c>
      <c r="D29" s="156" t="s">
        <v>9</v>
      </c>
      <c r="E29" s="157" t="s">
        <v>59</v>
      </c>
      <c r="F29" s="157" t="s">
        <v>76</v>
      </c>
      <c r="G29" s="157" t="s">
        <v>63</v>
      </c>
      <c r="H29" s="157" t="s">
        <v>10</v>
      </c>
      <c r="I29" s="157" t="s">
        <v>60</v>
      </c>
      <c r="J29" s="157" t="s">
        <v>61</v>
      </c>
      <c r="K29" s="157" t="s">
        <v>62</v>
      </c>
      <c r="L29" s="157"/>
      <c r="M29" s="157"/>
      <c r="N29" s="157"/>
      <c r="O29" s="157"/>
      <c r="P29" s="156" t="s">
        <v>11</v>
      </c>
    </row>
    <row r="30" spans="2:17" s="150" customFormat="1" ht="40" customHeight="1">
      <c r="B30" s="145" t="s">
        <v>12</v>
      </c>
      <c r="C30" s="145"/>
      <c r="D30" s="146" t="s">
        <v>191</v>
      </c>
      <c r="E30" s="147"/>
      <c r="F30" s="148">
        <v>10</v>
      </c>
      <c r="G30" s="148">
        <v>25</v>
      </c>
      <c r="H30" s="148">
        <v>80</v>
      </c>
      <c r="I30" s="148">
        <v>100</v>
      </c>
      <c r="J30" s="148">
        <v>65</v>
      </c>
      <c r="K30" s="148">
        <v>20</v>
      </c>
      <c r="L30" s="148"/>
      <c r="M30" s="148"/>
      <c r="N30" s="148"/>
      <c r="O30" s="148"/>
      <c r="P30" s="149">
        <f>SUM(E30:O30)</f>
        <v>300</v>
      </c>
      <c r="Q30" s="150">
        <f>P30*5%</f>
        <v>15</v>
      </c>
    </row>
    <row r="31" spans="2:17" s="150" customFormat="1" ht="40" customHeight="1">
      <c r="B31" s="145" t="s">
        <v>67</v>
      </c>
      <c r="C31" s="145"/>
      <c r="D31" s="147" t="str">
        <f>D30</f>
        <v>NAVY</v>
      </c>
      <c r="E31" s="147"/>
      <c r="F31" s="148">
        <f>ROUNDUP(F30*5%,0)</f>
        <v>1</v>
      </c>
      <c r="G31" s="148">
        <f t="shared" ref="G31:K31" si="5">ROUNDUP(G30*5%,0)</f>
        <v>2</v>
      </c>
      <c r="H31" s="148">
        <f t="shared" si="5"/>
        <v>4</v>
      </c>
      <c r="I31" s="148">
        <f t="shared" si="5"/>
        <v>5</v>
      </c>
      <c r="J31" s="148">
        <f t="shared" si="5"/>
        <v>4</v>
      </c>
      <c r="K31" s="148">
        <f t="shared" si="5"/>
        <v>1</v>
      </c>
      <c r="L31" s="148"/>
      <c r="M31" s="148"/>
      <c r="N31" s="148"/>
      <c r="O31" s="148"/>
      <c r="P31" s="149">
        <f>SUM(E31:O31)</f>
        <v>17</v>
      </c>
    </row>
    <row r="32" spans="2:17" s="150" customFormat="1" ht="40" customHeight="1">
      <c r="B32" s="145" t="s">
        <v>266</v>
      </c>
      <c r="C32" s="145"/>
      <c r="D32" s="147"/>
      <c r="E32" s="147"/>
      <c r="F32" s="148"/>
      <c r="G32" s="148"/>
      <c r="H32" s="148"/>
      <c r="I32" s="148">
        <v>1</v>
      </c>
      <c r="J32" s="148"/>
      <c r="K32" s="148"/>
      <c r="L32" s="148"/>
      <c r="M32" s="148"/>
      <c r="N32" s="148"/>
      <c r="O32" s="148"/>
      <c r="P32" s="149">
        <f>SUM(E32:O32)</f>
        <v>1</v>
      </c>
    </row>
    <row r="33" spans="1:16" s="155" customFormat="1" ht="40" customHeight="1">
      <c r="B33" s="151" t="s">
        <v>13</v>
      </c>
      <c r="C33" s="151"/>
      <c r="D33" s="152" t="str">
        <f>D30</f>
        <v>NAVY</v>
      </c>
      <c r="E33" s="153"/>
      <c r="F33" s="154">
        <f t="shared" ref="F33:H33" si="6">SUM(F30:F32)</f>
        <v>11</v>
      </c>
      <c r="G33" s="154">
        <f t="shared" si="6"/>
        <v>27</v>
      </c>
      <c r="H33" s="154">
        <f t="shared" si="6"/>
        <v>84</v>
      </c>
      <c r="I33" s="154">
        <f>SUM(I30:I32)</f>
        <v>106</v>
      </c>
      <c r="J33" s="154">
        <f t="shared" ref="J33:K33" si="7">SUM(J30:J32)</f>
        <v>69</v>
      </c>
      <c r="K33" s="154">
        <f t="shared" si="7"/>
        <v>21</v>
      </c>
      <c r="L33" s="154"/>
      <c r="M33" s="154"/>
      <c r="N33" s="154"/>
      <c r="O33" s="154"/>
      <c r="P33" s="154">
        <f t="shared" ref="P33" si="8">SUM(P30:P32)</f>
        <v>318</v>
      </c>
    </row>
    <row r="34" spans="1:16" s="5" customFormat="1" ht="27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6" s="155" customFormat="1" ht="35" customHeight="1">
      <c r="B35" s="158" t="s">
        <v>14</v>
      </c>
      <c r="C35" s="159"/>
      <c r="D35" s="158"/>
      <c r="E35" s="160"/>
      <c r="F35" s="161">
        <f t="shared" ref="F35:K35" si="9">F21+F27+F33</f>
        <v>22</v>
      </c>
      <c r="G35" s="161">
        <f t="shared" si="9"/>
        <v>54</v>
      </c>
      <c r="H35" s="161">
        <f t="shared" si="9"/>
        <v>168</v>
      </c>
      <c r="I35" s="161">
        <f t="shared" si="9"/>
        <v>212</v>
      </c>
      <c r="J35" s="161">
        <f t="shared" si="9"/>
        <v>138</v>
      </c>
      <c r="K35" s="161">
        <f t="shared" si="9"/>
        <v>42</v>
      </c>
      <c r="L35" s="161"/>
      <c r="M35" s="161"/>
      <c r="N35" s="161"/>
      <c r="O35" s="161"/>
      <c r="P35" s="161">
        <f>P21+P27+P33</f>
        <v>636</v>
      </c>
    </row>
    <row r="36" spans="1:16" s="29" customFormat="1" ht="20.25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6" s="1" customFormat="1" ht="30.7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6" s="165" customFormat="1" ht="170" customHeight="1" thickBot="1">
      <c r="A38" s="350" t="s">
        <v>16</v>
      </c>
      <c r="B38" s="351"/>
      <c r="C38" s="352"/>
      <c r="D38" s="162" t="s">
        <v>17</v>
      </c>
      <c r="E38" s="163" t="s">
        <v>18</v>
      </c>
      <c r="F38" s="162" t="s">
        <v>19</v>
      </c>
      <c r="G38" s="164" t="s">
        <v>20</v>
      </c>
      <c r="H38" s="164" t="s">
        <v>21</v>
      </c>
      <c r="I38" s="164" t="s">
        <v>37</v>
      </c>
      <c r="J38" s="164" t="s">
        <v>38</v>
      </c>
      <c r="K38" s="164" t="s">
        <v>115</v>
      </c>
      <c r="L38" s="164" t="s">
        <v>39</v>
      </c>
      <c r="M38" s="346" t="s">
        <v>52</v>
      </c>
      <c r="N38" s="347"/>
      <c r="O38" s="347"/>
      <c r="P38" s="348"/>
    </row>
    <row r="39" spans="1:16" s="43" customFormat="1" ht="40.5" customHeight="1">
      <c r="A39" s="39" t="str">
        <f>$D$21</f>
        <v>GREEN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6" s="172" customFormat="1" ht="88" customHeight="1">
      <c r="A40" s="166">
        <v>1</v>
      </c>
      <c r="B40" s="353" t="str">
        <f>L11</f>
        <v>SINGLE JERSEY 100% CM16 230GSM</v>
      </c>
      <c r="C40" s="354"/>
      <c r="D40" s="167" t="s">
        <v>51</v>
      </c>
      <c r="E40" s="227" t="s">
        <v>200</v>
      </c>
      <c r="F40" s="168" t="s">
        <v>10</v>
      </c>
      <c r="G40" s="169">
        <f>P21</f>
        <v>318</v>
      </c>
      <c r="H40" s="168">
        <v>0.79</v>
      </c>
      <c r="I40" s="170">
        <f>G40*H40</f>
        <v>251.22</v>
      </c>
      <c r="J40" s="286">
        <f>I40*2%+I40/30*0.5+1</f>
        <v>10.211400000000001</v>
      </c>
      <c r="K40" s="286">
        <v>2</v>
      </c>
      <c r="L40" s="171">
        <f>+K40+J40+I40</f>
        <v>263.4314</v>
      </c>
      <c r="M40" s="357" t="s">
        <v>271</v>
      </c>
      <c r="N40" s="340"/>
      <c r="O40" s="340"/>
      <c r="P40" s="341"/>
    </row>
    <row r="41" spans="1:16" s="172" customFormat="1" ht="98.5" customHeight="1">
      <c r="A41" s="166">
        <v>2</v>
      </c>
      <c r="B41" s="355" t="s">
        <v>116</v>
      </c>
      <c r="C41" s="356"/>
      <c r="D41" s="167" t="s">
        <v>64</v>
      </c>
      <c r="E41" s="227" t="str">
        <f>E40</f>
        <v>GREENER PASTURES 19-6311 TCX</v>
      </c>
      <c r="F41" s="168" t="s">
        <v>10</v>
      </c>
      <c r="G41" s="169">
        <f>G40</f>
        <v>318</v>
      </c>
      <c r="H41" s="168">
        <v>2.1999999999999999E-2</v>
      </c>
      <c r="I41" s="170">
        <f t="shared" ref="I41" si="10">G41*H41</f>
        <v>6.9959999999999996</v>
      </c>
      <c r="J41" s="286">
        <f>I41*10%</f>
        <v>0.6996</v>
      </c>
      <c r="K41" s="286"/>
      <c r="L41" s="171">
        <f>+K41+J41+I41</f>
        <v>7.6955999999999998</v>
      </c>
      <c r="M41" s="357" t="s">
        <v>272</v>
      </c>
      <c r="N41" s="340"/>
      <c r="O41" s="340"/>
      <c r="P41" s="341"/>
    </row>
    <row r="42" spans="1:16" s="43" customFormat="1" ht="40.5" hidden="1" customHeight="1">
      <c r="A42" s="39" t="str">
        <f>$D$27</f>
        <v>BLACK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6" s="5" customFormat="1" ht="85.5" hidden="1" customHeight="1">
      <c r="A43" s="44">
        <v>3</v>
      </c>
      <c r="B43" s="325" t="str">
        <f>B40</f>
        <v>SINGLE JERSEY 100% CM16 230GSM</v>
      </c>
      <c r="C43" s="326"/>
      <c r="D43" s="45" t="s">
        <v>51</v>
      </c>
      <c r="E43" s="227" t="s">
        <v>182</v>
      </c>
      <c r="F43" s="46" t="s">
        <v>10</v>
      </c>
      <c r="G43" s="47">
        <f>P24</f>
        <v>0</v>
      </c>
      <c r="H43" s="168">
        <v>0.79</v>
      </c>
      <c r="I43" s="48">
        <f>G43*H43</f>
        <v>0</v>
      </c>
      <c r="J43" s="48">
        <f>I43*4%+I43*3%</f>
        <v>0</v>
      </c>
      <c r="K43" s="48">
        <v>2</v>
      </c>
      <c r="L43" s="49">
        <f>+K43+J43+I43</f>
        <v>2</v>
      </c>
      <c r="M43" s="339"/>
      <c r="N43" s="340"/>
      <c r="O43" s="340"/>
      <c r="P43" s="341"/>
    </row>
    <row r="44" spans="1:16" s="5" customFormat="1" ht="92.5" hidden="1" customHeight="1">
      <c r="A44" s="44">
        <v>4</v>
      </c>
      <c r="B44" s="325" t="str">
        <f>B41</f>
        <v>RIB 1X1 100% COTTON CM16 300-330GSM</v>
      </c>
      <c r="C44" s="326"/>
      <c r="D44" s="45" t="s">
        <v>64</v>
      </c>
      <c r="E44" s="227" t="str">
        <f>E43</f>
        <v>JET BLACK 19-0303</v>
      </c>
      <c r="F44" s="46" t="s">
        <v>10</v>
      </c>
      <c r="G44" s="47">
        <f>G43</f>
        <v>0</v>
      </c>
      <c r="H44" s="168">
        <v>2.1999999999999999E-2</v>
      </c>
      <c r="I44" s="48">
        <f t="shared" ref="I44" si="11">G44*H44</f>
        <v>0</v>
      </c>
      <c r="J44" s="48"/>
      <c r="K44" s="48"/>
      <c r="L44" s="49">
        <f t="shared" ref="L44" si="12">+K44+J44+I44</f>
        <v>0</v>
      </c>
      <c r="M44" s="339"/>
      <c r="N44" s="340"/>
      <c r="O44" s="340"/>
      <c r="P44" s="341"/>
    </row>
    <row r="45" spans="1:16" s="43" customFormat="1" ht="109" customHeight="1">
      <c r="A45" s="43" t="str">
        <f>$D$33</f>
        <v>NAVY</v>
      </c>
      <c r="C45" s="403" t="s">
        <v>268</v>
      </c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</row>
    <row r="46" spans="1:16" s="5" customFormat="1" ht="108" customHeight="1">
      <c r="A46" s="283">
        <v>5</v>
      </c>
      <c r="B46" s="325" t="str">
        <f>B43</f>
        <v>SINGLE JERSEY 100% CM16 230GSM</v>
      </c>
      <c r="C46" s="326"/>
      <c r="D46" s="234" t="s">
        <v>51</v>
      </c>
      <c r="E46" s="284" t="s">
        <v>192</v>
      </c>
      <c r="F46" s="55" t="s">
        <v>10</v>
      </c>
      <c r="G46" s="285">
        <f>P33</f>
        <v>318</v>
      </c>
      <c r="H46" s="177">
        <v>0.79</v>
      </c>
      <c r="I46" s="286">
        <f>G46*H46</f>
        <v>251.22</v>
      </c>
      <c r="J46" s="286">
        <f>I46*6%+I46/30*0.5+1</f>
        <v>20.260200000000001</v>
      </c>
      <c r="K46" s="286">
        <v>2</v>
      </c>
      <c r="L46" s="60">
        <f>+K46+J46+I46</f>
        <v>273.48020000000002</v>
      </c>
      <c r="M46" s="404" t="s">
        <v>269</v>
      </c>
      <c r="N46" s="405"/>
      <c r="O46" s="405"/>
      <c r="P46" s="405"/>
    </row>
    <row r="47" spans="1:16" s="5" customFormat="1" ht="109" customHeight="1">
      <c r="A47" s="44">
        <v>6</v>
      </c>
      <c r="B47" s="325" t="str">
        <f>B41</f>
        <v>RIB 1X1 100% COTTON CM16 300-330GSM</v>
      </c>
      <c r="C47" s="326"/>
      <c r="D47" s="45" t="s">
        <v>64</v>
      </c>
      <c r="E47" s="233" t="str">
        <f>E46</f>
        <v>INSIGNIA BLUE 19-4028 TCX</v>
      </c>
      <c r="F47" s="46" t="s">
        <v>10</v>
      </c>
      <c r="G47" s="47">
        <f>G46</f>
        <v>318</v>
      </c>
      <c r="H47" s="168">
        <v>2.1999999999999999E-2</v>
      </c>
      <c r="I47" s="48">
        <f t="shared" ref="I47" si="13">G47*H47</f>
        <v>6.9959999999999996</v>
      </c>
      <c r="J47" s="286">
        <f>I47*10%+3</f>
        <v>3.6996000000000002</v>
      </c>
      <c r="K47" s="286"/>
      <c r="L47" s="49">
        <f t="shared" ref="L47" si="14">+K47+J47+I47</f>
        <v>10.695599999999999</v>
      </c>
      <c r="M47" s="404" t="s">
        <v>270</v>
      </c>
      <c r="N47" s="405"/>
      <c r="O47" s="405"/>
      <c r="P47" s="405"/>
    </row>
    <row r="48" spans="1:16" s="51" customFormat="1" ht="33" customHeight="1" thickBot="1">
      <c r="B48" s="8" t="s">
        <v>22</v>
      </c>
      <c r="G48" s="52"/>
      <c r="P48" s="53"/>
    </row>
    <row r="49" spans="1:16" s="54" customFormat="1" ht="124" customHeight="1">
      <c r="A49" s="400" t="s">
        <v>23</v>
      </c>
      <c r="B49" s="401"/>
      <c r="C49" s="401"/>
      <c r="D49" s="401"/>
      <c r="E49" s="402"/>
      <c r="F49" s="173" t="s">
        <v>47</v>
      </c>
      <c r="G49" s="173" t="s">
        <v>24</v>
      </c>
      <c r="H49" s="393" t="s">
        <v>42</v>
      </c>
      <c r="I49" s="394"/>
      <c r="J49" s="175" t="s">
        <v>19</v>
      </c>
      <c r="K49" s="173" t="s">
        <v>48</v>
      </c>
      <c r="L49" s="173" t="s">
        <v>25</v>
      </c>
      <c r="M49" s="174" t="s">
        <v>26</v>
      </c>
      <c r="N49" s="174" t="s">
        <v>27</v>
      </c>
      <c r="O49" s="174" t="s">
        <v>28</v>
      </c>
      <c r="P49" s="176" t="s">
        <v>29</v>
      </c>
    </row>
    <row r="50" spans="1:16" s="172" customFormat="1" ht="64" customHeight="1">
      <c r="A50" s="177">
        <v>1</v>
      </c>
      <c r="B50" s="379" t="s">
        <v>41</v>
      </c>
      <c r="C50" s="379"/>
      <c r="D50" s="379"/>
      <c r="E50" s="379"/>
      <c r="F50" s="85" t="s">
        <v>202</v>
      </c>
      <c r="G50" s="229" t="s">
        <v>201</v>
      </c>
      <c r="H50" s="374" t="str">
        <f>$D$18</f>
        <v>GREEN</v>
      </c>
      <c r="I50" s="375"/>
      <c r="J50" s="178" t="s">
        <v>30</v>
      </c>
      <c r="K50" s="178">
        <f>$P$21</f>
        <v>318</v>
      </c>
      <c r="L50" s="179">
        <f>130/4500</f>
        <v>2.8888888888888888E-2</v>
      </c>
      <c r="M50" s="180">
        <f t="shared" ref="M50:M52" si="15">K50*L50</f>
        <v>9.1866666666666656</v>
      </c>
      <c r="N50" s="181"/>
      <c r="O50" s="182">
        <f t="shared" ref="O50:O52" si="16">ROUNDUP(N50+M50,0)</f>
        <v>10</v>
      </c>
      <c r="P50" s="183"/>
    </row>
    <row r="51" spans="1:16" s="172" customFormat="1" ht="63" hidden="1" customHeight="1">
      <c r="A51" s="177">
        <v>1</v>
      </c>
      <c r="B51" s="379" t="s">
        <v>41</v>
      </c>
      <c r="C51" s="379"/>
      <c r="D51" s="379"/>
      <c r="E51" s="379"/>
      <c r="F51" s="85" t="s">
        <v>184</v>
      </c>
      <c r="G51" s="229" t="s">
        <v>183</v>
      </c>
      <c r="H51" s="374" t="str">
        <f>$D$24</f>
        <v>BLACK</v>
      </c>
      <c r="I51" s="375"/>
      <c r="J51" s="178" t="s">
        <v>30</v>
      </c>
      <c r="K51" s="178">
        <f>$P$27</f>
        <v>0</v>
      </c>
      <c r="L51" s="179">
        <f t="shared" ref="L51:L52" si="17">130/4500</f>
        <v>2.8888888888888888E-2</v>
      </c>
      <c r="M51" s="180">
        <f t="shared" si="15"/>
        <v>0</v>
      </c>
      <c r="N51" s="181"/>
      <c r="O51" s="182">
        <f t="shared" si="16"/>
        <v>0</v>
      </c>
      <c r="P51" s="183"/>
    </row>
    <row r="52" spans="1:16" s="172" customFormat="1" ht="55.5" customHeight="1">
      <c r="A52" s="177">
        <v>1</v>
      </c>
      <c r="B52" s="376" t="s">
        <v>41</v>
      </c>
      <c r="C52" s="377"/>
      <c r="D52" s="377"/>
      <c r="E52" s="378"/>
      <c r="F52" s="228" t="s">
        <v>194</v>
      </c>
      <c r="G52" s="229" t="s">
        <v>193</v>
      </c>
      <c r="H52" s="374" t="str">
        <f>$D$30</f>
        <v>NAVY</v>
      </c>
      <c r="I52" s="375"/>
      <c r="J52" s="178" t="s">
        <v>30</v>
      </c>
      <c r="K52" s="178">
        <f>$P$33</f>
        <v>318</v>
      </c>
      <c r="L52" s="179">
        <f t="shared" si="17"/>
        <v>2.8888888888888888E-2</v>
      </c>
      <c r="M52" s="180">
        <f t="shared" si="15"/>
        <v>9.1866666666666656</v>
      </c>
      <c r="N52" s="181"/>
      <c r="O52" s="182">
        <f t="shared" si="16"/>
        <v>10</v>
      </c>
      <c r="P52" s="183"/>
    </row>
    <row r="53" spans="1:16" s="172" customFormat="1" ht="68" customHeight="1">
      <c r="A53" s="177">
        <v>2</v>
      </c>
      <c r="B53" s="355" t="s">
        <v>187</v>
      </c>
      <c r="C53" s="380"/>
      <c r="D53" s="380"/>
      <c r="E53" s="356"/>
      <c r="F53" s="228" t="s">
        <v>90</v>
      </c>
      <c r="G53" s="229"/>
      <c r="H53" s="374" t="str">
        <f>$D$24</f>
        <v>BLACK</v>
      </c>
      <c r="I53" s="375"/>
      <c r="J53" s="178" t="s">
        <v>31</v>
      </c>
      <c r="K53" s="178">
        <f>$P$21</f>
        <v>318</v>
      </c>
      <c r="L53" s="179">
        <v>1</v>
      </c>
      <c r="M53" s="180">
        <f t="shared" ref="M53:M55" si="18">L53*K53</f>
        <v>318</v>
      </c>
      <c r="N53" s="181"/>
      <c r="O53" s="182">
        <f t="shared" ref="O53:O55" si="19">N53+M53</f>
        <v>318</v>
      </c>
      <c r="P53" s="59" t="s">
        <v>273</v>
      </c>
    </row>
    <row r="54" spans="1:16" s="172" customFormat="1" ht="67" hidden="1" customHeight="1">
      <c r="A54" s="177">
        <v>2</v>
      </c>
      <c r="B54" s="355" t="s">
        <v>187</v>
      </c>
      <c r="C54" s="380"/>
      <c r="D54" s="380"/>
      <c r="E54" s="356"/>
      <c r="F54" s="228" t="s">
        <v>90</v>
      </c>
      <c r="G54" s="229"/>
      <c r="H54" s="374" t="str">
        <f>$D$24</f>
        <v>BLACK</v>
      </c>
      <c r="I54" s="375"/>
      <c r="J54" s="178" t="s">
        <v>31</v>
      </c>
      <c r="K54" s="178">
        <f>$P$27</f>
        <v>0</v>
      </c>
      <c r="L54" s="179">
        <v>1</v>
      </c>
      <c r="M54" s="180">
        <f t="shared" si="18"/>
        <v>0</v>
      </c>
      <c r="N54" s="181"/>
      <c r="O54" s="182">
        <f t="shared" si="19"/>
        <v>0</v>
      </c>
      <c r="P54" s="183"/>
    </row>
    <row r="55" spans="1:16" s="172" customFormat="1" ht="67" customHeight="1">
      <c r="A55" s="177">
        <v>2</v>
      </c>
      <c r="B55" s="355" t="s">
        <v>187</v>
      </c>
      <c r="C55" s="380"/>
      <c r="D55" s="380"/>
      <c r="E55" s="356"/>
      <c r="F55" s="228" t="s">
        <v>90</v>
      </c>
      <c r="G55" s="229"/>
      <c r="H55" s="374" t="str">
        <f>$D$30</f>
        <v>NAVY</v>
      </c>
      <c r="I55" s="375"/>
      <c r="J55" s="178" t="s">
        <v>31</v>
      </c>
      <c r="K55" s="178">
        <f>$P$33</f>
        <v>318</v>
      </c>
      <c r="L55" s="179">
        <v>1</v>
      </c>
      <c r="M55" s="180">
        <f t="shared" si="18"/>
        <v>318</v>
      </c>
      <c r="N55" s="181"/>
      <c r="O55" s="182">
        <f t="shared" si="19"/>
        <v>318</v>
      </c>
      <c r="P55" s="59" t="s">
        <v>273</v>
      </c>
    </row>
    <row r="56" spans="1:16" s="62" customFormat="1" ht="19.5" customHeight="1">
      <c r="A56" s="38"/>
      <c r="B56" s="38"/>
      <c r="C56" s="38"/>
      <c r="D56" s="38"/>
      <c r="E56" s="38"/>
      <c r="F56" s="38"/>
      <c r="G56" s="61"/>
      <c r="H56" s="38"/>
      <c r="I56" s="38"/>
      <c r="J56" s="38"/>
      <c r="K56" s="38"/>
      <c r="L56" s="38"/>
      <c r="M56" s="38"/>
      <c r="N56" s="38"/>
      <c r="O56" s="38"/>
      <c r="P56" s="38"/>
    </row>
    <row r="57" spans="1:16" s="51" customFormat="1" ht="33" customHeight="1" thickBot="1">
      <c r="B57" s="8" t="s">
        <v>72</v>
      </c>
      <c r="F57" s="63"/>
      <c r="G57" s="64"/>
      <c r="H57" s="63"/>
      <c r="I57" s="63"/>
      <c r="J57" s="63"/>
      <c r="K57" s="63"/>
      <c r="L57" s="63"/>
      <c r="M57" s="63"/>
      <c r="N57" s="63"/>
      <c r="O57" s="63"/>
      <c r="P57" s="65"/>
    </row>
    <row r="58" spans="1:16" s="54" customFormat="1" ht="120" customHeight="1">
      <c r="A58" s="395" t="s">
        <v>23</v>
      </c>
      <c r="B58" s="396"/>
      <c r="C58" s="396"/>
      <c r="D58" s="396"/>
      <c r="E58" s="397"/>
      <c r="F58" s="88" t="s">
        <v>47</v>
      </c>
      <c r="G58" s="88" t="s">
        <v>24</v>
      </c>
      <c r="H58" s="398" t="s">
        <v>42</v>
      </c>
      <c r="I58" s="399"/>
      <c r="J58" s="89" t="s">
        <v>19</v>
      </c>
      <c r="K58" s="88" t="s">
        <v>48</v>
      </c>
      <c r="L58" s="88" t="s">
        <v>25</v>
      </c>
      <c r="M58" s="90" t="s">
        <v>26</v>
      </c>
      <c r="N58" s="90" t="s">
        <v>27</v>
      </c>
      <c r="O58" s="90" t="s">
        <v>28</v>
      </c>
      <c r="P58" s="91" t="s">
        <v>29</v>
      </c>
    </row>
    <row r="59" spans="1:16" s="5" customFormat="1" ht="48" customHeight="1">
      <c r="A59" s="55">
        <v>1</v>
      </c>
      <c r="B59" s="322" t="s">
        <v>108</v>
      </c>
      <c r="C59" s="323"/>
      <c r="D59" s="323"/>
      <c r="E59" s="323"/>
      <c r="F59" s="85" t="s">
        <v>40</v>
      </c>
      <c r="G59" s="85"/>
      <c r="H59" s="312" t="str">
        <f>$D$21</f>
        <v>GREEN</v>
      </c>
      <c r="I59" s="313"/>
      <c r="J59" s="56" t="s">
        <v>31</v>
      </c>
      <c r="K59" s="56">
        <f>$P$21</f>
        <v>318</v>
      </c>
      <c r="L59" s="60">
        <v>1</v>
      </c>
      <c r="M59" s="60">
        <f t="shared" ref="M59:M73" si="20">L59*K59</f>
        <v>318</v>
      </c>
      <c r="N59" s="60">
        <f>M59*3%+3</f>
        <v>12.54</v>
      </c>
      <c r="O59" s="58">
        <f t="shared" ref="O59:O76" si="21">N59+M59</f>
        <v>330.54</v>
      </c>
      <c r="P59" s="125" t="s">
        <v>274</v>
      </c>
    </row>
    <row r="60" spans="1:16" s="5" customFormat="1" ht="48" hidden="1" customHeight="1">
      <c r="A60" s="55">
        <v>1</v>
      </c>
      <c r="B60" s="322" t="s">
        <v>108</v>
      </c>
      <c r="C60" s="323"/>
      <c r="D60" s="323"/>
      <c r="E60" s="323"/>
      <c r="F60" s="85" t="s">
        <v>40</v>
      </c>
      <c r="G60" s="85"/>
      <c r="H60" s="312" t="str">
        <f>$D$27</f>
        <v>BLACK</v>
      </c>
      <c r="I60" s="313"/>
      <c r="J60" s="56" t="s">
        <v>31</v>
      </c>
      <c r="K60" s="56">
        <f>$P$27</f>
        <v>0</v>
      </c>
      <c r="L60" s="60">
        <v>1</v>
      </c>
      <c r="M60" s="60">
        <f t="shared" si="20"/>
        <v>0</v>
      </c>
      <c r="N60" s="60">
        <f t="shared" ref="N60:N76" si="22">M60*3%</f>
        <v>0</v>
      </c>
      <c r="O60" s="58">
        <f t="shared" si="21"/>
        <v>0</v>
      </c>
      <c r="P60" s="125" t="s">
        <v>274</v>
      </c>
    </row>
    <row r="61" spans="1:16" s="5" customFormat="1" ht="48" customHeight="1">
      <c r="A61" s="55">
        <v>1</v>
      </c>
      <c r="B61" s="322" t="s">
        <v>108</v>
      </c>
      <c r="C61" s="323"/>
      <c r="D61" s="323"/>
      <c r="E61" s="323"/>
      <c r="F61" s="85" t="s">
        <v>40</v>
      </c>
      <c r="G61" s="85"/>
      <c r="H61" s="312" t="str">
        <f>$D$33</f>
        <v>NAVY</v>
      </c>
      <c r="I61" s="313"/>
      <c r="J61" s="56" t="s">
        <v>31</v>
      </c>
      <c r="K61" s="56">
        <f>$P$33</f>
        <v>318</v>
      </c>
      <c r="L61" s="60">
        <v>1</v>
      </c>
      <c r="M61" s="60">
        <f t="shared" si="20"/>
        <v>318</v>
      </c>
      <c r="N61" s="60">
        <f t="shared" si="22"/>
        <v>9.5399999999999991</v>
      </c>
      <c r="O61" s="58">
        <f t="shared" si="21"/>
        <v>327.54000000000002</v>
      </c>
      <c r="P61" s="125" t="s">
        <v>274</v>
      </c>
    </row>
    <row r="62" spans="1:16" s="5" customFormat="1" ht="40.5" customHeight="1">
      <c r="A62" s="55">
        <v>2</v>
      </c>
      <c r="B62" s="322" t="s">
        <v>118</v>
      </c>
      <c r="C62" s="323"/>
      <c r="D62" s="323"/>
      <c r="E62" s="323"/>
      <c r="F62" s="85" t="s">
        <v>117</v>
      </c>
      <c r="G62" s="85"/>
      <c r="H62" s="312" t="str">
        <f>$D$21</f>
        <v>GREEN</v>
      </c>
      <c r="I62" s="313"/>
      <c r="J62" s="56" t="s">
        <v>31</v>
      </c>
      <c r="K62" s="56">
        <f>$P$21</f>
        <v>318</v>
      </c>
      <c r="L62" s="60">
        <v>1</v>
      </c>
      <c r="M62" s="60">
        <f t="shared" si="20"/>
        <v>318</v>
      </c>
      <c r="N62" s="60">
        <f>M62*3%+3</f>
        <v>12.54</v>
      </c>
      <c r="O62" s="58">
        <f t="shared" si="21"/>
        <v>330.54</v>
      </c>
      <c r="P62" s="59" t="s">
        <v>149</v>
      </c>
    </row>
    <row r="63" spans="1:16" s="5" customFormat="1" ht="40.5" hidden="1" customHeight="1">
      <c r="A63" s="55">
        <v>2</v>
      </c>
      <c r="B63" s="322" t="s">
        <v>118</v>
      </c>
      <c r="C63" s="323"/>
      <c r="D63" s="323"/>
      <c r="E63" s="323"/>
      <c r="F63" s="85" t="s">
        <v>117</v>
      </c>
      <c r="G63" s="85"/>
      <c r="H63" s="312" t="str">
        <f>$D$27</f>
        <v>BLACK</v>
      </c>
      <c r="I63" s="313"/>
      <c r="J63" s="56" t="s">
        <v>31</v>
      </c>
      <c r="K63" s="56">
        <f>$P$27</f>
        <v>0</v>
      </c>
      <c r="L63" s="60">
        <v>1</v>
      </c>
      <c r="M63" s="60">
        <f t="shared" si="20"/>
        <v>0</v>
      </c>
      <c r="N63" s="60">
        <f t="shared" si="22"/>
        <v>0</v>
      </c>
      <c r="O63" s="58">
        <f t="shared" si="21"/>
        <v>0</v>
      </c>
      <c r="P63" s="59" t="s">
        <v>149</v>
      </c>
    </row>
    <row r="64" spans="1:16" s="5" customFormat="1" ht="40.5" customHeight="1">
      <c r="A64" s="55">
        <v>2</v>
      </c>
      <c r="B64" s="322" t="s">
        <v>118</v>
      </c>
      <c r="C64" s="323"/>
      <c r="D64" s="323"/>
      <c r="E64" s="323"/>
      <c r="F64" s="85" t="s">
        <v>117</v>
      </c>
      <c r="G64" s="85"/>
      <c r="H64" s="312" t="str">
        <f>$D$33</f>
        <v>NAVY</v>
      </c>
      <c r="I64" s="313"/>
      <c r="J64" s="56" t="s">
        <v>31</v>
      </c>
      <c r="K64" s="56">
        <f t="shared" ref="K64:K70" si="23">$P$33</f>
        <v>318</v>
      </c>
      <c r="L64" s="60">
        <v>1</v>
      </c>
      <c r="M64" s="60">
        <f t="shared" si="20"/>
        <v>318</v>
      </c>
      <c r="N64" s="60">
        <f t="shared" si="22"/>
        <v>9.5399999999999991</v>
      </c>
      <c r="O64" s="58">
        <f t="shared" si="21"/>
        <v>327.54000000000002</v>
      </c>
      <c r="P64" s="59" t="s">
        <v>149</v>
      </c>
    </row>
    <row r="65" spans="1:16" s="5" customFormat="1" ht="48" customHeight="1">
      <c r="A65" s="55">
        <v>3</v>
      </c>
      <c r="B65" s="322" t="s">
        <v>109</v>
      </c>
      <c r="C65" s="323"/>
      <c r="D65" s="323"/>
      <c r="E65" s="323"/>
      <c r="F65" s="85" t="s">
        <v>40</v>
      </c>
      <c r="G65" s="85"/>
      <c r="H65" s="312" t="str">
        <f>$D$21</f>
        <v>GREEN</v>
      </c>
      <c r="I65" s="313"/>
      <c r="J65" s="56" t="s">
        <v>31</v>
      </c>
      <c r="K65" s="56">
        <f>$P$21</f>
        <v>318</v>
      </c>
      <c r="L65" s="60">
        <v>1</v>
      </c>
      <c r="M65" s="60">
        <f t="shared" si="20"/>
        <v>318</v>
      </c>
      <c r="N65" s="60">
        <f>M65*3%+3</f>
        <v>12.54</v>
      </c>
      <c r="O65" s="58">
        <f t="shared" si="21"/>
        <v>330.54</v>
      </c>
      <c r="P65" s="126" t="s">
        <v>156</v>
      </c>
    </row>
    <row r="66" spans="1:16" s="5" customFormat="1" ht="41.5" hidden="1" customHeight="1">
      <c r="A66" s="55">
        <v>3</v>
      </c>
      <c r="B66" s="322" t="s">
        <v>109</v>
      </c>
      <c r="C66" s="323"/>
      <c r="D66" s="323"/>
      <c r="E66" s="323"/>
      <c r="F66" s="85" t="s">
        <v>40</v>
      </c>
      <c r="G66" s="85"/>
      <c r="H66" s="312" t="str">
        <f>$D$27</f>
        <v>BLACK</v>
      </c>
      <c r="I66" s="313"/>
      <c r="J66" s="56" t="s">
        <v>31</v>
      </c>
      <c r="K66" s="56">
        <f>$P$27</f>
        <v>0</v>
      </c>
      <c r="L66" s="60">
        <v>1</v>
      </c>
      <c r="M66" s="60">
        <f t="shared" si="20"/>
        <v>0</v>
      </c>
      <c r="N66" s="60">
        <f t="shared" si="22"/>
        <v>0</v>
      </c>
      <c r="O66" s="58">
        <f t="shared" si="21"/>
        <v>0</v>
      </c>
      <c r="P66" s="126" t="s">
        <v>156</v>
      </c>
    </row>
    <row r="67" spans="1:16" s="5" customFormat="1" ht="41.5" customHeight="1">
      <c r="A67" s="55">
        <v>3</v>
      </c>
      <c r="B67" s="322" t="s">
        <v>109</v>
      </c>
      <c r="C67" s="323"/>
      <c r="D67" s="323"/>
      <c r="E67" s="323"/>
      <c r="F67" s="85" t="s">
        <v>40</v>
      </c>
      <c r="G67" s="85"/>
      <c r="H67" s="312" t="str">
        <f>$D$33</f>
        <v>NAVY</v>
      </c>
      <c r="I67" s="313"/>
      <c r="J67" s="56" t="s">
        <v>31</v>
      </c>
      <c r="K67" s="56">
        <f t="shared" si="23"/>
        <v>318</v>
      </c>
      <c r="L67" s="60">
        <v>1</v>
      </c>
      <c r="M67" s="60">
        <f t="shared" si="20"/>
        <v>318</v>
      </c>
      <c r="N67" s="60">
        <f t="shared" si="22"/>
        <v>9.5399999999999991</v>
      </c>
      <c r="O67" s="58">
        <f t="shared" si="21"/>
        <v>327.54000000000002</v>
      </c>
      <c r="P67" s="126" t="s">
        <v>156</v>
      </c>
    </row>
    <row r="68" spans="1:16" s="5" customFormat="1" ht="44" customHeight="1">
      <c r="A68" s="55">
        <v>4</v>
      </c>
      <c r="B68" s="322" t="s">
        <v>110</v>
      </c>
      <c r="C68" s="323"/>
      <c r="D68" s="323"/>
      <c r="E68" s="323"/>
      <c r="F68" s="85" t="s">
        <v>117</v>
      </c>
      <c r="G68" s="85"/>
      <c r="H68" s="312" t="str">
        <f>$D$21</f>
        <v>GREEN</v>
      </c>
      <c r="I68" s="313"/>
      <c r="J68" s="56" t="s">
        <v>31</v>
      </c>
      <c r="K68" s="56">
        <f>$P$21</f>
        <v>318</v>
      </c>
      <c r="L68" s="57">
        <f>1/50</f>
        <v>0.02</v>
      </c>
      <c r="M68" s="60">
        <f t="shared" si="20"/>
        <v>6.36</v>
      </c>
      <c r="N68" s="60">
        <f t="shared" si="22"/>
        <v>0.1908</v>
      </c>
      <c r="O68" s="58">
        <f t="shared" si="21"/>
        <v>6.5508000000000006</v>
      </c>
      <c r="P68" s="59"/>
    </row>
    <row r="69" spans="1:16" s="5" customFormat="1" ht="48" hidden="1" customHeight="1">
      <c r="A69" s="55">
        <v>4</v>
      </c>
      <c r="B69" s="322" t="s">
        <v>110</v>
      </c>
      <c r="C69" s="323"/>
      <c r="D69" s="323"/>
      <c r="E69" s="323"/>
      <c r="F69" s="85" t="s">
        <v>117</v>
      </c>
      <c r="G69" s="85"/>
      <c r="H69" s="312" t="str">
        <f>$D$27</f>
        <v>BLACK</v>
      </c>
      <c r="I69" s="313"/>
      <c r="J69" s="56" t="s">
        <v>31</v>
      </c>
      <c r="K69" s="56">
        <f>$P$27</f>
        <v>0</v>
      </c>
      <c r="L69" s="57">
        <f>1/50</f>
        <v>0.02</v>
      </c>
      <c r="M69" s="60">
        <f t="shared" si="20"/>
        <v>0</v>
      </c>
      <c r="N69" s="60">
        <f t="shared" si="22"/>
        <v>0</v>
      </c>
      <c r="O69" s="58">
        <f t="shared" si="21"/>
        <v>0</v>
      </c>
      <c r="P69" s="59"/>
    </row>
    <row r="70" spans="1:16" s="5" customFormat="1" ht="48" customHeight="1">
      <c r="A70" s="55">
        <v>4</v>
      </c>
      <c r="B70" s="322" t="s">
        <v>110</v>
      </c>
      <c r="C70" s="323"/>
      <c r="D70" s="323"/>
      <c r="E70" s="323"/>
      <c r="F70" s="85" t="s">
        <v>117</v>
      </c>
      <c r="G70" s="85"/>
      <c r="H70" s="312" t="str">
        <f>$D$33</f>
        <v>NAVY</v>
      </c>
      <c r="I70" s="313"/>
      <c r="J70" s="56" t="s">
        <v>31</v>
      </c>
      <c r="K70" s="56">
        <f t="shared" si="23"/>
        <v>318</v>
      </c>
      <c r="L70" s="57">
        <f>1/50</f>
        <v>0.02</v>
      </c>
      <c r="M70" s="60">
        <f t="shared" si="20"/>
        <v>6.36</v>
      </c>
      <c r="N70" s="60">
        <f t="shared" si="22"/>
        <v>0.1908</v>
      </c>
      <c r="O70" s="58">
        <f t="shared" si="21"/>
        <v>6.5508000000000006</v>
      </c>
      <c r="P70" s="59"/>
    </row>
    <row r="71" spans="1:16" s="5" customFormat="1" ht="43" customHeight="1">
      <c r="A71" s="55">
        <v>5</v>
      </c>
      <c r="B71" s="322" t="s">
        <v>56</v>
      </c>
      <c r="C71" s="323"/>
      <c r="D71" s="323"/>
      <c r="E71" s="323"/>
      <c r="F71" s="85" t="s">
        <v>58</v>
      </c>
      <c r="G71" s="85"/>
      <c r="H71" s="312" t="str">
        <f>$D$21</f>
        <v>GREEN</v>
      </c>
      <c r="I71" s="313"/>
      <c r="J71" s="56" t="s">
        <v>31</v>
      </c>
      <c r="K71" s="56">
        <f>$P$21</f>
        <v>318</v>
      </c>
      <c r="L71" s="57">
        <f>1/50</f>
        <v>0.02</v>
      </c>
      <c r="M71" s="60">
        <f t="shared" si="20"/>
        <v>6.36</v>
      </c>
      <c r="N71" s="60">
        <f t="shared" si="22"/>
        <v>0.1908</v>
      </c>
      <c r="O71" s="58">
        <f t="shared" si="21"/>
        <v>6.5508000000000006</v>
      </c>
      <c r="P71" s="59"/>
    </row>
    <row r="72" spans="1:16" s="5" customFormat="1" ht="48" hidden="1" customHeight="1">
      <c r="A72" s="55">
        <v>5</v>
      </c>
      <c r="B72" s="322" t="s">
        <v>56</v>
      </c>
      <c r="C72" s="323"/>
      <c r="D72" s="323"/>
      <c r="E72" s="323"/>
      <c r="F72" s="85" t="s">
        <v>58</v>
      </c>
      <c r="G72" s="85"/>
      <c r="H72" s="312" t="str">
        <f>$D$27</f>
        <v>BLACK</v>
      </c>
      <c r="I72" s="313"/>
      <c r="J72" s="56" t="s">
        <v>31</v>
      </c>
      <c r="K72" s="56">
        <f>$P$27</f>
        <v>0</v>
      </c>
      <c r="L72" s="57">
        <f t="shared" ref="L72:L73" si="24">1/50</f>
        <v>0.02</v>
      </c>
      <c r="M72" s="60">
        <f t="shared" si="20"/>
        <v>0</v>
      </c>
      <c r="N72" s="60">
        <f t="shared" si="22"/>
        <v>0</v>
      </c>
      <c r="O72" s="58">
        <f t="shared" si="21"/>
        <v>0</v>
      </c>
      <c r="P72" s="59"/>
    </row>
    <row r="73" spans="1:16" s="5" customFormat="1" ht="40.5" customHeight="1">
      <c r="A73" s="55">
        <v>5</v>
      </c>
      <c r="B73" s="322" t="s">
        <v>56</v>
      </c>
      <c r="C73" s="323"/>
      <c r="D73" s="323"/>
      <c r="E73" s="323"/>
      <c r="F73" s="85" t="s">
        <v>58</v>
      </c>
      <c r="G73" s="85"/>
      <c r="H73" s="312" t="str">
        <f>$D$33</f>
        <v>NAVY</v>
      </c>
      <c r="I73" s="313"/>
      <c r="J73" s="56" t="s">
        <v>31</v>
      </c>
      <c r="K73" s="56">
        <f t="shared" ref="K73" si="25">$P$33</f>
        <v>318</v>
      </c>
      <c r="L73" s="57">
        <f t="shared" si="24"/>
        <v>0.02</v>
      </c>
      <c r="M73" s="60">
        <f t="shared" si="20"/>
        <v>6.36</v>
      </c>
      <c r="N73" s="60">
        <f t="shared" si="22"/>
        <v>0.1908</v>
      </c>
      <c r="O73" s="58">
        <f t="shared" si="21"/>
        <v>6.5508000000000006</v>
      </c>
      <c r="P73" s="59"/>
    </row>
    <row r="74" spans="1:16" s="5" customFormat="1" ht="48" customHeight="1">
      <c r="A74" s="55">
        <v>6</v>
      </c>
      <c r="B74" s="325" t="s">
        <v>57</v>
      </c>
      <c r="C74" s="361"/>
      <c r="D74" s="361"/>
      <c r="E74" s="326"/>
      <c r="F74" s="85" t="s">
        <v>58</v>
      </c>
      <c r="G74" s="85"/>
      <c r="H74" s="312" t="str">
        <f>$D$21</f>
        <v>GREEN</v>
      </c>
      <c r="I74" s="313"/>
      <c r="J74" s="56" t="s">
        <v>31</v>
      </c>
      <c r="K74" s="56">
        <f>$P$21</f>
        <v>318</v>
      </c>
      <c r="L74" s="57">
        <f>L71*2</f>
        <v>0.04</v>
      </c>
      <c r="M74" s="60">
        <f>ROUNDUP(M71*2,0)</f>
        <v>13</v>
      </c>
      <c r="N74" s="60">
        <f t="shared" si="22"/>
        <v>0.39</v>
      </c>
      <c r="O74" s="58">
        <f t="shared" si="21"/>
        <v>13.39</v>
      </c>
      <c r="P74" s="59"/>
    </row>
    <row r="75" spans="1:16" s="5" customFormat="1" ht="48" hidden="1" customHeight="1">
      <c r="A75" s="55">
        <v>6</v>
      </c>
      <c r="B75" s="325" t="s">
        <v>57</v>
      </c>
      <c r="C75" s="361"/>
      <c r="D75" s="361"/>
      <c r="E75" s="326"/>
      <c r="F75" s="85" t="s">
        <v>58</v>
      </c>
      <c r="G75" s="85"/>
      <c r="H75" s="312" t="str">
        <f>$D$27</f>
        <v>BLACK</v>
      </c>
      <c r="I75" s="313"/>
      <c r="J75" s="56" t="s">
        <v>31</v>
      </c>
      <c r="K75" s="56">
        <f>$P$27</f>
        <v>0</v>
      </c>
      <c r="L75" s="57">
        <f>L72*2</f>
        <v>0.04</v>
      </c>
      <c r="M75" s="60">
        <f>ROUNDUP(M72*2,0)</f>
        <v>0</v>
      </c>
      <c r="N75" s="60">
        <f t="shared" si="22"/>
        <v>0</v>
      </c>
      <c r="O75" s="58">
        <f t="shared" si="21"/>
        <v>0</v>
      </c>
      <c r="P75" s="59"/>
    </row>
    <row r="76" spans="1:16" s="5" customFormat="1" ht="48" customHeight="1">
      <c r="A76" s="55">
        <v>6</v>
      </c>
      <c r="B76" s="325" t="s">
        <v>57</v>
      </c>
      <c r="C76" s="361"/>
      <c r="D76" s="361"/>
      <c r="E76" s="326"/>
      <c r="F76" s="85" t="s">
        <v>58</v>
      </c>
      <c r="G76" s="85"/>
      <c r="H76" s="312" t="str">
        <f>$D$33</f>
        <v>NAVY</v>
      </c>
      <c r="I76" s="313"/>
      <c r="J76" s="56" t="s">
        <v>31</v>
      </c>
      <c r="K76" s="56">
        <f>$P$33</f>
        <v>318</v>
      </c>
      <c r="L76" s="57">
        <f>L73*2</f>
        <v>0.04</v>
      </c>
      <c r="M76" s="60">
        <f>ROUNDUP(M73*2,0)</f>
        <v>13</v>
      </c>
      <c r="N76" s="60">
        <f t="shared" si="22"/>
        <v>0.39</v>
      </c>
      <c r="O76" s="58">
        <f t="shared" si="21"/>
        <v>13.39</v>
      </c>
      <c r="P76" s="59"/>
    </row>
    <row r="77" spans="1:16" s="66" customFormat="1" ht="20.25" customHeight="1">
      <c r="B77" s="67"/>
      <c r="C77" s="67"/>
      <c r="G77" s="68"/>
      <c r="N77" s="69"/>
      <c r="O77" s="69"/>
      <c r="P77" s="70"/>
    </row>
    <row r="78" spans="1:16" s="5" customFormat="1" ht="33" customHeight="1">
      <c r="B78" s="8" t="s">
        <v>73</v>
      </c>
      <c r="C78" s="71"/>
      <c r="G78" s="72"/>
      <c r="J78" s="365" t="s">
        <v>32</v>
      </c>
      <c r="K78" s="365"/>
      <c r="L78" s="365"/>
      <c r="M78" s="365"/>
      <c r="N78" s="73"/>
      <c r="O78" s="73"/>
      <c r="P78" s="74"/>
    </row>
    <row r="79" spans="1:16" s="184" customFormat="1" ht="129.5" customHeight="1">
      <c r="A79" s="184">
        <v>1</v>
      </c>
      <c r="B79" s="392" t="s">
        <v>203</v>
      </c>
      <c r="C79" s="392"/>
      <c r="D79" s="392"/>
      <c r="E79" s="392"/>
      <c r="F79" s="392"/>
      <c r="G79" s="392"/>
      <c r="H79" s="392"/>
      <c r="I79" s="392"/>
      <c r="J79" s="392"/>
      <c r="K79" s="76"/>
      <c r="L79" s="344"/>
      <c r="M79" s="344"/>
      <c r="N79" s="344"/>
      <c r="O79" s="344"/>
      <c r="P79" s="344"/>
    </row>
    <row r="80" spans="1:16" s="172" customFormat="1" ht="25.5" customHeight="1">
      <c r="A80" s="187"/>
      <c r="B80" s="389" t="s">
        <v>129</v>
      </c>
      <c r="C80" s="390"/>
      <c r="D80" s="390"/>
      <c r="E80" s="390"/>
      <c r="F80" s="390"/>
      <c r="G80" s="390"/>
      <c r="H80" s="390"/>
      <c r="I80" s="391"/>
      <c r="J80" s="231"/>
      <c r="K80" s="76"/>
      <c r="L80" s="188"/>
      <c r="M80" s="188"/>
      <c r="N80" s="188"/>
      <c r="O80" s="188"/>
      <c r="P80" s="188"/>
    </row>
    <row r="81" spans="1:16" s="172" customFormat="1" ht="47.5">
      <c r="A81" s="187"/>
      <c r="B81" s="189" t="s">
        <v>42</v>
      </c>
      <c r="C81" s="368" t="s">
        <v>54</v>
      </c>
      <c r="D81" s="369"/>
      <c r="E81" s="369"/>
      <c r="F81" s="369"/>
      <c r="G81" s="369"/>
      <c r="H81" s="369"/>
      <c r="I81" s="370"/>
      <c r="J81" s="231"/>
      <c r="K81" s="76"/>
      <c r="L81" s="188"/>
      <c r="M81" s="188"/>
      <c r="N81" s="188"/>
      <c r="O81" s="188"/>
      <c r="P81" s="188"/>
    </row>
    <row r="82" spans="1:16" s="54" customFormat="1" ht="39" customHeight="1">
      <c r="A82" s="75"/>
      <c r="B82" s="190" t="str">
        <f>$D$18</f>
        <v>GREEN</v>
      </c>
      <c r="C82" s="371" t="s">
        <v>275</v>
      </c>
      <c r="D82" s="372"/>
      <c r="E82" s="372"/>
      <c r="F82" s="372"/>
      <c r="G82" s="372"/>
      <c r="H82" s="372"/>
      <c r="I82" s="373"/>
      <c r="J82" s="231"/>
      <c r="K82" s="76"/>
      <c r="L82" s="314"/>
      <c r="M82" s="314"/>
      <c r="N82" s="76"/>
    </row>
    <row r="83" spans="1:16" s="54" customFormat="1" ht="45" hidden="1" customHeight="1">
      <c r="A83" s="75"/>
      <c r="B83" s="77" t="str">
        <f>$H$51</f>
        <v>BLACK</v>
      </c>
      <c r="C83" s="371" t="s">
        <v>186</v>
      </c>
      <c r="D83" s="372"/>
      <c r="E83" s="372"/>
      <c r="F83" s="372"/>
      <c r="G83" s="372"/>
      <c r="H83" s="372"/>
      <c r="I83" s="373"/>
      <c r="J83" s="231"/>
      <c r="K83" s="76"/>
      <c r="L83" s="314"/>
      <c r="M83" s="314"/>
      <c r="N83" s="76"/>
    </row>
    <row r="84" spans="1:16" s="54" customFormat="1" ht="45" customHeight="1">
      <c r="A84" s="75"/>
      <c r="B84" s="77" t="str">
        <f>$H$52</f>
        <v>NAVY</v>
      </c>
      <c r="C84" s="371" t="s">
        <v>276</v>
      </c>
      <c r="D84" s="372"/>
      <c r="E84" s="372"/>
      <c r="F84" s="372"/>
      <c r="G84" s="372"/>
      <c r="H84" s="372"/>
      <c r="I84" s="373"/>
      <c r="J84" s="76"/>
      <c r="K84" s="76"/>
      <c r="L84" s="76"/>
      <c r="M84" s="76"/>
      <c r="N84" s="76"/>
    </row>
    <row r="85" spans="1:16" s="5" customFormat="1" ht="29">
      <c r="A85" s="71"/>
      <c r="B85" s="381" t="s">
        <v>55</v>
      </c>
      <c r="C85" s="382"/>
      <c r="D85" s="383"/>
      <c r="E85" s="383"/>
      <c r="F85" s="383"/>
      <c r="G85" s="383"/>
      <c r="H85" s="383"/>
      <c r="I85" s="384"/>
      <c r="J85" s="72"/>
      <c r="K85" s="72"/>
      <c r="L85" s="315"/>
      <c r="M85" s="315"/>
    </row>
    <row r="86" spans="1:16" s="5" customFormat="1" ht="29">
      <c r="A86" s="71"/>
      <c r="B86" s="308" t="s">
        <v>59</v>
      </c>
      <c r="C86" s="309"/>
      <c r="D86" s="191" t="s">
        <v>76</v>
      </c>
      <c r="E86" s="191" t="s">
        <v>63</v>
      </c>
      <c r="F86" s="191" t="s">
        <v>10</v>
      </c>
      <c r="G86" s="191" t="s">
        <v>60</v>
      </c>
      <c r="H86" s="191" t="s">
        <v>61</v>
      </c>
      <c r="I86" s="191" t="s">
        <v>62</v>
      </c>
      <c r="J86" s="72"/>
      <c r="L86" s="315"/>
      <c r="M86" s="315"/>
    </row>
    <row r="87" spans="1:16" s="5" customFormat="1" ht="96.5" customHeight="1">
      <c r="A87" s="71"/>
      <c r="B87" s="308" t="s">
        <v>159</v>
      </c>
      <c r="C87" s="309"/>
      <c r="D87" s="301" t="s">
        <v>208</v>
      </c>
      <c r="E87" s="302"/>
      <c r="F87" s="303"/>
      <c r="G87" s="301" t="s">
        <v>207</v>
      </c>
      <c r="H87" s="302"/>
      <c r="I87" s="303"/>
      <c r="J87" s="310" t="s">
        <v>158</v>
      </c>
      <c r="K87" s="311"/>
      <c r="L87" s="311"/>
      <c r="M87" s="144"/>
    </row>
    <row r="88" spans="1:16" s="30" customFormat="1" ht="167.5" customHeight="1">
      <c r="A88" s="31"/>
      <c r="B88" s="293" t="s">
        <v>177</v>
      </c>
      <c r="C88" s="294"/>
      <c r="D88" s="230" t="s">
        <v>277</v>
      </c>
      <c r="E88" s="230" t="s">
        <v>278</v>
      </c>
      <c r="F88" s="230" t="s">
        <v>188</v>
      </c>
      <c r="G88" s="230" t="s">
        <v>189</v>
      </c>
      <c r="H88" s="230" t="s">
        <v>206</v>
      </c>
      <c r="I88" s="230" t="s">
        <v>190</v>
      </c>
      <c r="J88" s="8"/>
      <c r="K88" s="79"/>
      <c r="L88" s="79"/>
      <c r="M88" s="79"/>
      <c r="N88" s="79"/>
      <c r="O88" s="79"/>
      <c r="P88" s="79"/>
    </row>
    <row r="89" spans="1:16" s="5" customFormat="1" ht="89" customHeight="1">
      <c r="A89" s="71"/>
      <c r="B89" s="308" t="s">
        <v>159</v>
      </c>
      <c r="C89" s="309"/>
      <c r="D89" s="301" t="s">
        <v>215</v>
      </c>
      <c r="E89" s="302"/>
      <c r="F89" s="303"/>
      <c r="G89" s="301" t="s">
        <v>214</v>
      </c>
      <c r="H89" s="302"/>
      <c r="I89" s="303"/>
      <c r="J89" s="310" t="s">
        <v>204</v>
      </c>
      <c r="K89" s="311"/>
      <c r="L89" s="311"/>
      <c r="M89" s="144"/>
    </row>
    <row r="90" spans="1:16" s="30" customFormat="1" ht="164.5" customHeight="1">
      <c r="A90" s="31"/>
      <c r="B90" s="293" t="s">
        <v>205</v>
      </c>
      <c r="C90" s="294"/>
      <c r="D90" s="230" t="s">
        <v>196</v>
      </c>
      <c r="E90" s="230" t="s">
        <v>209</v>
      </c>
      <c r="F90" s="230" t="s">
        <v>210</v>
      </c>
      <c r="G90" s="230" t="s">
        <v>211</v>
      </c>
      <c r="H90" s="230" t="s">
        <v>212</v>
      </c>
      <c r="I90" s="230" t="s">
        <v>213</v>
      </c>
      <c r="J90" s="76"/>
      <c r="K90" s="79"/>
      <c r="L90" s="79"/>
      <c r="M90" s="79"/>
      <c r="N90" s="79"/>
      <c r="O90" s="79"/>
      <c r="P90" s="79"/>
    </row>
    <row r="91" spans="1:16" s="30" customFormat="1" ht="29">
      <c r="A91" s="31"/>
      <c r="B91" s="78"/>
      <c r="C91" s="78"/>
      <c r="D91" s="78"/>
      <c r="E91" s="78"/>
      <c r="F91" s="78"/>
      <c r="G91" s="78"/>
      <c r="H91" s="78"/>
      <c r="I91" s="78"/>
      <c r="J91" s="80"/>
      <c r="K91" s="80"/>
      <c r="L91" s="367"/>
      <c r="M91" s="367"/>
      <c r="N91" s="80"/>
      <c r="O91" s="80"/>
      <c r="P91" s="80"/>
    </row>
    <row r="92" spans="1:16" s="209" customFormat="1" ht="47.5">
      <c r="A92" s="203">
        <v>2</v>
      </c>
      <c r="B92" s="205" t="s">
        <v>178</v>
      </c>
      <c r="C92" s="385" t="s">
        <v>128</v>
      </c>
      <c r="D92" s="385"/>
      <c r="E92" s="385"/>
      <c r="F92" s="385"/>
      <c r="G92" s="206"/>
      <c r="H92" s="206"/>
      <c r="I92" s="206"/>
      <c r="J92" s="206"/>
      <c r="K92" s="207"/>
      <c r="L92" s="208"/>
      <c r="M92" s="208"/>
      <c r="N92" s="208"/>
      <c r="O92" s="208"/>
      <c r="P92" s="208"/>
    </row>
    <row r="93" spans="1:16" s="150" customFormat="1" ht="34.5" hidden="1" customHeight="1">
      <c r="A93" s="184"/>
      <c r="B93" s="295" t="s">
        <v>49</v>
      </c>
      <c r="C93" s="296"/>
      <c r="D93" s="296"/>
      <c r="E93" s="296"/>
      <c r="F93" s="296"/>
      <c r="G93" s="296"/>
      <c r="H93" s="296"/>
      <c r="I93" s="297"/>
      <c r="J93" s="206"/>
      <c r="K93" s="186"/>
      <c r="L93" s="185"/>
      <c r="M93" s="185"/>
      <c r="N93" s="185"/>
      <c r="O93" s="185"/>
      <c r="P93" s="185"/>
    </row>
    <row r="94" spans="1:16" s="150" customFormat="1" ht="34.5" hidden="1" customHeight="1">
      <c r="A94" s="184"/>
      <c r="B94" s="210" t="s">
        <v>42</v>
      </c>
      <c r="C94" s="319" t="s">
        <v>78</v>
      </c>
      <c r="D94" s="320"/>
      <c r="E94" s="320"/>
      <c r="F94" s="320"/>
      <c r="G94" s="320"/>
      <c r="H94" s="320"/>
      <c r="I94" s="321"/>
      <c r="J94" s="206"/>
      <c r="K94" s="185"/>
      <c r="L94" s="185"/>
      <c r="M94" s="185"/>
      <c r="N94" s="185"/>
      <c r="O94" s="185"/>
      <c r="P94" s="185"/>
    </row>
    <row r="95" spans="1:16" s="150" customFormat="1" ht="39" hidden="1" customHeight="1">
      <c r="A95" s="184"/>
      <c r="B95" s="211" t="str">
        <f>$E$40</f>
        <v>GREENER PASTURES 19-6311 TCX</v>
      </c>
      <c r="C95" s="298" t="s">
        <v>120</v>
      </c>
      <c r="D95" s="299"/>
      <c r="E95" s="299"/>
      <c r="F95" s="299"/>
      <c r="G95" s="299"/>
      <c r="H95" s="299"/>
      <c r="I95" s="300"/>
      <c r="J95" s="206"/>
      <c r="K95" s="185"/>
      <c r="L95" s="185"/>
      <c r="M95" s="185"/>
      <c r="N95" s="185"/>
    </row>
    <row r="96" spans="1:16" s="150" customFormat="1" ht="39" hidden="1" customHeight="1">
      <c r="A96" s="184"/>
      <c r="B96" s="211" t="str">
        <f>$E$43</f>
        <v>JET BLACK 19-0303</v>
      </c>
      <c r="C96" s="298" t="s">
        <v>120</v>
      </c>
      <c r="D96" s="299"/>
      <c r="E96" s="299"/>
      <c r="F96" s="299"/>
      <c r="G96" s="299"/>
      <c r="H96" s="299"/>
      <c r="I96" s="300"/>
      <c r="J96" s="206"/>
      <c r="K96" s="185"/>
      <c r="L96" s="185"/>
      <c r="M96" s="185"/>
      <c r="N96" s="185"/>
    </row>
    <row r="97" spans="1:16" s="150" customFormat="1" ht="39" hidden="1" customHeight="1">
      <c r="A97" s="184"/>
      <c r="B97" s="211" t="str">
        <f>$E$46</f>
        <v>INSIGNIA BLUE 19-4028 TCX</v>
      </c>
      <c r="C97" s="298" t="s">
        <v>121</v>
      </c>
      <c r="D97" s="299"/>
      <c r="E97" s="299"/>
      <c r="F97" s="299"/>
      <c r="G97" s="299"/>
      <c r="H97" s="299"/>
      <c r="I97" s="300"/>
      <c r="J97" s="206"/>
      <c r="K97" s="185"/>
      <c r="L97" s="185"/>
      <c r="M97" s="185"/>
      <c r="N97" s="185"/>
    </row>
    <row r="98" spans="1:16" s="150" customFormat="1" ht="34.5" hidden="1" customHeight="1">
      <c r="A98" s="184"/>
      <c r="B98" s="295" t="s">
        <v>79</v>
      </c>
      <c r="C98" s="296"/>
      <c r="D98" s="306"/>
      <c r="E98" s="306"/>
      <c r="F98" s="306"/>
      <c r="G98" s="306"/>
      <c r="H98" s="306"/>
      <c r="I98" s="307"/>
      <c r="J98" s="206"/>
      <c r="K98" s="185"/>
    </row>
    <row r="99" spans="1:16" s="150" customFormat="1" ht="34.5" hidden="1" customHeight="1">
      <c r="A99" s="184"/>
      <c r="B99" s="288" t="s">
        <v>59</v>
      </c>
      <c r="C99" s="289"/>
      <c r="D99" s="212" t="s">
        <v>76</v>
      </c>
      <c r="E99" s="212" t="s">
        <v>63</v>
      </c>
      <c r="F99" s="212" t="s">
        <v>10</v>
      </c>
      <c r="G99" s="212" t="s">
        <v>60</v>
      </c>
      <c r="H99" s="212" t="s">
        <v>61</v>
      </c>
      <c r="I99" s="212" t="s">
        <v>62</v>
      </c>
      <c r="J99" s="206"/>
    </row>
    <row r="100" spans="1:16" s="150" customFormat="1" ht="114" hidden="1" customHeight="1">
      <c r="A100" s="184"/>
      <c r="B100" s="304" t="s">
        <v>179</v>
      </c>
      <c r="C100" s="305"/>
      <c r="D100" s="362" t="s">
        <v>119</v>
      </c>
      <c r="E100" s="363"/>
      <c r="F100" s="363"/>
      <c r="G100" s="363"/>
      <c r="H100" s="363"/>
      <c r="I100" s="364"/>
      <c r="J100" s="206"/>
    </row>
    <row r="101" spans="1:16" s="150" customFormat="1" ht="45.65" hidden="1" customHeight="1">
      <c r="A101" s="184"/>
      <c r="B101" s="304" t="s">
        <v>80</v>
      </c>
      <c r="C101" s="305"/>
      <c r="D101" s="386" t="s">
        <v>77</v>
      </c>
      <c r="E101" s="387"/>
      <c r="F101" s="387"/>
      <c r="G101" s="387"/>
      <c r="H101" s="387"/>
      <c r="I101" s="387"/>
      <c r="J101" s="388"/>
    </row>
    <row r="102" spans="1:16" s="184" customFormat="1" ht="42.5" customHeight="1">
      <c r="A102" s="204">
        <v>3</v>
      </c>
      <c r="B102" s="218" t="s">
        <v>180</v>
      </c>
      <c r="C102" s="213" t="s">
        <v>91</v>
      </c>
      <c r="D102" s="213"/>
      <c r="E102" s="213"/>
      <c r="F102" s="213"/>
      <c r="G102" s="206"/>
      <c r="H102" s="206"/>
      <c r="I102" s="206"/>
      <c r="J102" s="206"/>
      <c r="K102" s="186"/>
      <c r="L102" s="185"/>
      <c r="M102" s="185"/>
      <c r="N102" s="185"/>
      <c r="O102" s="185"/>
      <c r="P102" s="185"/>
    </row>
    <row r="103" spans="1:16" s="172" customFormat="1" ht="1.1499999999999999" hidden="1" customHeight="1">
      <c r="A103" s="187"/>
      <c r="B103" s="189" t="s">
        <v>42</v>
      </c>
      <c r="C103" s="368" t="s">
        <v>81</v>
      </c>
      <c r="D103" s="369"/>
      <c r="E103" s="369"/>
      <c r="F103" s="369"/>
      <c r="G103" s="369"/>
      <c r="H103" s="369"/>
      <c r="I103" s="370"/>
      <c r="J103" s="188"/>
      <c r="K103" s="188"/>
      <c r="L103" s="188"/>
      <c r="M103" s="188"/>
      <c r="N103" s="188"/>
      <c r="O103" s="188"/>
      <c r="P103" s="188"/>
    </row>
    <row r="104" spans="1:16" s="172" customFormat="1" ht="39" hidden="1" customHeight="1">
      <c r="A104" s="187"/>
      <c r="B104" s="192" t="str">
        <f>$E$40</f>
        <v>GREENER PASTURES 19-6311 TCX</v>
      </c>
      <c r="C104" s="290" t="s">
        <v>69</v>
      </c>
      <c r="D104" s="291"/>
      <c r="E104" s="291"/>
      <c r="F104" s="291"/>
      <c r="G104" s="291"/>
      <c r="H104" s="291"/>
      <c r="I104" s="292"/>
      <c r="J104" s="188"/>
      <c r="K104" s="188"/>
      <c r="L104" s="188"/>
      <c r="M104" s="188"/>
      <c r="N104" s="188"/>
    </row>
    <row r="105" spans="1:16" s="172" customFormat="1" ht="39" hidden="1" customHeight="1">
      <c r="A105" s="187"/>
      <c r="B105" s="192" t="str">
        <f>$E$43</f>
        <v>JET BLACK 19-0303</v>
      </c>
      <c r="C105" s="316" t="s">
        <v>69</v>
      </c>
      <c r="D105" s="317"/>
      <c r="E105" s="317"/>
      <c r="F105" s="317"/>
      <c r="G105" s="317"/>
      <c r="H105" s="317"/>
      <c r="I105" s="318"/>
      <c r="J105" s="188"/>
      <c r="K105" s="188"/>
      <c r="L105" s="188"/>
      <c r="M105" s="188"/>
      <c r="N105" s="188"/>
    </row>
    <row r="106" spans="1:16" s="172" customFormat="1" ht="40" customHeight="1">
      <c r="B106" s="360" t="s">
        <v>33</v>
      </c>
      <c r="C106" s="360"/>
      <c r="D106" s="360"/>
      <c r="E106" s="360"/>
      <c r="G106" s="188"/>
      <c r="L106" s="287"/>
      <c r="M106" s="287"/>
      <c r="N106" s="194"/>
      <c r="O106" s="194"/>
      <c r="P106" s="193"/>
    </row>
    <row r="107" spans="1:16" s="172" customFormat="1" ht="35.25" customHeight="1">
      <c r="A107" s="187">
        <v>1</v>
      </c>
      <c r="B107" s="195" t="s">
        <v>92</v>
      </c>
      <c r="C107" s="187"/>
      <c r="D107" s="187"/>
      <c r="G107" s="188"/>
      <c r="M107" s="193"/>
      <c r="N107" s="194"/>
      <c r="O107" s="194"/>
      <c r="P107" s="193"/>
    </row>
    <row r="108" spans="1:16" s="172" customFormat="1" ht="35.25" customHeight="1">
      <c r="A108" s="187">
        <v>2</v>
      </c>
      <c r="B108" s="195" t="s">
        <v>74</v>
      </c>
      <c r="C108" s="187"/>
      <c r="D108" s="187"/>
      <c r="G108" s="188"/>
      <c r="M108" s="193"/>
      <c r="N108" s="194"/>
      <c r="O108" s="194"/>
      <c r="P108" s="193"/>
    </row>
    <row r="109" spans="1:16" s="172" customFormat="1" ht="47.5" customHeight="1">
      <c r="A109" s="187">
        <v>3</v>
      </c>
      <c r="B109" s="195" t="s">
        <v>75</v>
      </c>
      <c r="C109" s="187"/>
      <c r="D109" s="187"/>
      <c r="G109" s="188"/>
      <c r="L109" s="366"/>
      <c r="M109" s="366"/>
      <c r="N109" s="194"/>
      <c r="O109" s="194"/>
      <c r="P109" s="193"/>
    </row>
    <row r="110" spans="1:16" s="200" customFormat="1" ht="45.5" customHeight="1">
      <c r="A110" s="196"/>
      <c r="B110" s="197" t="s">
        <v>65</v>
      </c>
      <c r="C110" s="198" t="s">
        <v>76</v>
      </c>
      <c r="D110" s="198" t="s">
        <v>63</v>
      </c>
      <c r="E110" s="198" t="s">
        <v>10</v>
      </c>
      <c r="F110" s="198" t="s">
        <v>60</v>
      </c>
      <c r="G110" s="198" t="s">
        <v>61</v>
      </c>
      <c r="H110" s="198" t="s">
        <v>62</v>
      </c>
      <c r="I110" s="199" t="s">
        <v>11</v>
      </c>
      <c r="L110" s="366"/>
      <c r="M110" s="366"/>
      <c r="N110" s="201"/>
      <c r="O110" s="202"/>
    </row>
    <row r="111" spans="1:16" s="200" customFormat="1" ht="32">
      <c r="A111" s="196"/>
      <c r="B111" s="197" t="s">
        <v>66</v>
      </c>
      <c r="C111" s="182">
        <f>ROUNDUP(F35,0)</f>
        <v>22</v>
      </c>
      <c r="D111" s="182">
        <f t="shared" ref="D111:H111" si="26">ROUNDUP(G35,0)</f>
        <v>54</v>
      </c>
      <c r="E111" s="182">
        <f t="shared" si="26"/>
        <v>168</v>
      </c>
      <c r="F111" s="182">
        <f t="shared" si="26"/>
        <v>212</v>
      </c>
      <c r="G111" s="182">
        <f t="shared" si="26"/>
        <v>138</v>
      </c>
      <c r="H111" s="182">
        <f t="shared" si="26"/>
        <v>42</v>
      </c>
      <c r="I111" s="182">
        <f>SUM(C111:H111)</f>
        <v>636</v>
      </c>
      <c r="L111" s="202"/>
      <c r="M111" s="201"/>
      <c r="N111" s="201"/>
      <c r="O111" s="202"/>
    </row>
    <row r="112" spans="1:16" ht="70" customHeight="1">
      <c r="A112" s="358" t="s">
        <v>93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</row>
    <row r="113" ht="61" customHeight="1"/>
  </sheetData>
  <mergeCells count="124">
    <mergeCell ref="G5:L8"/>
    <mergeCell ref="D8:F8"/>
    <mergeCell ref="D11:F11"/>
    <mergeCell ref="L11:P11"/>
    <mergeCell ref="B13:F13"/>
    <mergeCell ref="A38:C38"/>
    <mergeCell ref="M38:P38"/>
    <mergeCell ref="A1:L3"/>
    <mergeCell ref="M1:N1"/>
    <mergeCell ref="O1:P1"/>
    <mergeCell ref="M2:N2"/>
    <mergeCell ref="O2:P2"/>
    <mergeCell ref="M3:N3"/>
    <mergeCell ref="O3:P3"/>
    <mergeCell ref="B44:C44"/>
    <mergeCell ref="M44:P44"/>
    <mergeCell ref="B46:C46"/>
    <mergeCell ref="M46:P46"/>
    <mergeCell ref="B47:C47"/>
    <mergeCell ref="M47:P47"/>
    <mergeCell ref="B40:C40"/>
    <mergeCell ref="M40:P40"/>
    <mergeCell ref="B41:C41"/>
    <mergeCell ref="M41:P41"/>
    <mergeCell ref="B43:C43"/>
    <mergeCell ref="M43:P43"/>
    <mergeCell ref="B52:E52"/>
    <mergeCell ref="H52:I52"/>
    <mergeCell ref="B53:E53"/>
    <mergeCell ref="H53:I53"/>
    <mergeCell ref="B54:E54"/>
    <mergeCell ref="H54:I54"/>
    <mergeCell ref="A49:E49"/>
    <mergeCell ref="H49:I49"/>
    <mergeCell ref="B50:E50"/>
    <mergeCell ref="H50:I50"/>
    <mergeCell ref="B51:E51"/>
    <mergeCell ref="H51:I51"/>
    <mergeCell ref="B60:E60"/>
    <mergeCell ref="H60:I60"/>
    <mergeCell ref="B61:E61"/>
    <mergeCell ref="H61:I61"/>
    <mergeCell ref="B62:E62"/>
    <mergeCell ref="H62:I62"/>
    <mergeCell ref="B55:E55"/>
    <mergeCell ref="H55:I55"/>
    <mergeCell ref="A58:E58"/>
    <mergeCell ref="H58:I58"/>
    <mergeCell ref="B59:E59"/>
    <mergeCell ref="H59:I59"/>
    <mergeCell ref="B66:E66"/>
    <mergeCell ref="H66:I66"/>
    <mergeCell ref="B67:E67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72:E72"/>
    <mergeCell ref="H72:I72"/>
    <mergeCell ref="B73:E73"/>
    <mergeCell ref="H73:I73"/>
    <mergeCell ref="B74:E74"/>
    <mergeCell ref="H74:I74"/>
    <mergeCell ref="B69:E69"/>
    <mergeCell ref="H69:I69"/>
    <mergeCell ref="B70:E70"/>
    <mergeCell ref="H70:I70"/>
    <mergeCell ref="B71:E71"/>
    <mergeCell ref="H71:I71"/>
    <mergeCell ref="B80:I80"/>
    <mergeCell ref="C81:I81"/>
    <mergeCell ref="C82:I82"/>
    <mergeCell ref="L82:M82"/>
    <mergeCell ref="C83:I83"/>
    <mergeCell ref="L83:M83"/>
    <mergeCell ref="B75:E75"/>
    <mergeCell ref="H75:I75"/>
    <mergeCell ref="B76:E76"/>
    <mergeCell ref="H76:I76"/>
    <mergeCell ref="J78:M78"/>
    <mergeCell ref="B79:J79"/>
    <mergeCell ref="L79:P79"/>
    <mergeCell ref="D89:F89"/>
    <mergeCell ref="G89:I89"/>
    <mergeCell ref="J89:L89"/>
    <mergeCell ref="B90:C90"/>
    <mergeCell ref="C84:I84"/>
    <mergeCell ref="B85:I85"/>
    <mergeCell ref="L85:M85"/>
    <mergeCell ref="B86:C86"/>
    <mergeCell ref="L86:M86"/>
    <mergeCell ref="B87:C87"/>
    <mergeCell ref="D87:F87"/>
    <mergeCell ref="G87:I87"/>
    <mergeCell ref="J87:L87"/>
    <mergeCell ref="L110:M110"/>
    <mergeCell ref="A112:P112"/>
    <mergeCell ref="C45:P45"/>
    <mergeCell ref="C103:I103"/>
    <mergeCell ref="C104:I104"/>
    <mergeCell ref="C105:I105"/>
    <mergeCell ref="B106:E106"/>
    <mergeCell ref="L106:M106"/>
    <mergeCell ref="L109:M109"/>
    <mergeCell ref="C97:I97"/>
    <mergeCell ref="B98:I98"/>
    <mergeCell ref="B99:C99"/>
    <mergeCell ref="B100:C100"/>
    <mergeCell ref="D100:I100"/>
    <mergeCell ref="B101:C101"/>
    <mergeCell ref="D101:J101"/>
    <mergeCell ref="L91:M91"/>
    <mergeCell ref="C92:F92"/>
    <mergeCell ref="B93:I93"/>
    <mergeCell ref="C94:I94"/>
    <mergeCell ref="C95:I95"/>
    <mergeCell ref="C96:I96"/>
    <mergeCell ref="B88:C88"/>
    <mergeCell ref="B89:C89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2" manualBreakCount="2">
    <brk id="47" max="15" man="1"/>
    <brk id="76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25"/>
  <sheetViews>
    <sheetView view="pageBreakPreview" topLeftCell="A18" zoomScale="25" zoomScaleNormal="55" zoomScaleSheetLayoutView="25" zoomScalePageLayoutView="25" workbookViewId="0">
      <selection activeCell="B1" sqref="B1:B1048576"/>
    </sheetView>
  </sheetViews>
  <sheetFormatPr defaultColWidth="9.26953125" defaultRowHeight="21.5"/>
  <cols>
    <col min="1" max="1" width="62.26953125" style="101" customWidth="1"/>
    <col min="2" max="2" width="138.36328125" style="102" hidden="1" customWidth="1"/>
    <col min="3" max="3" width="255.453125" style="102" customWidth="1"/>
    <col min="4" max="4" width="138.36328125" style="102" hidden="1" customWidth="1"/>
    <col min="5" max="16384" width="9.26953125" style="102"/>
  </cols>
  <sheetData>
    <row r="1" spans="1:5" s="94" customFormat="1" ht="72" customHeight="1">
      <c r="A1" s="92" t="s">
        <v>34</v>
      </c>
      <c r="B1" s="93"/>
      <c r="D1" s="93"/>
    </row>
    <row r="2" spans="1:5" s="215" customFormat="1" ht="47.5" customHeight="1">
      <c r="A2" s="214" t="str">
        <f>'1. CUTTING DOCKET'!B6</f>
        <v xml:space="preserve">JOB NUMBER:  </v>
      </c>
      <c r="B2" s="214" t="str">
        <f>'1. CUTTING DOCKET'!D6</f>
        <v>G10  FW24   G2669</v>
      </c>
      <c r="C2" s="214" t="str">
        <f>B2</f>
        <v>G10  FW24   G2669</v>
      </c>
      <c r="D2" s="214"/>
    </row>
    <row r="3" spans="1:5" s="215" customFormat="1" ht="47.5" customHeight="1">
      <c r="A3" s="216" t="str">
        <f>'1. CUTTING DOCKET'!B7</f>
        <v xml:space="preserve">STYLE NUMBER: </v>
      </c>
      <c r="B3" s="216" t="str">
        <f>'1. CUTTING DOCKET'!D7</f>
        <v>G10STS181</v>
      </c>
      <c r="C3" s="214" t="str">
        <f t="shared" ref="C3:C4" si="0">B3</f>
        <v>G10STS181</v>
      </c>
      <c r="D3" s="214"/>
    </row>
    <row r="4" spans="1:5" s="215" customFormat="1" ht="47.5" customHeight="1">
      <c r="A4" s="216" t="str">
        <f>'1. CUTTING DOCKET'!B8</f>
        <v xml:space="preserve">STYLE NAME : </v>
      </c>
      <c r="B4" s="216" t="str">
        <f>'1. CUTTING DOCKET'!D8</f>
        <v>CHOICES TEE</v>
      </c>
      <c r="C4" s="214" t="str">
        <f t="shared" si="0"/>
        <v>CHOICES TEE</v>
      </c>
      <c r="D4" s="214"/>
    </row>
    <row r="5" spans="1:5" s="94" customFormat="1" ht="76.150000000000006" customHeight="1">
      <c r="A5" s="95"/>
      <c r="B5" s="226" t="str">
        <f>'1. CUTTING DOCKET'!D18</f>
        <v>GREEN</v>
      </c>
      <c r="C5" s="96" t="str">
        <f>'1. CUTTING DOCKET'!D27</f>
        <v>BLACK</v>
      </c>
      <c r="D5" s="96" t="str">
        <f>'1. CUTTING DOCKET'!D33</f>
        <v>NAVY</v>
      </c>
    </row>
    <row r="6" spans="1:5" s="98" customFormat="1" ht="69.75" customHeight="1">
      <c r="A6" s="219" t="s">
        <v>35</v>
      </c>
      <c r="B6" s="219" t="str">
        <f>'1. CUTTING DOCKET'!E40</f>
        <v>GREENER PASTURES 19-6311 TCX</v>
      </c>
      <c r="C6" s="219" t="str">
        <f>'1. CUTTING DOCKET'!E43</f>
        <v>JET BLACK 19-0303</v>
      </c>
      <c r="D6" s="219" t="str">
        <f>'1. CUTTING DOCKET'!E46</f>
        <v>INSIGNIA BLUE 19-4028 TCX</v>
      </c>
    </row>
    <row r="7" spans="1:5" s="98" customFormat="1" ht="118.15" customHeight="1">
      <c r="A7" s="220" t="s">
        <v>36</v>
      </c>
      <c r="B7" s="409" t="str">
        <f>'1. CUTTING DOCKET'!B40:C40</f>
        <v>SINGLE JERSEY 100% CM16 230GSM</v>
      </c>
      <c r="C7" s="410"/>
      <c r="D7" s="410"/>
    </row>
    <row r="8" spans="1:5" s="98" customFormat="1" ht="409.6" customHeight="1">
      <c r="A8" s="221" t="str">
        <f>'1. CUTTING DOCKET'!D40</f>
        <v>VẢI CHÍNH</v>
      </c>
      <c r="B8" s="99"/>
      <c r="C8" s="108"/>
      <c r="D8" s="124"/>
    </row>
    <row r="9" spans="1:5" s="98" customFormat="1" ht="141.5" customHeight="1">
      <c r="A9" s="219" t="str">
        <f>'1. CUTTING DOCKET'!B41</f>
        <v>RIB 1X1 100% COTTON CM16 300-330GSM</v>
      </c>
      <c r="B9" s="219" t="str">
        <f>B6</f>
        <v>GREENER PASTURES 19-6311 TCX</v>
      </c>
      <c r="C9" s="219" t="str">
        <f>'1. CUTTING DOCKET'!E44</f>
        <v>JET BLACK 19-0303</v>
      </c>
      <c r="D9" s="222" t="str">
        <f>'1. CUTTING DOCKET'!E47</f>
        <v>INSIGNIA BLUE 19-4028 TCX</v>
      </c>
    </row>
    <row r="10" spans="1:5" s="98" customFormat="1" ht="409.5" customHeight="1">
      <c r="A10" s="221" t="str">
        <f>'1. CUTTING DOCKET'!D41</f>
        <v>BO CỔ</v>
      </c>
      <c r="B10" s="223"/>
      <c r="C10" s="223"/>
      <c r="D10" s="124"/>
    </row>
    <row r="11" spans="1:5" s="98" customFormat="1" ht="86.5" customHeight="1">
      <c r="A11" s="219" t="s">
        <v>53</v>
      </c>
      <c r="B11" s="224" t="str">
        <f>'1. CUTTING DOCKET'!F50</f>
        <v>GREENER
PASTURES</v>
      </c>
      <c r="C11" s="224" t="str">
        <f>'1. CUTTING DOCKET'!F51</f>
        <v>JET BLACK</v>
      </c>
      <c r="D11" s="224" t="str">
        <f>D5</f>
        <v>NAVY</v>
      </c>
    </row>
    <row r="12" spans="1:5" s="98" customFormat="1" ht="105.5" customHeight="1">
      <c r="A12" s="221" t="str">
        <f>'1. CUTTING DOCKET'!B50</f>
        <v>CHỈ 40/2 MAY CHÍNH + VẮT SỔ</v>
      </c>
      <c r="B12" s="225" t="str">
        <f>'1. CUTTING DOCKET'!G50</f>
        <v>GR7069</v>
      </c>
      <c r="C12" s="225" t="str">
        <f>'1. CUTTING DOCKET'!G51</f>
        <v>BLACK 1500</v>
      </c>
      <c r="D12" s="225" t="str">
        <f>'1. CUTTING DOCKET'!G52</f>
        <v>NA6827</v>
      </c>
    </row>
    <row r="13" spans="1:5" s="98" customFormat="1" ht="171.5" customHeight="1">
      <c r="A13" s="97" t="str">
        <f>'1. CUTTING DOCKET'!B53</f>
        <v>NHÃN CHÍNH 120MM X 40MM (CÓ CHỮ TIẾNG TRUNG)</v>
      </c>
      <c r="B13" s="406" t="str">
        <f>'1. CUTTING DOCKET'!F53</f>
        <v>YELLOW</v>
      </c>
      <c r="C13" s="407"/>
      <c r="D13" s="408"/>
    </row>
    <row r="14" spans="1:5" s="98" customFormat="1" ht="409" customHeight="1">
      <c r="A14" s="221" t="s">
        <v>122</v>
      </c>
      <c r="B14" s="414"/>
      <c r="C14" s="415"/>
      <c r="D14" s="416"/>
    </row>
    <row r="15" spans="1:5" s="98" customFormat="1" ht="70.150000000000006" customHeight="1">
      <c r="A15" s="97" t="str">
        <f>'1. CUTTING DOCKET'!B59</f>
        <v>STICKER POLYBAG</v>
      </c>
      <c r="B15" s="411" t="str">
        <f>'1. CUTTING DOCKET'!$F$59</f>
        <v>WHITE</v>
      </c>
      <c r="C15" s="411"/>
      <c r="D15" s="411"/>
    </row>
    <row r="16" spans="1:5" s="98" customFormat="1" ht="403" customHeight="1">
      <c r="A16" s="100" t="s">
        <v>123</v>
      </c>
      <c r="B16" s="412" t="s">
        <v>68</v>
      </c>
      <c r="C16" s="413"/>
      <c r="D16" s="413"/>
      <c r="E16" s="217"/>
    </row>
    <row r="17" spans="1:4" s="98" customFormat="1" ht="70.150000000000006" customHeight="1">
      <c r="A17" s="97" t="str">
        <f>'1. CUTTING DOCKET'!B65</f>
        <v>GÓI CHỐNG ẨM</v>
      </c>
      <c r="B17" s="411" t="str">
        <f>'1. CUTTING DOCKET'!$F$59</f>
        <v>WHITE</v>
      </c>
      <c r="C17" s="411"/>
      <c r="D17" s="411"/>
    </row>
    <row r="18" spans="1:4" s="98" customFormat="1" ht="267" customHeight="1">
      <c r="A18" s="100" t="s">
        <v>127</v>
      </c>
      <c r="B18" s="412"/>
      <c r="C18" s="413"/>
      <c r="D18" s="413"/>
    </row>
    <row r="19" spans="1:4" s="98" customFormat="1" ht="70.150000000000006" customHeight="1">
      <c r="A19" s="97" t="str">
        <f>'1. CUTTING DOCKET'!B68</f>
        <v>BIG POLY BAG</v>
      </c>
      <c r="B19" s="411" t="s">
        <v>117</v>
      </c>
      <c r="C19" s="411"/>
      <c r="D19" s="411"/>
    </row>
    <row r="20" spans="1:4" s="98" customFormat="1" ht="177" customHeight="1">
      <c r="A20" s="100" t="s">
        <v>150</v>
      </c>
      <c r="B20" s="412"/>
      <c r="C20" s="413"/>
      <c r="D20" s="413"/>
    </row>
    <row r="22" spans="1:4" s="98" customFormat="1" ht="70.150000000000006" customHeight="1">
      <c r="A22" s="97" t="str">
        <f>'1. CUTTING DOCKET'!B62</f>
        <v>BAO NYLON 14"X16", CÓ LOGO</v>
      </c>
      <c r="B22" s="411" t="str">
        <f>'1. CUTTING DOCKET'!F62</f>
        <v>CLEAR</v>
      </c>
      <c r="C22" s="411"/>
      <c r="D22" s="411"/>
    </row>
    <row r="23" spans="1:4" s="98" customFormat="1" ht="355" customHeight="1">
      <c r="A23" s="100" t="s">
        <v>124</v>
      </c>
      <c r="B23" s="412"/>
      <c r="C23" s="413"/>
      <c r="D23" s="413"/>
    </row>
    <row r="24" spans="1:4" s="98" customFormat="1" ht="70.150000000000006" customHeight="1">
      <c r="A24" s="97" t="s">
        <v>70</v>
      </c>
      <c r="B24" s="411" t="s">
        <v>58</v>
      </c>
      <c r="C24" s="411"/>
      <c r="D24" s="411"/>
    </row>
    <row r="25" spans="1:4" s="98" customFormat="1" ht="177" customHeight="1">
      <c r="A25" s="100" t="s">
        <v>125</v>
      </c>
      <c r="B25" s="412"/>
      <c r="C25" s="413"/>
      <c r="D25" s="413"/>
    </row>
  </sheetData>
  <mergeCells count="13">
    <mergeCell ref="B25:D25"/>
    <mergeCell ref="B14:D14"/>
    <mergeCell ref="B18:D18"/>
    <mergeCell ref="B20:D20"/>
    <mergeCell ref="B19:D19"/>
    <mergeCell ref="B22:D22"/>
    <mergeCell ref="B24:D24"/>
    <mergeCell ref="B23:D23"/>
    <mergeCell ref="B13:D13"/>
    <mergeCell ref="B7:D7"/>
    <mergeCell ref="B15:D15"/>
    <mergeCell ref="B17:D17"/>
    <mergeCell ref="B16:D16"/>
  </mergeCells>
  <printOptions horizontalCentered="1"/>
  <pageMargins left="0.25" right="0.25" top="0.75" bottom="0.75" header="0.3" footer="0.3"/>
  <pageSetup paperSize="9" scale="31" fitToHeight="0" orientation="portrait" r:id="rId1"/>
  <headerFooter>
    <oddHeader>&amp;L&amp;G&amp;R&amp;"Euclid Circular A SemiBold,Regular"&amp;36[TRIMS CARD]</oddHeader>
    <oddFooter>&amp;L&amp;"Euclid Circular A SemiBold,Regular"&amp;30[UA]&amp;"-,Regular"&amp;11
&amp;G&amp;R&amp;G</oddFooter>
  </headerFooter>
  <rowBreaks count="1" manualBreakCount="1">
    <brk id="14" max="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AD003-FD73-4761-8D89-2E36F6D8C4C2}">
  <dimension ref="A1:M23"/>
  <sheetViews>
    <sheetView view="pageBreakPreview" zoomScale="60" zoomScaleNormal="100" workbookViewId="0">
      <selection activeCell="K11" sqref="K11"/>
    </sheetView>
  </sheetViews>
  <sheetFormatPr defaultRowHeight="14.5"/>
  <cols>
    <col min="1" max="1" width="39.90625" bestFit="1" customWidth="1"/>
    <col min="2" max="2" width="32.1796875" customWidth="1"/>
    <col min="3" max="3" width="9.08984375" bestFit="1" customWidth="1"/>
    <col min="4" max="4" width="11.453125" customWidth="1"/>
    <col min="5" max="5" width="10.36328125" customWidth="1"/>
    <col min="6" max="6" width="11" customWidth="1"/>
    <col min="7" max="7" width="10.81640625" customWidth="1"/>
    <col min="10" max="10" width="0" hidden="1" customWidth="1"/>
  </cols>
  <sheetData>
    <row r="1" spans="1:13">
      <c r="A1" s="127" t="s">
        <v>130</v>
      </c>
      <c r="B1" s="127"/>
      <c r="C1" s="128"/>
      <c r="D1" s="128"/>
      <c r="E1" s="128"/>
      <c r="F1" s="128"/>
      <c r="G1" s="128"/>
      <c r="H1" s="128"/>
      <c r="I1" s="128"/>
    </row>
    <row r="2" spans="1:13">
      <c r="A2" s="127" t="s">
        <v>152</v>
      </c>
      <c r="B2" s="127"/>
      <c r="C2" s="128"/>
      <c r="D2" s="128"/>
      <c r="E2" s="128"/>
      <c r="F2" s="128"/>
      <c r="G2" s="128"/>
      <c r="H2" s="128"/>
      <c r="I2" s="128"/>
    </row>
    <row r="3" spans="1:13">
      <c r="A3" s="127" t="s">
        <v>153</v>
      </c>
      <c r="B3" s="127"/>
      <c r="C3" s="128"/>
      <c r="D3" s="128"/>
      <c r="E3" s="128"/>
      <c r="F3" s="128"/>
      <c r="G3" s="128"/>
      <c r="H3" s="128"/>
      <c r="I3" s="128"/>
    </row>
    <row r="4" spans="1:13">
      <c r="A4" s="129" t="s">
        <v>161</v>
      </c>
      <c r="B4" s="127"/>
      <c r="C4" s="128"/>
      <c r="D4" s="128"/>
      <c r="E4" s="128"/>
      <c r="F4" s="128"/>
      <c r="G4" s="128"/>
      <c r="H4" s="128"/>
      <c r="I4" s="128"/>
    </row>
    <row r="5" spans="1:13">
      <c r="A5" s="130"/>
      <c r="B5" s="130"/>
      <c r="C5" s="128"/>
      <c r="D5" s="128"/>
      <c r="E5" s="128"/>
      <c r="F5" s="128"/>
      <c r="G5" s="128"/>
      <c r="H5" s="128"/>
      <c r="I5" s="128"/>
    </row>
    <row r="6" spans="1:13" ht="42">
      <c r="A6" s="131" t="s">
        <v>154</v>
      </c>
      <c r="B6" s="131"/>
      <c r="C6" s="132" t="s">
        <v>155</v>
      </c>
      <c r="D6" s="133" t="s">
        <v>76</v>
      </c>
      <c r="E6" s="133" t="s">
        <v>63</v>
      </c>
      <c r="F6" s="133" t="s">
        <v>10</v>
      </c>
      <c r="G6" s="133" t="s">
        <v>148</v>
      </c>
      <c r="H6" s="133" t="s">
        <v>61</v>
      </c>
      <c r="I6" s="133" t="s">
        <v>62</v>
      </c>
    </row>
    <row r="7" spans="1:13" ht="22.5" customHeight="1">
      <c r="A7" s="134" t="s">
        <v>162</v>
      </c>
      <c r="B7" s="134" t="s">
        <v>163</v>
      </c>
      <c r="C7" s="135">
        <v>0.5</v>
      </c>
      <c r="D7" s="136">
        <v>25.5</v>
      </c>
      <c r="E7" s="136">
        <v>26.5</v>
      </c>
      <c r="F7" s="136">
        <v>27.5</v>
      </c>
      <c r="G7" s="136">
        <v>29</v>
      </c>
      <c r="H7" s="136">
        <v>30</v>
      </c>
      <c r="I7" s="136">
        <v>31.5</v>
      </c>
    </row>
    <row r="8" spans="1:13" ht="22.5" customHeight="1">
      <c r="A8" s="134" t="s">
        <v>131</v>
      </c>
      <c r="B8" s="134" t="s">
        <v>132</v>
      </c>
      <c r="C8" s="135">
        <v>0.5</v>
      </c>
      <c r="D8" s="232">
        <v>20</v>
      </c>
      <c r="E8" s="232">
        <v>21.5</v>
      </c>
      <c r="F8" s="232">
        <v>23</v>
      </c>
      <c r="G8" s="232">
        <v>24.5</v>
      </c>
      <c r="H8" s="232">
        <v>26</v>
      </c>
      <c r="I8" s="232">
        <v>27.5</v>
      </c>
      <c r="J8" s="137" t="s">
        <v>164</v>
      </c>
      <c r="K8" s="137"/>
      <c r="L8" s="137"/>
      <c r="M8" s="137"/>
    </row>
    <row r="9" spans="1:13" ht="22.5" customHeight="1">
      <c r="A9" s="134" t="s">
        <v>133</v>
      </c>
      <c r="B9" s="134" t="s">
        <v>165</v>
      </c>
      <c r="C9" s="135">
        <v>0.5</v>
      </c>
      <c r="D9" s="232">
        <v>20</v>
      </c>
      <c r="E9" s="232">
        <v>21.5</v>
      </c>
      <c r="F9" s="232">
        <v>23</v>
      </c>
      <c r="G9" s="232">
        <v>24.5</v>
      </c>
      <c r="H9" s="232">
        <v>26</v>
      </c>
      <c r="I9" s="232">
        <v>27.5</v>
      </c>
      <c r="J9" s="137" t="s">
        <v>164</v>
      </c>
      <c r="K9" s="137"/>
      <c r="L9" s="137"/>
      <c r="M9" s="137"/>
    </row>
    <row r="10" spans="1:13" ht="22.5" customHeight="1">
      <c r="A10" s="134" t="s">
        <v>134</v>
      </c>
      <c r="B10" s="134" t="s">
        <v>166</v>
      </c>
      <c r="C10" s="135">
        <v>0.25</v>
      </c>
      <c r="D10" s="232">
        <v>17</v>
      </c>
      <c r="E10" s="232">
        <v>18</v>
      </c>
      <c r="F10" s="232">
        <v>19</v>
      </c>
      <c r="G10" s="232">
        <v>20</v>
      </c>
      <c r="H10" s="232">
        <v>21</v>
      </c>
      <c r="I10" s="232">
        <v>22</v>
      </c>
      <c r="J10" s="138" t="s">
        <v>167</v>
      </c>
      <c r="K10" s="137"/>
      <c r="L10" s="137"/>
      <c r="M10" s="137"/>
    </row>
    <row r="11" spans="1:13" ht="22.5" customHeight="1">
      <c r="A11" s="134" t="s">
        <v>135</v>
      </c>
      <c r="B11" s="134" t="s">
        <v>168</v>
      </c>
      <c r="C11" s="135">
        <v>0.25</v>
      </c>
      <c r="D11" s="139">
        <v>6.75</v>
      </c>
      <c r="E11" s="139">
        <v>6.9291338582677158</v>
      </c>
      <c r="F11" s="139">
        <v>7.25</v>
      </c>
      <c r="G11" s="139">
        <v>7.5</v>
      </c>
      <c r="H11" s="139">
        <v>7.75</v>
      </c>
      <c r="I11" s="139">
        <v>8</v>
      </c>
      <c r="J11" s="140"/>
    </row>
    <row r="12" spans="1:13" ht="22.5" customHeight="1">
      <c r="A12" s="134" t="s">
        <v>136</v>
      </c>
      <c r="B12" s="134" t="s">
        <v>169</v>
      </c>
      <c r="C12" s="135">
        <v>0.25</v>
      </c>
      <c r="D12" s="139">
        <v>3.75</v>
      </c>
      <c r="E12" s="139">
        <v>4</v>
      </c>
      <c r="F12" s="139">
        <v>4.25</v>
      </c>
      <c r="G12" s="139">
        <v>4.5</v>
      </c>
      <c r="H12" s="139">
        <v>4.75</v>
      </c>
      <c r="I12" s="139">
        <v>5</v>
      </c>
      <c r="J12" s="140"/>
    </row>
    <row r="13" spans="1:13" ht="22.5" customHeight="1">
      <c r="A13" s="134" t="s">
        <v>137</v>
      </c>
      <c r="B13" s="134" t="s">
        <v>170</v>
      </c>
      <c r="C13" s="135">
        <v>0.25</v>
      </c>
      <c r="D13" s="139">
        <v>1.125</v>
      </c>
      <c r="E13" s="139">
        <v>1.125</v>
      </c>
      <c r="F13" s="139">
        <v>1.125</v>
      </c>
      <c r="G13" s="139">
        <v>1.125</v>
      </c>
      <c r="H13" s="139">
        <v>1.125</v>
      </c>
      <c r="I13" s="139">
        <v>1.125</v>
      </c>
      <c r="J13" s="140"/>
    </row>
    <row r="14" spans="1:13" ht="22.5" customHeight="1">
      <c r="A14" s="134" t="s">
        <v>138</v>
      </c>
      <c r="B14" s="134" t="s">
        <v>139</v>
      </c>
      <c r="C14" s="135">
        <v>0.5</v>
      </c>
      <c r="D14" s="139">
        <v>8.75</v>
      </c>
      <c r="E14" s="139">
        <v>9.25</v>
      </c>
      <c r="F14" s="139">
        <v>9.75</v>
      </c>
      <c r="G14" s="139">
        <v>10.25</v>
      </c>
      <c r="H14" s="139">
        <v>10.75</v>
      </c>
      <c r="I14" s="139">
        <v>11.25</v>
      </c>
      <c r="J14" s="140"/>
    </row>
    <row r="15" spans="1:13" ht="22.5" customHeight="1">
      <c r="A15" s="134" t="s">
        <v>140</v>
      </c>
      <c r="B15" s="134" t="s">
        <v>141</v>
      </c>
      <c r="C15" s="135">
        <v>0.25</v>
      </c>
      <c r="D15" s="139">
        <v>8</v>
      </c>
      <c r="E15" s="139">
        <v>8.5</v>
      </c>
      <c r="F15" s="139">
        <v>9</v>
      </c>
      <c r="G15" s="139">
        <v>9.5</v>
      </c>
      <c r="H15" s="139">
        <v>10</v>
      </c>
      <c r="I15" s="139">
        <v>10.5</v>
      </c>
      <c r="J15" s="140"/>
    </row>
    <row r="16" spans="1:13" ht="22.5" customHeight="1">
      <c r="A16" s="134" t="s">
        <v>142</v>
      </c>
      <c r="B16" s="134" t="s">
        <v>143</v>
      </c>
      <c r="C16" s="135">
        <v>0.5</v>
      </c>
      <c r="D16" s="139">
        <f t="shared" ref="D16:E16" si="0">E16-1/2</f>
        <v>8.625</v>
      </c>
      <c r="E16" s="139">
        <f t="shared" si="0"/>
        <v>9.125</v>
      </c>
      <c r="F16" s="139">
        <f>G16-1/2</f>
        <v>9.625</v>
      </c>
      <c r="G16" s="139">
        <v>10.125</v>
      </c>
      <c r="H16" s="139">
        <v>10.625</v>
      </c>
      <c r="I16" s="139">
        <f>H16+1/2</f>
        <v>11.125</v>
      </c>
      <c r="J16" s="140"/>
    </row>
    <row r="17" spans="1:10" ht="22.5" customHeight="1">
      <c r="A17" s="134" t="s">
        <v>144</v>
      </c>
      <c r="B17" s="134" t="s">
        <v>171</v>
      </c>
      <c r="C17" s="135">
        <v>0.5</v>
      </c>
      <c r="D17" s="139">
        <f t="shared" ref="D17:E17" si="1">E17-3/8</f>
        <v>6.75</v>
      </c>
      <c r="E17" s="139">
        <f t="shared" si="1"/>
        <v>7.125</v>
      </c>
      <c r="F17" s="139">
        <f>G17-3/8</f>
        <v>7.5</v>
      </c>
      <c r="G17" s="139">
        <v>7.875</v>
      </c>
      <c r="H17" s="139">
        <v>8.25</v>
      </c>
      <c r="I17" s="139">
        <f>H17+3/8</f>
        <v>8.625</v>
      </c>
      <c r="J17" s="140"/>
    </row>
    <row r="18" spans="1:10" ht="22.5" customHeight="1">
      <c r="A18" s="134" t="s">
        <v>145</v>
      </c>
      <c r="B18" s="134" t="s">
        <v>172</v>
      </c>
      <c r="C18" s="135">
        <v>0.125</v>
      </c>
      <c r="D18" s="136">
        <v>0.875</v>
      </c>
      <c r="E18" s="136">
        <v>0.875</v>
      </c>
      <c r="F18" s="136">
        <v>0.875</v>
      </c>
      <c r="G18" s="136">
        <v>0.875</v>
      </c>
      <c r="H18" s="136">
        <v>0.875</v>
      </c>
      <c r="I18" s="136">
        <v>0.875</v>
      </c>
    </row>
    <row r="19" spans="1:10" ht="22.5" customHeight="1">
      <c r="A19" s="134" t="s">
        <v>146</v>
      </c>
      <c r="B19" s="134" t="s">
        <v>173</v>
      </c>
      <c r="C19" s="135">
        <v>0.125</v>
      </c>
      <c r="D19" s="136">
        <v>0.875</v>
      </c>
      <c r="E19" s="136">
        <v>0.875</v>
      </c>
      <c r="F19" s="136">
        <v>0.875</v>
      </c>
      <c r="G19" s="136">
        <v>0.875</v>
      </c>
      <c r="H19" s="136">
        <v>0.875</v>
      </c>
      <c r="I19" s="136">
        <v>0.875</v>
      </c>
    </row>
    <row r="20" spans="1:10" ht="22.5" customHeight="1" thickBot="1">
      <c r="A20" s="141" t="s">
        <v>147</v>
      </c>
      <c r="B20" s="141" t="s">
        <v>174</v>
      </c>
      <c r="C20" s="142">
        <v>0.125</v>
      </c>
      <c r="D20" s="136">
        <v>0.98425196850393704</v>
      </c>
      <c r="E20" s="136">
        <v>0.98425196850393704</v>
      </c>
      <c r="F20" s="136">
        <v>0.98425196850393704</v>
      </c>
      <c r="G20" s="136">
        <v>0.98425196850393704</v>
      </c>
      <c r="H20" s="136">
        <v>0.98425196850393704</v>
      </c>
      <c r="I20" s="136">
        <v>0.98425196850393704</v>
      </c>
    </row>
    <row r="21" spans="1:10">
      <c r="C21" s="143"/>
      <c r="D21" s="143"/>
      <c r="E21" s="143"/>
      <c r="F21" s="143"/>
      <c r="G21" s="143"/>
      <c r="H21" s="143"/>
      <c r="I21" s="143"/>
    </row>
    <row r="23" spans="1:10">
      <c r="G23" t="s">
        <v>175</v>
      </c>
    </row>
  </sheetData>
  <pageMargins left="0.7" right="0.7" top="0.75" bottom="0.75" header="0.3" footer="0.3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15F6E-DD8E-4813-871D-1EE7E5039F11}">
  <sheetPr>
    <pageSetUpPr fitToPage="1"/>
  </sheetPr>
  <dimension ref="A1:M103"/>
  <sheetViews>
    <sheetView view="pageBreakPreview" topLeftCell="A16" zoomScale="85" zoomScaleNormal="70" zoomScaleSheetLayoutView="85" zoomScalePageLayoutView="70" workbookViewId="0">
      <selection activeCell="G5" sqref="G5:L8"/>
    </sheetView>
  </sheetViews>
  <sheetFormatPr defaultColWidth="9.81640625" defaultRowHeight="16"/>
  <cols>
    <col min="1" max="1" width="5.453125" style="253" bestFit="1" customWidth="1"/>
    <col min="2" max="2" width="17.7265625" style="253" customWidth="1"/>
    <col min="3" max="3" width="26" style="259" customWidth="1"/>
    <col min="4" max="4" width="20" style="253" customWidth="1"/>
    <col min="5" max="5" width="2.26953125" style="253" customWidth="1"/>
    <col min="6" max="6" width="15.81640625" style="253" customWidth="1"/>
    <col min="7" max="7" width="21.08984375" style="253" customWidth="1"/>
    <col min="8" max="8" width="45.54296875" style="253" customWidth="1"/>
    <col min="9" max="254" width="9.81640625" style="253"/>
    <col min="255" max="255" width="3.81640625" style="253" customWidth="1"/>
    <col min="256" max="257" width="9.54296875" style="253" customWidth="1"/>
    <col min="258" max="259" width="14.7265625" style="253" customWidth="1"/>
    <col min="260" max="260" width="0" style="253" hidden="1" customWidth="1"/>
    <col min="261" max="267" width="9.54296875" style="253" customWidth="1"/>
    <col min="268" max="510" width="9.81640625" style="253"/>
    <col min="511" max="511" width="3.81640625" style="253" customWidth="1"/>
    <col min="512" max="513" width="9.54296875" style="253" customWidth="1"/>
    <col min="514" max="515" width="14.7265625" style="253" customWidth="1"/>
    <col min="516" max="516" width="0" style="253" hidden="1" customWidth="1"/>
    <col min="517" max="523" width="9.54296875" style="253" customWidth="1"/>
    <col min="524" max="766" width="9.81640625" style="253"/>
    <col min="767" max="767" width="3.81640625" style="253" customWidth="1"/>
    <col min="768" max="769" width="9.54296875" style="253" customWidth="1"/>
    <col min="770" max="771" width="14.7265625" style="253" customWidth="1"/>
    <col min="772" max="772" width="0" style="253" hidden="1" customWidth="1"/>
    <col min="773" max="779" width="9.54296875" style="253" customWidth="1"/>
    <col min="780" max="1022" width="9.81640625" style="253"/>
    <col min="1023" max="1023" width="3.81640625" style="253" customWidth="1"/>
    <col min="1024" max="1025" width="9.54296875" style="253" customWidth="1"/>
    <col min="1026" max="1027" width="14.7265625" style="253" customWidth="1"/>
    <col min="1028" max="1028" width="0" style="253" hidden="1" customWidth="1"/>
    <col min="1029" max="1035" width="9.54296875" style="253" customWidth="1"/>
    <col min="1036" max="1278" width="9.81640625" style="253"/>
    <col min="1279" max="1279" width="3.81640625" style="253" customWidth="1"/>
    <col min="1280" max="1281" width="9.54296875" style="253" customWidth="1"/>
    <col min="1282" max="1283" width="14.7265625" style="253" customWidth="1"/>
    <col min="1284" max="1284" width="0" style="253" hidden="1" customWidth="1"/>
    <col min="1285" max="1291" width="9.54296875" style="253" customWidth="1"/>
    <col min="1292" max="1534" width="9.81640625" style="253"/>
    <col min="1535" max="1535" width="3.81640625" style="253" customWidth="1"/>
    <col min="1536" max="1537" width="9.54296875" style="253" customWidth="1"/>
    <col min="1538" max="1539" width="14.7265625" style="253" customWidth="1"/>
    <col min="1540" max="1540" width="0" style="253" hidden="1" customWidth="1"/>
    <col min="1541" max="1547" width="9.54296875" style="253" customWidth="1"/>
    <col min="1548" max="1790" width="9.81640625" style="253"/>
    <col min="1791" max="1791" width="3.81640625" style="253" customWidth="1"/>
    <col min="1792" max="1793" width="9.54296875" style="253" customWidth="1"/>
    <col min="1794" max="1795" width="14.7265625" style="253" customWidth="1"/>
    <col min="1796" max="1796" width="0" style="253" hidden="1" customWidth="1"/>
    <col min="1797" max="1803" width="9.54296875" style="253" customWidth="1"/>
    <col min="1804" max="2046" width="9.81640625" style="253"/>
    <col min="2047" max="2047" width="3.81640625" style="253" customWidth="1"/>
    <col min="2048" max="2049" width="9.54296875" style="253" customWidth="1"/>
    <col min="2050" max="2051" width="14.7265625" style="253" customWidth="1"/>
    <col min="2052" max="2052" width="0" style="253" hidden="1" customWidth="1"/>
    <col min="2053" max="2059" width="9.54296875" style="253" customWidth="1"/>
    <col min="2060" max="2302" width="9.81640625" style="253"/>
    <col min="2303" max="2303" width="3.81640625" style="253" customWidth="1"/>
    <col min="2304" max="2305" width="9.54296875" style="253" customWidth="1"/>
    <col min="2306" max="2307" width="14.7265625" style="253" customWidth="1"/>
    <col min="2308" max="2308" width="0" style="253" hidden="1" customWidth="1"/>
    <col min="2309" max="2315" width="9.54296875" style="253" customWidth="1"/>
    <col min="2316" max="2558" width="9.81640625" style="253"/>
    <col min="2559" max="2559" width="3.81640625" style="253" customWidth="1"/>
    <col min="2560" max="2561" width="9.54296875" style="253" customWidth="1"/>
    <col min="2562" max="2563" width="14.7265625" style="253" customWidth="1"/>
    <col min="2564" max="2564" width="0" style="253" hidden="1" customWidth="1"/>
    <col min="2565" max="2571" width="9.54296875" style="253" customWidth="1"/>
    <col min="2572" max="2814" width="9.81640625" style="253"/>
    <col min="2815" max="2815" width="3.81640625" style="253" customWidth="1"/>
    <col min="2816" max="2817" width="9.54296875" style="253" customWidth="1"/>
    <col min="2818" max="2819" width="14.7265625" style="253" customWidth="1"/>
    <col min="2820" max="2820" width="0" style="253" hidden="1" customWidth="1"/>
    <col min="2821" max="2827" width="9.54296875" style="253" customWidth="1"/>
    <col min="2828" max="3070" width="9.81640625" style="253"/>
    <col min="3071" max="3071" width="3.81640625" style="253" customWidth="1"/>
    <col min="3072" max="3073" width="9.54296875" style="253" customWidth="1"/>
    <col min="3074" max="3075" width="14.7265625" style="253" customWidth="1"/>
    <col min="3076" max="3076" width="0" style="253" hidden="1" customWidth="1"/>
    <col min="3077" max="3083" width="9.54296875" style="253" customWidth="1"/>
    <col min="3084" max="3326" width="9.81640625" style="253"/>
    <col min="3327" max="3327" width="3.81640625" style="253" customWidth="1"/>
    <col min="3328" max="3329" width="9.54296875" style="253" customWidth="1"/>
    <col min="3330" max="3331" width="14.7265625" style="253" customWidth="1"/>
    <col min="3332" max="3332" width="0" style="253" hidden="1" customWidth="1"/>
    <col min="3333" max="3339" width="9.54296875" style="253" customWidth="1"/>
    <col min="3340" max="3582" width="9.81640625" style="253"/>
    <col min="3583" max="3583" width="3.81640625" style="253" customWidth="1"/>
    <col min="3584" max="3585" width="9.54296875" style="253" customWidth="1"/>
    <col min="3586" max="3587" width="14.7265625" style="253" customWidth="1"/>
    <col min="3588" max="3588" width="0" style="253" hidden="1" customWidth="1"/>
    <col min="3589" max="3595" width="9.54296875" style="253" customWidth="1"/>
    <col min="3596" max="3838" width="9.81640625" style="253"/>
    <col min="3839" max="3839" width="3.81640625" style="253" customWidth="1"/>
    <col min="3840" max="3841" width="9.54296875" style="253" customWidth="1"/>
    <col min="3842" max="3843" width="14.7265625" style="253" customWidth="1"/>
    <col min="3844" max="3844" width="0" style="253" hidden="1" customWidth="1"/>
    <col min="3845" max="3851" width="9.54296875" style="253" customWidth="1"/>
    <col min="3852" max="4094" width="9.81640625" style="253"/>
    <col min="4095" max="4095" width="3.81640625" style="253" customWidth="1"/>
    <col min="4096" max="4097" width="9.54296875" style="253" customWidth="1"/>
    <col min="4098" max="4099" width="14.7265625" style="253" customWidth="1"/>
    <col min="4100" max="4100" width="0" style="253" hidden="1" customWidth="1"/>
    <col min="4101" max="4107" width="9.54296875" style="253" customWidth="1"/>
    <col min="4108" max="4350" width="9.81640625" style="253"/>
    <col min="4351" max="4351" width="3.81640625" style="253" customWidth="1"/>
    <col min="4352" max="4353" width="9.54296875" style="253" customWidth="1"/>
    <col min="4354" max="4355" width="14.7265625" style="253" customWidth="1"/>
    <col min="4356" max="4356" width="0" style="253" hidden="1" customWidth="1"/>
    <col min="4357" max="4363" width="9.54296875" style="253" customWidth="1"/>
    <col min="4364" max="4606" width="9.81640625" style="253"/>
    <col min="4607" max="4607" width="3.81640625" style="253" customWidth="1"/>
    <col min="4608" max="4609" width="9.54296875" style="253" customWidth="1"/>
    <col min="4610" max="4611" width="14.7265625" style="253" customWidth="1"/>
    <col min="4612" max="4612" width="0" style="253" hidden="1" customWidth="1"/>
    <col min="4613" max="4619" width="9.54296875" style="253" customWidth="1"/>
    <col min="4620" max="4862" width="9.81640625" style="253"/>
    <col min="4863" max="4863" width="3.81640625" style="253" customWidth="1"/>
    <col min="4864" max="4865" width="9.54296875" style="253" customWidth="1"/>
    <col min="4866" max="4867" width="14.7265625" style="253" customWidth="1"/>
    <col min="4868" max="4868" width="0" style="253" hidden="1" customWidth="1"/>
    <col min="4869" max="4875" width="9.54296875" style="253" customWidth="1"/>
    <col min="4876" max="5118" width="9.81640625" style="253"/>
    <col min="5119" max="5119" width="3.81640625" style="253" customWidth="1"/>
    <col min="5120" max="5121" width="9.54296875" style="253" customWidth="1"/>
    <col min="5122" max="5123" width="14.7265625" style="253" customWidth="1"/>
    <col min="5124" max="5124" width="0" style="253" hidden="1" customWidth="1"/>
    <col min="5125" max="5131" width="9.54296875" style="253" customWidth="1"/>
    <col min="5132" max="5374" width="9.81640625" style="253"/>
    <col min="5375" max="5375" width="3.81640625" style="253" customWidth="1"/>
    <col min="5376" max="5377" width="9.54296875" style="253" customWidth="1"/>
    <col min="5378" max="5379" width="14.7265625" style="253" customWidth="1"/>
    <col min="5380" max="5380" width="0" style="253" hidden="1" customWidth="1"/>
    <col min="5381" max="5387" width="9.54296875" style="253" customWidth="1"/>
    <col min="5388" max="5630" width="9.81640625" style="253"/>
    <col min="5631" max="5631" width="3.81640625" style="253" customWidth="1"/>
    <col min="5632" max="5633" width="9.54296875" style="253" customWidth="1"/>
    <col min="5634" max="5635" width="14.7265625" style="253" customWidth="1"/>
    <col min="5636" max="5636" width="0" style="253" hidden="1" customWidth="1"/>
    <col min="5637" max="5643" width="9.54296875" style="253" customWidth="1"/>
    <col min="5644" max="5886" width="9.81640625" style="253"/>
    <col min="5887" max="5887" width="3.81640625" style="253" customWidth="1"/>
    <col min="5888" max="5889" width="9.54296875" style="253" customWidth="1"/>
    <col min="5890" max="5891" width="14.7265625" style="253" customWidth="1"/>
    <col min="5892" max="5892" width="0" style="253" hidden="1" customWidth="1"/>
    <col min="5893" max="5899" width="9.54296875" style="253" customWidth="1"/>
    <col min="5900" max="6142" width="9.81640625" style="253"/>
    <col min="6143" max="6143" width="3.81640625" style="253" customWidth="1"/>
    <col min="6144" max="6145" width="9.54296875" style="253" customWidth="1"/>
    <col min="6146" max="6147" width="14.7265625" style="253" customWidth="1"/>
    <col min="6148" max="6148" width="0" style="253" hidden="1" customWidth="1"/>
    <col min="6149" max="6155" width="9.54296875" style="253" customWidth="1"/>
    <col min="6156" max="6398" width="9.81640625" style="253"/>
    <col min="6399" max="6399" width="3.81640625" style="253" customWidth="1"/>
    <col min="6400" max="6401" width="9.54296875" style="253" customWidth="1"/>
    <col min="6402" max="6403" width="14.7265625" style="253" customWidth="1"/>
    <col min="6404" max="6404" width="0" style="253" hidden="1" customWidth="1"/>
    <col min="6405" max="6411" width="9.54296875" style="253" customWidth="1"/>
    <col min="6412" max="6654" width="9.81640625" style="253"/>
    <col min="6655" max="6655" width="3.81640625" style="253" customWidth="1"/>
    <col min="6656" max="6657" width="9.54296875" style="253" customWidth="1"/>
    <col min="6658" max="6659" width="14.7265625" style="253" customWidth="1"/>
    <col min="6660" max="6660" width="0" style="253" hidden="1" customWidth="1"/>
    <col min="6661" max="6667" width="9.54296875" style="253" customWidth="1"/>
    <col min="6668" max="6910" width="9.81640625" style="253"/>
    <col min="6911" max="6911" width="3.81640625" style="253" customWidth="1"/>
    <col min="6912" max="6913" width="9.54296875" style="253" customWidth="1"/>
    <col min="6914" max="6915" width="14.7265625" style="253" customWidth="1"/>
    <col min="6916" max="6916" width="0" style="253" hidden="1" customWidth="1"/>
    <col min="6917" max="6923" width="9.54296875" style="253" customWidth="1"/>
    <col min="6924" max="7166" width="9.81640625" style="253"/>
    <col min="7167" max="7167" width="3.81640625" style="253" customWidth="1"/>
    <col min="7168" max="7169" width="9.54296875" style="253" customWidth="1"/>
    <col min="7170" max="7171" width="14.7265625" style="253" customWidth="1"/>
    <col min="7172" max="7172" width="0" style="253" hidden="1" customWidth="1"/>
    <col min="7173" max="7179" width="9.54296875" style="253" customWidth="1"/>
    <col min="7180" max="7422" width="9.81640625" style="253"/>
    <col min="7423" max="7423" width="3.81640625" style="253" customWidth="1"/>
    <col min="7424" max="7425" width="9.54296875" style="253" customWidth="1"/>
    <col min="7426" max="7427" width="14.7265625" style="253" customWidth="1"/>
    <col min="7428" max="7428" width="0" style="253" hidden="1" customWidth="1"/>
    <col min="7429" max="7435" width="9.54296875" style="253" customWidth="1"/>
    <col min="7436" max="7678" width="9.81640625" style="253"/>
    <col min="7679" max="7679" width="3.81640625" style="253" customWidth="1"/>
    <col min="7680" max="7681" width="9.54296875" style="253" customWidth="1"/>
    <col min="7682" max="7683" width="14.7265625" style="253" customWidth="1"/>
    <col min="7684" max="7684" width="0" style="253" hidden="1" customWidth="1"/>
    <col min="7685" max="7691" width="9.54296875" style="253" customWidth="1"/>
    <col min="7692" max="7934" width="9.81640625" style="253"/>
    <col min="7935" max="7935" width="3.81640625" style="253" customWidth="1"/>
    <col min="7936" max="7937" width="9.54296875" style="253" customWidth="1"/>
    <col min="7938" max="7939" width="14.7265625" style="253" customWidth="1"/>
    <col min="7940" max="7940" width="0" style="253" hidden="1" customWidth="1"/>
    <col min="7941" max="7947" width="9.54296875" style="253" customWidth="1"/>
    <col min="7948" max="8190" width="9.81640625" style="253"/>
    <col min="8191" max="8191" width="3.81640625" style="253" customWidth="1"/>
    <col min="8192" max="8193" width="9.54296875" style="253" customWidth="1"/>
    <col min="8194" max="8195" width="14.7265625" style="253" customWidth="1"/>
    <col min="8196" max="8196" width="0" style="253" hidden="1" customWidth="1"/>
    <col min="8197" max="8203" width="9.54296875" style="253" customWidth="1"/>
    <col min="8204" max="8446" width="9.81640625" style="253"/>
    <col min="8447" max="8447" width="3.81640625" style="253" customWidth="1"/>
    <col min="8448" max="8449" width="9.54296875" style="253" customWidth="1"/>
    <col min="8450" max="8451" width="14.7265625" style="253" customWidth="1"/>
    <col min="8452" max="8452" width="0" style="253" hidden="1" customWidth="1"/>
    <col min="8453" max="8459" width="9.54296875" style="253" customWidth="1"/>
    <col min="8460" max="8702" width="9.81640625" style="253"/>
    <col min="8703" max="8703" width="3.81640625" style="253" customWidth="1"/>
    <col min="8704" max="8705" width="9.54296875" style="253" customWidth="1"/>
    <col min="8706" max="8707" width="14.7265625" style="253" customWidth="1"/>
    <col min="8708" max="8708" width="0" style="253" hidden="1" customWidth="1"/>
    <col min="8709" max="8715" width="9.54296875" style="253" customWidth="1"/>
    <col min="8716" max="8958" width="9.81640625" style="253"/>
    <col min="8959" max="8959" width="3.81640625" style="253" customWidth="1"/>
    <col min="8960" max="8961" width="9.54296875" style="253" customWidth="1"/>
    <col min="8962" max="8963" width="14.7265625" style="253" customWidth="1"/>
    <col min="8964" max="8964" width="0" style="253" hidden="1" customWidth="1"/>
    <col min="8965" max="8971" width="9.54296875" style="253" customWidth="1"/>
    <col min="8972" max="9214" width="9.81640625" style="253"/>
    <col min="9215" max="9215" width="3.81640625" style="253" customWidth="1"/>
    <col min="9216" max="9217" width="9.54296875" style="253" customWidth="1"/>
    <col min="9218" max="9219" width="14.7265625" style="253" customWidth="1"/>
    <col min="9220" max="9220" width="0" style="253" hidden="1" customWidth="1"/>
    <col min="9221" max="9227" width="9.54296875" style="253" customWidth="1"/>
    <col min="9228" max="9470" width="9.81640625" style="253"/>
    <col min="9471" max="9471" width="3.81640625" style="253" customWidth="1"/>
    <col min="9472" max="9473" width="9.54296875" style="253" customWidth="1"/>
    <col min="9474" max="9475" width="14.7265625" style="253" customWidth="1"/>
    <col min="9476" max="9476" width="0" style="253" hidden="1" customWidth="1"/>
    <col min="9477" max="9483" width="9.54296875" style="253" customWidth="1"/>
    <col min="9484" max="9726" width="9.81640625" style="253"/>
    <col min="9727" max="9727" width="3.81640625" style="253" customWidth="1"/>
    <col min="9728" max="9729" width="9.54296875" style="253" customWidth="1"/>
    <col min="9730" max="9731" width="14.7265625" style="253" customWidth="1"/>
    <col min="9732" max="9732" width="0" style="253" hidden="1" customWidth="1"/>
    <col min="9733" max="9739" width="9.54296875" style="253" customWidth="1"/>
    <col min="9740" max="9982" width="9.81640625" style="253"/>
    <col min="9983" max="9983" width="3.81640625" style="253" customWidth="1"/>
    <col min="9984" max="9985" width="9.54296875" style="253" customWidth="1"/>
    <col min="9986" max="9987" width="14.7265625" style="253" customWidth="1"/>
    <col min="9988" max="9988" width="0" style="253" hidden="1" customWidth="1"/>
    <col min="9989" max="9995" width="9.54296875" style="253" customWidth="1"/>
    <col min="9996" max="10238" width="9.81640625" style="253"/>
    <col min="10239" max="10239" width="3.81640625" style="253" customWidth="1"/>
    <col min="10240" max="10241" width="9.54296875" style="253" customWidth="1"/>
    <col min="10242" max="10243" width="14.7265625" style="253" customWidth="1"/>
    <col min="10244" max="10244" width="0" style="253" hidden="1" customWidth="1"/>
    <col min="10245" max="10251" width="9.54296875" style="253" customWidth="1"/>
    <col min="10252" max="10494" width="9.81640625" style="253"/>
    <col min="10495" max="10495" width="3.81640625" style="253" customWidth="1"/>
    <col min="10496" max="10497" width="9.54296875" style="253" customWidth="1"/>
    <col min="10498" max="10499" width="14.7265625" style="253" customWidth="1"/>
    <col min="10500" max="10500" width="0" style="253" hidden="1" customWidth="1"/>
    <col min="10501" max="10507" width="9.54296875" style="253" customWidth="1"/>
    <col min="10508" max="10750" width="9.81640625" style="253"/>
    <col min="10751" max="10751" width="3.81640625" style="253" customWidth="1"/>
    <col min="10752" max="10753" width="9.54296875" style="253" customWidth="1"/>
    <col min="10754" max="10755" width="14.7265625" style="253" customWidth="1"/>
    <col min="10756" max="10756" width="0" style="253" hidden="1" customWidth="1"/>
    <col min="10757" max="10763" width="9.54296875" style="253" customWidth="1"/>
    <col min="10764" max="11006" width="9.81640625" style="253"/>
    <col min="11007" max="11007" width="3.81640625" style="253" customWidth="1"/>
    <col min="11008" max="11009" width="9.54296875" style="253" customWidth="1"/>
    <col min="11010" max="11011" width="14.7265625" style="253" customWidth="1"/>
    <col min="11012" max="11012" width="0" style="253" hidden="1" customWidth="1"/>
    <col min="11013" max="11019" width="9.54296875" style="253" customWidth="1"/>
    <col min="11020" max="11262" width="9.81640625" style="253"/>
    <col min="11263" max="11263" width="3.81640625" style="253" customWidth="1"/>
    <col min="11264" max="11265" width="9.54296875" style="253" customWidth="1"/>
    <col min="11266" max="11267" width="14.7265625" style="253" customWidth="1"/>
    <col min="11268" max="11268" width="0" style="253" hidden="1" customWidth="1"/>
    <col min="11269" max="11275" width="9.54296875" style="253" customWidth="1"/>
    <col min="11276" max="11518" width="9.81640625" style="253"/>
    <col min="11519" max="11519" width="3.81640625" style="253" customWidth="1"/>
    <col min="11520" max="11521" width="9.54296875" style="253" customWidth="1"/>
    <col min="11522" max="11523" width="14.7265625" style="253" customWidth="1"/>
    <col min="11524" max="11524" width="0" style="253" hidden="1" customWidth="1"/>
    <col min="11525" max="11531" width="9.54296875" style="253" customWidth="1"/>
    <col min="11532" max="11774" width="9.81640625" style="253"/>
    <col min="11775" max="11775" width="3.81640625" style="253" customWidth="1"/>
    <col min="11776" max="11777" width="9.54296875" style="253" customWidth="1"/>
    <col min="11778" max="11779" width="14.7265625" style="253" customWidth="1"/>
    <col min="11780" max="11780" width="0" style="253" hidden="1" customWidth="1"/>
    <col min="11781" max="11787" width="9.54296875" style="253" customWidth="1"/>
    <col min="11788" max="12030" width="9.81640625" style="253"/>
    <col min="12031" max="12031" width="3.81640625" style="253" customWidth="1"/>
    <col min="12032" max="12033" width="9.54296875" style="253" customWidth="1"/>
    <col min="12034" max="12035" width="14.7265625" style="253" customWidth="1"/>
    <col min="12036" max="12036" width="0" style="253" hidden="1" customWidth="1"/>
    <col min="12037" max="12043" width="9.54296875" style="253" customWidth="1"/>
    <col min="12044" max="12286" width="9.81640625" style="253"/>
    <col min="12287" max="12287" width="3.81640625" style="253" customWidth="1"/>
    <col min="12288" max="12289" width="9.54296875" style="253" customWidth="1"/>
    <col min="12290" max="12291" width="14.7265625" style="253" customWidth="1"/>
    <col min="12292" max="12292" width="0" style="253" hidden="1" customWidth="1"/>
    <col min="12293" max="12299" width="9.54296875" style="253" customWidth="1"/>
    <col min="12300" max="12542" width="9.81640625" style="253"/>
    <col min="12543" max="12543" width="3.81640625" style="253" customWidth="1"/>
    <col min="12544" max="12545" width="9.54296875" style="253" customWidth="1"/>
    <col min="12546" max="12547" width="14.7265625" style="253" customWidth="1"/>
    <col min="12548" max="12548" width="0" style="253" hidden="1" customWidth="1"/>
    <col min="12549" max="12555" width="9.54296875" style="253" customWidth="1"/>
    <col min="12556" max="12798" width="9.81640625" style="253"/>
    <col min="12799" max="12799" width="3.81640625" style="253" customWidth="1"/>
    <col min="12800" max="12801" width="9.54296875" style="253" customWidth="1"/>
    <col min="12802" max="12803" width="14.7265625" style="253" customWidth="1"/>
    <col min="12804" max="12804" width="0" style="253" hidden="1" customWidth="1"/>
    <col min="12805" max="12811" width="9.54296875" style="253" customWidth="1"/>
    <col min="12812" max="13054" width="9.81640625" style="253"/>
    <col min="13055" max="13055" width="3.81640625" style="253" customWidth="1"/>
    <col min="13056" max="13057" width="9.54296875" style="253" customWidth="1"/>
    <col min="13058" max="13059" width="14.7265625" style="253" customWidth="1"/>
    <col min="13060" max="13060" width="0" style="253" hidden="1" customWidth="1"/>
    <col min="13061" max="13067" width="9.54296875" style="253" customWidth="1"/>
    <col min="13068" max="13310" width="9.81640625" style="253"/>
    <col min="13311" max="13311" width="3.81640625" style="253" customWidth="1"/>
    <col min="13312" max="13313" width="9.54296875" style="253" customWidth="1"/>
    <col min="13314" max="13315" width="14.7265625" style="253" customWidth="1"/>
    <col min="13316" max="13316" width="0" style="253" hidden="1" customWidth="1"/>
    <col min="13317" max="13323" width="9.54296875" style="253" customWidth="1"/>
    <col min="13324" max="13566" width="9.81640625" style="253"/>
    <col min="13567" max="13567" width="3.81640625" style="253" customWidth="1"/>
    <col min="13568" max="13569" width="9.54296875" style="253" customWidth="1"/>
    <col min="13570" max="13571" width="14.7265625" style="253" customWidth="1"/>
    <col min="13572" max="13572" width="0" style="253" hidden="1" customWidth="1"/>
    <col min="13573" max="13579" width="9.54296875" style="253" customWidth="1"/>
    <col min="13580" max="13822" width="9.81640625" style="253"/>
    <col min="13823" max="13823" width="3.81640625" style="253" customWidth="1"/>
    <col min="13824" max="13825" width="9.54296875" style="253" customWidth="1"/>
    <col min="13826" max="13827" width="14.7265625" style="253" customWidth="1"/>
    <col min="13828" max="13828" width="0" style="253" hidden="1" customWidth="1"/>
    <col min="13829" max="13835" width="9.54296875" style="253" customWidth="1"/>
    <col min="13836" max="14078" width="9.81640625" style="253"/>
    <col min="14079" max="14079" width="3.81640625" style="253" customWidth="1"/>
    <col min="14080" max="14081" width="9.54296875" style="253" customWidth="1"/>
    <col min="14082" max="14083" width="14.7265625" style="253" customWidth="1"/>
    <col min="14084" max="14084" width="0" style="253" hidden="1" customWidth="1"/>
    <col min="14085" max="14091" width="9.54296875" style="253" customWidth="1"/>
    <col min="14092" max="14334" width="9.81640625" style="253"/>
    <col min="14335" max="14335" width="3.81640625" style="253" customWidth="1"/>
    <col min="14336" max="14337" width="9.54296875" style="253" customWidth="1"/>
    <col min="14338" max="14339" width="14.7265625" style="253" customWidth="1"/>
    <col min="14340" max="14340" width="0" style="253" hidden="1" customWidth="1"/>
    <col min="14341" max="14347" width="9.54296875" style="253" customWidth="1"/>
    <col min="14348" max="14590" width="9.81640625" style="253"/>
    <col min="14591" max="14591" width="3.81640625" style="253" customWidth="1"/>
    <col min="14592" max="14593" width="9.54296875" style="253" customWidth="1"/>
    <col min="14594" max="14595" width="14.7265625" style="253" customWidth="1"/>
    <col min="14596" max="14596" width="0" style="253" hidden="1" customWidth="1"/>
    <col min="14597" max="14603" width="9.54296875" style="253" customWidth="1"/>
    <col min="14604" max="14846" width="9.81640625" style="253"/>
    <col min="14847" max="14847" width="3.81640625" style="253" customWidth="1"/>
    <col min="14848" max="14849" width="9.54296875" style="253" customWidth="1"/>
    <col min="14850" max="14851" width="14.7265625" style="253" customWidth="1"/>
    <col min="14852" max="14852" width="0" style="253" hidden="1" customWidth="1"/>
    <col min="14853" max="14859" width="9.54296875" style="253" customWidth="1"/>
    <col min="14860" max="15102" width="9.81640625" style="253"/>
    <col min="15103" max="15103" width="3.81640625" style="253" customWidth="1"/>
    <col min="15104" max="15105" width="9.54296875" style="253" customWidth="1"/>
    <col min="15106" max="15107" width="14.7265625" style="253" customWidth="1"/>
    <col min="15108" max="15108" width="0" style="253" hidden="1" customWidth="1"/>
    <col min="15109" max="15115" width="9.54296875" style="253" customWidth="1"/>
    <col min="15116" max="15358" width="9.81640625" style="253"/>
    <col min="15359" max="15359" width="3.81640625" style="253" customWidth="1"/>
    <col min="15360" max="15361" width="9.54296875" style="253" customWidth="1"/>
    <col min="15362" max="15363" width="14.7265625" style="253" customWidth="1"/>
    <col min="15364" max="15364" width="0" style="253" hidden="1" customWidth="1"/>
    <col min="15365" max="15371" width="9.54296875" style="253" customWidth="1"/>
    <col min="15372" max="15614" width="9.81640625" style="253"/>
    <col min="15615" max="15615" width="3.81640625" style="253" customWidth="1"/>
    <col min="15616" max="15617" width="9.54296875" style="253" customWidth="1"/>
    <col min="15618" max="15619" width="14.7265625" style="253" customWidth="1"/>
    <col min="15620" max="15620" width="0" style="253" hidden="1" customWidth="1"/>
    <col min="15621" max="15627" width="9.54296875" style="253" customWidth="1"/>
    <col min="15628" max="15870" width="9.81640625" style="253"/>
    <col min="15871" max="15871" width="3.81640625" style="253" customWidth="1"/>
    <col min="15872" max="15873" width="9.54296875" style="253" customWidth="1"/>
    <col min="15874" max="15875" width="14.7265625" style="253" customWidth="1"/>
    <col min="15876" max="15876" width="0" style="253" hidden="1" customWidth="1"/>
    <col min="15877" max="15883" width="9.54296875" style="253" customWidth="1"/>
    <col min="15884" max="16126" width="9.81640625" style="253"/>
    <col min="16127" max="16127" width="3.81640625" style="253" customWidth="1"/>
    <col min="16128" max="16129" width="9.54296875" style="253" customWidth="1"/>
    <col min="16130" max="16131" width="14.7265625" style="253" customWidth="1"/>
    <col min="16132" max="16132" width="0" style="253" hidden="1" customWidth="1"/>
    <col min="16133" max="16139" width="9.54296875" style="253" customWidth="1"/>
    <col min="16140" max="16384" width="9.81640625" style="253"/>
  </cols>
  <sheetData>
    <row r="1" spans="1:9" s="110" customFormat="1" ht="18" customHeight="1">
      <c r="B1"/>
      <c r="C1" s="236"/>
      <c r="D1"/>
      <c r="E1"/>
      <c r="F1" s="237" t="s">
        <v>83</v>
      </c>
      <c r="G1" s="238" t="s">
        <v>220</v>
      </c>
      <c r="H1"/>
    </row>
    <row r="2" spans="1:9" s="110" customFormat="1" ht="14.5" customHeight="1">
      <c r="B2"/>
      <c r="C2" s="236"/>
      <c r="D2"/>
      <c r="E2"/>
      <c r="F2" s="237" t="s">
        <v>85</v>
      </c>
      <c r="G2" s="239" t="s">
        <v>221</v>
      </c>
      <c r="H2"/>
    </row>
    <row r="3" spans="1:9" s="110" customFormat="1" ht="14.5" customHeight="1" thickBot="1">
      <c r="B3"/>
      <c r="C3" s="236"/>
      <c r="D3"/>
      <c r="E3"/>
      <c r="F3" s="237" t="s">
        <v>87</v>
      </c>
      <c r="G3" s="240" t="s">
        <v>222</v>
      </c>
      <c r="H3"/>
    </row>
    <row r="4" spans="1:9" s="110" customFormat="1" ht="17.25" customHeight="1" thickBot="1">
      <c r="A4" s="112"/>
      <c r="B4" s="432" t="s">
        <v>94</v>
      </c>
      <c r="C4" s="432"/>
      <c r="D4" s="241">
        <v>45509</v>
      </c>
      <c r="E4"/>
      <c r="F4"/>
      <c r="G4"/>
      <c r="H4"/>
    </row>
    <row r="5" spans="1:9" s="110" customFormat="1" ht="4" customHeight="1" thickBot="1">
      <c r="A5" s="112"/>
      <c r="B5" s="433"/>
      <c r="C5" s="433"/>
      <c r="D5" s="235"/>
      <c r="E5"/>
      <c r="F5" s="112"/>
      <c r="G5" s="112"/>
      <c r="H5"/>
    </row>
    <row r="6" spans="1:9" s="110" customFormat="1" ht="17.25" customHeight="1" thickBot="1">
      <c r="A6" s="112"/>
      <c r="B6" s="432" t="s">
        <v>95</v>
      </c>
      <c r="C6" s="432"/>
      <c r="D6" s="242" t="str">
        <f>[12]CD!$L$14</f>
        <v>GOLF WANG</v>
      </c>
      <c r="E6"/>
      <c r="F6" s="113" t="s">
        <v>96</v>
      </c>
      <c r="G6" s="243" t="str">
        <f>[13]WH.BR!D9</f>
        <v>FW24 PRODUCTION</v>
      </c>
      <c r="H6"/>
    </row>
    <row r="7" spans="1:9" s="110" customFormat="1" ht="4" customHeight="1" thickBot="1">
      <c r="A7" s="112"/>
      <c r="B7" s="434"/>
      <c r="C7" s="434"/>
      <c r="D7" s="235"/>
      <c r="E7"/>
      <c r="F7" s="114"/>
      <c r="G7" s="114"/>
      <c r="H7"/>
    </row>
    <row r="8" spans="1:9" s="110" customFormat="1" ht="16.5" thickBot="1">
      <c r="A8" s="112"/>
      <c r="B8" s="432" t="s">
        <v>223</v>
      </c>
      <c r="C8" s="432"/>
      <c r="D8" s="242" t="str">
        <f>'1. CUTTING DOCKET'!D7</f>
        <v>G10STS181</v>
      </c>
      <c r="E8" s="244"/>
      <c r="F8" s="113" t="s">
        <v>97</v>
      </c>
      <c r="G8" s="242" t="str">
        <f>[14]WHITE!D10</f>
        <v>SS TEE</v>
      </c>
      <c r="H8"/>
    </row>
    <row r="9" spans="1:9" s="110" customFormat="1" ht="9" customHeight="1" thickBot="1">
      <c r="A9" s="245"/>
      <c r="B9" s="109"/>
      <c r="C9" s="246"/>
      <c r="D9" s="109"/>
      <c r="F9" s="109"/>
      <c r="G9" s="109"/>
    </row>
    <row r="10" spans="1:9" s="115" customFormat="1" ht="33.75" customHeight="1" thickBot="1">
      <c r="A10" s="247" t="s">
        <v>224</v>
      </c>
      <c r="B10" s="248" t="s">
        <v>225</v>
      </c>
      <c r="C10" s="430" t="s">
        <v>226</v>
      </c>
      <c r="D10" s="431"/>
      <c r="E10" s="431"/>
      <c r="F10" s="431"/>
      <c r="G10" s="249" t="s">
        <v>227</v>
      </c>
      <c r="H10" s="250" t="s">
        <v>228</v>
      </c>
    </row>
    <row r="11" spans="1:9" s="110" customFormat="1" ht="76.5" customHeight="1">
      <c r="A11" s="116">
        <v>1</v>
      </c>
      <c r="B11" s="117" t="s">
        <v>98</v>
      </c>
      <c r="C11" s="418" t="s">
        <v>229</v>
      </c>
      <c r="D11" s="419"/>
      <c r="E11" s="419"/>
      <c r="F11" s="420"/>
      <c r="G11" s="116"/>
      <c r="H11" s="116"/>
    </row>
    <row r="12" spans="1:9" s="110" customFormat="1" ht="76.5" customHeight="1">
      <c r="A12" s="118">
        <v>2</v>
      </c>
      <c r="B12" s="119" t="s">
        <v>99</v>
      </c>
      <c r="C12" s="421" t="s">
        <v>151</v>
      </c>
      <c r="D12" s="422"/>
      <c r="E12" s="422"/>
      <c r="F12" s="423"/>
      <c r="G12" s="251"/>
      <c r="H12" s="251"/>
      <c r="I12" s="110" t="s">
        <v>230</v>
      </c>
    </row>
    <row r="13" spans="1:9" s="110" customFormat="1" ht="76.5" customHeight="1">
      <c r="A13" s="118">
        <v>3</v>
      </c>
      <c r="B13" s="119" t="s">
        <v>100</v>
      </c>
      <c r="C13" s="421" t="s">
        <v>231</v>
      </c>
      <c r="D13" s="422"/>
      <c r="E13" s="422"/>
      <c r="F13" s="423"/>
      <c r="G13" s="251"/>
      <c r="H13" s="251"/>
    </row>
    <row r="14" spans="1:9" s="110" customFormat="1" ht="76.5" customHeight="1">
      <c r="A14" s="118">
        <v>4</v>
      </c>
      <c r="B14" s="119" t="s">
        <v>101</v>
      </c>
      <c r="C14" s="421" t="s">
        <v>126</v>
      </c>
      <c r="D14" s="422"/>
      <c r="E14" s="422"/>
      <c r="F14" s="423"/>
      <c r="G14" s="251"/>
      <c r="H14" s="251"/>
    </row>
    <row r="15" spans="1:9" s="110" customFormat="1" ht="76.5" customHeight="1">
      <c r="A15" s="118">
        <v>5</v>
      </c>
      <c r="B15" s="119" t="s">
        <v>102</v>
      </c>
      <c r="C15" s="421" t="s">
        <v>232</v>
      </c>
      <c r="D15" s="422"/>
      <c r="E15" s="422"/>
      <c r="F15" s="423"/>
      <c r="G15" s="251"/>
      <c r="H15" s="251"/>
    </row>
    <row r="16" spans="1:9" s="110" customFormat="1" ht="76.5" customHeight="1">
      <c r="A16" s="118">
        <v>6</v>
      </c>
      <c r="B16" s="119" t="s">
        <v>103</v>
      </c>
      <c r="C16" s="421" t="s">
        <v>157</v>
      </c>
      <c r="D16" s="422"/>
      <c r="E16" s="422"/>
      <c r="F16" s="423"/>
      <c r="G16" s="251"/>
      <c r="H16" s="251"/>
    </row>
    <row r="17" spans="1:8" s="110" customFormat="1" ht="87" customHeight="1">
      <c r="A17" s="118">
        <v>7</v>
      </c>
      <c r="B17" s="119" t="s">
        <v>104</v>
      </c>
      <c r="C17" s="424" t="str">
        <f>'1. CUTTING DOCKET'!B79</f>
        <v>IN : IN THÂN TRƯỚC+ THÂN SAU- IN BTP- IN TRONG NHÀ</v>
      </c>
      <c r="D17" s="425"/>
      <c r="E17" s="425"/>
      <c r="F17" s="426"/>
      <c r="G17" s="251"/>
      <c r="H17" s="251"/>
    </row>
    <row r="18" spans="1:8" s="110" customFormat="1" ht="76.5" customHeight="1">
      <c r="A18" s="118">
        <v>8</v>
      </c>
      <c r="B18" s="119" t="s">
        <v>105</v>
      </c>
      <c r="C18" s="421" t="str">
        <f>'[15]1. CUTTING DOCKET'!C83</f>
        <v>KHÔNG THÊU</v>
      </c>
      <c r="D18" s="422"/>
      <c r="E18" s="422"/>
      <c r="F18" s="423"/>
      <c r="G18" s="251"/>
      <c r="H18" s="251"/>
    </row>
    <row r="19" spans="1:8" s="110" customFormat="1" ht="76.5" customHeight="1">
      <c r="A19" s="118">
        <v>9</v>
      </c>
      <c r="B19" s="119" t="s">
        <v>106</v>
      </c>
      <c r="C19" s="421" t="str">
        <f>'[16]1. CUTTING DOCKET'!C109</f>
        <v>KHÔNG WASH</v>
      </c>
      <c r="D19" s="422"/>
      <c r="E19" s="422"/>
      <c r="F19" s="423"/>
      <c r="G19" s="251"/>
      <c r="H19" s="251"/>
    </row>
    <row r="20" spans="1:8" s="110" customFormat="1" ht="76.5" customHeight="1" thickBot="1">
      <c r="A20" s="120">
        <v>10</v>
      </c>
      <c r="B20" s="252" t="s">
        <v>107</v>
      </c>
      <c r="C20" s="427" t="s">
        <v>233</v>
      </c>
      <c r="D20" s="428"/>
      <c r="E20" s="428"/>
      <c r="F20" s="429"/>
      <c r="G20" s="121"/>
      <c r="H20" s="121"/>
    </row>
    <row r="21" spans="1:8" ht="12" customHeight="1">
      <c r="A21" s="115"/>
      <c r="B21" s="115"/>
      <c r="C21" s="122"/>
      <c r="D21" s="122"/>
      <c r="E21" s="122"/>
      <c r="F21" s="122"/>
      <c r="G21" s="115"/>
      <c r="H21" s="115"/>
    </row>
    <row r="22" spans="1:8" ht="34.5" customHeight="1">
      <c r="A22" s="115"/>
      <c r="B22" s="417" t="s">
        <v>234</v>
      </c>
      <c r="C22" s="417"/>
      <c r="D22" s="417"/>
      <c r="E22" s="122"/>
      <c r="F22" s="122"/>
      <c r="G22" s="417" t="s">
        <v>235</v>
      </c>
      <c r="H22" s="417"/>
    </row>
    <row r="23" spans="1:8" ht="40" customHeight="1">
      <c r="A23" s="115"/>
      <c r="B23" s="123"/>
      <c r="C23" s="254"/>
      <c r="D23" s="123"/>
      <c r="E23" s="123"/>
      <c r="F23" s="110"/>
      <c r="G23" s="123"/>
      <c r="H23" s="123"/>
    </row>
    <row r="24" spans="1:8" ht="40" customHeight="1">
      <c r="A24" s="112"/>
      <c r="B24" s="111"/>
      <c r="C24" s="255"/>
      <c r="D24" s="111"/>
      <c r="E24" s="111"/>
      <c r="F24" s="111"/>
      <c r="G24" s="111"/>
      <c r="H24" s="111"/>
    </row>
    <row r="25" spans="1:8" ht="40" customHeight="1">
      <c r="A25" s="112"/>
      <c r="B25" s="111"/>
      <c r="C25" s="255"/>
      <c r="D25" s="111"/>
      <c r="E25" s="111"/>
      <c r="F25" s="111"/>
      <c r="G25" s="111"/>
      <c r="H25" s="111"/>
    </row>
    <row r="26" spans="1:8" ht="40" customHeight="1">
      <c r="A26" s="112"/>
      <c r="B26" s="111"/>
      <c r="C26" s="255"/>
      <c r="D26" s="111"/>
      <c r="E26" s="111"/>
      <c r="F26" s="111"/>
      <c r="G26" s="111"/>
      <c r="H26" s="111"/>
    </row>
    <row r="27" spans="1:8" ht="40" customHeight="1">
      <c r="A27" s="112"/>
      <c r="B27" s="111"/>
      <c r="C27" s="255"/>
      <c r="D27" s="111"/>
      <c r="E27" s="111"/>
      <c r="F27" s="111"/>
      <c r="G27" s="111"/>
      <c r="H27" s="111"/>
    </row>
    <row r="28" spans="1:8" ht="40" customHeight="1">
      <c r="A28" s="112"/>
      <c r="B28" s="111"/>
      <c r="C28" s="255"/>
      <c r="D28" s="111"/>
      <c r="E28" s="111"/>
      <c r="F28" s="111"/>
      <c r="G28" s="111"/>
      <c r="H28" s="111"/>
    </row>
    <row r="29" spans="1:8" ht="40" customHeight="1">
      <c r="A29" s="112"/>
      <c r="B29" s="111"/>
      <c r="C29" s="255"/>
      <c r="D29" s="111"/>
      <c r="E29" s="111"/>
      <c r="F29" s="111"/>
      <c r="G29" s="111"/>
      <c r="H29" s="111"/>
    </row>
    <row r="30" spans="1:8" ht="40" customHeight="1">
      <c r="A30" s="112"/>
      <c r="B30" s="111"/>
      <c r="C30" s="255"/>
      <c r="D30" s="111"/>
      <c r="E30" s="111"/>
      <c r="F30" s="111"/>
      <c r="G30" s="111"/>
      <c r="H30" s="111"/>
    </row>
    <row r="31" spans="1:8" ht="40" customHeight="1">
      <c r="A31" s="112"/>
      <c r="B31" s="111"/>
      <c r="C31" s="255"/>
      <c r="D31" s="111"/>
      <c r="E31" s="111"/>
      <c r="F31" s="111"/>
      <c r="G31" s="111"/>
      <c r="H31" s="111"/>
    </row>
    <row r="32" spans="1:8">
      <c r="A32" s="112"/>
      <c r="B32" s="111"/>
      <c r="C32" s="255"/>
      <c r="D32" s="111"/>
      <c r="E32" s="111"/>
      <c r="F32" s="111"/>
      <c r="G32" s="111"/>
      <c r="H32" s="111"/>
    </row>
    <row r="33" spans="1:13" ht="40" customHeight="1">
      <c r="A33" s="112"/>
      <c r="B33" s="111"/>
      <c r="C33" s="255"/>
      <c r="D33" s="111"/>
      <c r="E33" s="111"/>
      <c r="F33" s="111"/>
      <c r="G33" s="111"/>
      <c r="H33" s="111"/>
    </row>
    <row r="34" spans="1:13" ht="59.25" customHeight="1">
      <c r="A34" s="112"/>
      <c r="B34" s="111" t="s">
        <v>236</v>
      </c>
      <c r="C34" s="255"/>
      <c r="D34" s="111"/>
      <c r="E34" s="111"/>
      <c r="F34" s="111"/>
      <c r="G34" s="111"/>
      <c r="H34" s="111"/>
    </row>
    <row r="35" spans="1:13" ht="40" customHeight="1">
      <c r="A35" s="112"/>
      <c r="B35" s="111"/>
      <c r="C35" s="255"/>
      <c r="D35" s="111"/>
      <c r="E35" s="111"/>
      <c r="F35" s="111"/>
      <c r="G35" s="111"/>
      <c r="H35" s="111"/>
      <c r="M35" s="253" t="s">
        <v>236</v>
      </c>
    </row>
    <row r="36" spans="1:13" ht="40" customHeight="1">
      <c r="A36" s="112"/>
      <c r="B36" s="111"/>
      <c r="C36" s="255"/>
      <c r="D36" s="111"/>
      <c r="E36" s="111"/>
      <c r="F36" s="111"/>
      <c r="G36" s="111"/>
      <c r="H36" s="111"/>
    </row>
    <row r="37" spans="1:13" ht="40" customHeight="1">
      <c r="A37" s="112"/>
      <c r="B37" s="111"/>
      <c r="C37" s="255"/>
      <c r="D37" s="111"/>
      <c r="E37" s="111"/>
      <c r="F37" s="111"/>
      <c r="G37" s="111"/>
      <c r="H37" s="111"/>
    </row>
    <row r="38" spans="1:13" ht="59.25" customHeight="1">
      <c r="A38" s="112"/>
      <c r="B38" s="256" t="s">
        <v>237</v>
      </c>
      <c r="C38" s="255"/>
      <c r="D38" s="111"/>
      <c r="E38" s="111"/>
      <c r="F38" s="111"/>
      <c r="G38" s="111"/>
      <c r="H38" s="111"/>
    </row>
    <row r="39" spans="1:13" ht="153.75" customHeight="1">
      <c r="A39" s="112"/>
      <c r="B39" s="111"/>
      <c r="C39" s="255"/>
      <c r="D39" s="111"/>
      <c r="E39" s="111"/>
      <c r="F39" s="111"/>
      <c r="G39" s="257"/>
      <c r="H39" s="257"/>
      <c r="I39" s="258"/>
      <c r="J39" s="258"/>
    </row>
    <row r="40" spans="1:13" ht="40" customHeight="1">
      <c r="A40" s="112"/>
      <c r="B40" s="111"/>
      <c r="C40" s="255"/>
      <c r="D40" s="111"/>
      <c r="E40" s="111"/>
      <c r="F40" s="111"/>
      <c r="G40" s="257"/>
      <c r="H40" s="257"/>
      <c r="I40" s="258"/>
      <c r="J40" s="258"/>
    </row>
    <row r="41" spans="1:13" ht="141.75" customHeight="1">
      <c r="A41" s="112"/>
      <c r="B41" s="111"/>
      <c r="C41" s="255"/>
      <c r="D41" s="111"/>
      <c r="E41" s="111"/>
      <c r="F41" s="111"/>
      <c r="G41" s="257">
        <f>G39</f>
        <v>0</v>
      </c>
      <c r="H41" s="257"/>
      <c r="I41" s="258"/>
      <c r="J41" s="258"/>
      <c r="M41" s="259" t="s">
        <v>238</v>
      </c>
    </row>
    <row r="42" spans="1:13" ht="40" customHeight="1">
      <c r="A42" s="112"/>
      <c r="B42" s="111"/>
      <c r="C42" s="255"/>
      <c r="D42" s="111"/>
      <c r="E42" s="111"/>
      <c r="F42" s="111"/>
      <c r="G42" s="111"/>
      <c r="H42" s="111"/>
    </row>
    <row r="43" spans="1:13" ht="40" customHeight="1">
      <c r="A43" s="112"/>
      <c r="B43" s="111"/>
      <c r="C43" s="255"/>
      <c r="D43" s="111"/>
      <c r="E43" s="111"/>
      <c r="F43" s="111"/>
      <c r="G43" s="111"/>
      <c r="H43" s="111"/>
    </row>
    <row r="44" spans="1:13" ht="40" customHeight="1">
      <c r="A44" s="112"/>
      <c r="B44" s="111"/>
      <c r="C44" s="255"/>
      <c r="D44" s="111"/>
      <c r="E44" s="111"/>
      <c r="F44" s="111"/>
      <c r="G44" s="111"/>
      <c r="H44" s="111"/>
    </row>
    <row r="45" spans="1:13" ht="40" customHeight="1">
      <c r="A45" s="112"/>
      <c r="B45" s="111"/>
      <c r="C45" s="255"/>
      <c r="D45" s="111"/>
      <c r="E45" s="111"/>
      <c r="F45" s="111"/>
      <c r="G45" s="111"/>
      <c r="H45" s="111"/>
    </row>
    <row r="46" spans="1:13" ht="40" customHeight="1">
      <c r="A46" s="112"/>
      <c r="B46" s="111"/>
      <c r="C46" s="255"/>
      <c r="D46" s="111"/>
      <c r="E46" s="111"/>
      <c r="F46" s="111"/>
      <c r="G46" s="111"/>
      <c r="H46" s="111"/>
    </row>
    <row r="47" spans="1:13" ht="40" customHeight="1">
      <c r="A47" s="112"/>
      <c r="B47" s="111"/>
      <c r="C47" s="255"/>
      <c r="D47" s="111"/>
      <c r="E47" s="111"/>
      <c r="F47" s="111"/>
      <c r="G47" s="111"/>
      <c r="H47" s="111"/>
    </row>
    <row r="48" spans="1:13" ht="40" customHeight="1">
      <c r="A48" s="112"/>
      <c r="B48" s="111"/>
      <c r="C48" s="255"/>
      <c r="D48" s="111"/>
      <c r="E48" s="111"/>
      <c r="F48" s="111"/>
      <c r="G48" s="111"/>
      <c r="H48" s="111"/>
    </row>
    <row r="49" spans="1:8" ht="40" customHeight="1">
      <c r="A49" s="112"/>
      <c r="B49" s="255" t="s">
        <v>239</v>
      </c>
      <c r="C49" s="255"/>
      <c r="D49" s="111"/>
      <c r="E49" s="111"/>
      <c r="F49" s="111"/>
      <c r="G49" s="111"/>
      <c r="H49" s="111"/>
    </row>
    <row r="50" spans="1:8" ht="40" customHeight="1">
      <c r="A50" s="112"/>
      <c r="B50" s="111"/>
      <c r="C50" s="255"/>
      <c r="D50" s="111"/>
      <c r="E50" s="111"/>
      <c r="F50" s="111"/>
      <c r="G50" s="111"/>
      <c r="H50" s="111"/>
    </row>
    <row r="51" spans="1:8" ht="40" customHeight="1">
      <c r="A51" s="112"/>
      <c r="B51" s="111"/>
      <c r="C51" s="255"/>
      <c r="D51" s="111"/>
      <c r="E51" s="111"/>
      <c r="F51" s="111"/>
      <c r="G51" s="111"/>
      <c r="H51" s="111"/>
    </row>
    <row r="52" spans="1:8" ht="40" customHeight="1">
      <c r="A52" s="112"/>
      <c r="B52" s="111"/>
      <c r="C52" s="255"/>
      <c r="D52" s="111"/>
      <c r="E52" s="111"/>
      <c r="F52" s="111"/>
      <c r="G52" s="111"/>
      <c r="H52" s="111"/>
    </row>
    <row r="53" spans="1:8" ht="40" customHeight="1">
      <c r="A53" s="112"/>
      <c r="B53" s="111"/>
      <c r="C53" s="255"/>
      <c r="D53" s="111"/>
      <c r="E53" s="111"/>
      <c r="F53" s="111"/>
      <c r="G53" s="111"/>
      <c r="H53" s="111" t="s">
        <v>240</v>
      </c>
    </row>
    <row r="54" spans="1:8" ht="40" customHeight="1">
      <c r="A54" s="112"/>
      <c r="B54" s="111"/>
      <c r="C54" s="255"/>
      <c r="D54" s="111"/>
      <c r="E54" s="111"/>
      <c r="F54" s="111"/>
      <c r="G54" s="111"/>
      <c r="H54" s="111"/>
    </row>
    <row r="55" spans="1:8" ht="40" customHeight="1">
      <c r="A55" s="112"/>
      <c r="B55" s="111"/>
      <c r="C55" s="255"/>
      <c r="D55" s="111"/>
      <c r="E55" s="111"/>
      <c r="F55" s="111"/>
      <c r="G55" s="111"/>
      <c r="H55" s="111"/>
    </row>
    <row r="56" spans="1:8" ht="40" customHeight="1">
      <c r="A56" s="112"/>
      <c r="B56" s="111"/>
      <c r="C56" s="255"/>
      <c r="D56" s="111"/>
      <c r="E56" s="111"/>
      <c r="F56" s="111"/>
      <c r="G56" s="111"/>
      <c r="H56" s="111"/>
    </row>
    <row r="57" spans="1:8" ht="40" customHeight="1">
      <c r="A57" s="112"/>
      <c r="B57" s="111"/>
      <c r="C57" s="255"/>
      <c r="D57" s="111"/>
      <c r="E57" s="111"/>
      <c r="F57" s="111"/>
      <c r="G57" s="111"/>
      <c r="H57" s="111"/>
    </row>
    <row r="58" spans="1:8" ht="40" customHeight="1">
      <c r="A58" s="112"/>
      <c r="B58" s="111"/>
      <c r="C58" s="255"/>
      <c r="D58" s="111"/>
      <c r="E58" s="111"/>
      <c r="F58" s="111"/>
      <c r="G58" s="111"/>
      <c r="H58" s="111"/>
    </row>
    <row r="59" spans="1:8" ht="40" customHeight="1">
      <c r="A59" s="112"/>
      <c r="B59" s="111"/>
      <c r="C59" s="255"/>
      <c r="D59" s="111"/>
      <c r="E59" s="111"/>
      <c r="F59" s="111"/>
      <c r="G59" s="111"/>
      <c r="H59" s="111"/>
    </row>
    <row r="60" spans="1:8" ht="40" customHeight="1">
      <c r="A60" s="112"/>
      <c r="B60" s="111"/>
      <c r="C60" s="255"/>
      <c r="D60" s="111"/>
      <c r="E60" s="111"/>
      <c r="F60" s="111"/>
      <c r="G60" s="111"/>
      <c r="H60" s="111"/>
    </row>
    <row r="61" spans="1:8" ht="40" customHeight="1">
      <c r="A61" s="112"/>
      <c r="B61" s="111"/>
      <c r="C61" s="255"/>
      <c r="D61" s="111"/>
      <c r="E61" s="111"/>
      <c r="F61" s="111"/>
      <c r="G61" s="111"/>
      <c r="H61" s="111"/>
    </row>
    <row r="62" spans="1:8" ht="40" customHeight="1">
      <c r="A62" s="112"/>
      <c r="B62" s="111"/>
      <c r="C62" s="255"/>
      <c r="D62" s="111"/>
      <c r="E62" s="111"/>
      <c r="F62" s="111"/>
      <c r="G62" s="111"/>
      <c r="H62" s="111"/>
    </row>
    <row r="63" spans="1:8" ht="40" customHeight="1">
      <c r="A63" s="112"/>
      <c r="B63" s="111"/>
      <c r="C63" s="255"/>
      <c r="D63" s="111"/>
      <c r="E63" s="111"/>
      <c r="F63" s="111"/>
      <c r="G63" s="111"/>
      <c r="H63" s="111"/>
    </row>
    <row r="64" spans="1:8" ht="40" customHeight="1">
      <c r="A64" s="112"/>
      <c r="B64" s="111"/>
      <c r="C64" s="255"/>
      <c r="D64" s="111"/>
      <c r="E64" s="111"/>
      <c r="F64" s="111"/>
      <c r="G64" s="111"/>
      <c r="H64" s="111"/>
    </row>
    <row r="65" spans="1:8" ht="40" customHeight="1">
      <c r="A65" s="112"/>
      <c r="B65" s="111"/>
      <c r="C65" s="255"/>
      <c r="D65" s="111"/>
      <c r="E65" s="111"/>
      <c r="F65" s="111"/>
      <c r="G65" s="111"/>
      <c r="H65" s="111"/>
    </row>
    <row r="66" spans="1:8" ht="40" customHeight="1">
      <c r="A66" s="112"/>
      <c r="B66" s="111"/>
      <c r="C66" s="255"/>
      <c r="D66" s="111"/>
      <c r="E66" s="111"/>
      <c r="F66" s="111"/>
      <c r="G66" s="111"/>
      <c r="H66" s="111"/>
    </row>
    <row r="67" spans="1:8" ht="40" customHeight="1">
      <c r="A67" s="112"/>
      <c r="B67" s="111"/>
      <c r="C67" s="255"/>
      <c r="D67" s="111"/>
      <c r="E67" s="111"/>
      <c r="F67" s="111"/>
      <c r="G67" s="111"/>
      <c r="H67" s="111"/>
    </row>
    <row r="68" spans="1:8" ht="40" customHeight="1">
      <c r="A68" s="112"/>
      <c r="B68" s="111"/>
      <c r="C68" s="255"/>
      <c r="D68" s="111"/>
      <c r="E68" s="111"/>
      <c r="F68" s="111"/>
      <c r="G68" s="111"/>
      <c r="H68" s="111"/>
    </row>
    <row r="69" spans="1:8" ht="40" customHeight="1">
      <c r="A69" s="112"/>
      <c r="B69" s="111"/>
      <c r="C69" s="255"/>
      <c r="D69" s="111"/>
      <c r="E69" s="111"/>
      <c r="F69" s="111"/>
      <c r="G69" s="111"/>
      <c r="H69" s="111"/>
    </row>
    <row r="103" spans="3:3" ht="96">
      <c r="C103" s="260" t="s">
        <v>241</v>
      </c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64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FEEA8-F27D-4F75-BB19-799D529452CC}">
  <sheetPr>
    <pageSetUpPr fitToPage="1"/>
  </sheetPr>
  <dimension ref="A1:R47"/>
  <sheetViews>
    <sheetView view="pageBreakPreview" zoomScale="60" zoomScaleNormal="55" zoomScalePageLayoutView="30" workbookViewId="0">
      <selection activeCell="G5" sqref="G5:L8"/>
    </sheetView>
  </sheetViews>
  <sheetFormatPr defaultColWidth="9.1796875" defaultRowHeight="15"/>
  <cols>
    <col min="1" max="1" width="16.453125" style="276" customWidth="1"/>
    <col min="2" max="2" width="29.1796875" style="262" customWidth="1"/>
    <col min="3" max="3" width="9.54296875" style="262" customWidth="1"/>
    <col min="4" max="4" width="28.81640625" style="263" customWidth="1"/>
    <col min="5" max="5" width="9.54296875" style="263" customWidth="1"/>
    <col min="6" max="6" width="28.81640625" style="263" customWidth="1"/>
    <col min="7" max="7" width="9.54296875" style="263" customWidth="1"/>
    <col min="8" max="8" width="28.81640625" style="263" customWidth="1"/>
    <col min="9" max="9" width="9.54296875" style="263" customWidth="1"/>
    <col min="10" max="10" width="28.81640625" style="263" customWidth="1"/>
    <col min="11" max="11" width="9.54296875" style="263" customWidth="1"/>
    <col min="12" max="12" width="29.1796875" style="263" customWidth="1"/>
    <col min="13" max="13" width="9.1796875" style="263"/>
    <col min="14" max="14" width="29.1796875" style="263" customWidth="1"/>
    <col min="15" max="15" width="9.54296875" style="263" customWidth="1"/>
    <col min="16" max="16" width="29.1796875" style="263" customWidth="1"/>
    <col min="17" max="17" width="9.54296875" style="263" customWidth="1"/>
    <col min="18" max="18" width="29.1796875" style="263" customWidth="1"/>
    <col min="19" max="16384" width="9.1796875" style="263"/>
  </cols>
  <sheetData>
    <row r="1" spans="1:18">
      <c r="A1" s="261"/>
    </row>
    <row r="2" spans="1:18" s="267" customFormat="1" ht="29">
      <c r="A2" s="264"/>
      <c r="B2" s="265" t="s">
        <v>242</v>
      </c>
      <c r="C2" s="266"/>
    </row>
    <row r="3" spans="1:18">
      <c r="A3" s="261"/>
    </row>
    <row r="4" spans="1:18" s="270" customFormat="1" ht="71.25" customHeight="1">
      <c r="A4" s="268" t="s">
        <v>243</v>
      </c>
      <c r="B4" s="269" t="s">
        <v>244</v>
      </c>
      <c r="D4" s="269" t="s">
        <v>245</v>
      </c>
      <c r="F4" s="269" t="s">
        <v>246</v>
      </c>
      <c r="H4" s="269" t="s">
        <v>247</v>
      </c>
      <c r="J4" s="269" t="s">
        <v>248</v>
      </c>
      <c r="L4" s="271" t="s">
        <v>249</v>
      </c>
    </row>
    <row r="5" spans="1:18" ht="16">
      <c r="A5" s="272" t="s">
        <v>250</v>
      </c>
      <c r="B5" s="273"/>
    </row>
    <row r="6" spans="1:18" ht="197.25" customHeight="1">
      <c r="A6" s="261"/>
      <c r="B6" s="274"/>
      <c r="C6" s="275"/>
    </row>
    <row r="7" spans="1:18" ht="16">
      <c r="B7" s="277"/>
    </row>
    <row r="8" spans="1:18" s="270" customFormat="1" ht="71.25" customHeight="1">
      <c r="A8" s="268" t="s">
        <v>251</v>
      </c>
      <c r="B8" s="269" t="s">
        <v>244</v>
      </c>
      <c r="D8" s="269" t="s">
        <v>245</v>
      </c>
      <c r="F8" s="269" t="s">
        <v>246</v>
      </c>
      <c r="H8" s="269" t="s">
        <v>247</v>
      </c>
      <c r="J8" s="269" t="s">
        <v>248</v>
      </c>
      <c r="L8" s="271" t="s">
        <v>249</v>
      </c>
    </row>
    <row r="9" spans="1:18" ht="197.25" customHeight="1">
      <c r="A9" s="261"/>
      <c r="B9" s="275"/>
    </row>
    <row r="11" spans="1:18" s="270" customFormat="1" ht="71.25" customHeight="1">
      <c r="A11" s="268" t="s">
        <v>252</v>
      </c>
      <c r="B11" s="269" t="s">
        <v>244</v>
      </c>
      <c r="D11" s="269" t="s">
        <v>245</v>
      </c>
      <c r="F11" s="269" t="s">
        <v>246</v>
      </c>
      <c r="H11" s="269" t="s">
        <v>253</v>
      </c>
      <c r="J11" s="269" t="s">
        <v>247</v>
      </c>
      <c r="L11" s="269" t="s">
        <v>248</v>
      </c>
      <c r="N11" s="271" t="s">
        <v>249</v>
      </c>
    </row>
    <row r="12" spans="1:18" ht="197.25" customHeight="1">
      <c r="A12" s="261"/>
      <c r="B12" s="275"/>
    </row>
    <row r="14" spans="1:18" s="270" customFormat="1" ht="71.25" customHeight="1">
      <c r="A14" s="268" t="s">
        <v>254</v>
      </c>
      <c r="B14" s="269" t="s">
        <v>244</v>
      </c>
      <c r="D14" s="269" t="s">
        <v>245</v>
      </c>
      <c r="F14" s="269" t="s">
        <v>255</v>
      </c>
      <c r="H14" s="269" t="s">
        <v>256</v>
      </c>
      <c r="J14" s="269" t="s">
        <v>257</v>
      </c>
      <c r="L14" s="271" t="s">
        <v>258</v>
      </c>
      <c r="N14" s="271" t="s">
        <v>259</v>
      </c>
      <c r="P14" s="269" t="s">
        <v>260</v>
      </c>
      <c r="R14" s="271" t="s">
        <v>249</v>
      </c>
    </row>
    <row r="15" spans="1:18" ht="197.25" customHeight="1">
      <c r="A15" s="261"/>
      <c r="B15" s="275"/>
      <c r="F15" s="275"/>
    </row>
    <row r="17" spans="1:14">
      <c r="C17" s="262" t="str">
        <f>'1. CUTTING DOCKET'!B79</f>
        <v>IN : IN THÂN TRƯỚC+ THÂN SAU- IN BTP- IN TRONG NHÀ</v>
      </c>
    </row>
    <row r="18" spans="1:14" s="278" customFormat="1" ht="71.25" customHeight="1">
      <c r="A18" s="268" t="s">
        <v>261</v>
      </c>
      <c r="B18" s="269" t="s">
        <v>244</v>
      </c>
      <c r="C18" s="270"/>
      <c r="D18" s="269" t="s">
        <v>245</v>
      </c>
      <c r="E18" s="270"/>
      <c r="F18" s="269" t="s">
        <v>255</v>
      </c>
      <c r="G18" s="270"/>
      <c r="H18" s="269" t="s">
        <v>256</v>
      </c>
      <c r="I18" s="270"/>
      <c r="J18" s="271" t="s">
        <v>262</v>
      </c>
      <c r="K18" s="270"/>
      <c r="L18" s="269" t="s">
        <v>260</v>
      </c>
      <c r="M18" s="270"/>
      <c r="N18" s="271" t="s">
        <v>249</v>
      </c>
    </row>
    <row r="19" spans="1:14" ht="197.25" customHeight="1">
      <c r="A19" s="261"/>
      <c r="B19" s="275"/>
      <c r="F19" s="275"/>
    </row>
    <row r="20" spans="1:14">
      <c r="B20" s="263"/>
      <c r="C20" s="275"/>
    </row>
    <row r="21" spans="1:14" ht="27.75" customHeight="1">
      <c r="B21" s="274"/>
      <c r="C21" s="279"/>
      <c r="E21" s="275"/>
    </row>
    <row r="22" spans="1:14">
      <c r="C22" s="280"/>
    </row>
    <row r="35" spans="2:6">
      <c r="B35" s="263"/>
    </row>
    <row r="36" spans="2:6" ht="27.75" customHeight="1">
      <c r="B36" s="274"/>
      <c r="C36" s="279"/>
    </row>
    <row r="37" spans="2:6" ht="16">
      <c r="B37" s="277"/>
    </row>
    <row r="38" spans="2:6" ht="16">
      <c r="B38" s="281"/>
    </row>
    <row r="39" spans="2:6" ht="27.75" customHeight="1">
      <c r="B39" s="274"/>
      <c r="C39" s="279"/>
    </row>
    <row r="40" spans="2:6" ht="16">
      <c r="B40" s="277"/>
      <c r="D40" s="275"/>
    </row>
    <row r="41" spans="2:6" ht="16">
      <c r="B41" s="273"/>
    </row>
    <row r="42" spans="2:6" ht="27.75" customHeight="1">
      <c r="B42" s="274"/>
      <c r="C42" s="279"/>
    </row>
    <row r="43" spans="2:6" ht="16">
      <c r="B43" s="282"/>
    </row>
    <row r="47" spans="2:6">
      <c r="F47" s="275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9B4FF0-3143-4FD0-A1EA-2E67C7A3B7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DBD90B-18A2-431F-BC69-09FA8FE2BF4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BFCA4A6A-2820-4D23-A28A-A1B10EF45F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1. CUTTING DOCKET</vt:lpstr>
      <vt:lpstr>BLA</vt:lpstr>
      <vt:lpstr>NA.GR</vt:lpstr>
      <vt:lpstr>2. TRIM CARD</vt:lpstr>
      <vt:lpstr>SPEC</vt:lpstr>
      <vt:lpstr>PP MEETING </vt:lpstr>
      <vt:lpstr>7. PACKING</vt:lpstr>
      <vt:lpstr>'1. CUTTING DOCKET'!Print_Area</vt:lpstr>
      <vt:lpstr>'2. TRIM CARD'!Print_Area</vt:lpstr>
      <vt:lpstr>'7. PACKING'!Print_Area</vt:lpstr>
      <vt:lpstr>BLA!Print_Area</vt:lpstr>
      <vt:lpstr>NA.GR!Print_Area</vt:lpstr>
      <vt:lpstr>'PP MEETING '!Print_Area</vt:lpstr>
      <vt:lpstr>SPEC!Print_Area</vt:lpstr>
      <vt:lpstr>'1. CUTTING DOCKET'!Print_Titles</vt:lpstr>
      <vt:lpstr>'2. TRIM CARD'!Print_Titles</vt:lpstr>
      <vt:lpstr>BLA!Print_Titles</vt:lpstr>
      <vt:lpstr>NA.GR!Print_Titles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2024-08-20T04:53:40Z</cp:lastPrinted>
  <dcterms:created xsi:type="dcterms:W3CDTF">2016-05-06T01:47:29Z</dcterms:created>
  <dcterms:modified xsi:type="dcterms:W3CDTF">2024-08-23T07:23:59Z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