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7-FW25/1-SAMPLE/2-STYLE-FILE/6. SPEC/"/>
    </mc:Choice>
  </mc:AlternateContent>
  <xr:revisionPtr revIDLastSave="13" documentId="13_ncr:1_{375BC8B6-DF38-4A16-BA36-6C92E70B7D32}" xr6:coauthVersionLast="47" xr6:coauthVersionMax="47" xr10:uidLastSave="{53B0139F-8DE0-4664-85DE-328F96866A67}"/>
  <bookViews>
    <workbookView xWindow="-104" yWindow="-104" windowWidth="22326" windowHeight="11947" tabRatio="796" firstSheet="5" activeTab="5" xr2:uid="{00000000-000D-0000-FFFF-FFFF00000000}"/>
  </bookViews>
  <sheets>
    <sheet name="1. CUTTING DOCKET" sheetId="1" state="hidden" r:id="rId1"/>
    <sheet name="BR.WH" sheetId="32" state="hidden" r:id="rId2"/>
    <sheet name="BLUE" sheetId="31" state="hidden" r:id="rId3"/>
    <sheet name="2. TRIM CARD" sheetId="5" state="hidden" r:id="rId4"/>
    <sheet name="SPEC" sheetId="20" state="hidden" r:id="rId5"/>
    <sheet name="UA-ADDING 3XL-4XL" sheetId="33" r:id="rId6"/>
    <sheet name="PP MEETING " sheetId="29" state="hidden" r:id="rId7"/>
    <sheet name="7. PACKING" sheetId="30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___SCM40" localSheetId="7">'[1]Raw material movement'!#REF!</definedName>
    <definedName name="____SCM40">'[1]Raw material movement'!#REF!</definedName>
    <definedName name="___SCM40" localSheetId="7">'[2]Raw material movement'!#REF!</definedName>
    <definedName name="___SCM40">'[2]Raw material movement'!#REF!</definedName>
    <definedName name="__SCM40" localSheetId="7">'[3]Raw material movement'!#REF!</definedName>
    <definedName name="__SCM40">'[3]Raw material movement'!#REF!</definedName>
    <definedName name="_2DATA_DATA2_L" localSheetId="7">'[4]#REF'!#REF!</definedName>
    <definedName name="_2DATA_DATA2_L">'[4]#REF'!#REF!</definedName>
    <definedName name="_DATA_DATA2_L" localSheetId="7">'[5]#REF'!#REF!</definedName>
    <definedName name="_DATA_DATA2_L">'[5]#REF'!#REF!</definedName>
    <definedName name="_Fill" localSheetId="3" hidden="1">#REF!</definedName>
    <definedName name="_Fill" localSheetId="7" hidden="1">#REF!</definedName>
    <definedName name="_Fill" localSheetId="6" hidden="1">#REF!</definedName>
    <definedName name="_Fill" hidden="1">#REF!</definedName>
    <definedName name="_SCM40" localSheetId="7">'[2]Raw material movement'!#REF!</definedName>
    <definedName name="_SCM40">'[2]Raw material movement'!#REF!</definedName>
    <definedName name="AB" localSheetId="7">#REF!</definedName>
    <definedName name="AB">#REF!</definedName>
    <definedName name="CODE" localSheetId="7">[6]CODE!$A$6:$B$156</definedName>
    <definedName name="CODE">[6]CODE!$A$6:$B$156</definedName>
    <definedName name="DA" localSheetId="7">'[7]Raw material movement'!#REF!</definedName>
    <definedName name="DA">'[7]Raw material movement'!#REF!</definedName>
    <definedName name="df" localSheetId="7">'[2]Raw material movement'!#REF!</definedName>
    <definedName name="df">'[2]Raw material movement'!#REF!</definedName>
    <definedName name="dsdf" localSheetId="7">'[8]Raw material movement'!#REF!</definedName>
    <definedName name="dsdf">'[8]Raw material movement'!#REF!</definedName>
    <definedName name="GDFD" localSheetId="7">'[9]Raw material movement'!#REF!</definedName>
    <definedName name="GDFD">'[9]Raw material movement'!#REF!</definedName>
    <definedName name="IB" localSheetId="7">#REF!</definedName>
    <definedName name="IB">#REF!</definedName>
    <definedName name="INTERNAL_INVOICE" localSheetId="7">[10]UN!#REF!</definedName>
    <definedName name="INTERNAL_INVOICE">[10]UN!#REF!</definedName>
    <definedName name="MAHANG" localSheetId="7">#REF!</definedName>
    <definedName name="MAHANG">#REF!</definedName>
    <definedName name="MAVT" localSheetId="7">[11]Code!$A$7:$A$73</definedName>
    <definedName name="MAVT">[11]Code!$A$7:$A$73</definedName>
    <definedName name="NAVY" localSheetId="7" hidden="1">#REF!</definedName>
    <definedName name="NAVY" localSheetId="6" hidden="1">#REF!</definedName>
    <definedName name="NAVY" hidden="1">#REF!</definedName>
    <definedName name="PRICE" localSheetId="7">#REF!</definedName>
    <definedName name="PRICE">#REF!</definedName>
    <definedName name="_xlnm.Print_Area" localSheetId="0">'1. CUTTING DOCKET'!$A$1:$P$111</definedName>
    <definedName name="_xlnm.Print_Area" localSheetId="3">'2. TRIM CARD'!$A$1:$D$25</definedName>
    <definedName name="_xlnm.Print_Area" localSheetId="7">'7. PACKING'!$A$1:$U$19</definedName>
    <definedName name="_xlnm.Print_Area" localSheetId="2">BLUE!$A$1:$P$110</definedName>
    <definedName name="_xlnm.Print_Area" localSheetId="1">BR.WH!$A$1:$P$114</definedName>
    <definedName name="_xlnm.Print_Area" localSheetId="6">'PP MEETING '!$A$1:$H$23</definedName>
    <definedName name="_xlnm.Print_Area" localSheetId="4">SPEC!$A$1:$I$20</definedName>
    <definedName name="_xlnm.Print_Area" localSheetId="5">'UA-ADDING 3XL-4XL'!$A$1:$L$20</definedName>
    <definedName name="_xlnm.Print_Titles" localSheetId="0">'1. CUTTING DOCKET'!$1:$15</definedName>
    <definedName name="_xlnm.Print_Titles" localSheetId="3">'2. TRIM CARD'!$1:$5</definedName>
    <definedName name="_xlnm.Print_Titles" localSheetId="2">BLUE!$1:$15</definedName>
    <definedName name="_xlnm.Print_Titles" localSheetId="1">BR.WH!$1:$15</definedName>
    <definedName name="s" localSheetId="7" hidden="1">#REF!</definedName>
    <definedName name="s" hidden="1">#REF!</definedName>
    <definedName name="SESEAM" localSheetId="7" hidden="1">#REF!</definedName>
    <definedName name="SESEAM" localSheetId="6" hidden="1">#REF!</definedName>
    <definedName name="SESEAM" hidden="1">#REF!</definedName>
    <definedName name="style" localSheetId="7">#REF!</definedName>
    <definedName name="style">#REF!</definedName>
    <definedName name="WAFORD" localSheetId="7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7" i="33" l="1"/>
  <c r="F17" i="33"/>
  <c r="E17" i="33" s="1"/>
  <c r="D17" i="33" s="1"/>
  <c r="I16" i="33"/>
  <c r="F16" i="33"/>
  <c r="E16" i="33" s="1"/>
  <c r="D16" i="33" s="1"/>
  <c r="I48" i="32"/>
  <c r="J48" i="32"/>
  <c r="L48" i="32" s="1"/>
  <c r="G50" i="32"/>
  <c r="I50" i="32"/>
  <c r="J50" i="32" s="1"/>
  <c r="L50" i="32" s="1"/>
  <c r="E50" i="32"/>
  <c r="C113" i="32"/>
  <c r="B107" i="32"/>
  <c r="B106" i="32"/>
  <c r="B99" i="32"/>
  <c r="B98" i="32"/>
  <c r="B97" i="32"/>
  <c r="B85" i="32"/>
  <c r="L76" i="32"/>
  <c r="L79" i="32"/>
  <c r="L75" i="32"/>
  <c r="L78" i="32"/>
  <c r="L74" i="32"/>
  <c r="L73" i="32"/>
  <c r="L72" i="32"/>
  <c r="L71" i="32"/>
  <c r="H58" i="32"/>
  <c r="H57" i="32"/>
  <c r="H56" i="32"/>
  <c r="L55" i="32"/>
  <c r="H55" i="32"/>
  <c r="B87" i="32"/>
  <c r="L54" i="32"/>
  <c r="H54" i="32"/>
  <c r="B86" i="32"/>
  <c r="L53" i="32"/>
  <c r="H53" i="32"/>
  <c r="E49" i="32"/>
  <c r="B49" i="32"/>
  <c r="B50" i="32" s="1"/>
  <c r="B44" i="32"/>
  <c r="R41" i="32"/>
  <c r="B40" i="32"/>
  <c r="B43" i="32" s="1"/>
  <c r="B47" i="32" s="1"/>
  <c r="B48" i="32" s="1"/>
  <c r="D33" i="32"/>
  <c r="H73" i="32"/>
  <c r="P32" i="32"/>
  <c r="K31" i="32"/>
  <c r="K33" i="32" s="1"/>
  <c r="K35" i="32" s="1"/>
  <c r="H113" i="32" s="1"/>
  <c r="J31" i="32"/>
  <c r="J33" i="32"/>
  <c r="I31" i="32"/>
  <c r="I33" i="32" s="1"/>
  <c r="H31" i="32"/>
  <c r="H33" i="32" s="1"/>
  <c r="H35" i="32" s="1"/>
  <c r="E113" i="32" s="1"/>
  <c r="G31" i="32"/>
  <c r="G33" i="32" s="1"/>
  <c r="G35" i="32" s="1"/>
  <c r="D113" i="32" s="1"/>
  <c r="F31" i="32"/>
  <c r="D31" i="32"/>
  <c r="P30" i="32"/>
  <c r="Q30" i="32" s="1"/>
  <c r="D27" i="32"/>
  <c r="H78" i="32"/>
  <c r="D25" i="32"/>
  <c r="D21" i="32"/>
  <c r="A39" i="32" s="1"/>
  <c r="P20" i="32"/>
  <c r="K19" i="32"/>
  <c r="K21" i="32"/>
  <c r="J19" i="32"/>
  <c r="J21" i="32"/>
  <c r="I19" i="32"/>
  <c r="I21" i="32" s="1"/>
  <c r="I35" i="32" s="1"/>
  <c r="F113" i="32" s="1"/>
  <c r="H19" i="32"/>
  <c r="H21" i="32"/>
  <c r="G19" i="32"/>
  <c r="G21" i="32"/>
  <c r="F19" i="32"/>
  <c r="F21" i="32"/>
  <c r="D19" i="32"/>
  <c r="P18" i="32"/>
  <c r="Q18" i="32"/>
  <c r="F35" i="31"/>
  <c r="C110" i="31" s="1"/>
  <c r="B104" i="31"/>
  <c r="B103" i="31"/>
  <c r="B96" i="31"/>
  <c r="B95" i="31"/>
  <c r="B94" i="31"/>
  <c r="B82" i="31"/>
  <c r="L73" i="31"/>
  <c r="L76" i="31"/>
  <c r="L72" i="31"/>
  <c r="L71" i="31"/>
  <c r="L74" i="31" s="1"/>
  <c r="L70" i="31"/>
  <c r="L69" i="31"/>
  <c r="H69" i="31"/>
  <c r="L68" i="31"/>
  <c r="H65" i="31"/>
  <c r="H55" i="31"/>
  <c r="H54" i="31"/>
  <c r="H53" i="31"/>
  <c r="L52" i="31"/>
  <c r="M52" i="31" s="1"/>
  <c r="O52" i="31" s="1"/>
  <c r="H52" i="31"/>
  <c r="B84" i="31"/>
  <c r="L51" i="31"/>
  <c r="H51" i="31"/>
  <c r="B83" i="31"/>
  <c r="L50" i="31"/>
  <c r="H50" i="31"/>
  <c r="E47" i="31"/>
  <c r="B47" i="31"/>
  <c r="B44" i="31"/>
  <c r="R41" i="31"/>
  <c r="B40" i="31"/>
  <c r="B43" i="31" s="1"/>
  <c r="B46" i="31" s="1"/>
  <c r="D33" i="31"/>
  <c r="H70" i="31"/>
  <c r="D31" i="31"/>
  <c r="Q30" i="31"/>
  <c r="F27" i="31"/>
  <c r="D27" i="31"/>
  <c r="A42" i="31" s="1"/>
  <c r="P26" i="31"/>
  <c r="K25" i="31"/>
  <c r="K27" i="31"/>
  <c r="J25" i="31"/>
  <c r="J27" i="31"/>
  <c r="I25" i="31"/>
  <c r="I27" i="31" s="1"/>
  <c r="I35" i="31" s="1"/>
  <c r="F110" i="31" s="1"/>
  <c r="H25" i="31"/>
  <c r="H27" i="31" s="1"/>
  <c r="H35" i="31" s="1"/>
  <c r="E110" i="31" s="1"/>
  <c r="G25" i="31"/>
  <c r="G27" i="31"/>
  <c r="F25" i="31"/>
  <c r="P25" i="31" s="1"/>
  <c r="P27" i="31" s="1"/>
  <c r="D25" i="31"/>
  <c r="P24" i="31"/>
  <c r="K35" i="31"/>
  <c r="H110" i="31" s="1"/>
  <c r="D21" i="31"/>
  <c r="H59" i="31" s="1"/>
  <c r="A39" i="31"/>
  <c r="J35" i="31"/>
  <c r="G110" i="31" s="1"/>
  <c r="D19" i="31"/>
  <c r="Q18" i="31"/>
  <c r="G41" i="29"/>
  <c r="C19" i="29"/>
  <c r="C18" i="29"/>
  <c r="C17" i="29" a="1"/>
  <c r="C17" i="29" s="1"/>
  <c r="G8" i="29"/>
  <c r="D8" i="29"/>
  <c r="G6" i="29"/>
  <c r="D6" i="29"/>
  <c r="P32" i="1"/>
  <c r="K31" i="1"/>
  <c r="K33" i="1"/>
  <c r="J31" i="1"/>
  <c r="J33" i="1" s="1"/>
  <c r="I31" i="1"/>
  <c r="I33" i="1"/>
  <c r="H31" i="1"/>
  <c r="H33" i="1" s="1"/>
  <c r="G31" i="1"/>
  <c r="G33" i="1"/>
  <c r="F31" i="1"/>
  <c r="P31" i="1" s="1"/>
  <c r="P33" i="1" s="1"/>
  <c r="P30" i="1"/>
  <c r="P26" i="1"/>
  <c r="K25" i="1"/>
  <c r="K27" i="1"/>
  <c r="J25" i="1"/>
  <c r="J27" i="1" s="1"/>
  <c r="I25" i="1"/>
  <c r="I27" i="1"/>
  <c r="H25" i="1"/>
  <c r="H27" i="1"/>
  <c r="G25" i="1"/>
  <c r="G27" i="1" s="1"/>
  <c r="F25" i="1"/>
  <c r="F27" i="1" s="1"/>
  <c r="P24" i="1"/>
  <c r="G21" i="1"/>
  <c r="P20" i="1"/>
  <c r="K19" i="1"/>
  <c r="K21" i="1"/>
  <c r="K35" i="1" s="1"/>
  <c r="H110" i="1" s="1"/>
  <c r="J19" i="1"/>
  <c r="J21" i="1"/>
  <c r="I19" i="1"/>
  <c r="I21" i="1" s="1"/>
  <c r="I35" i="1" s="1"/>
  <c r="F110" i="1" s="1"/>
  <c r="H19" i="1"/>
  <c r="H21" i="1" s="1"/>
  <c r="H35" i="1" s="1"/>
  <c r="E110" i="1" s="1"/>
  <c r="G19" i="1"/>
  <c r="F19" i="1"/>
  <c r="F21" i="1" s="1"/>
  <c r="P19" i="1"/>
  <c r="P18" i="1"/>
  <c r="P21" i="1" s="1"/>
  <c r="H55" i="1"/>
  <c r="H54" i="1"/>
  <c r="H53" i="1"/>
  <c r="E47" i="1"/>
  <c r="J35" i="32"/>
  <c r="G113" i="32" s="1"/>
  <c r="A42" i="32"/>
  <c r="H64" i="32"/>
  <c r="H66" i="32"/>
  <c r="H68" i="32"/>
  <c r="H70" i="32"/>
  <c r="H75" i="32"/>
  <c r="F33" i="32"/>
  <c r="H72" i="32"/>
  <c r="G43" i="32"/>
  <c r="A46" i="32"/>
  <c r="H77" i="32"/>
  <c r="Q24" i="32"/>
  <c r="H63" i="32"/>
  <c r="H65" i="32"/>
  <c r="H67" i="32"/>
  <c r="H69" i="32"/>
  <c r="H71" i="32"/>
  <c r="L77" i="32"/>
  <c r="H79" i="32"/>
  <c r="H76" i="32"/>
  <c r="G35" i="31"/>
  <c r="D110" i="31" s="1"/>
  <c r="K50" i="31"/>
  <c r="M50" i="31" s="1"/>
  <c r="O50" i="31" s="1"/>
  <c r="G40" i="31"/>
  <c r="K68" i="31"/>
  <c r="M68" i="31"/>
  <c r="O68" i="31" s="1"/>
  <c r="K62" i="31"/>
  <c r="M62" i="31"/>
  <c r="O62" i="31" s="1"/>
  <c r="K53" i="31"/>
  <c r="M53" i="31"/>
  <c r="O53" i="31"/>
  <c r="K65" i="31"/>
  <c r="M65" i="31" s="1"/>
  <c r="O65" i="31" s="1"/>
  <c r="K71" i="31"/>
  <c r="K74" i="31"/>
  <c r="K59" i="31"/>
  <c r="M59" i="31"/>
  <c r="O59" i="31" s="1"/>
  <c r="K70" i="31"/>
  <c r="M70" i="31" s="1"/>
  <c r="O70" i="31" s="1"/>
  <c r="K73" i="31"/>
  <c r="M73" i="31"/>
  <c r="K67" i="31"/>
  <c r="M67" i="31" s="1"/>
  <c r="O67" i="31" s="1"/>
  <c r="K76" i="31"/>
  <c r="K64" i="31"/>
  <c r="M64" i="31" s="1"/>
  <c r="O64" i="31" s="1"/>
  <c r="K55" i="31"/>
  <c r="M55" i="31" s="1"/>
  <c r="O55" i="31" s="1"/>
  <c r="K52" i="31"/>
  <c r="G46" i="31"/>
  <c r="K61" i="31"/>
  <c r="M61" i="31"/>
  <c r="O61" i="31" s="1"/>
  <c r="H67" i="31"/>
  <c r="L75" i="31"/>
  <c r="Q24" i="31"/>
  <c r="H71" i="31"/>
  <c r="H61" i="31"/>
  <c r="A45" i="31"/>
  <c r="H62" i="31"/>
  <c r="H64" i="31"/>
  <c r="H66" i="31"/>
  <c r="H68" i="31"/>
  <c r="H76" i="31"/>
  <c r="H73" i="31"/>
  <c r="F33" i="1"/>
  <c r="K69" i="32"/>
  <c r="M69" i="32"/>
  <c r="O69" i="32"/>
  <c r="K63" i="32"/>
  <c r="M63" i="32" s="1"/>
  <c r="O63" i="32" s="1"/>
  <c r="K54" i="32"/>
  <c r="M54" i="32"/>
  <c r="O54" i="32" s="1"/>
  <c r="K72" i="32"/>
  <c r="M72" i="32"/>
  <c r="O72" i="32" s="1"/>
  <c r="K75" i="32"/>
  <c r="M75" i="32"/>
  <c r="M78" i="32" s="1"/>
  <c r="O78" i="32" s="1"/>
  <c r="K66" i="32"/>
  <c r="M66" i="32" s="1"/>
  <c r="O66" i="32" s="1"/>
  <c r="K57" i="32"/>
  <c r="M57" i="32"/>
  <c r="O57" i="32"/>
  <c r="K78" i="32"/>
  <c r="G44" i="32"/>
  <c r="I44" i="32"/>
  <c r="L44" i="32" s="1"/>
  <c r="I43" i="32"/>
  <c r="J43" i="32"/>
  <c r="L43" i="32"/>
  <c r="I46" i="31"/>
  <c r="J46" i="31" s="1"/>
  <c r="L46" i="31" s="1"/>
  <c r="G47" i="31"/>
  <c r="I47" i="31" s="1"/>
  <c r="L47" i="31" s="1"/>
  <c r="M76" i="31"/>
  <c r="O76" i="31"/>
  <c r="O73" i="31"/>
  <c r="G41" i="31"/>
  <c r="I41" i="31"/>
  <c r="L41" i="31"/>
  <c r="I40" i="31"/>
  <c r="J40" i="31" s="1"/>
  <c r="L40" i="31" s="1"/>
  <c r="O75" i="32"/>
  <c r="B13" i="5"/>
  <c r="A13" i="5"/>
  <c r="B12" i="5"/>
  <c r="B11" i="5"/>
  <c r="B6" i="5"/>
  <c r="B9" i="5" s="1"/>
  <c r="B4" i="5"/>
  <c r="C4" i="5" s="1"/>
  <c r="I17" i="20"/>
  <c r="F17" i="20"/>
  <c r="E17" i="20" s="1"/>
  <c r="D17" i="20" s="1"/>
  <c r="I16" i="20"/>
  <c r="F16" i="20"/>
  <c r="E16" i="20"/>
  <c r="D16" i="20" s="1"/>
  <c r="C110" i="1"/>
  <c r="H52" i="1"/>
  <c r="B84" i="1" s="1"/>
  <c r="L52" i="1"/>
  <c r="L51" i="1"/>
  <c r="L50" i="1"/>
  <c r="B5" i="5"/>
  <c r="D33" i="1"/>
  <c r="A45" i="1" s="1"/>
  <c r="D31" i="1"/>
  <c r="D27" i="1"/>
  <c r="C5" i="5" s="1"/>
  <c r="D25" i="1"/>
  <c r="D21" i="1"/>
  <c r="H74" i="1" s="1"/>
  <c r="D19" i="1"/>
  <c r="Q30" i="1"/>
  <c r="Q18" i="1"/>
  <c r="H51" i="1"/>
  <c r="B83" i="1"/>
  <c r="H50" i="1"/>
  <c r="B82" i="1"/>
  <c r="R41" i="1"/>
  <c r="A19" i="5"/>
  <c r="A17" i="5"/>
  <c r="B17" i="5"/>
  <c r="B15" i="5"/>
  <c r="B47" i="1"/>
  <c r="B44" i="1"/>
  <c r="L68" i="1"/>
  <c r="L69" i="1"/>
  <c r="L70" i="1"/>
  <c r="L72" i="1"/>
  <c r="L75" i="1" s="1"/>
  <c r="D6" i="5"/>
  <c r="D5" i="5"/>
  <c r="D11" i="5" s="1"/>
  <c r="H61" i="1"/>
  <c r="B40" i="1"/>
  <c r="B43" i="1" s="1"/>
  <c r="B46" i="1" s="1"/>
  <c r="B7" i="5"/>
  <c r="B22" i="5"/>
  <c r="A22" i="5"/>
  <c r="A15" i="5"/>
  <c r="A42" i="1"/>
  <c r="B104" i="1"/>
  <c r="A12" i="5"/>
  <c r="A10" i="5"/>
  <c r="A8" i="5"/>
  <c r="A9" i="5"/>
  <c r="L73" i="1"/>
  <c r="L76" i="1" s="1"/>
  <c r="L71" i="1"/>
  <c r="L74" i="1"/>
  <c r="B2" i="5"/>
  <c r="C2" i="5" s="1"/>
  <c r="B3" i="5"/>
  <c r="C3" i="5" s="1"/>
  <c r="A4" i="5"/>
  <c r="A3" i="5"/>
  <c r="A2" i="5"/>
  <c r="H72" i="1"/>
  <c r="H63" i="1"/>
  <c r="H75" i="1"/>
  <c r="H71" i="1"/>
  <c r="H62" i="1"/>
  <c r="Q24" i="1"/>
  <c r="G43" i="1"/>
  <c r="C6" i="5"/>
  <c r="B94" i="1"/>
  <c r="C11" i="5"/>
  <c r="C9" i="5"/>
  <c r="B103" i="1"/>
  <c r="B95" i="1"/>
  <c r="B96" i="1"/>
  <c r="D12" i="5"/>
  <c r="D9" i="5"/>
  <c r="I43" i="1"/>
  <c r="J43" i="1"/>
  <c r="L43" i="1" s="1"/>
  <c r="G44" i="1"/>
  <c r="I44" i="1" s="1"/>
  <c r="L44" i="1" s="1"/>
  <c r="C12" i="5"/>
  <c r="K66" i="31" l="1"/>
  <c r="M66" i="31" s="1"/>
  <c r="O66" i="31" s="1"/>
  <c r="K63" i="31"/>
  <c r="M63" i="31" s="1"/>
  <c r="O63" i="31" s="1"/>
  <c r="K72" i="31"/>
  <c r="M72" i="31" s="1"/>
  <c r="K60" i="31"/>
  <c r="M60" i="31" s="1"/>
  <c r="O60" i="31" s="1"/>
  <c r="K54" i="31"/>
  <c r="M54" i="31" s="1"/>
  <c r="O54" i="31" s="1"/>
  <c r="K75" i="31"/>
  <c r="P35" i="31"/>
  <c r="K51" i="31"/>
  <c r="M51" i="31" s="1"/>
  <c r="O51" i="31" s="1"/>
  <c r="K69" i="31"/>
  <c r="M69" i="31" s="1"/>
  <c r="O69" i="31" s="1"/>
  <c r="G43" i="31"/>
  <c r="I110" i="31"/>
  <c r="J35" i="1"/>
  <c r="G110" i="1" s="1"/>
  <c r="G35" i="1"/>
  <c r="D110" i="1" s="1"/>
  <c r="I110" i="1" s="1"/>
  <c r="K71" i="1"/>
  <c r="M71" i="1" s="1"/>
  <c r="K50" i="1"/>
  <c r="M50" i="1" s="1"/>
  <c r="O50" i="1" s="1"/>
  <c r="K59" i="1"/>
  <c r="M59" i="1" s="1"/>
  <c r="O59" i="1" s="1"/>
  <c r="K68" i="1"/>
  <c r="M68" i="1" s="1"/>
  <c r="O68" i="1" s="1"/>
  <c r="K53" i="1"/>
  <c r="M53" i="1" s="1"/>
  <c r="O53" i="1" s="1"/>
  <c r="G40" i="1"/>
  <c r="K65" i="1"/>
  <c r="M65" i="1" s="1"/>
  <c r="O65" i="1" s="1"/>
  <c r="K62" i="1"/>
  <c r="M62" i="1" s="1"/>
  <c r="O62" i="1" s="1"/>
  <c r="K74" i="1"/>
  <c r="K52" i="1"/>
  <c r="M52" i="1" s="1"/>
  <c r="O52" i="1" s="1"/>
  <c r="K55" i="1"/>
  <c r="M55" i="1" s="1"/>
  <c r="O55" i="1" s="1"/>
  <c r="G46" i="1"/>
  <c r="K73" i="1"/>
  <c r="M73" i="1" s="1"/>
  <c r="K70" i="1"/>
  <c r="M70" i="1" s="1"/>
  <c r="O70" i="1" s="1"/>
  <c r="K61" i="1"/>
  <c r="M61" i="1" s="1"/>
  <c r="O61" i="1" s="1"/>
  <c r="K67" i="1"/>
  <c r="M67" i="1" s="1"/>
  <c r="O67" i="1" s="1"/>
  <c r="K76" i="1"/>
  <c r="K64" i="1"/>
  <c r="M64" i="1" s="1"/>
  <c r="O64" i="1" s="1"/>
  <c r="I113" i="32"/>
  <c r="H68" i="1"/>
  <c r="H64" i="1"/>
  <c r="H60" i="31"/>
  <c r="H74" i="32"/>
  <c r="H62" i="32"/>
  <c r="H75" i="31"/>
  <c r="H72" i="31"/>
  <c r="H66" i="1"/>
  <c r="H73" i="1"/>
  <c r="P25" i="1"/>
  <c r="P27" i="1" s="1"/>
  <c r="H65" i="1"/>
  <c r="H69" i="1"/>
  <c r="P31" i="32"/>
  <c r="P33" i="32" s="1"/>
  <c r="H76" i="1"/>
  <c r="H60" i="1"/>
  <c r="H67" i="1"/>
  <c r="H74" i="31"/>
  <c r="P19" i="32"/>
  <c r="P21" i="32" s="1"/>
  <c r="H59" i="1"/>
  <c r="A39" i="1"/>
  <c r="H70" i="1"/>
  <c r="H63" i="31"/>
  <c r="M71" i="31"/>
  <c r="O71" i="1" l="1"/>
  <c r="M74" i="1"/>
  <c r="O74" i="1" s="1"/>
  <c r="O71" i="31"/>
  <c r="M74" i="31"/>
  <c r="O74" i="31" s="1"/>
  <c r="K66" i="1"/>
  <c r="M66" i="1" s="1"/>
  <c r="O66" i="1" s="1"/>
  <c r="K69" i="1"/>
  <c r="M69" i="1" s="1"/>
  <c r="O69" i="1" s="1"/>
  <c r="K75" i="1"/>
  <c r="K60" i="1"/>
  <c r="M60" i="1" s="1"/>
  <c r="O60" i="1" s="1"/>
  <c r="K63" i="1"/>
  <c r="M63" i="1" s="1"/>
  <c r="O63" i="1" s="1"/>
  <c r="K72" i="1"/>
  <c r="M72" i="1" s="1"/>
  <c r="K51" i="1"/>
  <c r="M51" i="1" s="1"/>
  <c r="O51" i="1" s="1"/>
  <c r="K54" i="1"/>
  <c r="M54" i="1" s="1"/>
  <c r="O54" i="1" s="1"/>
  <c r="K64" i="32"/>
  <c r="M64" i="32" s="1"/>
  <c r="O64" i="32" s="1"/>
  <c r="K79" i="32"/>
  <c r="K58" i="32"/>
  <c r="M58" i="32" s="1"/>
  <c r="O58" i="32" s="1"/>
  <c r="K73" i="32"/>
  <c r="M73" i="32" s="1"/>
  <c r="O73" i="32" s="1"/>
  <c r="K67" i="32"/>
  <c r="M67" i="32" s="1"/>
  <c r="O67" i="32" s="1"/>
  <c r="K55" i="32"/>
  <c r="M55" i="32" s="1"/>
  <c r="O55" i="32" s="1"/>
  <c r="K76" i="32"/>
  <c r="M76" i="32" s="1"/>
  <c r="K70" i="32"/>
  <c r="M70" i="32" s="1"/>
  <c r="O70" i="32" s="1"/>
  <c r="G47" i="32"/>
  <c r="G41" i="1"/>
  <c r="I41" i="1" s="1"/>
  <c r="L41" i="1" s="1"/>
  <c r="I40" i="1"/>
  <c r="J40" i="1" s="1"/>
  <c r="L40" i="1" s="1"/>
  <c r="G44" i="31"/>
  <c r="I44" i="31" s="1"/>
  <c r="J44" i="31" s="1"/>
  <c r="L44" i="31" s="1"/>
  <c r="I43" i="31"/>
  <c r="J43" i="31" s="1"/>
  <c r="L43" i="31" s="1"/>
  <c r="P35" i="1"/>
  <c r="K71" i="32"/>
  <c r="M71" i="32" s="1"/>
  <c r="O71" i="32" s="1"/>
  <c r="K77" i="32"/>
  <c r="K68" i="32"/>
  <c r="M68" i="32" s="1"/>
  <c r="O68" i="32" s="1"/>
  <c r="K65" i="32"/>
  <c r="M65" i="32" s="1"/>
  <c r="O65" i="32" s="1"/>
  <c r="K62" i="32"/>
  <c r="M62" i="32" s="1"/>
  <c r="O62" i="32" s="1"/>
  <c r="K56" i="32"/>
  <c r="M56" i="32" s="1"/>
  <c r="O56" i="32" s="1"/>
  <c r="G40" i="32"/>
  <c r="K53" i="32"/>
  <c r="M53" i="32" s="1"/>
  <c r="O53" i="32" s="1"/>
  <c r="P35" i="32"/>
  <c r="K74" i="32"/>
  <c r="M74" i="32" s="1"/>
  <c r="O73" i="1"/>
  <c r="M76" i="1"/>
  <c r="O76" i="1" s="1"/>
  <c r="I46" i="1"/>
  <c r="J46" i="1" s="1"/>
  <c r="L46" i="1" s="1"/>
  <c r="G47" i="1"/>
  <c r="I47" i="1" s="1"/>
  <c r="L47" i="1" s="1"/>
  <c r="O72" i="31"/>
  <c r="M75" i="31"/>
  <c r="O75" i="31" s="1"/>
  <c r="O74" i="32" l="1"/>
  <c r="M77" i="32"/>
  <c r="O77" i="32" s="1"/>
  <c r="G41" i="32"/>
  <c r="I41" i="32" s="1"/>
  <c r="J41" i="32" s="1"/>
  <c r="L41" i="32" s="1"/>
  <c r="I40" i="32"/>
  <c r="J40" i="32" s="1"/>
  <c r="L40" i="32" s="1"/>
  <c r="M75" i="1"/>
  <c r="O75" i="1" s="1"/>
  <c r="O72" i="1"/>
  <c r="G49" i="32"/>
  <c r="I49" i="32" s="1"/>
  <c r="J49" i="32" s="1"/>
  <c r="L49" i="32" s="1"/>
  <c r="I47" i="32"/>
  <c r="J47" i="32" s="1"/>
  <c r="L47" i="32" s="1"/>
  <c r="M79" i="32"/>
  <c r="O79" i="32" s="1"/>
  <c r="O76" i="32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<sst xmlns="http://schemas.openxmlformats.org/spreadsheetml/2006/main" count="1104" uniqueCount="275">
  <si>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</si>
  <si>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</si>
  <si>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</si>
  <si>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</si>
  <si>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</si>
  <si>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</si>
  <si>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</si>
  <si>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</si>
  <si>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</si>
  <si>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</si>
  <si>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</si>
  <si>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</si>
  <si>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</si>
  <si>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</si>
  <si>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</si>
  <si>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</si>
  <si>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</si>
  <si>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</si>
  <si>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</si>
  <si>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</si>
  <si>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</si>
  <si>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</si>
  <si>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</si>
  <si>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</si>
  <si>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</si>
  <si>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</si>
  <si>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</si>
  <si>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</si>
  <si>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</si>
  <si>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</si>
  <si>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</si>
  <si>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</si>
  <si>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</si>
  <si>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</si>
  <si>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</si>
  <si>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</si>
  <si>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</si>
  <si>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</si>
  <si>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</si>
  <si>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</si>
  <si>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WHITE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</si>
  <si>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</si>
  <si>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</si>
  <si>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</si>
  <si>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</si>
  <si>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</si>
  <si>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</si>
  <si>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</si>
  <si>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</si>
  <si>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</si>
  <si>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</si>
  <si>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</si>
  <si>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</si>
  <si>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CHỈ</t>
  </si>
  <si>
    <t>DUYỆT HÌNH IN THEO</t>
  </si>
  <si>
    <t>THÔNG TIN ĐỊNH VỊ HÌNH IN</t>
  </si>
  <si>
    <t>THÙNG CARTON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</si>
  <si>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</si>
  <si>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</si>
  <si>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</si>
  <si>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</si>
  <si>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</si>
  <si>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</si>
  <si>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</si>
  <si>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</si>
  <si>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</si>
  <si>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</si>
  <si>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</si>
  <si>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HÌNH ẢNH CHỈ ĐỂ THAM KHẢO KIỂU DÁNG STICKER VÀ VỊ TRÍ DÁN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</si>
  <si>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</si>
  <si>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</si>
  <si>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</si>
  <si>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</si>
  <si>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</si>
  <si>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</si>
  <si>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</si>
  <si>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</si>
  <si>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</si>
  <si>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</si>
  <si>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</si>
  <si>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</si>
  <si>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</si>
  <si>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</si>
  <si>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</si>
  <si>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</si>
  <si>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</si>
  <si>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</si>
  <si>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</si>
  <si>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</si>
  <si>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</si>
  <si>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YELLOW</t>
  </si>
  <si>
    <t>KHÔNG CÓ</t>
  </si>
  <si>
    <t>-CÁCH MAY THEO NHƯ ÁO MẪU VÀ TÀI LIỆU ĐÍNH KÈM</t>
  </si>
  <si>
    <t>- GHI CHÚ…</t>
  </si>
  <si>
    <t>PP MEETING DATE</t>
  </si>
  <si>
    <t xml:space="preserve">BUYER </t>
  </si>
  <si>
    <t>SEASON</t>
  </si>
  <si>
    <t>ITEM</t>
  </si>
  <si>
    <t>Fabric</t>
  </si>
  <si>
    <t>Trims and Accessories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</si>
  <si>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</si>
  <si>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</si>
  <si>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</si>
  <si>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</si>
  <si>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</si>
  <si>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</si>
  <si>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>Washing</t>
  </si>
  <si>
    <t>Packing</t>
  </si>
  <si>
    <t>STICKER POLYBAG</t>
  </si>
  <si>
    <t>GÓI CHỐNG ẨM</t>
  </si>
  <si>
    <t>BIG POLY BAG</t>
  </si>
  <si>
    <t>SS TEE</t>
  </si>
  <si>
    <t>SINGLE JERSEY 100% CM16 230GSM</t>
  </si>
  <si>
    <t>100% COTTON</t>
  </si>
  <si>
    <t>181CM</t>
  </si>
  <si>
    <t>SỐ LƯỢNG CẦN CẤP CHO TEST IN</t>
  </si>
  <si>
    <t>RIB 1X1 100% COTTON CM16 300-330GSM</t>
  </si>
  <si>
    <t>CLEAR</t>
  </si>
  <si>
    <t>BAO NYLON 14"X16", CÓ LOGO</t>
  </si>
  <si>
    <t>TBC</t>
  </si>
  <si>
    <t>DUYỆT THEO PPS CHUYỂN NGÀY 10/6</t>
  </si>
  <si>
    <t>DUYỆT THEO PPS CHUYỂN NGÀY 2/6</t>
  </si>
  <si>
    <t>MAY KẸP VÀO VIỀN CỔ GIỬA CỔ SAU</t>
  </si>
  <si>
    <t xml:space="preserve">DÁN BÊN GÓC PHẢI MẶT TRƯỚC BAO KHI NHÌN, CÁCH MÉP 2" VÀ CÁCH ĐÁY BAO 2" </t>
  </si>
  <si>
    <t>14"X16"</t>
  </si>
  <si>
    <t>GHI ĐẦY ĐỦ THÔNG TIN BÊN NGOÀI THÙNG</t>
  </si>
  <si>
    <t>CẮT CHÍNH XÁC</t>
  </si>
  <si>
    <t>ĐÓNG TRONG TỪNG SẢN PHẨM</t>
  </si>
  <si>
    <t>KHÔNG THÊU</t>
  </si>
  <si>
    <t>CHẤT LƯỢNG VÀ MÀU SẮC</t>
  </si>
  <si>
    <r>
      <rPr>
        <b/>
        <u/>
        <sz val="18"/>
        <rFont val="Muli"/>
      </rPr>
      <t>ĐỊNH VỊ HÌNH THÊU: THÂN TRƯỚC</t>
    </r>
    <r>
      <rPr>
        <sz val="18"/>
        <rFont val="Muli"/>
      </rPr>
      <t xml:space="preserve">
CÁCH TÂM GIỮA ÁO </t>
    </r>
  </si>
  <si>
    <t>CUSTOMER: GOLF WANG</t>
  </si>
  <si>
    <t>Chest width @ 2.5cm down from underar</t>
  </si>
  <si>
    <t>RỘNG NGỰC DƯỚI NÁCH 2.5CM</t>
  </si>
  <si>
    <t xml:space="preserve">Bottom Opening </t>
  </si>
  <si>
    <t>Shoulder width (point to point)</t>
  </si>
  <si>
    <t>Neck width( seam to seam)</t>
  </si>
  <si>
    <t>Front neck drop (from HPS to seam)</t>
  </si>
  <si>
    <t>Back neck drop (from HPS to seam)</t>
  </si>
  <si>
    <t>Armhole Straight</t>
  </si>
  <si>
    <t>NÁCH ĐO THẲNG</t>
  </si>
  <si>
    <t>Sleeve Length</t>
  </si>
  <si>
    <t>DÀI TAY</t>
  </si>
  <si>
    <t>1/2 Bicep @ 2.5cm from armpit</t>
  </si>
  <si>
    <t>BẮP TAY DƯỚI NÁCH 2.5CM</t>
  </si>
  <si>
    <t xml:space="preserve">Sleeve Opening </t>
  </si>
  <si>
    <t>Cuff height</t>
  </si>
  <si>
    <t>Hem height</t>
  </si>
  <si>
    <t>Neck rib height</t>
  </si>
  <si>
    <t>L (NEW)</t>
  </si>
  <si>
    <t>7 ZEM</t>
  </si>
  <si>
    <t xml:space="preserve">ĐÓNG TRONG MỔI THÙNG CARTON, </t>
  </si>
  <si>
    <t>TRIM ĐÃ NHẬP KHO</t>
  </si>
  <si>
    <t>MEASUREMENTS= INCHES</t>
  </si>
  <si>
    <t>DESCRIPTION</t>
  </si>
  <si>
    <t>TOLERANCE (-/+)</t>
  </si>
  <si>
    <t>SỬ DỤNG LOẠI QUA MÁY DÒ KIM</t>
  </si>
  <si>
    <t>CÁCH GẮN NHÃN THEO TÁC NGHIỆP SX</t>
  </si>
  <si>
    <t>HÌNH IN THÂN TRƯỚC</t>
  </si>
  <si>
    <t>SIZE ART</t>
  </si>
  <si>
    <t>DROP 1</t>
  </si>
  <si>
    <t>G10STS116-LAN 3-NGAY 07-04-2023</t>
  </si>
  <si>
    <t xml:space="preserve">Body length HPS     </t>
  </si>
  <si>
    <t>DÀI THÂN TỪ HPS</t>
  </si>
  <si>
    <t>ADJUSTED AS PER COMMENT ON 7/4/2023</t>
  </si>
  <si>
    <t>RỘNG LAI</t>
  </si>
  <si>
    <t>NGANG VAI</t>
  </si>
  <si>
    <t>ADJUSTED GRADING RULE TO CONSISTANT</t>
  </si>
  <si>
    <t>RỘNG CỔ</t>
  </si>
  <si>
    <t>HẠ CỔ TRƯỚC</t>
  </si>
  <si>
    <t>HẠ CỔ SAU</t>
  </si>
  <si>
    <t>LAI TAY</t>
  </si>
  <si>
    <t>CAO LAI TAY</t>
  </si>
  <si>
    <t>CAO LAI ÁO</t>
  </si>
  <si>
    <t>CAO RIB CỒ</t>
  </si>
  <si>
    <t xml:space="preserve">          </t>
  </si>
  <si>
    <r>
      <rPr>
        <b/>
        <u/>
        <sz val="22"/>
        <rFont val="Muli"/>
      </rPr>
      <t>ĐỊNH VỊ HÌNH IN: THÂN TRƯỚC</t>
    </r>
    <r>
      <rPr>
        <sz val="22"/>
        <rFont val="Muli"/>
      </rPr>
      <t xml:space="preserve">
CANH GIỮA THÂN TRƯỚC, CÁCH ĐƯỜNG TRA CỔ</t>
    </r>
  </si>
  <si>
    <r>
      <t>THÊU :</t>
    </r>
    <r>
      <rPr>
        <b/>
        <sz val="36"/>
        <color theme="1"/>
        <rFont val="Muli"/>
      </rPr>
      <t xml:space="preserve"> </t>
    </r>
  </si>
  <si>
    <r>
      <rPr>
        <b/>
        <u/>
        <sz val="36"/>
        <color theme="1"/>
        <rFont val="Muli"/>
      </rPr>
      <t>ĐỊNH VỊ HÌNH THÊU: THÂN TRƯỚC</t>
    </r>
    <r>
      <rPr>
        <sz val="36"/>
        <color theme="1"/>
        <rFont val="Muli"/>
      </rPr>
      <t xml:space="preserve">
CANH GIỮA NGỰC TRÁI, CÁCH ĐỈNH VAI</t>
    </r>
  </si>
  <si>
    <r>
      <t>WASH:</t>
    </r>
    <r>
      <rPr>
        <sz val="36"/>
        <color theme="1"/>
        <rFont val="Muli"/>
      </rPr>
      <t xml:space="preserve"> </t>
    </r>
  </si>
  <si>
    <r>
      <t>IN :</t>
    </r>
    <r>
      <rPr>
        <b/>
        <sz val="36"/>
        <rFont val="Muli"/>
      </rPr>
      <t xml:space="preserve"> </t>
    </r>
    <r>
      <rPr>
        <b/>
        <u/>
        <sz val="36"/>
        <rFont val="Muli"/>
      </rPr>
      <t>IN THÂN TRƯỚC- IN BTP- IN TRONG NHÀ</t>
    </r>
  </si>
  <si>
    <t>MER - THÚY 205</t>
  </si>
  <si>
    <t>BRIGHT WHITE 11-0601 TPG</t>
  </si>
  <si>
    <t>7069 WHITE</t>
  </si>
  <si>
    <r>
      <t>NHÃN CHÍNH 120MM X 40MM</t>
    </r>
    <r>
      <rPr>
        <b/>
        <sz val="24"/>
        <rFont val="Muli"/>
      </rPr>
      <t xml:space="preserve"> (CÓ CHỮ TIẾNG TRUNG)</t>
    </r>
  </si>
  <si>
    <t>2.5”</t>
  </si>
  <si>
    <t>2.25”</t>
  </si>
  <si>
    <t>ELDER TEE  by GOLF WANG</t>
  </si>
  <si>
    <t>G10STS174</t>
  </si>
  <si>
    <t xml:space="preserve"> LT BROWN</t>
  </si>
  <si>
    <t>DULL BLUE</t>
  </si>
  <si>
    <t xml:space="preserve"> BURRO 17-1322 TPG</t>
  </si>
  <si>
    <t xml:space="preserve"> FORGET-ME-NOT 15-4312 TCX</t>
  </si>
  <si>
    <t>GWFW24P0819015T00K
DỰ KIẾN 29/7/24</t>
  </si>
  <si>
    <t>GWFW24P0819016T00K
DỰ KIẾN 29/7/24</t>
  </si>
  <si>
    <t>GWFW24P0819017T00K
DỰ KIẾN 29/7/24</t>
  </si>
  <si>
    <t>GWFW24P0819018T00K
DỰ KIẾN 29/7/24</t>
  </si>
  <si>
    <t>GWFW24P0819007T00K
DỰ KIẾN 29/7/24</t>
  </si>
  <si>
    <t>GWFW24P0819008T00K
DỰ KIẾN 29/7/24</t>
  </si>
  <si>
    <t>FORGET-ME-NOT</t>
  </si>
  <si>
    <t>BL5158</t>
  </si>
  <si>
    <t>BURRO</t>
  </si>
  <si>
    <t>BE7615</t>
  </si>
  <si>
    <t>G10  FW24   G2669</t>
  </si>
  <si>
    <t>FW24 PRODUCTION</t>
  </si>
  <si>
    <r>
      <rPr>
        <b/>
        <u/>
        <sz val="30"/>
        <rFont val="Muli"/>
      </rPr>
      <t xml:space="preserve">TRIỂN KHAI MAY MẪU: </t>
    </r>
    <r>
      <rPr>
        <b/>
        <sz val="30"/>
        <rFont val="Muli"/>
      </rPr>
      <t>MẪU THAM KHẢO CÁCH MAY LÀ ÁO MẪU G10STS171, MÀU JET BLACK, SIZE L CHUYỂN CÙNG TÁC NGHIỆP G10STS171 NGÀY 5/8/24</t>
    </r>
  </si>
  <si>
    <t>SHIPPING SAMPLE</t>
  </si>
  <si>
    <t>G10-0875</t>
  </si>
  <si>
    <t>G10-0879</t>
  </si>
  <si>
    <t>DUYỆT HÌNH IN THEO PP MÀU WHITE DỰ KIẾN CHUYỂN 30.8.24</t>
  </si>
  <si>
    <t>DUYỆT HÌNH IN THEO PP MÀU BROWN DỰ KIẾN CHUYỂN 30.8.24</t>
  </si>
  <si>
    <t>DUYỆT HÌNH IN THEO PP MÀU BLUE DỰ KIẾN CHUYỂN 30.8.24</t>
  </si>
  <si>
    <t>MER.QT-4.BM4</t>
  </si>
  <si>
    <t>02</t>
  </si>
  <si>
    <t>01/01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</si>
  <si>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</si>
  <si>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</si>
  <si>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</si>
  <si>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</si>
  <si>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</si>
  <si>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</si>
  <si>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VẢI CHÍNH ĐÃ NHẬP KHO</t>
  </si>
  <si>
    <t>ZA</t>
  </si>
  <si>
    <t>CẤP RẬP THÂN TRƯỚC FULL SIZE ĐỂ ĐỊNH VỊ HÌNH IN</t>
  </si>
  <si>
    <t>MAY THEO MẪU PP CHUYỂN KÈM TÁC NGHIỆP</t>
  </si>
  <si>
    <t>VỆ SINH CÔNG NGHIỆP SẠCH SẼ
ĐÓNG GÓI THEO QUY CÁCH ĐÓNG GÓI ĐÍNH KÈM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</si>
  <si>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</si>
  <si>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</si>
  <si>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</si>
  <si>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</si>
  <si>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</si>
  <si>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</si>
  <si>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</si>
  <si>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</si>
  <si>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</si>
  <si>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</si>
  <si>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</si>
  <si>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</si>
  <si>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</si>
  <si>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</si>
  <si>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</si>
  <si>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</si>
  <si>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</si>
  <si>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</si>
  <si>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</si>
  <si>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</si>
  <si>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</si>
  <si>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</si>
  <si>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</si>
  <si>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</si>
  <si>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</si>
  <si>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</si>
  <si>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</si>
  <si>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</si>
  <si>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</si>
  <si>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CHUYỂN TN SAU</t>
  </si>
  <si>
    <t>GWFW24P0819017T00K
LOT T0318/7 - ÁNH A, CẤP TRIỆT TIÊU</t>
  </si>
  <si>
    <t>GWFW24P0819018T00K
LOT T0318/7 - ÁNH A, CẤP TRIỆT TIÊU</t>
  </si>
  <si>
    <t>ĐÃ CHUYỂN TN 6/8/24</t>
  </si>
  <si>
    <t>KHÔNG MIX ÁNH VẢI CHÍNH/RIB</t>
  </si>
  <si>
    <t>GWFW24P0819007T00K
LOT T0748/6 - ÁNH B, CẤP TRIỆT TIÊU</t>
  </si>
  <si>
    <t>GWFW24P0819007T00K
LOT T0749/6 - ÁNH C, CẤP ĐỦ</t>
  </si>
  <si>
    <t>GWFW24P0819008T00K
LOT T0748/6 - ÁNH B, CẤP ĐỦ</t>
  </si>
  <si>
    <t>GWFW24P0819008T00K
LOT T0749/6 - ÁNH C, CẤP ĐỦ</t>
  </si>
  <si>
    <t>GWFW24P0819015T00K
LOT T0612/7 - ÁNH A, CẤP TRIỆT TIÊU</t>
  </si>
  <si>
    <t>GWFW24P0819016T00K
LOT T0612/7 - ÁNH A, CẤP TRIỆT TIÊU</t>
  </si>
  <si>
    <t>2.75”</t>
  </si>
  <si>
    <t>3”</t>
  </si>
  <si>
    <t>3.25”</t>
  </si>
  <si>
    <t>3.5”</t>
  </si>
  <si>
    <t>8” WIDE x 3.44” TALL</t>
  </si>
  <si>
    <t>7.5” WIDE x 3.22” TALL</t>
  </si>
  <si>
    <t>STYLE: NFL SHORT SLEEVE TEE</t>
  </si>
  <si>
    <t>3XL</t>
  </si>
  <si>
    <t>4XL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</si>
</sst>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_-* #,##0.00_-;\-* #,##0.00_-;_-* &quot;-&quot;??_-;_-@_-"/>
    <numFmt numFmtId="174" formatCode="_([$VND]\ * #,##0_);_([$VND]\ * \(#,##0\);_([$VND]\ * &quot;-&quot;_);_(@_)"/>
    <numFmt numFmtId="175" formatCode="_-[$VND]\ * #,##0_-;\-[$VND]\ * #,##0_-;_-[$VND]\ * &quot;-&quot;_-;_-@_-"/>
  </numFmts>
  <fonts count="8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b/>
      <sz val="36"/>
      <name val="Muli"/>
    </font>
    <font>
      <b/>
      <sz val="16"/>
      <name val="Muli"/>
    </font>
    <font>
      <sz val="13"/>
      <name val="Muli"/>
    </font>
    <font>
      <sz val="26"/>
      <name val="Muli"/>
    </font>
    <font>
      <b/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sz val="15"/>
      <name val="Muli"/>
    </font>
    <font>
      <u/>
      <sz val="15"/>
      <name val="Muli"/>
    </font>
    <font>
      <b/>
      <sz val="28"/>
      <name val="Muli"/>
    </font>
    <font>
      <b/>
      <sz val="11"/>
      <name val="Muli"/>
    </font>
    <font>
      <sz val="18"/>
      <name val="Muli"/>
    </font>
    <font>
      <sz val="12"/>
      <name val="Muli"/>
    </font>
    <font>
      <sz val="11"/>
      <name val="Muli"/>
    </font>
    <font>
      <b/>
      <sz val="18"/>
      <name val="Muli"/>
    </font>
    <font>
      <sz val="20"/>
      <name val="Muli"/>
    </font>
    <font>
      <sz val="14"/>
      <name val="Muli"/>
    </font>
    <font>
      <b/>
      <u/>
      <sz val="18"/>
      <name val="Muli"/>
    </font>
    <font>
      <b/>
      <u/>
      <sz val="12"/>
      <name val="Muli"/>
    </font>
    <font>
      <b/>
      <sz val="14"/>
      <name val="Muli"/>
    </font>
    <font>
      <b/>
      <sz val="12"/>
      <name val="Muli"/>
    </font>
    <font>
      <b/>
      <sz val="48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sz val="28"/>
      <name val="Muli"/>
    </font>
    <font>
      <sz val="36"/>
      <name val="Muli"/>
    </font>
    <font>
      <sz val="10"/>
      <name val="Verdana"/>
      <family val="2"/>
    </font>
    <font>
      <sz val="12"/>
      <color theme="1"/>
      <name val="Calibri"/>
      <family val="2"/>
      <charset val="134"/>
      <scheme val="minor"/>
    </font>
    <font>
      <b/>
      <sz val="11"/>
      <name val="EuclidCircularA-Regular"/>
    </font>
    <font>
      <sz val="11"/>
      <color theme="1"/>
      <name val="Euclidcirculara-regular"/>
    </font>
    <font>
      <sz val="10"/>
      <color theme="1"/>
      <name val="Euclidcirculara-regular"/>
    </font>
    <font>
      <b/>
      <sz val="11"/>
      <color theme="1"/>
      <name val="Euclidcirculara-regular"/>
    </font>
    <font>
      <b/>
      <sz val="11"/>
      <color rgb="FFFF0000"/>
      <name val="Euclidcirculara-regula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Verdana"/>
      <family val="2"/>
    </font>
    <font>
      <b/>
      <sz val="20"/>
      <name val="Muli"/>
    </font>
    <font>
      <b/>
      <u/>
      <sz val="36"/>
      <name val="Muli"/>
    </font>
    <font>
      <b/>
      <u/>
      <sz val="22"/>
      <name val="Muli"/>
    </font>
    <font>
      <sz val="26"/>
      <color theme="1"/>
      <name val="Muli"/>
    </font>
    <font>
      <sz val="36"/>
      <color theme="1"/>
      <name val="Muli"/>
    </font>
    <font>
      <b/>
      <u/>
      <sz val="36"/>
      <color theme="1"/>
      <name val="Muli"/>
    </font>
    <font>
      <b/>
      <sz val="36"/>
      <color theme="1"/>
      <name val="Muli"/>
    </font>
    <font>
      <b/>
      <sz val="36"/>
      <color theme="9" tint="-0.249977111117893"/>
      <name val="Muli"/>
    </font>
    <font>
      <sz val="36"/>
      <color theme="9" tint="-0.249977111117893"/>
      <name val="Muli"/>
    </font>
    <font>
      <b/>
      <u/>
      <sz val="30"/>
      <name val="Muli"/>
    </font>
    <font>
      <sz val="11"/>
      <color theme="1"/>
      <name val="Calibri"/>
      <family val="2"/>
      <charset val="163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6"/>
      <name val="Euclid Circular A Light"/>
      <family val="2"/>
    </font>
    <font>
      <b/>
      <sz val="11"/>
      <color theme="1"/>
      <name val="Muli"/>
    </font>
    <font>
      <sz val="11"/>
      <color theme="1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b/>
      <sz val="22"/>
      <color theme="1"/>
      <name val="Muli"/>
    </font>
    <font>
      <b/>
      <sz val="16"/>
      <color theme="1"/>
      <name val="Muli"/>
    </font>
    <font>
      <b/>
      <sz val="12"/>
      <color theme="1"/>
      <name val="Muli"/>
    </font>
    <font>
      <sz val="12"/>
      <color theme="1"/>
      <name val="Muli"/>
    </font>
    <font>
      <sz val="11"/>
      <color rgb="FFFFFF00"/>
      <name val="Euclidcirculara-regular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ECECE"/>
        <bgColor rgb="FFCECECE"/>
      </patternFill>
    </fill>
    <fill>
      <patternFill patternType="solid">
        <fgColor rgb="FFFBD4B4"/>
        <bgColor rgb="FFFBD4B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5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8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8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9" borderId="23" applyNumberFormat="0" applyProtection="0">
      <alignment horizontal="right" vertical="center"/>
    </xf>
    <xf numFmtId="0" fontId="2" fillId="10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20" fillId="0" borderId="0"/>
    <xf numFmtId="0" fontId="10" fillId="0" borderId="0"/>
    <xf numFmtId="0" fontId="52" fillId="0" borderId="0"/>
    <xf numFmtId="0" fontId="53" fillId="0" borderId="0">
      <alignment vertical="center"/>
    </xf>
    <xf numFmtId="43" fontId="53" fillId="0" borderId="0" applyFont="0" applyFill="0" applyBorder="0" applyAlignment="0" applyProtection="0"/>
    <xf numFmtId="0" fontId="2" fillId="0" borderId="0"/>
    <xf numFmtId="0" fontId="1" fillId="0" borderId="0"/>
    <xf numFmtId="0" fontId="73" fillId="0" borderId="0"/>
    <xf numFmtId="173" fontId="2" fillId="0" borderId="0" applyFont="0" applyFill="0" applyBorder="0" applyAlignment="0" applyProtection="0"/>
    <xf numFmtId="0" fontId="1" fillId="0" borderId="0"/>
    <xf numFmtId="0" fontId="1" fillId="0" borderId="0"/>
    <xf numFmtId="0" fontId="74" fillId="0" borderId="0" applyNumberFormat="0" applyFill="0" applyBorder="0" applyAlignment="0" applyProtection="0">
      <alignment vertical="top"/>
      <protection locked="0"/>
    </xf>
    <xf numFmtId="17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/>
    <xf numFmtId="174" fontId="1" fillId="0" borderId="0"/>
    <xf numFmtId="174" fontId="1" fillId="0" borderId="0"/>
    <xf numFmtId="175" fontId="2" fillId="0" borderId="0"/>
    <xf numFmtId="173" fontId="2" fillId="0" borderId="0" applyFont="0" applyFill="0" applyBorder="0" applyAlignment="0" applyProtection="0"/>
    <xf numFmtId="43" fontId="75" fillId="0" borderId="0" applyFont="0" applyFill="0" applyBorder="0" applyAlignment="0" applyProtection="0"/>
    <xf numFmtId="44" fontId="1" fillId="0" borderId="0" applyFont="0" applyFill="0" applyBorder="0" applyAlignment="0" applyProtection="0"/>
    <xf numFmtId="174" fontId="2" fillId="0" borderId="0"/>
    <xf numFmtId="173" fontId="2" fillId="0" borderId="0" applyFont="0" applyFill="0" applyBorder="0" applyAlignment="0" applyProtection="0"/>
  </cellStyleXfs>
  <cellXfs count="434">
    <xf numFmtId="0" fontId="0" fillId="0" borderId="0" xfId="0"/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3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 applyAlignment="1">
      <alignment horizontal="left" vertical="center"/>
    </xf>
    <xf numFmtId="0" fontId="28" fillId="3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28" fillId="2" borderId="0" xfId="0" applyFont="1" applyFill="1" applyAlignment="1">
      <alignment vertical="center" wrapText="1"/>
    </xf>
    <xf numFmtId="0" fontId="28" fillId="2" borderId="1" xfId="0" applyFont="1" applyFill="1" applyBorder="1" applyAlignment="1" applyProtection="1">
      <alignment vertical="center"/>
      <protection hidden="1"/>
    </xf>
    <xf numFmtId="0" fontId="29" fillId="2" borderId="1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left" vertical="center" wrapText="1"/>
    </xf>
    <xf numFmtId="0" fontId="28" fillId="2" borderId="1" xfId="0" applyFont="1" applyFill="1" applyBorder="1" applyAlignment="1">
      <alignment vertical="center"/>
    </xf>
    <xf numFmtId="0" fontId="28" fillId="2" borderId="1" xfId="0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 wrapText="1"/>
    </xf>
    <xf numFmtId="15" fontId="28" fillId="2" borderId="1" xfId="0" applyNumberFormat="1" applyFont="1" applyFill="1" applyBorder="1" applyAlignment="1">
      <alignment horizontal="left" vertical="center"/>
    </xf>
    <xf numFmtId="164" fontId="28" fillId="2" borderId="1" xfId="0" quotePrefix="1" applyNumberFormat="1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left" vertical="center"/>
    </xf>
    <xf numFmtId="0" fontId="28" fillId="2" borderId="0" xfId="0" applyFont="1" applyFill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28" fillId="2" borderId="0" xfId="0" applyFont="1" applyFill="1" applyAlignment="1">
      <alignment horizontal="right" vertical="center"/>
    </xf>
    <xf numFmtId="0" fontId="28" fillId="2" borderId="0" xfId="0" applyFont="1" applyFill="1" applyAlignment="1">
      <alignment horizontal="right" vertical="center" wrapText="1"/>
    </xf>
    <xf numFmtId="0" fontId="28" fillId="0" borderId="2" xfId="0" applyFont="1" applyBorder="1" applyAlignment="1">
      <alignment horizontal="right" vertical="center"/>
    </xf>
    <xf numFmtId="0" fontId="28" fillId="2" borderId="2" xfId="0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0" fontId="33" fillId="2" borderId="4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horizontal="right" vertical="center"/>
    </xf>
    <xf numFmtId="0" fontId="23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horizontal="right" vertical="center" wrapText="1"/>
    </xf>
    <xf numFmtId="0" fontId="23" fillId="2" borderId="0" xfId="0" applyFont="1" applyFill="1" applyAlignment="1">
      <alignment horizontal="center" vertical="center"/>
    </xf>
    <xf numFmtId="0" fontId="34" fillId="3" borderId="30" xfId="0" applyFont="1" applyFill="1" applyBorder="1" applyAlignment="1">
      <alignment vertical="center"/>
    </xf>
    <xf numFmtId="0" fontId="34" fillId="3" borderId="21" xfId="0" applyFont="1" applyFill="1" applyBorder="1" applyAlignment="1">
      <alignment vertical="center" wrapText="1"/>
    </xf>
    <xf numFmtId="0" fontId="34" fillId="3" borderId="14" xfId="0" applyFont="1" applyFill="1" applyBorder="1" applyAlignment="1">
      <alignment vertical="center"/>
    </xf>
    <xf numFmtId="0" fontId="34" fillId="3" borderId="15" xfId="0" applyFont="1" applyFill="1" applyBorder="1" applyAlignment="1">
      <alignment vertical="center"/>
    </xf>
    <xf numFmtId="0" fontId="34" fillId="3" borderId="0" xfId="0" applyFont="1" applyFill="1" applyAlignment="1">
      <alignment vertical="center"/>
    </xf>
    <xf numFmtId="0" fontId="27" fillId="2" borderId="10" xfId="0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/>
    </xf>
    <xf numFmtId="1" fontId="27" fillId="2" borderId="11" xfId="0" applyNumberFormat="1" applyFont="1" applyFill="1" applyBorder="1" applyAlignment="1">
      <alignment horizontal="center" vertical="center" wrapText="1"/>
    </xf>
    <xf numFmtId="165" fontId="27" fillId="2" borderId="11" xfId="0" applyNumberFormat="1" applyFont="1" applyFill="1" applyBorder="1" applyAlignment="1">
      <alignment horizontal="center" vertical="center"/>
    </xf>
    <xf numFmtId="1" fontId="27" fillId="2" borderId="11" xfId="0" applyNumberFormat="1" applyFont="1" applyFill="1" applyBorder="1" applyAlignment="1">
      <alignment horizontal="center" vertical="center"/>
    </xf>
    <xf numFmtId="0" fontId="34" fillId="3" borderId="14" xfId="0" applyFont="1" applyFill="1" applyBorder="1" applyAlignment="1">
      <alignment vertical="center" wrapText="1"/>
    </xf>
    <xf numFmtId="0" fontId="3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27" fillId="2" borderId="16" xfId="0" applyFont="1" applyFill="1" applyBorder="1" applyAlignment="1">
      <alignment horizontal="center" vertical="center"/>
    </xf>
    <xf numFmtId="1" fontId="27" fillId="2" borderId="16" xfId="0" applyNumberFormat="1" applyFont="1" applyFill="1" applyBorder="1" applyAlignment="1">
      <alignment horizontal="left" vertical="center"/>
    </xf>
    <xf numFmtId="2" fontId="27" fillId="2" borderId="16" xfId="0" applyNumberFormat="1" applyFont="1" applyFill="1" applyBorder="1" applyAlignment="1">
      <alignment horizontal="center" vertical="center"/>
    </xf>
    <xf numFmtId="1" fontId="28" fillId="2" borderId="16" xfId="0" applyNumberFormat="1" applyFont="1" applyFill="1" applyBorder="1" applyAlignment="1">
      <alignment horizontal="center" vertical="center"/>
    </xf>
    <xf numFmtId="1" fontId="28" fillId="2" borderId="15" xfId="0" applyNumberFormat="1" applyFont="1" applyFill="1" applyBorder="1" applyAlignment="1">
      <alignment vertical="center"/>
    </xf>
    <xf numFmtId="1" fontId="27" fillId="2" borderId="16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horizontal="center" vertical="center" wrapText="1"/>
    </xf>
    <xf numFmtId="0" fontId="37" fillId="2" borderId="0" xfId="0" applyFont="1" applyFill="1" applyAlignment="1">
      <alignment vertical="center"/>
    </xf>
    <xf numFmtId="0" fontId="35" fillId="2" borderId="4" xfId="0" applyFont="1" applyFill="1" applyBorder="1" applyAlignment="1">
      <alignment vertical="center"/>
    </xf>
    <xf numFmtId="0" fontId="35" fillId="2" borderId="4" xfId="0" applyFont="1" applyFill="1" applyBorder="1" applyAlignment="1">
      <alignment vertical="center" wrapText="1"/>
    </xf>
    <xf numFmtId="0" fontId="35" fillId="2" borderId="4" xfId="0" applyFont="1" applyFill="1" applyBorder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 wrapText="1"/>
    </xf>
    <xf numFmtId="2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 wrapText="1"/>
    </xf>
    <xf numFmtId="166" fontId="27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36" fillId="2" borderId="0" xfId="0" applyFont="1" applyFill="1" applyAlignment="1">
      <alignment vertical="center" wrapText="1"/>
    </xf>
    <xf numFmtId="1" fontId="36" fillId="2" borderId="17" xfId="0" applyNumberFormat="1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left" vertical="center"/>
    </xf>
    <xf numFmtId="0" fontId="41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3" fontId="43" fillId="2" borderId="4" xfId="0" applyNumberFormat="1" applyFont="1" applyFill="1" applyBorder="1" applyAlignment="1">
      <alignment horizontal="center" vertical="center"/>
    </xf>
    <xf numFmtId="3" fontId="43" fillId="2" borderId="4" xfId="0" applyNumberFormat="1" applyFont="1" applyFill="1" applyBorder="1" applyAlignment="1">
      <alignment vertical="center"/>
    </xf>
    <xf numFmtId="0" fontId="44" fillId="2" borderId="0" xfId="0" applyFont="1" applyFill="1" applyAlignment="1">
      <alignment vertical="center"/>
    </xf>
    <xf numFmtId="3" fontId="45" fillId="2" borderId="0" xfId="0" applyNumberFormat="1" applyFont="1" applyFill="1" applyAlignment="1">
      <alignment horizontal="center" vertical="center"/>
    </xf>
    <xf numFmtId="1" fontId="27" fillId="0" borderId="16" xfId="1" applyNumberFormat="1" applyFont="1" applyBorder="1" applyAlignment="1">
      <alignment horizontal="center" vertical="center" wrapText="1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2" fillId="7" borderId="22" xfId="0" applyFont="1" applyFill="1" applyBorder="1" applyAlignment="1">
      <alignment horizontal="center" vertical="center" wrapText="1"/>
    </xf>
    <xf numFmtId="0" fontId="22" fillId="7" borderId="22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20" xfId="0" applyFont="1" applyFill="1" applyBorder="1" applyAlignment="1">
      <alignment vertical="center" wrapText="1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center" vertical="center"/>
    </xf>
    <xf numFmtId="0" fontId="34" fillId="14" borderId="16" xfId="2" applyFont="1" applyFill="1" applyBorder="1" applyAlignment="1">
      <alignment horizontal="center" vertical="center" wrapText="1"/>
    </xf>
    <xf numFmtId="0" fontId="34" fillId="7" borderId="16" xfId="2" applyFont="1" applyFill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0" fillId="0" borderId="16" xfId="2" quotePrefix="1" applyFont="1" applyBorder="1" applyAlignment="1">
      <alignment horizontal="center" vertical="center" wrapText="1"/>
    </xf>
    <xf numFmtId="0" fontId="30" fillId="0" borderId="0" xfId="2" applyFont="1" applyAlignment="1">
      <alignment horizontal="center" vertical="center"/>
    </xf>
    <xf numFmtId="0" fontId="30" fillId="0" borderId="0" xfId="2" applyFont="1" applyAlignment="1">
      <alignment vertical="center"/>
    </xf>
    <xf numFmtId="0" fontId="25" fillId="3" borderId="0" xfId="0" applyFont="1" applyFill="1" applyAlignment="1">
      <alignment horizontal="left" vertical="center" wrapText="1"/>
    </xf>
    <xf numFmtId="0" fontId="24" fillId="3" borderId="0" xfId="0" applyFont="1" applyFill="1" applyAlignment="1">
      <alignment vertical="center"/>
    </xf>
    <xf numFmtId="0" fontId="25" fillId="3" borderId="0" xfId="0" applyFont="1" applyFill="1" applyAlignment="1">
      <alignment vertical="center"/>
    </xf>
    <xf numFmtId="0" fontId="26" fillId="3" borderId="0" xfId="0" applyFont="1" applyFill="1" applyAlignment="1">
      <alignment vertical="center"/>
    </xf>
    <xf numFmtId="0" fontId="25" fillId="3" borderId="0" xfId="0" applyFont="1" applyFill="1" applyAlignment="1">
      <alignment vertical="center" wrapText="1"/>
    </xf>
    <xf numFmtId="0" fontId="37" fillId="0" borderId="25" xfId="60" applyFont="1" applyBorder="1"/>
    <xf numFmtId="0" fontId="37" fillId="0" borderId="0" xfId="60" applyFont="1"/>
    <xf numFmtId="0" fontId="37" fillId="0" borderId="0" xfId="60" applyFont="1" applyAlignment="1">
      <alignment vertical="center"/>
    </xf>
    <xf numFmtId="0" fontId="45" fillId="0" borderId="0" xfId="60" applyFont="1" applyAlignment="1">
      <alignment vertical="center"/>
    </xf>
    <xf numFmtId="0" fontId="45" fillId="7" borderId="31" xfId="60" applyFont="1" applyFill="1" applyBorder="1" applyAlignment="1">
      <alignment horizontal="left" vertical="center"/>
    </xf>
    <xf numFmtId="0" fontId="45" fillId="0" borderId="0" xfId="60" applyFont="1" applyAlignment="1">
      <alignment horizontal="left" vertical="center"/>
    </xf>
    <xf numFmtId="0" fontId="45" fillId="0" borderId="0" xfId="60" applyFont="1" applyAlignment="1">
      <alignment horizontal="center" vertical="center"/>
    </xf>
    <xf numFmtId="0" fontId="45" fillId="0" borderId="32" xfId="60" applyFont="1" applyBorder="1" applyAlignment="1">
      <alignment horizontal="center" vertical="center"/>
    </xf>
    <xf numFmtId="0" fontId="45" fillId="0" borderId="32" xfId="60" applyFont="1" applyBorder="1" applyAlignment="1">
      <alignment horizontal="center" vertical="center" wrapText="1"/>
    </xf>
    <xf numFmtId="0" fontId="45" fillId="0" borderId="36" xfId="60" applyFont="1" applyBorder="1" applyAlignment="1">
      <alignment horizontal="center" vertical="center"/>
    </xf>
    <xf numFmtId="0" fontId="45" fillId="0" borderId="37" xfId="60" applyFont="1" applyBorder="1" applyAlignment="1">
      <alignment horizontal="center" vertical="center" wrapText="1"/>
    </xf>
    <xf numFmtId="0" fontId="45" fillId="0" borderId="42" xfId="60" applyFont="1" applyBorder="1" applyAlignment="1">
      <alignment horizontal="center" vertical="center"/>
    </xf>
    <xf numFmtId="0" fontId="45" fillId="0" borderId="43" xfId="60" applyFont="1" applyBorder="1" applyAlignment="1">
      <alignment horizontal="center" vertical="center"/>
    </xf>
    <xf numFmtId="0" fontId="45" fillId="0" borderId="0" xfId="60" applyFont="1" applyAlignment="1">
      <alignment horizontal="left" vertical="center" wrapText="1"/>
    </xf>
    <xf numFmtId="0" fontId="45" fillId="0" borderId="0" xfId="60" applyFont="1" applyAlignment="1">
      <alignment horizontal="center" vertical="top"/>
    </xf>
    <xf numFmtId="1" fontId="39" fillId="2" borderId="15" xfId="0" applyNumberFormat="1" applyFont="1" applyFill="1" applyBorder="1" applyAlignment="1">
      <alignment vertical="center"/>
    </xf>
    <xf numFmtId="1" fontId="45" fillId="2" borderId="15" xfId="0" applyNumberFormat="1" applyFont="1" applyFill="1" applyBorder="1" applyAlignment="1">
      <alignment vertical="center" wrapText="1"/>
    </xf>
    <xf numFmtId="0" fontId="55" fillId="0" borderId="0" xfId="0" applyFont="1"/>
    <xf numFmtId="0" fontId="56" fillId="0" borderId="0" xfId="0" applyFont="1" applyAlignment="1">
      <alignment horizontal="center" vertical="center"/>
    </xf>
    <xf numFmtId="0" fontId="55" fillId="15" borderId="0" xfId="0" applyFont="1" applyFill="1"/>
    <xf numFmtId="0" fontId="56" fillId="0" borderId="0" xfId="0" applyFont="1"/>
    <xf numFmtId="0" fontId="57" fillId="16" borderId="51" xfId="0" applyFont="1" applyFill="1" applyBorder="1" applyAlignment="1">
      <alignment horizontal="center"/>
    </xf>
    <xf numFmtId="0" fontId="57" fillId="16" borderId="51" xfId="0" applyFont="1" applyFill="1" applyBorder="1" applyAlignment="1">
      <alignment horizontal="center" vertical="center" wrapText="1"/>
    </xf>
    <xf numFmtId="0" fontId="57" fillId="16" borderId="51" xfId="0" applyFont="1" applyFill="1" applyBorder="1" applyAlignment="1">
      <alignment horizontal="center" vertical="center"/>
    </xf>
    <xf numFmtId="0" fontId="55" fillId="0" borderId="51" xfId="0" applyFont="1" applyBorder="1"/>
    <xf numFmtId="12" fontId="57" fillId="17" borderId="51" xfId="0" applyNumberFormat="1" applyFont="1" applyFill="1" applyBorder="1" applyAlignment="1">
      <alignment horizontal="center" vertical="center"/>
    </xf>
    <xf numFmtId="12" fontId="57" fillId="0" borderId="51" xfId="0" applyNumberFormat="1" applyFont="1" applyBorder="1" applyAlignment="1">
      <alignment horizontal="center" vertical="center"/>
    </xf>
    <xf numFmtId="0" fontId="59" fillId="0" borderId="0" xfId="0" applyFont="1"/>
    <xf numFmtId="0" fontId="60" fillId="0" borderId="0" xfId="0" applyFont="1"/>
    <xf numFmtId="12" fontId="54" fillId="0" borderId="51" xfId="0" applyNumberFormat="1" applyFont="1" applyBorder="1" applyAlignment="1">
      <alignment horizontal="center" vertical="center"/>
    </xf>
    <xf numFmtId="0" fontId="61" fillId="0" borderId="0" xfId="0" applyFont="1"/>
    <xf numFmtId="0" fontId="55" fillId="0" borderId="52" xfId="0" applyFont="1" applyBorder="1"/>
    <xf numFmtId="12" fontId="57" fillId="17" borderId="52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27" fillId="2" borderId="0" xfId="0" applyFont="1" applyFill="1" applyAlignment="1">
      <alignment horizontal="center" vertical="center" wrapText="1"/>
    </xf>
    <xf numFmtId="0" fontId="21" fillId="2" borderId="2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vertical="center"/>
    </xf>
    <xf numFmtId="0" fontId="21" fillId="2" borderId="3" xfId="0" applyFont="1" applyFill="1" applyBorder="1" applyAlignment="1">
      <alignment horizontal="center" vertical="center"/>
    </xf>
    <xf numFmtId="3" fontId="21" fillId="2" borderId="3" xfId="0" applyNumberFormat="1" applyFont="1" applyFill="1" applyBorder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21" fillId="5" borderId="3" xfId="0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vertical="center"/>
    </xf>
    <xf numFmtId="1" fontId="21" fillId="5" borderId="3" xfId="0" applyNumberFormat="1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1" fillId="2" borderId="2" xfId="0" applyFont="1" applyFill="1" applyBorder="1" applyAlignment="1">
      <alignment horizontal="center" vertical="center"/>
    </xf>
    <xf numFmtId="0" fontId="21" fillId="4" borderId="2" xfId="0" quotePrefix="1" applyFont="1" applyFill="1" applyBorder="1" applyAlignment="1">
      <alignment horizontal="center" vertical="center"/>
    </xf>
    <xf numFmtId="0" fontId="21" fillId="13" borderId="0" xfId="0" applyFont="1" applyFill="1" applyAlignment="1">
      <alignment horizontal="left" vertical="center"/>
    </xf>
    <xf numFmtId="0" fontId="21" fillId="13" borderId="0" xfId="0" applyFont="1" applyFill="1" applyAlignment="1">
      <alignment horizontal="center" vertical="center"/>
    </xf>
    <xf numFmtId="1" fontId="21" fillId="13" borderId="0" xfId="0" applyNumberFormat="1" applyFont="1" applyFill="1" applyAlignment="1">
      <alignment horizontal="right" vertical="center"/>
    </xf>
    <xf numFmtId="1" fontId="21" fillId="13" borderId="0" xfId="0" applyNumberFormat="1" applyFont="1" applyFill="1" applyAlignment="1">
      <alignment horizontal="center" vertical="center"/>
    </xf>
    <xf numFmtId="0" fontId="63" fillId="7" borderId="8" xfId="0" applyFont="1" applyFill="1" applyBorder="1" applyAlignment="1">
      <alignment horizontal="center" vertical="center"/>
    </xf>
    <xf numFmtId="0" fontId="63" fillId="7" borderId="9" xfId="0" applyFont="1" applyFill="1" applyBorder="1" applyAlignment="1">
      <alignment horizontal="center" vertical="center"/>
    </xf>
    <xf numFmtId="0" fontId="63" fillId="7" borderId="8" xfId="0" applyFont="1" applyFill="1" applyBorder="1" applyAlignment="1">
      <alignment horizontal="center" vertical="center" wrapText="1"/>
    </xf>
    <xf numFmtId="0" fontId="40" fillId="2" borderId="0" xfId="0" applyFont="1" applyFill="1" applyAlignment="1">
      <alignment horizontal="center" vertical="center"/>
    </xf>
    <xf numFmtId="0" fontId="49" fillId="2" borderId="10" xfId="0" applyFont="1" applyFill="1" applyBorder="1" applyAlignment="1">
      <alignment horizontal="center" vertical="center"/>
    </xf>
    <xf numFmtId="0" fontId="49" fillId="2" borderId="11" xfId="0" applyFont="1" applyFill="1" applyBorder="1" applyAlignment="1">
      <alignment horizontal="center" vertical="center" wrapText="1"/>
    </xf>
    <xf numFmtId="0" fontId="49" fillId="2" borderId="11" xfId="0" applyFont="1" applyFill="1" applyBorder="1" applyAlignment="1">
      <alignment horizontal="center" vertical="center"/>
    </xf>
    <xf numFmtId="1" fontId="49" fillId="2" borderId="11" xfId="0" applyNumberFormat="1" applyFont="1" applyFill="1" applyBorder="1" applyAlignment="1">
      <alignment horizontal="center" vertical="center" wrapText="1"/>
    </xf>
    <xf numFmtId="165" fontId="49" fillId="2" borderId="11" xfId="0" applyNumberFormat="1" applyFont="1" applyFill="1" applyBorder="1" applyAlignment="1">
      <alignment horizontal="center" vertical="center"/>
    </xf>
    <xf numFmtId="1" fontId="49" fillId="2" borderId="11" xfId="0" applyNumberFormat="1" applyFont="1" applyFill="1" applyBorder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39" fillId="7" borderId="22" xfId="0" applyFont="1" applyFill="1" applyBorder="1" applyAlignment="1">
      <alignment horizontal="center" vertical="center" wrapText="1"/>
    </xf>
    <xf numFmtId="0" fontId="39" fillId="7" borderId="20" xfId="0" applyFont="1" applyFill="1" applyBorder="1" applyAlignment="1">
      <alignment horizontal="center" vertical="center" wrapText="1"/>
    </xf>
    <xf numFmtId="0" fontId="39" fillId="7" borderId="22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vertical="center" wrapText="1"/>
    </xf>
    <xf numFmtId="0" fontId="49" fillId="2" borderId="16" xfId="0" applyFont="1" applyFill="1" applyBorder="1" applyAlignment="1">
      <alignment horizontal="center" vertical="center"/>
    </xf>
    <xf numFmtId="1" fontId="49" fillId="2" borderId="16" xfId="0" applyNumberFormat="1" applyFont="1" applyFill="1" applyBorder="1" applyAlignment="1">
      <alignment horizontal="left" vertical="center"/>
    </xf>
    <xf numFmtId="2" fontId="49" fillId="2" borderId="16" xfId="0" applyNumberFormat="1" applyFont="1" applyFill="1" applyBorder="1" applyAlignment="1">
      <alignment horizontal="center" vertical="center"/>
    </xf>
    <xf numFmtId="165" fontId="49" fillId="2" borderId="16" xfId="0" applyNumberFormat="1" applyFont="1" applyFill="1" applyBorder="1" applyAlignment="1">
      <alignment horizontal="center" vertical="center"/>
    </xf>
    <xf numFmtId="1" fontId="49" fillId="2" borderId="16" xfId="0" applyNumberFormat="1" applyFont="1" applyFill="1" applyBorder="1" applyAlignment="1">
      <alignment horizontal="center" vertical="center"/>
    </xf>
    <xf numFmtId="1" fontId="48" fillId="2" borderId="16" xfId="0" applyNumberFormat="1" applyFont="1" applyFill="1" applyBorder="1" applyAlignment="1">
      <alignment horizontal="center" vertical="center"/>
    </xf>
    <xf numFmtId="1" fontId="48" fillId="2" borderId="15" xfId="0" applyNumberFormat="1" applyFont="1" applyFill="1" applyBorder="1" applyAlignment="1">
      <alignment vertical="center"/>
    </xf>
    <xf numFmtId="0" fontId="51" fillId="2" borderId="0" xfId="0" applyFont="1" applyFill="1" applyAlignment="1">
      <alignment horizontal="left" vertical="center"/>
    </xf>
    <xf numFmtId="0" fontId="51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0" borderId="16" xfId="0" applyFont="1" applyBorder="1" applyAlignment="1">
      <alignment horizontal="center" vertical="center"/>
    </xf>
    <xf numFmtId="1" fontId="40" fillId="2" borderId="17" xfId="0" applyNumberFormat="1" applyFont="1" applyFill="1" applyBorder="1" applyAlignment="1">
      <alignment horizontal="center" vertical="center" wrapText="1"/>
    </xf>
    <xf numFmtId="0" fontId="28" fillId="0" borderId="13" xfId="0" quotePrefix="1" applyFont="1" applyBorder="1" applyAlignment="1">
      <alignment horizontal="center" vertical="center"/>
    </xf>
    <xf numFmtId="1" fontId="49" fillId="2" borderId="1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8" fillId="2" borderId="16" xfId="0" quotePrefix="1" applyFont="1" applyFill="1" applyBorder="1" applyAlignment="1">
      <alignment horizontal="left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right" vertical="center"/>
    </xf>
    <xf numFmtId="0" fontId="48" fillId="2" borderId="0" xfId="0" applyFont="1" applyFill="1" applyAlignment="1">
      <alignment vertical="center"/>
    </xf>
    <xf numFmtId="166" fontId="48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center" vertical="center"/>
    </xf>
    <xf numFmtId="0" fontId="66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 vertical="center"/>
    </xf>
    <xf numFmtId="0" fontId="68" fillId="2" borderId="0" xfId="0" applyFont="1" applyFill="1" applyAlignment="1">
      <alignment horizontal="left" vertical="center"/>
    </xf>
    <xf numFmtId="0" fontId="67" fillId="2" borderId="0" xfId="0" applyFont="1" applyFill="1" applyAlignment="1">
      <alignment vertical="center" wrapText="1"/>
    </xf>
    <xf numFmtId="0" fontId="70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69" fillId="0" borderId="16" xfId="0" applyFont="1" applyBorder="1" applyAlignment="1">
      <alignment horizontal="center" vertical="center"/>
    </xf>
    <xf numFmtId="1" fontId="67" fillId="2" borderId="17" xfId="0" applyNumberFormat="1" applyFont="1" applyFill="1" applyBorder="1" applyAlignment="1">
      <alignment horizontal="center" vertical="center" wrapText="1"/>
    </xf>
    <xf numFmtId="0" fontId="69" fillId="0" borderId="13" xfId="0" quotePrefix="1" applyFont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1" fillId="0" borderId="0" xfId="2" applyFont="1" applyAlignment="1">
      <alignment vertical="center"/>
    </xf>
    <xf numFmtId="0" fontId="51" fillId="0" borderId="0" xfId="2" applyFont="1" applyAlignment="1">
      <alignment vertical="center"/>
    </xf>
    <xf numFmtId="0" fontId="21" fillId="0" borderId="0" xfId="2" applyFont="1" applyAlignment="1">
      <alignment horizontal="left" vertical="center"/>
    </xf>
    <xf numFmtId="1" fontId="34" fillId="0" borderId="0" xfId="2" applyNumberFormat="1" applyFont="1" applyAlignment="1">
      <alignment horizontal="center"/>
    </xf>
    <xf numFmtId="0" fontId="69" fillId="2" borderId="0" xfId="0" applyFont="1" applyFill="1" applyAlignment="1">
      <alignment horizontal="left" vertical="center"/>
    </xf>
    <xf numFmtId="0" fontId="21" fillId="7" borderId="16" xfId="2" applyFont="1" applyFill="1" applyBorder="1" applyAlignment="1">
      <alignment horizontal="center" vertical="center" wrapText="1"/>
    </xf>
    <xf numFmtId="0" fontId="21" fillId="7" borderId="16" xfId="2" applyFont="1" applyFill="1" applyBorder="1" applyAlignment="1">
      <alignment horizontal="center" vertical="center"/>
    </xf>
    <xf numFmtId="0" fontId="51" fillId="0" borderId="16" xfId="2" applyFont="1" applyBorder="1" applyAlignment="1">
      <alignment horizontal="center" vertical="center" wrapText="1"/>
    </xf>
    <xf numFmtId="0" fontId="21" fillId="7" borderId="15" xfId="2" applyFont="1" applyFill="1" applyBorder="1" applyAlignment="1">
      <alignment horizontal="center" vertical="center" wrapText="1"/>
    </xf>
    <xf numFmtId="1" fontId="21" fillId="7" borderId="16" xfId="2" applyNumberFormat="1" applyFont="1" applyFill="1" applyBorder="1" applyAlignment="1">
      <alignment horizontal="center" vertical="center" wrapText="1"/>
    </xf>
    <xf numFmtId="1" fontId="21" fillId="0" borderId="16" xfId="2" applyNumberFormat="1" applyFont="1" applyBorder="1" applyAlignment="1">
      <alignment horizontal="center" vertical="center" wrapText="1"/>
    </xf>
    <xf numFmtId="0" fontId="21" fillId="14" borderId="16" xfId="2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1" fontId="40" fillId="0" borderId="16" xfId="1" applyNumberFormat="1" applyFont="1" applyBorder="1" applyAlignment="1">
      <alignment horizontal="center" vertical="center" wrapText="1"/>
    </xf>
    <xf numFmtId="1" fontId="28" fillId="0" borderId="16" xfId="1" applyNumberFormat="1" applyFont="1" applyBorder="1" applyAlignment="1">
      <alignment horizontal="center" vertical="center" wrapText="1"/>
    </xf>
    <xf numFmtId="0" fontId="64" fillId="2" borderId="0" xfId="0" applyFont="1" applyFill="1" applyAlignment="1">
      <alignment vertical="center"/>
    </xf>
    <xf numFmtId="12" fontId="58" fillId="0" borderId="51" xfId="0" applyNumberFormat="1" applyFont="1" applyBorder="1" applyAlignment="1">
      <alignment horizontal="center" vertical="center"/>
    </xf>
    <xf numFmtId="0" fontId="45" fillId="0" borderId="6" xfId="60" applyFont="1" applyBorder="1" applyAlignment="1">
      <alignment horizontal="center" vertical="center"/>
    </xf>
    <xf numFmtId="0" fontId="76" fillId="0" borderId="16" xfId="2" applyFont="1" applyBorder="1" applyAlignment="1">
      <alignment horizontal="center" vertical="center" wrapText="1"/>
    </xf>
    <xf numFmtId="1" fontId="21" fillId="0" borderId="16" xfId="2" applyNumberFormat="1" applyFont="1" applyBorder="1" applyAlignment="1">
      <alignment horizontal="center" vertical="top" wrapText="1"/>
    </xf>
    <xf numFmtId="0" fontId="0" fillId="0" borderId="0" xfId="0" applyAlignment="1">
      <alignment wrapText="1"/>
    </xf>
    <xf numFmtId="0" fontId="77" fillId="18" borderId="16" xfId="0" applyFont="1" applyFill="1" applyBorder="1" applyAlignment="1">
      <alignment vertical="center"/>
    </xf>
    <xf numFmtId="0" fontId="78" fillId="0" borderId="16" xfId="0" applyFont="1" applyBorder="1" applyAlignment="1">
      <alignment horizontal="center"/>
    </xf>
    <xf numFmtId="0" fontId="78" fillId="0" borderId="16" xfId="0" quotePrefix="1" applyFont="1" applyBorder="1" applyAlignment="1">
      <alignment horizontal="center"/>
    </xf>
    <xf numFmtId="16" fontId="78" fillId="0" borderId="16" xfId="0" quotePrefix="1" applyNumberFormat="1" applyFont="1" applyBorder="1" applyAlignment="1">
      <alignment horizontal="center"/>
    </xf>
    <xf numFmtId="14" fontId="45" fillId="12" borderId="31" xfId="60" applyNumberFormat="1" applyFont="1" applyFill="1" applyBorder="1" applyAlignment="1">
      <alignment horizontal="center" vertical="center"/>
    </xf>
    <xf numFmtId="0" fontId="45" fillId="12" borderId="31" xfId="60" applyFont="1" applyFill="1" applyBorder="1" applyAlignment="1">
      <alignment horizontal="center" vertical="center"/>
    </xf>
    <xf numFmtId="0" fontId="79" fillId="12" borderId="31" xfId="60" applyFont="1" applyFill="1" applyBorder="1" applyAlignment="1">
      <alignment horizontal="center" vertical="center"/>
    </xf>
    <xf numFmtId="0" fontId="0" fillId="0" borderId="26" xfId="0" applyBorder="1"/>
    <xf numFmtId="0" fontId="37" fillId="0" borderId="27" xfId="60" applyFont="1" applyBorder="1"/>
    <xf numFmtId="0" fontId="37" fillId="0" borderId="25" xfId="60" applyFont="1" applyBorder="1" applyAlignment="1">
      <alignment wrapText="1"/>
    </xf>
    <xf numFmtId="0" fontId="35" fillId="7" borderId="31" xfId="60" applyFont="1" applyFill="1" applyBorder="1" applyAlignment="1">
      <alignment horizontal="center" vertical="center"/>
    </xf>
    <xf numFmtId="0" fontId="35" fillId="7" borderId="5" xfId="60" applyFont="1" applyFill="1" applyBorder="1" applyAlignment="1">
      <alignment horizontal="center" vertical="center"/>
    </xf>
    <xf numFmtId="0" fontId="35" fillId="7" borderId="31" xfId="60" applyFont="1" applyFill="1" applyBorder="1" applyAlignment="1">
      <alignment horizontal="center" vertical="center" wrapText="1"/>
    </xf>
    <xf numFmtId="0" fontId="35" fillId="7" borderId="7" xfId="60" applyFont="1" applyFill="1" applyBorder="1" applyAlignment="1">
      <alignment horizontal="center" vertical="center" wrapText="1"/>
    </xf>
    <xf numFmtId="0" fontId="45" fillId="0" borderId="41" xfId="60" applyFont="1" applyBorder="1" applyAlignment="1">
      <alignment horizontal="center" vertical="center"/>
    </xf>
    <xf numFmtId="0" fontId="45" fillId="0" borderId="43" xfId="60" applyFont="1" applyBorder="1" applyAlignment="1">
      <alignment horizontal="center" vertical="center" wrapText="1"/>
    </xf>
    <xf numFmtId="0" fontId="45" fillId="0" borderId="0" xfId="0" applyFont="1" applyAlignment="1">
      <alignment vertical="center"/>
    </xf>
    <xf numFmtId="0" fontId="45" fillId="0" borderId="0" xfId="60" applyFont="1" applyAlignment="1">
      <alignment horizontal="center" vertical="top" wrapText="1"/>
    </xf>
    <xf numFmtId="0" fontId="37" fillId="0" borderId="0" xfId="60" applyFont="1" applyAlignment="1">
      <alignment vertical="center" wrapText="1"/>
    </xf>
    <xf numFmtId="0" fontId="82" fillId="0" borderId="0" xfId="60" applyFont="1" applyAlignment="1">
      <alignment vertical="center"/>
    </xf>
    <xf numFmtId="0" fontId="37" fillId="0" borderId="0" xfId="6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 wrapText="1"/>
    </xf>
    <xf numFmtId="0" fontId="45" fillId="0" borderId="0" xfId="0" quotePrefix="1" applyFont="1" applyAlignment="1">
      <alignment vertical="center" wrapText="1"/>
    </xf>
    <xf numFmtId="0" fontId="78" fillId="0" borderId="0" xfId="0" applyFont="1"/>
    <xf numFmtId="0" fontId="78" fillId="3" borderId="0" xfId="0" applyFont="1" applyFill="1" applyAlignment="1">
      <alignment horizontal="center"/>
    </xf>
    <xf numFmtId="0" fontId="78" fillId="3" borderId="0" xfId="0" applyFont="1" applyFill="1"/>
    <xf numFmtId="0" fontId="83" fillId="0" borderId="0" xfId="0" applyFont="1"/>
    <xf numFmtId="0" fontId="84" fillId="3" borderId="0" xfId="0" applyFont="1" applyFill="1" applyAlignment="1">
      <alignment horizontal="left"/>
    </xf>
    <xf numFmtId="0" fontId="83" fillId="3" borderId="0" xfId="0" applyFont="1" applyFill="1" applyAlignment="1">
      <alignment horizontal="center"/>
    </xf>
    <xf numFmtId="0" fontId="83" fillId="3" borderId="0" xfId="0" applyFont="1" applyFill="1"/>
    <xf numFmtId="0" fontId="77" fillId="19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77" fillId="3" borderId="0" xfId="0" applyFont="1" applyFill="1" applyAlignment="1">
      <alignment horizontal="center" vertical="center"/>
    </xf>
    <xf numFmtId="0" fontId="77" fillId="7" borderId="0" xfId="0" applyFont="1" applyFill="1" applyAlignment="1">
      <alignment horizontal="center" vertical="center" wrapText="1"/>
    </xf>
    <xf numFmtId="0" fontId="77" fillId="19" borderId="0" xfId="0" applyFont="1" applyFill="1"/>
    <xf numFmtId="0" fontId="85" fillId="3" borderId="0" xfId="0" applyFont="1" applyFill="1" applyAlignment="1">
      <alignment vertical="center"/>
    </xf>
    <xf numFmtId="0" fontId="85" fillId="3" borderId="0" xfId="0" applyFont="1" applyFill="1" applyAlignment="1">
      <alignment horizontal="left" vertical="center" indent="5"/>
    </xf>
    <xf numFmtId="0" fontId="0" fillId="3" borderId="0" xfId="0" applyFill="1"/>
    <xf numFmtId="0" fontId="78" fillId="19" borderId="0" xfId="0" applyFont="1" applyFill="1"/>
    <xf numFmtId="0" fontId="86" fillId="3" borderId="0" xfId="0" applyFont="1" applyFill="1" applyAlignment="1">
      <alignment vertical="center"/>
    </xf>
    <xf numFmtId="0" fontId="78" fillId="3" borderId="0" xfId="0" applyFont="1" applyFill="1" applyAlignment="1">
      <alignment horizontal="center" vertical="center"/>
    </xf>
    <xf numFmtId="0" fontId="78" fillId="3" borderId="0" xfId="0" applyFont="1" applyFill="1" applyAlignment="1">
      <alignment horizontal="center" wrapText="1"/>
    </xf>
    <xf numFmtId="0" fontId="78" fillId="3" borderId="0" xfId="0" applyFont="1" applyFill="1" applyAlignment="1">
      <alignment horizontal="left"/>
    </xf>
    <xf numFmtId="0" fontId="86" fillId="3" borderId="0" xfId="0" applyFont="1" applyFill="1" applyAlignment="1">
      <alignment horizontal="left" vertical="center" indent="5"/>
    </xf>
    <xf numFmtId="0" fontId="86" fillId="3" borderId="0" xfId="0" applyFont="1" applyFill="1" applyAlignment="1">
      <alignment horizontal="center" vertical="center"/>
    </xf>
    <xf numFmtId="0" fontId="39" fillId="7" borderId="8" xfId="0" applyFont="1" applyFill="1" applyBorder="1" applyAlignment="1">
      <alignment horizontal="center" vertical="center" wrapText="1"/>
    </xf>
    <xf numFmtId="12" fontId="31" fillId="15" borderId="16" xfId="0" quotePrefix="1" applyNumberFormat="1" applyFont="1" applyFill="1" applyBorder="1" applyAlignment="1">
      <alignment horizontal="center" vertical="center" wrapText="1"/>
    </xf>
    <xf numFmtId="0" fontId="57" fillId="16" borderId="16" xfId="0" applyFont="1" applyFill="1" applyBorder="1" applyAlignment="1">
      <alignment horizontal="center" vertical="center"/>
    </xf>
    <xf numFmtId="0" fontId="69" fillId="0" borderId="17" xfId="0" applyFont="1" applyBorder="1" applyAlignment="1">
      <alignment horizontal="center" vertical="center"/>
    </xf>
    <xf numFmtId="0" fontId="69" fillId="0" borderId="14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 wrapText="1"/>
    </xf>
    <xf numFmtId="0" fontId="27" fillId="2" borderId="16" xfId="0" applyFont="1" applyFill="1" applyBorder="1" applyAlignment="1">
      <alignment horizontal="center" vertical="center"/>
    </xf>
    <xf numFmtId="1" fontId="27" fillId="2" borderId="17" xfId="0" applyNumberFormat="1" applyFont="1" applyFill="1" applyBorder="1" applyAlignment="1">
      <alignment horizontal="center" vertical="center" wrapText="1"/>
    </xf>
    <xf numFmtId="1" fontId="27" fillId="2" borderId="15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0" fontId="69" fillId="2" borderId="17" xfId="0" applyFont="1" applyFill="1" applyBorder="1" applyAlignment="1">
      <alignment horizontal="center" vertical="center" wrapText="1"/>
    </xf>
    <xf numFmtId="0" fontId="69" fillId="2" borderId="15" xfId="0" applyFont="1" applyFill="1" applyBorder="1" applyAlignment="1">
      <alignment horizontal="center" vertical="center" wrapText="1"/>
    </xf>
    <xf numFmtId="0" fontId="49" fillId="2" borderId="17" xfId="0" quotePrefix="1" applyFont="1" applyFill="1" applyBorder="1" applyAlignment="1">
      <alignment horizontal="center" vertical="center" wrapText="1"/>
    </xf>
    <xf numFmtId="0" fontId="49" fillId="2" borderId="14" xfId="0" quotePrefix="1" applyFont="1" applyFill="1" applyBorder="1" applyAlignment="1">
      <alignment horizontal="center" vertical="center" wrapText="1"/>
    </xf>
    <xf numFmtId="0" fontId="49" fillId="2" borderId="15" xfId="0" quotePrefix="1" applyFont="1" applyFill="1" applyBorder="1" applyAlignment="1">
      <alignment horizontal="center" vertical="center" wrapText="1"/>
    </xf>
    <xf numFmtId="12" fontId="46" fillId="0" borderId="17" xfId="0" quotePrefix="1" applyNumberFormat="1" applyFont="1" applyBorder="1" applyAlignment="1">
      <alignment horizontal="center" vertical="center" wrapText="1"/>
    </xf>
    <xf numFmtId="12" fontId="46" fillId="0" borderId="14" xfId="0" quotePrefix="1" applyNumberFormat="1" applyFont="1" applyBorder="1" applyAlignment="1">
      <alignment horizontal="center" vertical="center" wrapText="1"/>
    </xf>
    <xf numFmtId="12" fontId="46" fillId="0" borderId="15" xfId="0" quotePrefix="1" applyNumberFormat="1" applyFont="1" applyBorder="1" applyAlignment="1">
      <alignment horizontal="center" vertical="center" wrapText="1"/>
    </xf>
    <xf numFmtId="0" fontId="36" fillId="11" borderId="17" xfId="0" applyFont="1" applyFill="1" applyBorder="1" applyAlignment="1">
      <alignment horizontal="left" vertical="center" wrapText="1"/>
    </xf>
    <xf numFmtId="0" fontId="36" fillId="11" borderId="15" xfId="0" applyFont="1" applyFill="1" applyBorder="1" applyAlignment="1">
      <alignment horizontal="left" vertical="center" wrapText="1"/>
    </xf>
    <xf numFmtId="0" fontId="69" fillId="3" borderId="17" xfId="0" applyFont="1" applyFill="1" applyBorder="1" applyAlignment="1">
      <alignment horizontal="center" vertical="center" wrapText="1"/>
    </xf>
    <xf numFmtId="0" fontId="69" fillId="3" borderId="14" xfId="0" applyFont="1" applyFill="1" applyBorder="1" applyAlignment="1">
      <alignment horizontal="center" vertical="center" wrapText="1"/>
    </xf>
    <xf numFmtId="0" fontId="69" fillId="3" borderId="15" xfId="0" applyFont="1" applyFill="1" applyBorder="1" applyAlignment="1">
      <alignment horizontal="center" vertical="center" wrapText="1"/>
    </xf>
    <xf numFmtId="0" fontId="67" fillId="2" borderId="17" xfId="0" quotePrefix="1" applyFont="1" applyFill="1" applyBorder="1" applyAlignment="1">
      <alignment horizontal="center" vertical="center" wrapText="1"/>
    </xf>
    <xf numFmtId="0" fontId="67" fillId="2" borderId="14" xfId="0" quotePrefix="1" applyFont="1" applyFill="1" applyBorder="1" applyAlignment="1">
      <alignment horizontal="center" vertical="center" wrapText="1"/>
    </xf>
    <xf numFmtId="0" fontId="67" fillId="2" borderId="15" xfId="0" quotePrefix="1" applyFont="1" applyFill="1" applyBorder="1" applyAlignment="1">
      <alignment horizontal="center" vertical="center" wrapText="1"/>
    </xf>
    <xf numFmtId="0" fontId="21" fillId="15" borderId="14" xfId="0" quotePrefix="1" applyFont="1" applyFill="1" applyBorder="1" applyAlignment="1">
      <alignment horizontal="center" vertical="center" wrapText="1"/>
    </xf>
    <xf numFmtId="0" fontId="21" fillId="15" borderId="15" xfId="0" quotePrefix="1" applyFont="1" applyFill="1" applyBorder="1" applyAlignment="1">
      <alignment horizontal="center" vertical="center" wrapText="1"/>
    </xf>
    <xf numFmtId="0" fontId="67" fillId="11" borderId="17" xfId="0" applyFont="1" applyFill="1" applyBorder="1" applyAlignment="1">
      <alignment horizontal="left" vertical="center" wrapText="1"/>
    </xf>
    <xf numFmtId="0" fontId="67" fillId="11" borderId="15" xfId="0" applyFont="1" applyFill="1" applyBorder="1" applyAlignment="1">
      <alignment horizontal="left" vertical="center" wrapText="1"/>
    </xf>
    <xf numFmtId="0" fontId="69" fillId="3" borderId="28" xfId="0" applyFont="1" applyFill="1" applyBorder="1" applyAlignment="1">
      <alignment horizontal="center" vertical="center" wrapText="1"/>
    </xf>
    <xf numFmtId="0" fontId="69" fillId="3" borderId="29" xfId="0" applyFont="1" applyFill="1" applyBorder="1" applyAlignment="1">
      <alignment horizontal="center" vertical="center" wrapText="1"/>
    </xf>
    <xf numFmtId="0" fontId="28" fillId="2" borderId="17" xfId="0" applyFont="1" applyFill="1" applyBorder="1" applyAlignment="1">
      <alignment horizontal="center" vertical="center" wrapText="1"/>
    </xf>
    <xf numFmtId="0" fontId="28" fillId="2" borderId="15" xfId="0" applyFont="1" applyFill="1" applyBorder="1" applyAlignment="1">
      <alignment horizontal="center" vertical="center" wrapText="1"/>
    </xf>
    <xf numFmtId="0" fontId="27" fillId="11" borderId="17" xfId="0" applyFont="1" applyFill="1" applyBorder="1" applyAlignment="1">
      <alignment horizontal="left" vertical="center" wrapText="1"/>
    </xf>
    <xf numFmtId="0" fontId="27" fillId="11" borderId="15" xfId="0" applyFont="1" applyFill="1" applyBorder="1" applyAlignment="1">
      <alignment horizontal="left" vertical="center" wrapText="1"/>
    </xf>
    <xf numFmtId="0" fontId="28" fillId="2" borderId="48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48" fillId="3" borderId="17" xfId="0" applyFont="1" applyFill="1" applyBorder="1" applyAlignment="1">
      <alignment horizontal="center" vertical="center" wrapText="1"/>
    </xf>
    <xf numFmtId="0" fontId="48" fillId="3" borderId="14" xfId="0" applyFont="1" applyFill="1" applyBorder="1" applyAlignment="1">
      <alignment horizontal="center" vertical="center" wrapText="1"/>
    </xf>
    <xf numFmtId="0" fontId="48" fillId="3" borderId="15" xfId="0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 wrapText="1"/>
    </xf>
    <xf numFmtId="1" fontId="49" fillId="2" borderId="17" xfId="0" applyNumberFormat="1" applyFont="1" applyFill="1" applyBorder="1" applyAlignment="1">
      <alignment horizontal="center" vertical="center" wrapText="1"/>
    </xf>
    <xf numFmtId="1" fontId="49" fillId="2" borderId="15" xfId="0" applyNumberFormat="1" applyFont="1" applyFill="1" applyBorder="1" applyAlignment="1">
      <alignment horizontal="center" vertical="center" wrapText="1"/>
    </xf>
    <xf numFmtId="0" fontId="39" fillId="7" borderId="18" xfId="0" applyFont="1" applyFill="1" applyBorder="1" applyAlignment="1">
      <alignment horizontal="center" vertical="center"/>
    </xf>
    <xf numFmtId="0" fontId="39" fillId="7" borderId="21" xfId="0" applyFont="1" applyFill="1" applyBorder="1" applyAlignment="1">
      <alignment horizontal="center" vertical="center"/>
    </xf>
    <xf numFmtId="0" fontId="39" fillId="7" borderId="19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48" fillId="0" borderId="17" xfId="0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7" fillId="2" borderId="17" xfId="0" quotePrefix="1" applyFont="1" applyFill="1" applyBorder="1" applyAlignment="1">
      <alignment horizontal="center" vertical="center" wrapText="1"/>
    </xf>
    <xf numFmtId="0" fontId="27" fillId="2" borderId="14" xfId="0" quotePrefix="1" applyFont="1" applyFill="1" applyBorder="1" applyAlignment="1">
      <alignment horizontal="center" vertical="center" wrapText="1"/>
    </xf>
    <xf numFmtId="0" fontId="27" fillId="2" borderId="15" xfId="0" quotePrefix="1" applyFont="1" applyFill="1" applyBorder="1" applyAlignment="1">
      <alignment horizontal="center" vertical="center" wrapText="1"/>
    </xf>
    <xf numFmtId="0" fontId="28" fillId="3" borderId="17" xfId="0" applyFont="1" applyFill="1" applyBorder="1" applyAlignment="1">
      <alignment horizontal="center" vertical="center" wrapText="1"/>
    </xf>
    <xf numFmtId="0" fontId="28" fillId="3" borderId="14" xfId="0" applyFont="1" applyFill="1" applyBorder="1" applyAlignment="1">
      <alignment horizontal="center" vertical="center" wrapText="1"/>
    </xf>
    <xf numFmtId="0" fontId="28" fillId="3" borderId="28" xfId="0" applyFont="1" applyFill="1" applyBorder="1" applyAlignment="1">
      <alignment horizontal="center" vertical="center" wrapText="1"/>
    </xf>
    <xf numFmtId="0" fontId="28" fillId="3" borderId="29" xfId="0" applyFont="1" applyFill="1" applyBorder="1" applyAlignment="1">
      <alignment horizontal="center" vertical="center" wrapText="1"/>
    </xf>
    <xf numFmtId="0" fontId="69" fillId="2" borderId="0" xfId="0" applyFont="1" applyFill="1" applyAlignment="1">
      <alignment horizontal="left" vertical="center" wrapText="1"/>
    </xf>
    <xf numFmtId="0" fontId="49" fillId="2" borderId="17" xfId="0" applyFont="1" applyFill="1" applyBorder="1" applyAlignment="1">
      <alignment horizontal="center" vertical="center" wrapText="1"/>
    </xf>
    <xf numFmtId="0" fontId="49" fillId="2" borderId="14" xfId="0" applyFont="1" applyFill="1" applyBorder="1" applyAlignment="1">
      <alignment horizontal="center" vertical="center" wrapText="1"/>
    </xf>
    <xf numFmtId="0" fontId="49" fillId="2" borderId="15" xfId="0" applyFont="1" applyFill="1" applyBorder="1" applyAlignment="1">
      <alignment horizontal="center" vertical="center" wrapText="1"/>
    </xf>
    <xf numFmtId="12" fontId="69" fillId="0" borderId="17" xfId="0" quotePrefix="1" applyNumberFormat="1" applyFont="1" applyBorder="1" applyAlignment="1">
      <alignment horizontal="left" vertical="center" wrapText="1"/>
    </xf>
    <xf numFmtId="12" fontId="69" fillId="0" borderId="14" xfId="0" quotePrefix="1" applyNumberFormat="1" applyFont="1" applyBorder="1" applyAlignment="1">
      <alignment horizontal="left" vertical="center" wrapText="1"/>
    </xf>
    <xf numFmtId="12" fontId="69" fillId="0" borderId="15" xfId="0" quotePrefix="1" applyNumberFormat="1" applyFont="1" applyBorder="1" applyAlignment="1">
      <alignment horizontal="left" vertical="center" wrapText="1"/>
    </xf>
    <xf numFmtId="0" fontId="49" fillId="2" borderId="17" xfId="0" quotePrefix="1" applyFont="1" applyFill="1" applyBorder="1" applyAlignment="1">
      <alignment horizontal="left" vertical="center" wrapText="1"/>
    </xf>
    <xf numFmtId="0" fontId="49" fillId="2" borderId="14" xfId="0" quotePrefix="1" applyFont="1" applyFill="1" applyBorder="1" applyAlignment="1">
      <alignment horizontal="left" vertical="center" wrapText="1"/>
    </xf>
    <xf numFmtId="0" fontId="49" fillId="2" borderId="15" xfId="0" quotePrefix="1" applyFont="1" applyFill="1" applyBorder="1" applyAlignment="1">
      <alignment horizontal="left" vertical="center" wrapText="1"/>
    </xf>
    <xf numFmtId="0" fontId="49" fillId="2" borderId="12" xfId="0" applyFont="1" applyFill="1" applyBorder="1" applyAlignment="1">
      <alignment horizontal="center" vertical="center" wrapText="1"/>
    </xf>
    <xf numFmtId="0" fontId="49" fillId="2" borderId="46" xfId="0" applyFont="1" applyFill="1" applyBorder="1" applyAlignment="1">
      <alignment horizontal="center" vertical="center" wrapText="1"/>
    </xf>
    <xf numFmtId="0" fontId="22" fillId="7" borderId="16" xfId="0" applyFont="1" applyFill="1" applyBorder="1" applyAlignment="1">
      <alignment horizontal="center" vertical="center"/>
    </xf>
    <xf numFmtId="0" fontId="27" fillId="2" borderId="17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1" fontId="48" fillId="0" borderId="17" xfId="0" applyNumberFormat="1" applyFont="1" applyBorder="1" applyAlignment="1">
      <alignment horizontal="center" vertical="center" wrapText="1"/>
    </xf>
    <xf numFmtId="1" fontId="48" fillId="0" borderId="14" xfId="0" applyNumberFormat="1" applyFont="1" applyBorder="1" applyAlignment="1">
      <alignment horizontal="center" vertical="center"/>
    </xf>
    <xf numFmtId="1" fontId="48" fillId="0" borderId="15" xfId="0" applyNumberFormat="1" applyFont="1" applyBorder="1" applyAlignment="1">
      <alignment horizontal="center" vertical="center"/>
    </xf>
    <xf numFmtId="0" fontId="25" fillId="3" borderId="0" xfId="0" applyFont="1" applyFill="1" applyAlignment="1">
      <alignment horizontal="left" vertical="center" wrapText="1"/>
    </xf>
    <xf numFmtId="15" fontId="28" fillId="2" borderId="1" xfId="0" quotePrefix="1" applyNumberFormat="1" applyFont="1" applyFill="1" applyBorder="1" applyAlignment="1">
      <alignment horizontal="left" vertical="center"/>
    </xf>
    <xf numFmtId="15" fontId="28" fillId="2" borderId="1" xfId="0" applyNumberFormat="1" applyFont="1" applyFill="1" applyBorder="1" applyAlignment="1">
      <alignment horizontal="left" vertical="center"/>
    </xf>
    <xf numFmtId="0" fontId="31" fillId="3" borderId="47" xfId="0" applyFont="1" applyFill="1" applyBorder="1" applyAlignment="1">
      <alignment horizontal="center" vertical="center" wrapText="1"/>
    </xf>
    <xf numFmtId="0" fontId="31" fillId="3" borderId="28" xfId="0" applyFont="1" applyFill="1" applyBorder="1" applyAlignment="1">
      <alignment horizontal="center" vertical="center" wrapText="1"/>
    </xf>
    <xf numFmtId="0" fontId="31" fillId="3" borderId="29" xfId="0" applyFont="1" applyFill="1" applyBorder="1" applyAlignment="1">
      <alignment horizontal="center" vertical="center" wrapText="1"/>
    </xf>
    <xf numFmtId="0" fontId="31" fillId="3" borderId="48" xfId="0" applyFont="1" applyFill="1" applyBorder="1" applyAlignment="1">
      <alignment horizontal="center" vertical="center" wrapText="1"/>
    </xf>
    <xf numFmtId="0" fontId="31" fillId="3" borderId="0" xfId="0" applyFont="1" applyFill="1" applyAlignment="1">
      <alignment horizontal="center" vertical="center" wrapText="1"/>
    </xf>
    <xf numFmtId="0" fontId="31" fillId="3" borderId="49" xfId="0" applyFont="1" applyFill="1" applyBorder="1" applyAlignment="1">
      <alignment horizontal="center" vertical="center" wrapText="1"/>
    </xf>
    <xf numFmtId="0" fontId="31" fillId="3" borderId="12" xfId="0" applyFont="1" applyFill="1" applyBorder="1" applyAlignment="1">
      <alignment horizontal="center" vertical="center" wrapText="1"/>
    </xf>
    <xf numFmtId="0" fontId="31" fillId="3" borderId="50" xfId="0" applyFont="1" applyFill="1" applyBorder="1" applyAlignment="1">
      <alignment horizontal="center" vertical="center" wrapText="1"/>
    </xf>
    <xf numFmtId="0" fontId="31" fillId="3" borderId="46" xfId="0" applyFont="1" applyFill="1" applyBorder="1" applyAlignment="1">
      <alignment horizontal="center" vertical="center" wrapText="1"/>
    </xf>
    <xf numFmtId="0" fontId="30" fillId="0" borderId="16" xfId="0" applyFont="1" applyBorder="1" applyAlignment="1">
      <alignment horizontal="center" vertical="center"/>
    </xf>
    <xf numFmtId="0" fontId="30" fillId="0" borderId="16" xfId="0" quotePrefix="1" applyFont="1" applyBorder="1" applyAlignment="1">
      <alignment horizontal="center" vertical="center"/>
    </xf>
    <xf numFmtId="0" fontId="28" fillId="2" borderId="1" xfId="0" applyFont="1" applyFill="1" applyBorder="1" applyAlignment="1">
      <alignment horizontal="left" vertical="center" wrapText="1"/>
    </xf>
    <xf numFmtId="0" fontId="63" fillId="7" borderId="9" xfId="0" applyFont="1" applyFill="1" applyBorder="1" applyAlignment="1">
      <alignment horizontal="center" vertical="center" wrapText="1"/>
    </xf>
    <xf numFmtId="0" fontId="63" fillId="7" borderId="6" xfId="0" applyFont="1" applyFill="1" applyBorder="1" applyAlignment="1">
      <alignment horizontal="center" vertical="center" wrapText="1"/>
    </xf>
    <xf numFmtId="0" fontId="63" fillId="7" borderId="7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63" fillId="7" borderId="5" xfId="0" applyFont="1" applyFill="1" applyBorder="1" applyAlignment="1">
      <alignment horizontal="center" vertical="center"/>
    </xf>
    <xf numFmtId="0" fontId="63" fillId="7" borderId="6" xfId="0" applyFont="1" applyFill="1" applyBorder="1" applyAlignment="1">
      <alignment horizontal="center" vertical="center"/>
    </xf>
    <xf numFmtId="0" fontId="63" fillId="7" borderId="7" xfId="0" applyFont="1" applyFill="1" applyBorder="1" applyAlignment="1">
      <alignment horizontal="center" vertical="center"/>
    </xf>
    <xf numFmtId="0" fontId="46" fillId="0" borderId="0" xfId="0" quotePrefix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8" fillId="2" borderId="0" xfId="0" applyFont="1" applyFill="1" applyAlignment="1">
      <alignment horizontal="left"/>
    </xf>
    <xf numFmtId="0" fontId="27" fillId="2" borderId="14" xfId="0" applyFont="1" applyFill="1" applyBorder="1" applyAlignment="1">
      <alignment horizontal="center" vertical="center" wrapText="1"/>
    </xf>
    <xf numFmtId="12" fontId="69" fillId="0" borderId="17" xfId="0" quotePrefix="1" applyNumberFormat="1" applyFont="1" applyBorder="1" applyAlignment="1">
      <alignment horizontal="center" vertical="center" wrapText="1"/>
    </xf>
    <xf numFmtId="12" fontId="69" fillId="0" borderId="14" xfId="0" quotePrefix="1" applyNumberFormat="1" applyFont="1" applyBorder="1" applyAlignment="1">
      <alignment horizontal="center" vertical="center" wrapText="1"/>
    </xf>
    <xf numFmtId="12" fontId="69" fillId="0" borderId="15" xfId="0" quotePrefix="1" applyNumberFormat="1" applyFont="1" applyBorder="1" applyAlignment="1">
      <alignment horizontal="center" vertical="center" wrapText="1"/>
    </xf>
    <xf numFmtId="0" fontId="28" fillId="2" borderId="0" xfId="0" applyFont="1" applyFill="1" applyAlignment="1">
      <alignment horizontal="left" vertical="center"/>
    </xf>
    <xf numFmtId="0" fontId="39" fillId="7" borderId="20" xfId="0" applyFont="1" applyFill="1" applyBorder="1" applyAlignment="1">
      <alignment horizontal="center" vertical="center" wrapText="1"/>
    </xf>
    <xf numFmtId="0" fontId="39" fillId="7" borderId="19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2" fillId="7" borderId="21" xfId="0" applyFont="1" applyFill="1" applyBorder="1" applyAlignment="1">
      <alignment horizontal="center" vertical="center"/>
    </xf>
    <xf numFmtId="0" fontId="22" fillId="7" borderId="19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5" xfId="0" applyFont="1" applyFill="1" applyBorder="1" applyAlignment="1">
      <alignment horizontal="center" vertical="center"/>
    </xf>
    <xf numFmtId="1" fontId="48" fillId="0" borderId="14" xfId="0" applyNumberFormat="1" applyFont="1" applyBorder="1" applyAlignment="1">
      <alignment horizontal="center" vertical="center" wrapText="1"/>
    </xf>
    <xf numFmtId="1" fontId="48" fillId="0" borderId="15" xfId="0" applyNumberFormat="1" applyFont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/>
    </xf>
    <xf numFmtId="0" fontId="27" fillId="2" borderId="54" xfId="0" applyFont="1" applyFill="1" applyBorder="1" applyAlignment="1">
      <alignment horizontal="center" vertical="center"/>
    </xf>
    <xf numFmtId="1" fontId="21" fillId="7" borderId="17" xfId="2" applyNumberFormat="1" applyFont="1" applyFill="1" applyBorder="1" applyAlignment="1">
      <alignment horizontal="center" vertical="center" wrapText="1"/>
    </xf>
    <xf numFmtId="1" fontId="21" fillId="7" borderId="14" xfId="2" applyNumberFormat="1" applyFont="1" applyFill="1" applyBorder="1" applyAlignment="1">
      <alignment horizontal="center" vertical="center" wrapText="1"/>
    </xf>
    <xf numFmtId="1" fontId="21" fillId="7" borderId="15" xfId="2" applyNumberFormat="1" applyFont="1" applyFill="1" applyBorder="1" applyAlignment="1">
      <alignment horizontal="center" vertical="center" wrapText="1"/>
    </xf>
    <xf numFmtId="0" fontId="21" fillId="7" borderId="17" xfId="2" applyFont="1" applyFill="1" applyBorder="1" applyAlignment="1">
      <alignment horizontal="center" vertical="center" wrapText="1"/>
    </xf>
    <xf numFmtId="0" fontId="21" fillId="7" borderId="14" xfId="2" applyFont="1" applyFill="1" applyBorder="1" applyAlignment="1">
      <alignment horizontal="center" vertical="center" wrapText="1"/>
    </xf>
    <xf numFmtId="1" fontId="34" fillId="7" borderId="16" xfId="2" applyNumberFormat="1" applyFont="1" applyFill="1" applyBorder="1" applyAlignment="1">
      <alignment horizontal="center" vertical="center" wrapText="1"/>
    </xf>
    <xf numFmtId="1" fontId="34" fillId="0" borderId="48" xfId="2" applyNumberFormat="1" applyFont="1" applyBorder="1" applyAlignment="1">
      <alignment horizontal="center"/>
    </xf>
    <xf numFmtId="1" fontId="34" fillId="0" borderId="0" xfId="2" applyNumberFormat="1" applyFont="1" applyAlignment="1">
      <alignment horizontal="center"/>
    </xf>
    <xf numFmtId="0" fontId="31" fillId="0" borderId="48" xfId="2" quotePrefix="1" applyFont="1" applyBorder="1" applyAlignment="1">
      <alignment horizontal="left" wrapText="1"/>
    </xf>
    <xf numFmtId="0" fontId="31" fillId="0" borderId="0" xfId="2" quotePrefix="1" applyFont="1" applyAlignment="1">
      <alignment horizontal="left" wrapText="1"/>
    </xf>
    <xf numFmtId="0" fontId="31" fillId="0" borderId="0" xfId="2" applyFont="1" applyAlignment="1">
      <alignment horizontal="left"/>
    </xf>
    <xf numFmtId="0" fontId="45" fillId="0" borderId="0" xfId="60" applyFont="1" applyAlignment="1">
      <alignment horizontal="left" vertical="center" wrapText="1"/>
    </xf>
    <xf numFmtId="16" fontId="45" fillId="0" borderId="33" xfId="60" applyNumberFormat="1" applyFont="1" applyBorder="1" applyAlignment="1">
      <alignment horizontal="left" vertical="center" wrapText="1"/>
    </xf>
    <xf numFmtId="0" fontId="45" fillId="0" borderId="34" xfId="60" applyFont="1" applyBorder="1" applyAlignment="1">
      <alignment horizontal="left" vertical="center" wrapText="1"/>
    </xf>
    <xf numFmtId="0" fontId="45" fillId="0" borderId="35" xfId="60" applyFont="1" applyBorder="1" applyAlignment="1">
      <alignment horizontal="left" vertical="center" wrapText="1"/>
    </xf>
    <xf numFmtId="0" fontId="45" fillId="0" borderId="38" xfId="60" applyFont="1" applyBorder="1" applyAlignment="1">
      <alignment horizontal="left" vertical="center" wrapText="1"/>
    </xf>
    <xf numFmtId="0" fontId="45" fillId="0" borderId="39" xfId="60" applyFont="1" applyBorder="1" applyAlignment="1">
      <alignment horizontal="left" vertical="center" wrapText="1"/>
    </xf>
    <xf numFmtId="0" fontId="45" fillId="0" borderId="40" xfId="60" applyFont="1" applyBorder="1" applyAlignment="1">
      <alignment horizontal="left" vertical="center" wrapText="1"/>
    </xf>
    <xf numFmtId="0" fontId="22" fillId="0" borderId="38" xfId="60" applyFont="1" applyBorder="1" applyAlignment="1">
      <alignment horizontal="left" vertical="center" wrapText="1"/>
    </xf>
    <xf numFmtId="0" fontId="22" fillId="0" borderId="39" xfId="60" applyFont="1" applyBorder="1" applyAlignment="1">
      <alignment horizontal="left" vertical="center" wrapText="1"/>
    </xf>
    <xf numFmtId="0" fontId="22" fillId="0" borderId="40" xfId="60" applyFont="1" applyBorder="1" applyAlignment="1">
      <alignment horizontal="left" vertical="center" wrapText="1"/>
    </xf>
    <xf numFmtId="0" fontId="45" fillId="0" borderId="42" xfId="60" applyFont="1" applyBorder="1" applyAlignment="1">
      <alignment horizontal="left" vertical="center" wrapText="1"/>
    </xf>
    <xf numFmtId="0" fontId="45" fillId="0" borderId="44" xfId="60" applyFont="1" applyBorder="1" applyAlignment="1">
      <alignment horizontal="left" vertical="center" wrapText="1"/>
    </xf>
    <xf numFmtId="0" fontId="45" fillId="0" borderId="45" xfId="60" applyFont="1" applyBorder="1" applyAlignment="1">
      <alignment horizontal="left" vertical="center" wrapText="1"/>
    </xf>
    <xf numFmtId="0" fontId="35" fillId="7" borderId="5" xfId="60" applyFont="1" applyFill="1" applyBorder="1" applyAlignment="1">
      <alignment horizontal="center" vertical="center"/>
    </xf>
    <xf numFmtId="0" fontId="35" fillId="7" borderId="6" xfId="60" applyFont="1" applyFill="1" applyBorder="1" applyAlignment="1">
      <alignment horizontal="center" vertical="center"/>
    </xf>
    <xf numFmtId="0" fontId="45" fillId="7" borderId="31" xfId="60" applyFont="1" applyFill="1" applyBorder="1" applyAlignment="1">
      <alignment horizontal="left" vertical="center"/>
    </xf>
    <xf numFmtId="0" fontId="45" fillId="0" borderId="6" xfId="60" applyFont="1" applyBorder="1" applyAlignment="1">
      <alignment vertical="center"/>
    </xf>
    <xf numFmtId="0" fontId="45" fillId="0" borderId="6" xfId="60" applyFont="1" applyBorder="1" applyAlignment="1">
      <alignment horizontal="left" vertical="center"/>
    </xf>
    <xf numFmtId="0" fontId="87" fillId="15" borderId="0" xfId="0" applyFont="1" applyFill="1"/>
    <xf numFmtId="0" fontId="57" fillId="0" borderId="0" xfId="0" applyFont="1"/>
  </cellXfs>
  <cellStyles count="8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Column_Title" xfId="11" xr:uid="{00000000-0005-0000-0000-000008000000}"/>
    <cellStyle name="Comma 10 3" xfId="81" xr:uid="{993B632E-8B65-48D7-869A-5AA890F99C69}"/>
    <cellStyle name="Comma 2" xfId="12" xr:uid="{00000000-0005-0000-0000-000009000000}"/>
    <cellStyle name="Comma 2 2" xfId="13" xr:uid="{00000000-0005-0000-0000-00000A000000}"/>
    <cellStyle name="Comma 2 4" xfId="63" xr:uid="{04037462-5028-4B4C-AE4D-56FC0390EC25}"/>
    <cellStyle name="Comma 2 6" xfId="67" xr:uid="{3599AFD4-D260-4F57-B3A3-278FF81FA04F}"/>
    <cellStyle name="Comma 3" xfId="14" xr:uid="{00000000-0005-0000-0000-00000B000000}"/>
    <cellStyle name="Comma 4" xfId="15" xr:uid="{00000000-0005-0000-0000-00000C000000}"/>
    <cellStyle name="Comma 6" xfId="71" xr:uid="{D53446AB-000B-4A1B-9527-02CA66FEF6A8}"/>
    <cellStyle name="Comma 6 2 3" xfId="77" xr:uid="{E11C95D5-5DF4-4D1D-95F2-A225ED91606E}"/>
    <cellStyle name="Comma 74 2" xfId="72" xr:uid="{DC1F34C5-B3E0-4ED9-9AC2-E30E6728A680}"/>
    <cellStyle name="Comma 75 2" xfId="78" xr:uid="{5B825E47-DC59-4671-9F95-09C6429F2ECB}"/>
    <cellStyle name="Comma0" xfId="16" xr:uid="{00000000-0005-0000-0000-00000D000000}"/>
    <cellStyle name="Currency 12 2 2" xfId="79" xr:uid="{4C14E9FF-768D-4BD1-8AFE-36918BBA27E4}"/>
    <cellStyle name="Currency 2" xfId="17" xr:uid="{00000000-0005-0000-0000-00000E000000}"/>
    <cellStyle name="Currency0" xfId="18" xr:uid="{00000000-0005-0000-0000-00000F000000}"/>
    <cellStyle name="Date" xfId="19" xr:uid="{00000000-0005-0000-0000-000010000000}"/>
    <cellStyle name="Excel Built-in 20% - Accent1" xfId="20" xr:uid="{00000000-0005-0000-0000-000011000000}"/>
    <cellStyle name="Fixed" xfId="21" xr:uid="{00000000-0005-0000-0000-000012000000}"/>
    <cellStyle name="Grey" xfId="22" xr:uid="{00000000-0005-0000-0000-000013000000}"/>
    <cellStyle name="Heading 1 2" xfId="23" xr:uid="{00000000-0005-0000-0000-000014000000}"/>
    <cellStyle name="Heading 2 2" xfId="24" xr:uid="{00000000-0005-0000-0000-000015000000}"/>
    <cellStyle name="Hyperlink 2" xfId="70" xr:uid="{3951F36D-AB58-45ED-A613-6C5F3A6537D5}"/>
    <cellStyle name="Input [yellow]" xfId="25" xr:uid="{00000000-0005-0000-0000-000016000000}"/>
    <cellStyle name="Normal" xfId="0" builtinId="0"/>
    <cellStyle name="Normal - Style1" xfId="26" xr:uid="{00000000-0005-0000-0000-000018000000}"/>
    <cellStyle name="Normal 10" xfId="73" xr:uid="{F69DA2D2-7CF3-4830-834E-4B51D2E401B1}"/>
    <cellStyle name="Normal 10 2" xfId="64" xr:uid="{B5639357-C94C-422B-8B5D-CFB31F1C8691}"/>
    <cellStyle name="Normal 10 2 7" xfId="76" xr:uid="{8E050774-4546-42AE-98AD-638C231185D9}"/>
    <cellStyle name="Normal 133" xfId="1" xr:uid="{00000000-0005-0000-0000-000019000000}"/>
    <cellStyle name="Normal 133 3" xfId="68" xr:uid="{44C98991-E74E-4CAB-ADF2-D8976A607282}"/>
    <cellStyle name="Normal 133 3 2" xfId="75" xr:uid="{D548A4CE-1EA0-4E5B-B9FB-B4C451F95073}"/>
    <cellStyle name="Normal 133 3 3" xfId="69" xr:uid="{0DE91806-A956-4AF4-8A92-FDB5C80148AC}"/>
    <cellStyle name="Normal 137" xfId="74" xr:uid="{7F122116-310C-4A2B-B5A1-9AAE7FB1BD4E}"/>
    <cellStyle name="Normal 2" xfId="2" xr:uid="{00000000-0005-0000-0000-00001A000000}"/>
    <cellStyle name="Normal 2 2" xfId="27" xr:uid="{00000000-0005-0000-0000-00001B000000}"/>
    <cellStyle name="Normal 2 3" xfId="60" xr:uid="{00000000-0005-0000-0000-00001C000000}"/>
    <cellStyle name="Normal 2 8" xfId="62" xr:uid="{81801208-7293-47B0-B786-D554F569A03A}"/>
    <cellStyle name="Normal 2_112060-QTM" xfId="28" xr:uid="{00000000-0005-0000-0000-00001D000000}"/>
    <cellStyle name="Normal 20 3" xfId="80" xr:uid="{4828110F-4981-4D39-8893-E9DDDE5F04BF}"/>
    <cellStyle name="Normal 3" xfId="29" xr:uid="{00000000-0005-0000-0000-00001E000000}"/>
    <cellStyle name="Normal 3 2" xfId="30" xr:uid="{00000000-0005-0000-0000-00001F000000}"/>
    <cellStyle name="Normal 3 2 4" xfId="65" xr:uid="{C2C73953-6F51-4E83-ACA7-5949D1EF24E3}"/>
    <cellStyle name="Normal 3 3" xfId="31" xr:uid="{00000000-0005-0000-0000-000020000000}"/>
    <cellStyle name="Normal 3_111030-111048-111061-QTCN" xfId="32" xr:uid="{00000000-0005-0000-0000-000021000000}"/>
    <cellStyle name="Normal 4" xfId="33" xr:uid="{00000000-0005-0000-0000-000022000000}"/>
    <cellStyle name="Normal 4 2" xfId="34" xr:uid="{00000000-0005-0000-0000-000023000000}"/>
    <cellStyle name="Normal 4 5" xfId="66" xr:uid="{15E9123B-16AE-49F7-BF32-067CB572778C}"/>
    <cellStyle name="Normal 5" xfId="35" xr:uid="{00000000-0005-0000-0000-000024000000}"/>
    <cellStyle name="Normal 6" xfId="36" xr:uid="{00000000-0005-0000-0000-000025000000}"/>
    <cellStyle name="Normal 7" xfId="59" xr:uid="{00000000-0005-0000-0000-000026000000}"/>
    <cellStyle name="Normal 8" xfId="61" xr:uid="{00000000-0005-0000-0000-000027000000}"/>
    <cellStyle name="Percent [2]" xfId="37" xr:uid="{00000000-0005-0000-0000-000028000000}"/>
    <cellStyle name="Percent 2" xfId="38" xr:uid="{00000000-0005-0000-0000-000029000000}"/>
    <cellStyle name="Percent 2 2" xfId="39" xr:uid="{00000000-0005-0000-0000-00002A000000}"/>
    <cellStyle name="Percent 2 3" xfId="40" xr:uid="{00000000-0005-0000-0000-00002B000000}"/>
    <cellStyle name="Percent 3" xfId="41" xr:uid="{00000000-0005-0000-0000-00002C000000}"/>
    <cellStyle name="SAPBEXstdData" xfId="42" xr:uid="{00000000-0005-0000-0000-00002D000000}"/>
    <cellStyle name="SAPBEXstdItem" xfId="43" xr:uid="{00000000-0005-0000-0000-00002E000000}"/>
    <cellStyle name="Style 1" xfId="44" xr:uid="{00000000-0005-0000-0000-00002F000000}"/>
    <cellStyle name="Times New Roman" xfId="45" xr:uid="{00000000-0005-0000-0000-000030000000}"/>
    <cellStyle name="Total 2" xfId="46" xr:uid="{00000000-0005-0000-0000-000031000000}"/>
    <cellStyle name="Обычный_Лист1" xfId="47" xr:uid="{00000000-0005-0000-0000-000032000000}"/>
    <cellStyle name="똿뗦먛귟 [0.00]_PRODUCT DETAIL Q1" xfId="48" xr:uid="{00000000-0005-0000-0000-000033000000}"/>
    <cellStyle name="똿뗦먛귟_PRODUCT DETAIL Q1" xfId="49" xr:uid="{00000000-0005-0000-0000-000034000000}"/>
    <cellStyle name="믅됞 [0.00]_PRODUCT DETAIL Q1" xfId="50" xr:uid="{00000000-0005-0000-0000-000035000000}"/>
    <cellStyle name="믅됞_PRODUCT DETAIL Q1" xfId="51" xr:uid="{00000000-0005-0000-0000-000036000000}"/>
    <cellStyle name="백분율_HOBONG" xfId="52" xr:uid="{00000000-0005-0000-0000-000037000000}"/>
    <cellStyle name="뷭?_BOOKSHIP" xfId="53" xr:uid="{00000000-0005-0000-0000-000038000000}"/>
    <cellStyle name="콤마 [0]_1202" xfId="54" xr:uid="{00000000-0005-0000-0000-000039000000}"/>
    <cellStyle name="콤마_1202" xfId="55" xr:uid="{00000000-0005-0000-0000-00003A000000}"/>
    <cellStyle name="통화 [0]_1202" xfId="56" xr:uid="{00000000-0005-0000-0000-00003B000000}"/>
    <cellStyle name="통화_1202" xfId="57" xr:uid="{00000000-0005-0000-0000-00003C000000}"/>
    <cellStyle name="표준_(정보부문)월별인원계획" xfId="58" xr:uid="{00000000-0005-0000-0000-00003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3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jp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26" Type="http://schemas.openxmlformats.org/officeDocument/2006/relationships/image" Target="../media/image37.png"/><Relationship Id="rId3" Type="http://schemas.openxmlformats.org/officeDocument/2006/relationships/image" Target="../media/image14.png"/><Relationship Id="rId21" Type="http://schemas.openxmlformats.org/officeDocument/2006/relationships/image" Target="../media/image32.png"/><Relationship Id="rId34" Type="http://schemas.openxmlformats.org/officeDocument/2006/relationships/image" Target="../media/image45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5" Type="http://schemas.openxmlformats.org/officeDocument/2006/relationships/image" Target="../media/image36.png"/><Relationship Id="rId33" Type="http://schemas.openxmlformats.org/officeDocument/2006/relationships/image" Target="../media/image44.png"/><Relationship Id="rId2" Type="http://schemas.openxmlformats.org/officeDocument/2006/relationships/image" Target="../media/image13.png"/><Relationship Id="rId16" Type="http://schemas.openxmlformats.org/officeDocument/2006/relationships/image" Target="../media/image27.png"/><Relationship Id="rId20" Type="http://schemas.openxmlformats.org/officeDocument/2006/relationships/image" Target="../media/image31.png"/><Relationship Id="rId29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24" Type="http://schemas.openxmlformats.org/officeDocument/2006/relationships/image" Target="../media/image35.png"/><Relationship Id="rId32" Type="http://schemas.openxmlformats.org/officeDocument/2006/relationships/image" Target="../media/image43.png"/><Relationship Id="rId5" Type="http://schemas.openxmlformats.org/officeDocument/2006/relationships/image" Target="../media/image16.jpeg"/><Relationship Id="rId15" Type="http://schemas.openxmlformats.org/officeDocument/2006/relationships/image" Target="../media/image26.png"/><Relationship Id="rId23" Type="http://schemas.openxmlformats.org/officeDocument/2006/relationships/image" Target="../media/image34.png"/><Relationship Id="rId28" Type="http://schemas.openxmlformats.org/officeDocument/2006/relationships/image" Target="../media/image39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31" Type="http://schemas.openxmlformats.org/officeDocument/2006/relationships/image" Target="../media/image42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Relationship Id="rId22" Type="http://schemas.openxmlformats.org/officeDocument/2006/relationships/image" Target="../media/image33.png"/><Relationship Id="rId27" Type="http://schemas.openxmlformats.org/officeDocument/2006/relationships/image" Target="../media/image38.png"/><Relationship Id="rId30" Type="http://schemas.openxmlformats.org/officeDocument/2006/relationships/image" Target="../media/image41.png"/><Relationship Id="rId35" Type="http://schemas.openxmlformats.org/officeDocument/2006/relationships/image" Target="../media/image46.png"/><Relationship Id="rId8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793749</xdr:colOff>
      <xdr:row>3</xdr:row>
      <xdr:rowOff>265752</xdr:rowOff>
    </xdr:from>
    <xdr:to>
      <xdr:col>15</xdr:col>
      <xdr:colOff>682624</xdr:colOff>
      <xdr:row>7</xdr:row>
      <xdr:rowOff>444585</xdr:rowOff>
    </xdr:to>
    <xdr:pic>
      <xdr:nvPicPr>
        <xdr:cNvPr id="2" name="Picture 1" descr="A blue t-shirt with a logo on it&#10;&#10;Description automatically generated">
          <a:extLst>
            <a:ext uri="{FF2B5EF4-FFF2-40B4-BE49-F238E27FC236}">
              <a16:creationId xmlns:a16="http://schemas.microsoft.com/office/drawing/2014/main" id="{F0392835-FB06-BCF9-966F-0DDD46B8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86249" y="1789752"/>
          <a:ext cx="2682875" cy="246483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58150</xdr:colOff>
      <xdr:row>78</xdr:row>
      <xdr:rowOff>955086</xdr:rowOff>
    </xdr:from>
    <xdr:to>
      <xdr:col>13</xdr:col>
      <xdr:colOff>15876</xdr:colOff>
      <xdr:row>81</xdr:row>
      <xdr:rowOff>250557</xdr:rowOff>
    </xdr:to>
    <xdr:pic>
      <xdr:nvPicPr>
        <xdr:cNvPr id="3" name="Picture 2" descr="A brown t-shirt with a logo on it&#10;&#10;Description automatically generated">
          <a:extLst>
            <a:ext uri="{FF2B5EF4-FFF2-40B4-BE49-F238E27FC236}">
              <a16:creationId xmlns:a16="http://schemas.microsoft.com/office/drawing/2014/main" id="{A1C567BC-0F55-A77B-8E77-ECB1E071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80650" y="47659336"/>
          <a:ext cx="2148476" cy="1867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78</xdr:row>
      <xdr:rowOff>987018</xdr:rowOff>
    </xdr:from>
    <xdr:to>
      <xdr:col>10</xdr:col>
      <xdr:colOff>962892</xdr:colOff>
      <xdr:row>81</xdr:row>
      <xdr:rowOff>277086</xdr:rowOff>
    </xdr:to>
    <xdr:pic>
      <xdr:nvPicPr>
        <xdr:cNvPr id="4" name="Picture 3" descr="A blue t-shirt with a logo on it&#10;&#10;Description automatically generated">
          <a:extLst>
            <a:ext uri="{FF2B5EF4-FFF2-40B4-BE49-F238E27FC236}">
              <a16:creationId xmlns:a16="http://schemas.microsoft.com/office/drawing/2014/main" id="{0C28EDE7-6528-45BA-F008-C323BD5F8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9375" y="47691268"/>
          <a:ext cx="2026517" cy="1861818"/>
        </a:xfrm>
        <a:prstGeom prst="rect">
          <a:avLst/>
        </a:prstGeom>
      </xdr:spPr>
    </xdr:pic>
    <xdr:clientData/>
  </xdr:twoCellAnchor>
  <xdr:twoCellAnchor editAs="oneCell">
    <xdr:from>
      <xdr:col>13</xdr:col>
      <xdr:colOff>109810</xdr:colOff>
      <xdr:row>78</xdr:row>
      <xdr:rowOff>920750</xdr:rowOff>
    </xdr:from>
    <xdr:to>
      <xdr:col>15</xdr:col>
      <xdr:colOff>292646</xdr:colOff>
      <xdr:row>81</xdr:row>
      <xdr:rowOff>208017</xdr:rowOff>
    </xdr:to>
    <xdr:pic>
      <xdr:nvPicPr>
        <xdr:cNvPr id="5" name="Picture 4" descr="A white t-shirt with black text&#10;&#10;Description automatically generated">
          <a:extLst>
            <a:ext uri="{FF2B5EF4-FFF2-40B4-BE49-F238E27FC236}">
              <a16:creationId xmlns:a16="http://schemas.microsoft.com/office/drawing/2014/main" id="{5CA546FA-E223-DBAE-FCA7-290B89E6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3060" y="47625000"/>
          <a:ext cx="2056086" cy="1859017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86</xdr:row>
      <xdr:rowOff>1016000</xdr:rowOff>
    </xdr:from>
    <xdr:to>
      <xdr:col>14</xdr:col>
      <xdr:colOff>743251</xdr:colOff>
      <xdr:row>100</xdr:row>
      <xdr:rowOff>79546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8568C11-DA12-9831-DC30-44BC929E7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8125" y="52657375"/>
          <a:ext cx="5855001" cy="33339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793749</xdr:colOff>
      <xdr:row>3</xdr:row>
      <xdr:rowOff>265752</xdr:rowOff>
    </xdr:from>
    <xdr:to>
      <xdr:col>15</xdr:col>
      <xdr:colOff>682624</xdr:colOff>
      <xdr:row>7</xdr:row>
      <xdr:rowOff>444585</xdr:rowOff>
    </xdr:to>
    <xdr:pic>
      <xdr:nvPicPr>
        <xdr:cNvPr id="2" name="Picture 1" descr="A blue t-shirt with a logo on it&#10;&#10;Description automatically generated">
          <a:extLst>
            <a:ext uri="{FF2B5EF4-FFF2-40B4-BE49-F238E27FC236}">
              <a16:creationId xmlns:a16="http://schemas.microsoft.com/office/drawing/2014/main" id="{786A873A-066C-4458-9B98-5540FD73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9899" y="1789752"/>
          <a:ext cx="2695575" cy="245848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58150</xdr:colOff>
      <xdr:row>81</xdr:row>
      <xdr:rowOff>955086</xdr:rowOff>
    </xdr:from>
    <xdr:to>
      <xdr:col>13</xdr:col>
      <xdr:colOff>15876</xdr:colOff>
      <xdr:row>84</xdr:row>
      <xdr:rowOff>250557</xdr:rowOff>
    </xdr:to>
    <xdr:pic>
      <xdr:nvPicPr>
        <xdr:cNvPr id="3" name="Picture 2" descr="A brown t-shirt with a logo on it&#10;&#10;Description automatically generated">
          <a:extLst>
            <a:ext uri="{FF2B5EF4-FFF2-40B4-BE49-F238E27FC236}">
              <a16:creationId xmlns:a16="http://schemas.microsoft.com/office/drawing/2014/main" id="{88C1526E-26B0-498A-8093-D23DF3636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4300" y="49627836"/>
          <a:ext cx="2154826" cy="1867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81</xdr:row>
      <xdr:rowOff>987018</xdr:rowOff>
    </xdr:from>
    <xdr:to>
      <xdr:col>10</xdr:col>
      <xdr:colOff>962892</xdr:colOff>
      <xdr:row>84</xdr:row>
      <xdr:rowOff>277086</xdr:rowOff>
    </xdr:to>
    <xdr:pic>
      <xdr:nvPicPr>
        <xdr:cNvPr id="4" name="Picture 3" descr="A blue t-shirt with a logo on it&#10;&#10;Description automatically generated">
          <a:extLst>
            <a:ext uri="{FF2B5EF4-FFF2-40B4-BE49-F238E27FC236}">
              <a16:creationId xmlns:a16="http://schemas.microsoft.com/office/drawing/2014/main" id="{3D2434E1-200B-477D-9488-C0748A1B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9375" y="49659768"/>
          <a:ext cx="2020167" cy="1861818"/>
        </a:xfrm>
        <a:prstGeom prst="rect">
          <a:avLst/>
        </a:prstGeom>
      </xdr:spPr>
    </xdr:pic>
    <xdr:clientData/>
  </xdr:twoCellAnchor>
  <xdr:twoCellAnchor editAs="oneCell">
    <xdr:from>
      <xdr:col>13</xdr:col>
      <xdr:colOff>109810</xdr:colOff>
      <xdr:row>81</xdr:row>
      <xdr:rowOff>920750</xdr:rowOff>
    </xdr:from>
    <xdr:to>
      <xdr:col>15</xdr:col>
      <xdr:colOff>292646</xdr:colOff>
      <xdr:row>84</xdr:row>
      <xdr:rowOff>208017</xdr:rowOff>
    </xdr:to>
    <xdr:pic>
      <xdr:nvPicPr>
        <xdr:cNvPr id="5" name="Picture 4" descr="A white t-shirt with black text&#10;&#10;Description automatically generated">
          <a:extLst>
            <a:ext uri="{FF2B5EF4-FFF2-40B4-BE49-F238E27FC236}">
              <a16:creationId xmlns:a16="http://schemas.microsoft.com/office/drawing/2014/main" id="{F98CD372-6727-4F54-AE02-35EB7BA2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3060" y="49593500"/>
          <a:ext cx="2062436" cy="1859017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89</xdr:row>
      <xdr:rowOff>1016000</xdr:rowOff>
    </xdr:from>
    <xdr:to>
      <xdr:col>14</xdr:col>
      <xdr:colOff>743251</xdr:colOff>
      <xdr:row>103</xdr:row>
      <xdr:rowOff>79546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2F8C495-FB15-40AF-9FF5-5BA9F5FE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8125" y="54635400"/>
          <a:ext cx="5858176" cy="33307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793749</xdr:colOff>
      <xdr:row>3</xdr:row>
      <xdr:rowOff>265752</xdr:rowOff>
    </xdr:from>
    <xdr:to>
      <xdr:col>15</xdr:col>
      <xdr:colOff>682624</xdr:colOff>
      <xdr:row>7</xdr:row>
      <xdr:rowOff>444585</xdr:rowOff>
    </xdr:to>
    <xdr:pic>
      <xdr:nvPicPr>
        <xdr:cNvPr id="2" name="Picture 1" descr="A blue t-shirt with a logo on it&#10;&#10;Description automatically generated">
          <a:extLst>
            <a:ext uri="{FF2B5EF4-FFF2-40B4-BE49-F238E27FC236}">
              <a16:creationId xmlns:a16="http://schemas.microsoft.com/office/drawing/2014/main" id="{85279E4B-1251-4031-92CB-633E32A07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9899" y="1789752"/>
          <a:ext cx="2695575" cy="2458483"/>
        </a:xfrm>
        <a:prstGeom prst="rect">
          <a:avLst/>
        </a:prstGeom>
      </xdr:spPr>
    </xdr:pic>
    <xdr:clientData/>
  </xdr:twoCellAnchor>
  <xdr:twoCellAnchor editAs="oneCell">
    <xdr:from>
      <xdr:col>11</xdr:col>
      <xdr:colOff>58150</xdr:colOff>
      <xdr:row>78</xdr:row>
      <xdr:rowOff>955086</xdr:rowOff>
    </xdr:from>
    <xdr:to>
      <xdr:col>13</xdr:col>
      <xdr:colOff>15876</xdr:colOff>
      <xdr:row>82</xdr:row>
      <xdr:rowOff>250557</xdr:rowOff>
    </xdr:to>
    <xdr:pic>
      <xdr:nvPicPr>
        <xdr:cNvPr id="3" name="Picture 2" descr="A brown t-shirt with a logo on it&#10;&#10;Description automatically generated">
          <a:extLst>
            <a:ext uri="{FF2B5EF4-FFF2-40B4-BE49-F238E27FC236}">
              <a16:creationId xmlns:a16="http://schemas.microsoft.com/office/drawing/2014/main" id="{7C774059-6244-4EAC-B3E7-38BD9A25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74300" y="49627836"/>
          <a:ext cx="2154826" cy="1867221"/>
        </a:xfrm>
        <a:prstGeom prst="rect">
          <a:avLst/>
        </a:prstGeom>
      </xdr:spPr>
    </xdr:pic>
    <xdr:clientData/>
  </xdr:twoCellAnchor>
  <xdr:twoCellAnchor editAs="oneCell">
    <xdr:from>
      <xdr:col>9</xdr:col>
      <xdr:colOff>111125</xdr:colOff>
      <xdr:row>78</xdr:row>
      <xdr:rowOff>987018</xdr:rowOff>
    </xdr:from>
    <xdr:to>
      <xdr:col>10</xdr:col>
      <xdr:colOff>962892</xdr:colOff>
      <xdr:row>82</xdr:row>
      <xdr:rowOff>277086</xdr:rowOff>
    </xdr:to>
    <xdr:pic>
      <xdr:nvPicPr>
        <xdr:cNvPr id="4" name="Picture 3" descr="A blue t-shirt with a logo on it&#10;&#10;Description automatically generated">
          <a:extLst>
            <a:ext uri="{FF2B5EF4-FFF2-40B4-BE49-F238E27FC236}">
              <a16:creationId xmlns:a16="http://schemas.microsoft.com/office/drawing/2014/main" id="{D72F0B72-E871-4D2D-8C4B-3A768115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9375" y="49659768"/>
          <a:ext cx="2020167" cy="1861818"/>
        </a:xfrm>
        <a:prstGeom prst="rect">
          <a:avLst/>
        </a:prstGeom>
      </xdr:spPr>
    </xdr:pic>
    <xdr:clientData/>
  </xdr:twoCellAnchor>
  <xdr:twoCellAnchor editAs="oneCell">
    <xdr:from>
      <xdr:col>13</xdr:col>
      <xdr:colOff>109810</xdr:colOff>
      <xdr:row>78</xdr:row>
      <xdr:rowOff>920750</xdr:rowOff>
    </xdr:from>
    <xdr:to>
      <xdr:col>15</xdr:col>
      <xdr:colOff>292646</xdr:colOff>
      <xdr:row>82</xdr:row>
      <xdr:rowOff>208017</xdr:rowOff>
    </xdr:to>
    <xdr:pic>
      <xdr:nvPicPr>
        <xdr:cNvPr id="5" name="Picture 4" descr="A white t-shirt with black text&#10;&#10;Description automatically generated">
          <a:extLst>
            <a:ext uri="{FF2B5EF4-FFF2-40B4-BE49-F238E27FC236}">
              <a16:creationId xmlns:a16="http://schemas.microsoft.com/office/drawing/2014/main" id="{A361D517-2580-48B1-AD8A-2B41D6B3D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223060" y="49593500"/>
          <a:ext cx="2062436" cy="1859017"/>
        </a:xfrm>
        <a:prstGeom prst="rect">
          <a:avLst/>
        </a:prstGeom>
      </xdr:spPr>
    </xdr:pic>
    <xdr:clientData/>
  </xdr:twoCellAnchor>
  <xdr:twoCellAnchor editAs="oneCell">
    <xdr:from>
      <xdr:col>9</xdr:col>
      <xdr:colOff>269875</xdr:colOff>
      <xdr:row>86</xdr:row>
      <xdr:rowOff>1016000</xdr:rowOff>
    </xdr:from>
    <xdr:to>
      <xdr:col>14</xdr:col>
      <xdr:colOff>743251</xdr:colOff>
      <xdr:row>100</xdr:row>
      <xdr:rowOff>79546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0922D2-0B3F-4E50-BF80-135B59F7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38125" y="54635400"/>
          <a:ext cx="5858176" cy="33307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1803400</xdr:colOff>
      <xdr:row>22</xdr:row>
      <xdr:rowOff>190500</xdr:rowOff>
    </xdr:from>
    <xdr:to>
      <xdr:col>3</xdr:col>
      <xdr:colOff>5943600</xdr:colOff>
      <xdr:row>22</xdr:row>
      <xdr:rowOff>4323080</xdr:rowOff>
    </xdr:to>
    <xdr:pic>
      <xdr:nvPicPr>
        <xdr:cNvPr id="23" name="Picture 22" descr="A blueprint of a golf course&#10;&#10;Description automatically generated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494000" y="42659300"/>
          <a:ext cx="5943600" cy="4132580"/>
        </a:xfrm>
        <a:prstGeom prst="rect">
          <a:avLst/>
        </a:prstGeom>
      </xdr:spPr>
    </xdr:pic>
    <xdr:clientData/>
  </xdr:twoCellAnchor>
  <xdr:twoCellAnchor editAs="oneCell">
    <xdr:from>
      <xdr:col>2</xdr:col>
      <xdr:colOff>7162800</xdr:colOff>
      <xdr:row>15</xdr:row>
      <xdr:rowOff>584200</xdr:rowOff>
    </xdr:from>
    <xdr:to>
      <xdr:col>3</xdr:col>
      <xdr:colOff>7683500</xdr:colOff>
      <xdr:row>15</xdr:row>
      <xdr:rowOff>3753644</xdr:rowOff>
    </xdr:to>
    <xdr:pic>
      <xdr:nvPicPr>
        <xdr:cNvPr id="8" name="Picture 7" descr="A bar code on a white label&#10;&#10;Description automatically generated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06200" y="29311600"/>
          <a:ext cx="7683500" cy="3169444"/>
        </a:xfrm>
        <a:prstGeom prst="rect">
          <a:avLst/>
        </a:prstGeom>
      </xdr:spPr>
    </xdr:pic>
    <xdr:clientData/>
  </xdr:twoCellAnchor>
  <xdr:twoCellAnchor>
    <xdr:from>
      <xdr:col>2</xdr:col>
      <xdr:colOff>3175000</xdr:colOff>
      <xdr:row>15</xdr:row>
      <xdr:rowOff>228600</xdr:rowOff>
    </xdr:from>
    <xdr:to>
      <xdr:col>2</xdr:col>
      <xdr:colOff>6451600</xdr:colOff>
      <xdr:row>15</xdr:row>
      <xdr:rowOff>4394200</xdr:rowOff>
    </xdr:to>
    <xdr:pic>
      <xdr:nvPicPr>
        <xdr:cNvPr id="9" name="Picture 8" descr="A black bag with black text on it&#10;&#10;Description automatically generated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0" y="28956000"/>
          <a:ext cx="3276600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7162800</xdr:colOff>
      <xdr:row>13</xdr:row>
      <xdr:rowOff>237408</xdr:rowOff>
    </xdr:from>
    <xdr:to>
      <xdr:col>3</xdr:col>
      <xdr:colOff>5088806</xdr:colOff>
      <xdr:row>13</xdr:row>
      <xdr:rowOff>4216401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93AF9A-BAFD-4443-96B2-8DE588551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3318406" y="20828002"/>
          <a:ext cx="3978993" cy="76034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09AB8F93-B976-46D7-AE1C-46146FA58F26}"/>
            </a:ext>
          </a:extLst>
        </xdr:cNvPr>
        <xdr:cNvSpPr>
          <a:spLocks noChangeAspect="1" noChangeArrowheads="1"/>
        </xdr:cNvSpPr>
      </xdr:nvSpPr>
      <xdr:spPr bwMode="auto">
        <a:xfrm>
          <a:off x="3187700" y="185420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43D4DE4-17BC-4911-A73C-E8E2FB0FE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9696" y="190182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15DE3117-67B7-4844-A43F-29581517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4449" y="188005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C0329D09-5E4B-4625-82F9-6A2C50F7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2724" y="186100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33477540-70CE-4AE1-B15C-B0BBA3DE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215211" y="188549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980C3FDE-6042-46AC-968D-702A54205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687754" y="210293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ACA98539-1A5A-427A-BE7C-0F72FAD47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646232" y="186780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B3DF05E5-A30E-4E98-8EAB-E255160024F3}"/>
            </a:ext>
          </a:extLst>
        </xdr:cNvPr>
        <xdr:cNvSpPr/>
      </xdr:nvSpPr>
      <xdr:spPr>
        <a:xfrm>
          <a:off x="3252026" y="264712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01A1611D-DE76-41C4-ADF7-35342CFDE48E}"/>
            </a:ext>
          </a:extLst>
        </xdr:cNvPr>
        <xdr:cNvSpPr/>
      </xdr:nvSpPr>
      <xdr:spPr>
        <a:xfrm>
          <a:off x="5930487" y="267804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8C75E1FC-439F-482F-87E4-DA407B235696}"/>
            </a:ext>
          </a:extLst>
        </xdr:cNvPr>
        <xdr:cNvSpPr/>
      </xdr:nvSpPr>
      <xdr:spPr>
        <a:xfrm>
          <a:off x="8556995" y="263351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283B3D83-9442-42A4-A9B2-8706AD9B4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911" y="9072418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64D8349D-42A3-4FAD-B688-AE5A74E9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75802" y="9055100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910068D3-A482-41DC-90A8-6F41E406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41572" y="9052377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87E81514-0834-48DA-880E-521012BDC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65803" y="9072418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9AF00D9E-F941-4228-A847-2DAFDD63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910868" y="9072418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E65992D4-BFF6-4812-A847-C7DC1A8D2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46035" y="9055100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60F4FE16-5B18-48AF-84F2-666DBB4BE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287587" y="9072419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3B3C4846-140C-48B8-8745-0EDF18F0F5A7}"/>
            </a:ext>
          </a:extLst>
        </xdr:cNvPr>
        <xdr:cNvSpPr/>
      </xdr:nvSpPr>
      <xdr:spPr>
        <a:xfrm>
          <a:off x="111188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AD8AD79F-57EE-4445-9CF8-EB416B99FDCF}"/>
            </a:ext>
          </a:extLst>
        </xdr:cNvPr>
        <xdr:cNvSpPr/>
      </xdr:nvSpPr>
      <xdr:spPr>
        <a:xfrm>
          <a:off x="13798550" y="2668154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647DBF4D-F036-4CC7-8612-F38AE0FB871A}"/>
            </a:ext>
          </a:extLst>
        </xdr:cNvPr>
        <xdr:cNvSpPr/>
      </xdr:nvSpPr>
      <xdr:spPr>
        <a:xfrm>
          <a:off x="3239655" y="98999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064BF5C-32BF-4C1A-95C4-4A9FD81F8079}"/>
            </a:ext>
          </a:extLst>
        </xdr:cNvPr>
        <xdr:cNvSpPr/>
      </xdr:nvSpPr>
      <xdr:spPr>
        <a:xfrm>
          <a:off x="5918116" y="99309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7B5C337C-EBAD-46C8-BBA5-F6CD6F0236A9}"/>
            </a:ext>
          </a:extLst>
        </xdr:cNvPr>
        <xdr:cNvSpPr/>
      </xdr:nvSpPr>
      <xdr:spPr>
        <a:xfrm>
          <a:off x="8453993" y="98863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526A1663-B9C8-495C-8B8E-A60A0408033C}"/>
            </a:ext>
          </a:extLst>
        </xdr:cNvPr>
        <xdr:cNvSpPr/>
      </xdr:nvSpPr>
      <xdr:spPr>
        <a:xfrm>
          <a:off x="111064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8615A17E-3AE4-4464-94E1-2A17C147FE06}"/>
            </a:ext>
          </a:extLst>
        </xdr:cNvPr>
        <xdr:cNvSpPr/>
      </xdr:nvSpPr>
      <xdr:spPr>
        <a:xfrm>
          <a:off x="13786179" y="99210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72707DA6-B9ED-4B7E-8512-C68E4EE07DCF}"/>
            </a:ext>
          </a:extLst>
        </xdr:cNvPr>
        <xdr:cNvSpPr/>
      </xdr:nvSpPr>
      <xdr:spPr>
        <a:xfrm>
          <a:off x="16651184" y="99556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1996F922-AC70-4172-804B-0A6CD7D9380E}"/>
            </a:ext>
          </a:extLst>
        </xdr:cNvPr>
        <xdr:cNvSpPr/>
      </xdr:nvSpPr>
      <xdr:spPr>
        <a:xfrm>
          <a:off x="3239655" y="134940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8C6AEB70-48A0-4583-867E-7D84B83B3B14}"/>
            </a:ext>
          </a:extLst>
        </xdr:cNvPr>
        <xdr:cNvSpPr/>
      </xdr:nvSpPr>
      <xdr:spPr>
        <a:xfrm>
          <a:off x="5918116" y="135250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5D458FED-AD63-44D5-913A-D4D26A4D7554}"/>
            </a:ext>
          </a:extLst>
        </xdr:cNvPr>
        <xdr:cNvSpPr/>
      </xdr:nvSpPr>
      <xdr:spPr>
        <a:xfrm>
          <a:off x="8453993" y="134804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2844BEF6-0A3C-4825-AE50-E74D3C065B4E}"/>
            </a:ext>
          </a:extLst>
        </xdr:cNvPr>
        <xdr:cNvSpPr/>
      </xdr:nvSpPr>
      <xdr:spPr>
        <a:xfrm>
          <a:off x="111064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4387F2E-3E07-4655-97BD-10A04D79AB54}"/>
            </a:ext>
          </a:extLst>
        </xdr:cNvPr>
        <xdr:cNvSpPr/>
      </xdr:nvSpPr>
      <xdr:spPr>
        <a:xfrm>
          <a:off x="13786179" y="135151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177757BD-9FAB-4E67-A090-ECECB2092C24}"/>
            </a:ext>
          </a:extLst>
        </xdr:cNvPr>
        <xdr:cNvSpPr/>
      </xdr:nvSpPr>
      <xdr:spPr>
        <a:xfrm>
          <a:off x="16651184" y="135497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EC548ABA-6C0C-4B40-BC17-06002D689A7E}"/>
            </a:ext>
          </a:extLst>
        </xdr:cNvPr>
        <xdr:cNvSpPr/>
      </xdr:nvSpPr>
      <xdr:spPr>
        <a:xfrm>
          <a:off x="3239655" y="63058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BD65B951-9B0B-4588-AA72-C9621D0E25D3}"/>
            </a:ext>
          </a:extLst>
        </xdr:cNvPr>
        <xdr:cNvSpPr/>
      </xdr:nvSpPr>
      <xdr:spPr>
        <a:xfrm>
          <a:off x="5918116" y="63368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77518281-84E8-439D-BF86-524DF3BCE15D}"/>
            </a:ext>
          </a:extLst>
        </xdr:cNvPr>
        <xdr:cNvSpPr/>
      </xdr:nvSpPr>
      <xdr:spPr>
        <a:xfrm>
          <a:off x="8453993" y="62922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79A7E24A-6552-4ABA-88A4-9AD3768E47A3}"/>
            </a:ext>
          </a:extLst>
        </xdr:cNvPr>
        <xdr:cNvSpPr/>
      </xdr:nvSpPr>
      <xdr:spPr>
        <a:xfrm>
          <a:off x="111064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3ABCC04E-D1BF-4B56-9405-089B303A4E29}"/>
            </a:ext>
          </a:extLst>
        </xdr:cNvPr>
        <xdr:cNvSpPr/>
      </xdr:nvSpPr>
      <xdr:spPr>
        <a:xfrm>
          <a:off x="13786179" y="63269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2EE2BC80-9A82-442B-8B5B-CDF33CDFF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87698" y="5478317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87CD638D-D48A-40D7-A604-E161B70C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54450" y="5461000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47DA6494-B1E1-48F6-A85C-0A7D605B7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34150" y="5461000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7E6CFC0-141A-4EBB-B532-3DC34113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213851" y="5461000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C64E0659-6A86-484E-94AC-0C78B9FFE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934373" y="5501821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8549E1AF-F7B2-409C-AE44-A3684C553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54894" y="5488214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EC61C8C-5A9E-46A4-9A49-1C518FF6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83987" y="12683836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F6417F8F-BC5B-442E-B084-27DA02962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854450" y="12649200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4CD6C548-C179-43BE-A3FE-962889EEF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86105" y="12683837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35A6A9DF-45D5-4F3B-981D-8B674A4AE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9283123" y="12701155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2D2F9D9E-44F3-4955-9F57-0B5B613D2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980141" y="12701155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D64D0656-BA0D-4EC8-B987-8B60AB8F2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642523" y="12701154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F82CB8AF-BC3C-4129-B58E-18BAD6CD6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010004" y="12683836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5E74A7B4-40AF-4310-A428-1590CA41E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697786" y="12735791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921E882A-DCAB-4FDA-800F-570E3C04576C}"/>
            </a:ext>
          </a:extLst>
        </xdr:cNvPr>
        <xdr:cNvSpPr/>
      </xdr:nvSpPr>
      <xdr:spPr>
        <a:xfrm>
          <a:off x="3239655" y="17278679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75D6F524-2930-44FA-92AD-7FB30A81A2CE}"/>
            </a:ext>
          </a:extLst>
        </xdr:cNvPr>
        <xdr:cNvSpPr/>
      </xdr:nvSpPr>
      <xdr:spPr>
        <a:xfrm>
          <a:off x="5918116" y="17309603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3C891A1F-3AF2-433D-A256-5B807DAD209F}"/>
            </a:ext>
          </a:extLst>
        </xdr:cNvPr>
        <xdr:cNvSpPr/>
      </xdr:nvSpPr>
      <xdr:spPr>
        <a:xfrm>
          <a:off x="8453993" y="17265072"/>
          <a:ext cx="6175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8C304FBD-5B1E-4C18-AB44-DD79BEB6AE05}"/>
            </a:ext>
          </a:extLst>
        </xdr:cNvPr>
        <xdr:cNvSpPr/>
      </xdr:nvSpPr>
      <xdr:spPr>
        <a:xfrm>
          <a:off x="111064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20578D68-8DFB-4292-A4C9-39FCF8C538F3}"/>
            </a:ext>
          </a:extLst>
        </xdr:cNvPr>
        <xdr:cNvSpPr/>
      </xdr:nvSpPr>
      <xdr:spPr>
        <a:xfrm>
          <a:off x="13786179" y="17299708"/>
          <a:ext cx="6175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348DB7B9-12C5-4A12-9CDB-F64904D3FD48}"/>
            </a:ext>
          </a:extLst>
        </xdr:cNvPr>
        <xdr:cNvSpPr/>
      </xdr:nvSpPr>
      <xdr:spPr>
        <a:xfrm>
          <a:off x="16651184" y="1733434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6F5FDC69-1021-4F06-A939-5F4B2EA85131}"/>
            </a:ext>
          </a:extLst>
        </xdr:cNvPr>
        <xdr:cNvSpPr/>
      </xdr:nvSpPr>
      <xdr:spPr>
        <a:xfrm>
          <a:off x="22053302" y="1349779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CF00E4A3-53E2-49B8-9839-833890A171BC}"/>
            </a:ext>
          </a:extLst>
        </xdr:cNvPr>
        <xdr:cNvSpPr/>
      </xdr:nvSpPr>
      <xdr:spPr>
        <a:xfrm>
          <a:off x="19365520" y="13532426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A211039F-D208-4D54-A338-1F58767AC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04905" y="12683836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D638D08F-81DE-41FF-8481-2A41FC6E6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49350" y="16433800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114CC685-FC42-4393-9957-640459437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854450" y="16433800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DE7DED36-40A2-4910-8CD1-CDABAC892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34150" y="16433801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354CA9B7-7144-40F7-BC2F-40E78186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213850" y="16433800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3C1FEA8E-7BF3-4FC5-9936-399F96850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893550" y="16433800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B30EBE7E-8F18-4580-9204-150D3B1C5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573251" y="16433801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2313A5B4-5A59-40BA-89E5-943D34EE7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252950" y="16433800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BLANKS/G10AHD119B%20-%20CUTTING%20DOCKET-HOODIE%20BLANK%20SAND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BLANKS/G10AHD119B%20-%20CUTTING%20DOCKET-HOODIE%20BLANK%20SAND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71-%20OLDE%20FLOODED%20TEE%20by%20GOLF%20WANG.XLSX" TargetMode="External"/><Relationship Id="rId1" Type="http://schemas.openxmlformats.org/officeDocument/2006/relationships/externalLinkPath" Target="G10STS171-%20OLDE%20FLOODED%20TEE%20by%20GOLF%20WANG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2-FW24/2-PRODUCTION/2-STYLE-FILE/CUTTING%20DOCKET/G10STS181-%20EITHER%20OR%20TEE%20by%20GOLF%20WANG.XLSX" TargetMode="External"/><Relationship Id="rId1" Type="http://schemas.openxmlformats.org/officeDocument/2006/relationships/externalLinkPath" Target="G10STS181-%20EITHER%20OR%20TEE%20by%20GOLF%20WANG.XLSX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EXCLUSIVES/G10STS193-%20LONDON%20CUPPA%20TEE-%20SS%20TEE-%20BLACK.XLSX" TargetMode="External"/><Relationship Id="rId2" Type="http://schemas.microsoft.com/office/2019/04/relationships/externalLinkLongPath" Target="/sites/COMMERCIAL/Shared%20Documents/General/2-CUSTOMER-FOLDER/GOLF%20WANG/3-SS24/2-PRODUCTION/2-STYLE-FILE/CUTTING%20DOCKETS/DROP%20EXCLUSIVES/G10STS193-%20LONDON%20CUPPA%20TEE-%20SS%20TEE-%20BLACK.XLSX?50ED9D60" TargetMode="External"/><Relationship Id="rId1" Type="http://schemas.openxmlformats.org/officeDocument/2006/relationships/externalLinkPath" Target="file:///\\50ED9D60\G10STS193-%20LONDON%20CUPPA%20TEE-%20SS%20TEE-%20BLACK.XLSX" TargetMode="External"/></Relationships>
</file>

<file path=xl/externalLinks/_rels/externalLink1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uy.thai\OneDrive%20-%20CONG%20TY%20TNHH%20UN-AVAILABLE\2-CUSTOMER-FOLDER\GOLF%20WANG\3-SS24\2-PRODUCTION\2-STYLE-FILE\CUTTING%20DOCKETS\DROP%20EXCLUSIVES\G10AHD146-%20LONDON%20CUPPA%20HOODIE_%20BLACK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EXCLUSIVES/G10AHD146-%20LONDON%20CUPPA%20HOODIE_%20BLACK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GOLF%20WANG/3-SS24/2-PRODUCTION/2-STYLE-FILE/CUTTING%20DOCKETS/DROP%203/G10AHD141_ROMEO%20HOODIE.XLSX" TargetMode="External"/><Relationship Id="rId1" Type="http://schemas.openxmlformats.org/officeDocument/2006/relationships/externalLinkPath" Target="/sites/COMMERCIAL/Shared%20Documents/General/2-CUSTOMER-FOLDER/GOLF%20WANG/3-SS24/2-PRODUCTION/2-STYLE-FILE/CUTTING%20DOCKETS/DROP%203/G10AHD141_ROMEO%20HOODI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D"/>
      <sheetName val="2. TRIM CARD"/>
      <sheetName val="PACKING"/>
      <sheetName val="5. SPEC"/>
      <sheetName val="PP MEETING "/>
    </sheetNames>
    <sheetDataSet>
      <sheetData sheetId="0">
        <row r="14">
          <cell r="L14" t="str">
            <v>GOLF WANG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BLA"/>
      <sheetName val="WH.BR"/>
      <sheetName val="2. TRIM CARD"/>
      <sheetName val="SPEC"/>
      <sheetName val="PP MEETING "/>
      <sheetName val="7. PACKING"/>
    </sheetNames>
    <sheetDataSet>
      <sheetData sheetId="0"/>
      <sheetData sheetId="1"/>
      <sheetData sheetId="2">
        <row r="9">
          <cell r="D9" t="str">
            <v>FW24 PRODUCTION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NA.GR"/>
      <sheetName val="2. TRIM CARD"/>
      <sheetName val="SPEC"/>
      <sheetName val="PP MEETING "/>
      <sheetName val="7. PACKING"/>
    </sheetNames>
    <sheetDataSet>
      <sheetData sheetId="0">
        <row r="7">
          <cell r="D7" t="str">
            <v>G10STS181</v>
          </cell>
        </row>
        <row r="79">
          <cell r="B79" t="str">
            <v>IN : IN THÂN TRƯỚC+ THÂN SAU- IN BTP- IN TRONG NHÀ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BLACK"/>
      <sheetName val="WHITE"/>
      <sheetName val="2. TRIM CARD"/>
      <sheetName val="SPEC"/>
      <sheetName val="PP MEETING "/>
      <sheetName val="7. PACKING"/>
      <sheetName val="DETAIL STICKER"/>
      <sheetName val="4. COMMENT PP MEETING"/>
    </sheetNames>
    <sheetDataSet>
      <sheetData sheetId="0"/>
      <sheetData sheetId="1"/>
      <sheetData sheetId="2">
        <row r="10">
          <cell r="D10" t="str">
            <v>SS TEE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SPEC"/>
      <sheetName val="PP MEETING "/>
      <sheetName val="7. PACKING"/>
      <sheetName val="DETAIL STICKER"/>
    </sheetNames>
    <sheetDataSet>
      <sheetData sheetId="0">
        <row r="83">
          <cell r="C83" t="str">
            <v>KHÔNG THÊU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CREAM"/>
      <sheetName val="GR.BL"/>
      <sheetName val="2. TRIM CARD"/>
      <sheetName val="3. STICKER"/>
      <sheetName val="5. SPEC"/>
      <sheetName val="7. PACKING"/>
      <sheetName val="8. PP MEETING"/>
    </sheetNames>
    <sheetDataSet>
      <sheetData sheetId="0">
        <row r="109">
          <cell r="C109" t="str">
            <v>KHÔNG WASH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8</v>
    <v>8</v>
    <v>0</v>
    <v>6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12"/>
  <sheetViews>
    <sheetView view="pageBreakPreview" topLeftCell="B81" zoomScale="40" zoomScaleNormal="100" zoomScaleSheetLayoutView="40" zoomScalePageLayoutView="55" workbookViewId="0">
      <selection activeCell="D87" sqref="D87:I87"/>
    </sheetView>
  </sheetViews>
  <sheetFormatPr defaultColWidth="9.296875" defaultRowHeight="16.7"/>
  <cols>
    <col min="1" max="1" width="9.296875" style="86" customWidth="1"/>
    <col min="2" max="2" width="24.5" style="86" customWidth="1"/>
    <col min="3" max="3" width="23.69921875" style="86" bestFit="1" customWidth="1"/>
    <col min="4" max="4" width="24.5" style="86" customWidth="1"/>
    <col min="5" max="5" width="19" style="86" customWidth="1"/>
    <col min="6" max="6" width="23.5" style="86" customWidth="1"/>
    <col min="7" max="7" width="19.5" style="87" customWidth="1"/>
    <col min="8" max="8" width="18.5" style="86" customWidth="1"/>
    <col min="9" max="9" width="18.69921875" style="86" customWidth="1"/>
    <col min="10" max="10" width="16.69921875" style="86" customWidth="1"/>
    <col min="11" max="11" width="15.5" style="86" customWidth="1"/>
    <col min="12" max="12" width="18.19921875" style="86" customWidth="1"/>
    <col min="13" max="13" width="13.296875" style="86" customWidth="1"/>
    <col min="14" max="15" width="13.5" style="86" customWidth="1"/>
    <col min="16" max="16" width="21.19921875" style="86" customWidth="1"/>
    <col min="17" max="17" width="14.69921875" style="86" bestFit="1" customWidth="1"/>
    <col min="18" max="16384" width="9.296875" style="86"/>
  </cols>
  <sheetData>
    <row r="1" spans="1:16" s="1" customFormat="1" ht="40.200000000000003" customHeight="1">
      <c r="A1" s="328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52" t="s">
        <v>83</v>
      </c>
      <c r="N1" s="352" t="s">
        <v>83</v>
      </c>
      <c r="O1" s="370" t="s">
        <v>84</v>
      </c>
      <c r="P1" s="370"/>
    </row>
    <row r="2" spans="1:16" s="1" customFormat="1" ht="40.200000000000003" customHeight="1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52" t="s">
        <v>85</v>
      </c>
      <c r="N2" s="352" t="s">
        <v>85</v>
      </c>
      <c r="O2" s="371" t="s">
        <v>86</v>
      </c>
      <c r="P2" s="371"/>
    </row>
    <row r="3" spans="1:16" s="1" customFormat="1" ht="40.200000000000003" customHeight="1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52" t="s">
        <v>87</v>
      </c>
      <c r="N3" s="352" t="s">
        <v>87</v>
      </c>
      <c r="O3" s="370">
        <v>1</v>
      </c>
      <c r="P3" s="370"/>
    </row>
    <row r="4" spans="1:16" s="2" customFormat="1" ht="37.049999999999997" customHeight="1">
      <c r="A4" s="103"/>
      <c r="B4" s="104" t="s">
        <v>181</v>
      </c>
      <c r="C4" s="103"/>
      <c r="D4" s="103"/>
      <c r="E4" s="103"/>
      <c r="F4" s="103"/>
      <c r="G4" s="106"/>
      <c r="H4" s="106"/>
      <c r="I4" s="106"/>
      <c r="J4" s="106"/>
      <c r="K4" s="106"/>
      <c r="L4" s="106"/>
      <c r="M4" s="103"/>
      <c r="N4" s="103"/>
      <c r="O4" s="103"/>
      <c r="P4" s="103"/>
    </row>
    <row r="5" spans="1:16" s="2" customFormat="1" ht="45.95" customHeight="1">
      <c r="A5" s="103"/>
      <c r="B5" s="105" t="s">
        <v>0</v>
      </c>
      <c r="C5" s="105"/>
      <c r="D5" s="104"/>
      <c r="E5" s="103"/>
      <c r="F5" s="106"/>
      <c r="G5" s="361" t="s">
        <v>205</v>
      </c>
      <c r="H5" s="362"/>
      <c r="I5" s="362"/>
      <c r="J5" s="362"/>
      <c r="K5" s="362"/>
      <c r="L5" s="363"/>
      <c r="M5" s="103"/>
      <c r="N5" s="103"/>
      <c r="O5" s="103"/>
      <c r="P5" s="103"/>
    </row>
    <row r="6" spans="1:16" s="3" customFormat="1" ht="34" customHeight="1">
      <c r="A6" s="103"/>
      <c r="B6" s="104" t="s">
        <v>43</v>
      </c>
      <c r="C6" s="104"/>
      <c r="D6" s="4" t="s">
        <v>203</v>
      </c>
      <c r="E6" s="102"/>
      <c r="F6" s="104"/>
      <c r="G6" s="364"/>
      <c r="H6" s="365"/>
      <c r="I6" s="365"/>
      <c r="J6" s="365"/>
      <c r="K6" s="365"/>
      <c r="L6" s="366"/>
      <c r="M6" s="106"/>
      <c r="N6" s="229"/>
      <c r="O6" s="106"/>
      <c r="P6" s="106"/>
    </row>
    <row r="7" spans="1:16" s="3" customFormat="1" ht="62.5" customHeight="1">
      <c r="A7" s="103"/>
      <c r="B7" s="104" t="s">
        <v>44</v>
      </c>
      <c r="C7" s="104"/>
      <c r="D7" s="4" t="s">
        <v>188</v>
      </c>
      <c r="E7" s="4"/>
      <c r="F7" s="104"/>
      <c r="G7" s="364"/>
      <c r="H7" s="365"/>
      <c r="I7" s="365"/>
      <c r="J7" s="365"/>
      <c r="K7" s="365"/>
      <c r="L7" s="366"/>
      <c r="M7" s="106"/>
      <c r="N7" s="106"/>
      <c r="O7" s="106"/>
      <c r="P7" s="106"/>
    </row>
    <row r="8" spans="1:16" s="3" customFormat="1" ht="65.099999999999994" customHeight="1">
      <c r="A8" s="103"/>
      <c r="B8" s="104" t="s">
        <v>45</v>
      </c>
      <c r="C8" s="104"/>
      <c r="D8" s="358" t="s">
        <v>187</v>
      </c>
      <c r="E8" s="358"/>
      <c r="F8" s="358"/>
      <c r="G8" s="367"/>
      <c r="H8" s="368"/>
      <c r="I8" s="368"/>
      <c r="J8" s="368"/>
      <c r="K8" s="368"/>
      <c r="L8" s="369"/>
      <c r="M8" s="106"/>
      <c r="N8" s="106"/>
      <c r="O8" s="106"/>
      <c r="P8" s="106"/>
    </row>
    <row r="9" spans="1:16" s="5" customFormat="1" ht="43.05" customHeight="1">
      <c r="B9" s="6" t="s">
        <v>1</v>
      </c>
      <c r="C9" s="6"/>
      <c r="D9" s="104" t="s">
        <v>204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.049999999999997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59"/>
      <c r="E11" s="360"/>
      <c r="F11" s="360"/>
      <c r="G11" s="15"/>
      <c r="H11" s="16"/>
      <c r="I11" s="13"/>
      <c r="J11" s="13" t="s">
        <v>4</v>
      </c>
      <c r="K11" s="13"/>
      <c r="L11" s="372" t="s">
        <v>112</v>
      </c>
      <c r="M11" s="372"/>
      <c r="N11" s="372"/>
      <c r="O11" s="372"/>
      <c r="P11" s="372"/>
    </row>
    <row r="12" spans="1:16" s="5" customFormat="1" ht="38.450000000000003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450000000000003" customHeight="1">
      <c r="B13" s="376"/>
      <c r="C13" s="376"/>
      <c r="D13" s="376"/>
      <c r="E13" s="376"/>
      <c r="F13" s="376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450000000000003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8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47" customFormat="1" ht="34.6" customHeight="1">
      <c r="B17" s="153"/>
      <c r="C17" s="153" t="s">
        <v>82</v>
      </c>
      <c r="D17" s="153" t="s">
        <v>9</v>
      </c>
      <c r="E17" s="154" t="s">
        <v>59</v>
      </c>
      <c r="F17" s="154" t="s">
        <v>76</v>
      </c>
      <c r="G17" s="154" t="s">
        <v>63</v>
      </c>
      <c r="H17" s="154" t="s">
        <v>10</v>
      </c>
      <c r="I17" s="154" t="s">
        <v>60</v>
      </c>
      <c r="J17" s="154" t="s">
        <v>61</v>
      </c>
      <c r="K17" s="154" t="s">
        <v>62</v>
      </c>
      <c r="L17" s="154"/>
      <c r="M17" s="154"/>
      <c r="N17" s="154"/>
      <c r="O17" s="154"/>
      <c r="P17" s="153" t="s">
        <v>11</v>
      </c>
    </row>
    <row r="18" spans="2:17" s="147" customFormat="1" ht="40.049999999999997" customHeight="1">
      <c r="B18" s="142" t="s">
        <v>12</v>
      </c>
      <c r="C18" s="142"/>
      <c r="D18" s="143" t="s">
        <v>189</v>
      </c>
      <c r="E18" s="144"/>
      <c r="F18" s="145">
        <v>10</v>
      </c>
      <c r="G18" s="145">
        <v>25</v>
      </c>
      <c r="H18" s="145">
        <v>80</v>
      </c>
      <c r="I18" s="145">
        <v>100</v>
      </c>
      <c r="J18" s="145">
        <v>65</v>
      </c>
      <c r="K18" s="145">
        <v>20</v>
      </c>
      <c r="L18" s="145"/>
      <c r="M18" s="145"/>
      <c r="N18" s="145"/>
      <c r="O18" s="145"/>
      <c r="P18" s="146">
        <f>SUM(E18:O18)</f>
        <v>300</v>
      </c>
      <c r="Q18" s="147">
        <f>P18*5%</f>
        <v>15</v>
      </c>
    </row>
    <row r="19" spans="2:17" s="147" customFormat="1" ht="40.049999999999997" customHeight="1">
      <c r="B19" s="142" t="s">
        <v>67</v>
      </c>
      <c r="C19" s="142"/>
      <c r="D19" s="144" t="str">
        <f>D18</f>
        <v xml:space="preserve"> LT BROWN</v>
      </c>
      <c r="E19" s="144"/>
      <c r="F19" s="145">
        <f>ROUNDUP(F18*5%,0)</f>
        <v>1</v>
      </c>
      <c r="G19" s="145">
        <f t="shared" ref="G19:K19" si="0">ROUNDUP(G18*5%,0)</f>
        <v>2</v>
      </c>
      <c r="H19" s="145">
        <f t="shared" si="0"/>
        <v>4</v>
      </c>
      <c r="I19" s="145">
        <f t="shared" si="0"/>
        <v>5</v>
      </c>
      <c r="J19" s="145">
        <f t="shared" si="0"/>
        <v>4</v>
      </c>
      <c r="K19" s="145">
        <f t="shared" si="0"/>
        <v>1</v>
      </c>
      <c r="L19" s="145"/>
      <c r="M19" s="145"/>
      <c r="N19" s="145"/>
      <c r="O19" s="145"/>
      <c r="P19" s="146">
        <f>SUM(E19:O19)</f>
        <v>17</v>
      </c>
    </row>
    <row r="20" spans="2:17" s="147" customFormat="1" ht="40.049999999999997" customHeight="1">
      <c r="B20" s="142" t="s">
        <v>206</v>
      </c>
      <c r="C20" s="142"/>
      <c r="D20" s="144"/>
      <c r="E20" s="144"/>
      <c r="F20" s="145"/>
      <c r="G20" s="145"/>
      <c r="H20" s="145"/>
      <c r="I20" s="145">
        <v>1</v>
      </c>
      <c r="J20" s="145"/>
      <c r="K20" s="145"/>
      <c r="L20" s="145"/>
      <c r="M20" s="145"/>
      <c r="N20" s="145"/>
      <c r="O20" s="145"/>
      <c r="P20" s="146">
        <f>SUM(E20:O20)</f>
        <v>1</v>
      </c>
    </row>
    <row r="21" spans="2:17" s="152" customFormat="1" ht="40.049999999999997" customHeight="1">
      <c r="B21" s="148" t="s">
        <v>13</v>
      </c>
      <c r="C21" s="148"/>
      <c r="D21" s="149" t="str">
        <f>D18</f>
        <v xml:space="preserve"> LT BROWN</v>
      </c>
      <c r="E21" s="150"/>
      <c r="F21" s="151">
        <f t="shared" ref="F21:H21" si="1">SUM(F18:F20)</f>
        <v>11</v>
      </c>
      <c r="G21" s="151">
        <f t="shared" si="1"/>
        <v>27</v>
      </c>
      <c r="H21" s="151">
        <f t="shared" si="1"/>
        <v>84</v>
      </c>
      <c r="I21" s="151">
        <f>SUM(I18:I20)</f>
        <v>106</v>
      </c>
      <c r="J21" s="151">
        <f t="shared" ref="J21:K21" si="2">SUM(J18:J20)</f>
        <v>69</v>
      </c>
      <c r="K21" s="151">
        <f t="shared" si="2"/>
        <v>21</v>
      </c>
      <c r="L21" s="151"/>
      <c r="M21" s="151"/>
      <c r="N21" s="151"/>
      <c r="O21" s="151"/>
      <c r="P21" s="151">
        <f t="shared" ref="P21" si="3">SUM(P18:P20)</f>
        <v>318</v>
      </c>
    </row>
    <row r="22" spans="2:17" s="5" customFormat="1" ht="31.5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47" customFormat="1" ht="34.6" customHeight="1">
      <c r="B23" s="153"/>
      <c r="C23" s="153" t="s">
        <v>82</v>
      </c>
      <c r="D23" s="153" t="s">
        <v>9</v>
      </c>
      <c r="E23" s="154" t="s">
        <v>59</v>
      </c>
      <c r="F23" s="154" t="s">
        <v>76</v>
      </c>
      <c r="G23" s="154" t="s">
        <v>63</v>
      </c>
      <c r="H23" s="154" t="s">
        <v>10</v>
      </c>
      <c r="I23" s="154" t="s">
        <v>60</v>
      </c>
      <c r="J23" s="154" t="s">
        <v>61</v>
      </c>
      <c r="K23" s="154" t="s">
        <v>62</v>
      </c>
      <c r="L23" s="154"/>
      <c r="M23" s="154"/>
      <c r="N23" s="154"/>
      <c r="O23" s="154"/>
      <c r="P23" s="153" t="s">
        <v>11</v>
      </c>
    </row>
    <row r="24" spans="2:17" s="147" customFormat="1" ht="40.049999999999997" customHeight="1">
      <c r="B24" s="142" t="s">
        <v>12</v>
      </c>
      <c r="C24" s="142"/>
      <c r="D24" s="143" t="s">
        <v>190</v>
      </c>
      <c r="E24" s="144"/>
      <c r="F24" s="145">
        <v>10</v>
      </c>
      <c r="G24" s="145">
        <v>25</v>
      </c>
      <c r="H24" s="145">
        <v>80</v>
      </c>
      <c r="I24" s="145">
        <v>100</v>
      </c>
      <c r="J24" s="145">
        <v>65</v>
      </c>
      <c r="K24" s="145">
        <v>20</v>
      </c>
      <c r="L24" s="145"/>
      <c r="M24" s="145"/>
      <c r="N24" s="145"/>
      <c r="O24" s="145"/>
      <c r="P24" s="146">
        <f>SUM(E24:O24)</f>
        <v>300</v>
      </c>
      <c r="Q24" s="147">
        <f>P24*5%</f>
        <v>15</v>
      </c>
    </row>
    <row r="25" spans="2:17" s="147" customFormat="1" ht="40.049999999999997" customHeight="1">
      <c r="B25" s="142" t="s">
        <v>67</v>
      </c>
      <c r="C25" s="142"/>
      <c r="D25" s="144" t="str">
        <f>D24</f>
        <v>DULL BLUE</v>
      </c>
      <c r="E25" s="144"/>
      <c r="F25" s="145">
        <f>ROUNDUP(F24*5%,0)</f>
        <v>1</v>
      </c>
      <c r="G25" s="145">
        <f t="shared" ref="G25:K25" si="4">ROUNDUP(G24*5%,0)</f>
        <v>2</v>
      </c>
      <c r="H25" s="145">
        <f t="shared" si="4"/>
        <v>4</v>
      </c>
      <c r="I25" s="145">
        <f t="shared" si="4"/>
        <v>5</v>
      </c>
      <c r="J25" s="145">
        <f t="shared" si="4"/>
        <v>4</v>
      </c>
      <c r="K25" s="145">
        <f t="shared" si="4"/>
        <v>1</v>
      </c>
      <c r="L25" s="145"/>
      <c r="M25" s="145"/>
      <c r="N25" s="145"/>
      <c r="O25" s="145"/>
      <c r="P25" s="146">
        <f>SUM(E25:O25)</f>
        <v>17</v>
      </c>
    </row>
    <row r="26" spans="2:17" s="147" customFormat="1" ht="40.049999999999997" customHeight="1">
      <c r="B26" s="142" t="s">
        <v>206</v>
      </c>
      <c r="C26" s="142"/>
      <c r="D26" s="144"/>
      <c r="E26" s="144"/>
      <c r="F26" s="145"/>
      <c r="G26" s="145"/>
      <c r="H26" s="145"/>
      <c r="I26" s="145">
        <v>1</v>
      </c>
      <c r="J26" s="145"/>
      <c r="K26" s="145"/>
      <c r="L26" s="145"/>
      <c r="M26" s="145"/>
      <c r="N26" s="145"/>
      <c r="O26" s="145"/>
      <c r="P26" s="146">
        <f>SUM(E26:O26)</f>
        <v>1</v>
      </c>
    </row>
    <row r="27" spans="2:17" s="152" customFormat="1" ht="40.049999999999997" customHeight="1">
      <c r="B27" s="148" t="s">
        <v>13</v>
      </c>
      <c r="C27" s="148"/>
      <c r="D27" s="149" t="str">
        <f>D24</f>
        <v>DULL BLUE</v>
      </c>
      <c r="E27" s="150"/>
      <c r="F27" s="151">
        <f t="shared" ref="F27:H27" si="5">SUM(F24:F26)</f>
        <v>11</v>
      </c>
      <c r="G27" s="151">
        <f t="shared" si="5"/>
        <v>27</v>
      </c>
      <c r="H27" s="151">
        <f t="shared" si="5"/>
        <v>84</v>
      </c>
      <c r="I27" s="151">
        <f>SUM(I24:I26)</f>
        <v>106</v>
      </c>
      <c r="J27" s="151">
        <f t="shared" ref="J27:K27" si="6">SUM(J24:J26)</f>
        <v>69</v>
      </c>
      <c r="K27" s="151">
        <f t="shared" si="6"/>
        <v>21</v>
      </c>
      <c r="L27" s="151"/>
      <c r="M27" s="151"/>
      <c r="N27" s="151"/>
      <c r="O27" s="151"/>
      <c r="P27" s="151">
        <f t="shared" ref="P27" si="7">SUM(P24:P26)</f>
        <v>318</v>
      </c>
    </row>
    <row r="28" spans="2:17" s="5" customFormat="1" ht="31.5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47" customFormat="1" ht="34.6" customHeight="1">
      <c r="B29" s="153"/>
      <c r="C29" s="153" t="s">
        <v>82</v>
      </c>
      <c r="D29" s="153" t="s">
        <v>9</v>
      </c>
      <c r="E29" s="154" t="s">
        <v>59</v>
      </c>
      <c r="F29" s="154" t="s">
        <v>76</v>
      </c>
      <c r="G29" s="154" t="s">
        <v>63</v>
      </c>
      <c r="H29" s="154" t="s">
        <v>10</v>
      </c>
      <c r="I29" s="154" t="s">
        <v>60</v>
      </c>
      <c r="J29" s="154" t="s">
        <v>61</v>
      </c>
      <c r="K29" s="154" t="s">
        <v>62</v>
      </c>
      <c r="L29" s="154"/>
      <c r="M29" s="154"/>
      <c r="N29" s="154"/>
      <c r="O29" s="154"/>
      <c r="P29" s="153" t="s">
        <v>11</v>
      </c>
    </row>
    <row r="30" spans="2:17" s="147" customFormat="1" ht="40.049999999999997" customHeight="1">
      <c r="B30" s="142" t="s">
        <v>12</v>
      </c>
      <c r="C30" s="142"/>
      <c r="D30" s="143" t="s">
        <v>40</v>
      </c>
      <c r="E30" s="144"/>
      <c r="F30" s="145">
        <v>10</v>
      </c>
      <c r="G30" s="145">
        <v>25</v>
      </c>
      <c r="H30" s="145">
        <v>80</v>
      </c>
      <c r="I30" s="145">
        <v>100</v>
      </c>
      <c r="J30" s="145">
        <v>65</v>
      </c>
      <c r="K30" s="145">
        <v>20</v>
      </c>
      <c r="L30" s="145"/>
      <c r="M30" s="145"/>
      <c r="N30" s="145"/>
      <c r="O30" s="145"/>
      <c r="P30" s="146">
        <f>SUM(E30:O30)</f>
        <v>300</v>
      </c>
      <c r="Q30" s="147">
        <f>P30*5%</f>
        <v>15</v>
      </c>
    </row>
    <row r="31" spans="2:17" s="147" customFormat="1" ht="40.049999999999997" customHeight="1">
      <c r="B31" s="142" t="s">
        <v>67</v>
      </c>
      <c r="C31" s="142"/>
      <c r="D31" s="144" t="str">
        <f>D30</f>
        <v>WHITE</v>
      </c>
      <c r="E31" s="144"/>
      <c r="F31" s="145">
        <f>ROUNDUP(F30*5%,0)</f>
        <v>1</v>
      </c>
      <c r="G31" s="145">
        <f t="shared" ref="G31:K31" si="8">ROUNDUP(G30*5%,0)</f>
        <v>2</v>
      </c>
      <c r="H31" s="145">
        <f t="shared" si="8"/>
        <v>4</v>
      </c>
      <c r="I31" s="145">
        <f t="shared" si="8"/>
        <v>5</v>
      </c>
      <c r="J31" s="145">
        <f t="shared" si="8"/>
        <v>4</v>
      </c>
      <c r="K31" s="145">
        <f t="shared" si="8"/>
        <v>1</v>
      </c>
      <c r="L31" s="145"/>
      <c r="M31" s="145"/>
      <c r="N31" s="145"/>
      <c r="O31" s="145"/>
      <c r="P31" s="146">
        <f>SUM(E31:O31)</f>
        <v>17</v>
      </c>
    </row>
    <row r="32" spans="2:17" s="147" customFormat="1" ht="40.049999999999997" customHeight="1">
      <c r="B32" s="142" t="s">
        <v>206</v>
      </c>
      <c r="C32" s="142"/>
      <c r="D32" s="144"/>
      <c r="E32" s="144"/>
      <c r="F32" s="145"/>
      <c r="G32" s="145"/>
      <c r="H32" s="145"/>
      <c r="I32" s="145">
        <v>1</v>
      </c>
      <c r="J32" s="145"/>
      <c r="K32" s="145"/>
      <c r="L32" s="145"/>
      <c r="M32" s="145"/>
      <c r="N32" s="145"/>
      <c r="O32" s="145"/>
      <c r="P32" s="146">
        <f>SUM(E32:O32)</f>
        <v>1</v>
      </c>
    </row>
    <row r="33" spans="1:18" s="152" customFormat="1" ht="40.049999999999997" customHeight="1">
      <c r="B33" s="148" t="s">
        <v>13</v>
      </c>
      <c r="C33" s="148"/>
      <c r="D33" s="149" t="str">
        <f>D30</f>
        <v>WHITE</v>
      </c>
      <c r="E33" s="150"/>
      <c r="F33" s="151">
        <f t="shared" ref="F33:H33" si="9">SUM(F30:F32)</f>
        <v>11</v>
      </c>
      <c r="G33" s="151">
        <f t="shared" si="9"/>
        <v>27</v>
      </c>
      <c r="H33" s="151">
        <f t="shared" si="9"/>
        <v>84</v>
      </c>
      <c r="I33" s="151">
        <f>SUM(I30:I32)</f>
        <v>106</v>
      </c>
      <c r="J33" s="151">
        <f t="shared" ref="J33:K33" si="10">SUM(J30:J32)</f>
        <v>69</v>
      </c>
      <c r="K33" s="151">
        <f t="shared" si="10"/>
        <v>21</v>
      </c>
      <c r="L33" s="151"/>
      <c r="M33" s="151"/>
      <c r="N33" s="151"/>
      <c r="O33" s="151"/>
      <c r="P33" s="151">
        <f t="shared" ref="P33" si="11">SUM(P30:P32)</f>
        <v>318</v>
      </c>
    </row>
    <row r="34" spans="1:18" s="5" customFormat="1" ht="27.1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2" customFormat="1" ht="35.15" customHeight="1">
      <c r="B35" s="155" t="s">
        <v>14</v>
      </c>
      <c r="C35" s="156"/>
      <c r="D35" s="155"/>
      <c r="E35" s="157"/>
      <c r="F35" s="158"/>
      <c r="G35" s="158">
        <f>G21+G27+G33</f>
        <v>81</v>
      </c>
      <c r="H35" s="158">
        <f>H21+H27+H33</f>
        <v>252</v>
      </c>
      <c r="I35" s="158">
        <f>I21+I27+I33</f>
        <v>318</v>
      </c>
      <c r="J35" s="158">
        <f>J21+J27+J33</f>
        <v>207</v>
      </c>
      <c r="K35" s="158">
        <f>K21+K27+K33</f>
        <v>63</v>
      </c>
      <c r="L35" s="158"/>
      <c r="M35" s="158"/>
      <c r="N35" s="158"/>
      <c r="O35" s="158"/>
      <c r="P35" s="158">
        <f>P21+P27+P33</f>
        <v>954</v>
      </c>
    </row>
    <row r="36" spans="1:18" s="29" customFormat="1" ht="20.3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8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2" customFormat="1" ht="170.25" customHeight="1" thickBot="1">
      <c r="A38" s="377" t="s">
        <v>16</v>
      </c>
      <c r="B38" s="378"/>
      <c r="C38" s="379"/>
      <c r="D38" s="159" t="s">
        <v>17</v>
      </c>
      <c r="E38" s="160" t="s">
        <v>18</v>
      </c>
      <c r="F38" s="159" t="s">
        <v>19</v>
      </c>
      <c r="G38" s="161" t="s">
        <v>20</v>
      </c>
      <c r="H38" s="161" t="s">
        <v>21</v>
      </c>
      <c r="I38" s="161" t="s">
        <v>37</v>
      </c>
      <c r="J38" s="161" t="s">
        <v>38</v>
      </c>
      <c r="K38" s="161" t="s">
        <v>115</v>
      </c>
      <c r="L38" s="161" t="s">
        <v>39</v>
      </c>
      <c r="M38" s="373" t="s">
        <v>52</v>
      </c>
      <c r="N38" s="374"/>
      <c r="O38" s="374"/>
      <c r="P38" s="375"/>
    </row>
    <row r="39" spans="1:18" s="43" customFormat="1" ht="40.5" customHeight="1">
      <c r="A39" s="39" t="str">
        <f>$D$21</f>
        <v xml:space="preserve"> LT BROWN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69" customFormat="1" ht="88" customHeight="1">
      <c r="A40" s="163">
        <v>1</v>
      </c>
      <c r="B40" s="350" t="str">
        <f>L11</f>
        <v>SINGLE JERSEY 100% CM16 230GSM</v>
      </c>
      <c r="C40" s="351"/>
      <c r="D40" s="164" t="s">
        <v>51</v>
      </c>
      <c r="E40" s="223" t="s">
        <v>191</v>
      </c>
      <c r="F40" s="165" t="s">
        <v>10</v>
      </c>
      <c r="G40" s="166">
        <f>P21</f>
        <v>318</v>
      </c>
      <c r="H40" s="165">
        <v>0.79</v>
      </c>
      <c r="I40" s="167">
        <f>G40*H40</f>
        <v>251.22</v>
      </c>
      <c r="J40" s="167">
        <f>I40*4%+I40*3%</f>
        <v>17.5854</v>
      </c>
      <c r="K40" s="167">
        <v>2</v>
      </c>
      <c r="L40" s="168">
        <f>+K40+J40+I40</f>
        <v>270.80540000000002</v>
      </c>
      <c r="M40" s="355" t="s">
        <v>193</v>
      </c>
      <c r="N40" s="356"/>
      <c r="O40" s="356"/>
      <c r="P40" s="357"/>
    </row>
    <row r="41" spans="1:18" s="169" customFormat="1" ht="98.5" customHeight="1">
      <c r="A41" s="163">
        <v>2</v>
      </c>
      <c r="B41" s="341" t="s">
        <v>116</v>
      </c>
      <c r="C41" s="343"/>
      <c r="D41" s="164" t="s">
        <v>64</v>
      </c>
      <c r="E41" s="223" t="s">
        <v>191</v>
      </c>
      <c r="F41" s="165" t="s">
        <v>10</v>
      </c>
      <c r="G41" s="166">
        <f>G40</f>
        <v>318</v>
      </c>
      <c r="H41" s="165">
        <v>2.1999999999999999E-2</v>
      </c>
      <c r="I41" s="167">
        <f t="shared" ref="I41" si="12">G41*H41</f>
        <v>6.9959999999999996</v>
      </c>
      <c r="J41" s="167"/>
      <c r="K41" s="167"/>
      <c r="L41" s="168">
        <f>+K41+J41+I41</f>
        <v>6.9959999999999996</v>
      </c>
      <c r="M41" s="355" t="s">
        <v>194</v>
      </c>
      <c r="N41" s="356"/>
      <c r="O41" s="356"/>
      <c r="P41" s="357"/>
      <c r="R41" s="169">
        <f>10/0.02</f>
        <v>500</v>
      </c>
    </row>
    <row r="42" spans="1:18" s="43" customFormat="1" ht="40.5" customHeight="1">
      <c r="A42" s="39" t="str">
        <f>$D$27</f>
        <v>DULL BLUE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85.55" customHeight="1">
      <c r="A43" s="44">
        <v>3</v>
      </c>
      <c r="B43" s="353" t="str">
        <f>B40</f>
        <v>SINGLE JERSEY 100% CM16 230GSM</v>
      </c>
      <c r="C43" s="354"/>
      <c r="D43" s="45" t="s">
        <v>51</v>
      </c>
      <c r="E43" s="223" t="s">
        <v>192</v>
      </c>
      <c r="F43" s="46" t="s">
        <v>10</v>
      </c>
      <c r="G43" s="47">
        <f>P24</f>
        <v>300</v>
      </c>
      <c r="H43" s="165">
        <v>0.79</v>
      </c>
      <c r="I43" s="48">
        <f>G43*H43</f>
        <v>237</v>
      </c>
      <c r="J43" s="48">
        <f>I43*4%+I43*3%</f>
        <v>16.59</v>
      </c>
      <c r="K43" s="48">
        <v>2</v>
      </c>
      <c r="L43" s="49">
        <f>+K43+J43+I43</f>
        <v>255.59</v>
      </c>
      <c r="M43" s="355" t="s">
        <v>195</v>
      </c>
      <c r="N43" s="356"/>
      <c r="O43" s="356"/>
      <c r="P43" s="357"/>
    </row>
    <row r="44" spans="1:18" s="5" customFormat="1" ht="92.45" customHeight="1">
      <c r="A44" s="44">
        <v>4</v>
      </c>
      <c r="B44" s="353" t="str">
        <f>B41</f>
        <v>RIB 1X1 100% COTTON CM16 300-330GSM</v>
      </c>
      <c r="C44" s="354"/>
      <c r="D44" s="45" t="s">
        <v>64</v>
      </c>
      <c r="E44" s="223" t="s">
        <v>192</v>
      </c>
      <c r="F44" s="46" t="s">
        <v>10</v>
      </c>
      <c r="G44" s="47">
        <f>G43</f>
        <v>300</v>
      </c>
      <c r="H44" s="165">
        <v>2.1999999999999999E-2</v>
      </c>
      <c r="I44" s="48">
        <f t="shared" ref="I44" si="13">G44*H44</f>
        <v>6.6</v>
      </c>
      <c r="J44" s="48"/>
      <c r="K44" s="48"/>
      <c r="L44" s="49">
        <f t="shared" ref="L44" si="14">+K44+J44+I44</f>
        <v>6.6</v>
      </c>
      <c r="M44" s="355" t="s">
        <v>196</v>
      </c>
      <c r="N44" s="356"/>
      <c r="O44" s="356"/>
      <c r="P44" s="357"/>
    </row>
    <row r="45" spans="1:18" s="43" customFormat="1" ht="39.049999999999997" customHeight="1">
      <c r="A45" s="39" t="str">
        <f>$D$33</f>
        <v>WHITE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1:18" s="5" customFormat="1" ht="83.95" customHeight="1">
      <c r="A46" s="44">
        <v>5</v>
      </c>
      <c r="B46" s="353" t="str">
        <f>B43</f>
        <v>SINGLE JERSEY 100% CM16 230GSM</v>
      </c>
      <c r="C46" s="354"/>
      <c r="D46" s="45" t="s">
        <v>51</v>
      </c>
      <c r="E46" s="223" t="s">
        <v>182</v>
      </c>
      <c r="F46" s="46" t="s">
        <v>10</v>
      </c>
      <c r="G46" s="47">
        <f>P33</f>
        <v>318</v>
      </c>
      <c r="H46" s="165">
        <v>0.79</v>
      </c>
      <c r="I46" s="48">
        <f>G46*H46</f>
        <v>251.22</v>
      </c>
      <c r="J46" s="48">
        <f>I46*4%+I46*3%</f>
        <v>17.5854</v>
      </c>
      <c r="K46" s="48">
        <v>2</v>
      </c>
      <c r="L46" s="49">
        <f>+K46+J46+I46</f>
        <v>270.80540000000002</v>
      </c>
      <c r="M46" s="355" t="s">
        <v>197</v>
      </c>
      <c r="N46" s="356"/>
      <c r="O46" s="356"/>
      <c r="P46" s="357"/>
    </row>
    <row r="47" spans="1:18" s="5" customFormat="1" ht="81.650000000000006" customHeight="1">
      <c r="A47" s="44">
        <v>6</v>
      </c>
      <c r="B47" s="353" t="str">
        <f>B41</f>
        <v>RIB 1X1 100% COTTON CM16 300-330GSM</v>
      </c>
      <c r="C47" s="354"/>
      <c r="D47" s="45" t="s">
        <v>64</v>
      </c>
      <c r="E47" s="223" t="str">
        <f>E46</f>
        <v>BRIGHT WHITE 11-0601 TPG</v>
      </c>
      <c r="F47" s="46" t="s">
        <v>10</v>
      </c>
      <c r="G47" s="47">
        <f>G46</f>
        <v>318</v>
      </c>
      <c r="H47" s="165">
        <v>2.1999999999999999E-2</v>
      </c>
      <c r="I47" s="48">
        <f t="shared" ref="I47" si="15">G47*H47</f>
        <v>6.9959999999999996</v>
      </c>
      <c r="J47" s="48"/>
      <c r="K47" s="48"/>
      <c r="L47" s="49">
        <f t="shared" ref="L47" si="16">+K47+J47+I47</f>
        <v>6.9959999999999996</v>
      </c>
      <c r="M47" s="355" t="s">
        <v>198</v>
      </c>
      <c r="N47" s="356"/>
      <c r="O47" s="356"/>
      <c r="P47" s="357"/>
    </row>
    <row r="48" spans="1:18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325" t="s">
        <v>23</v>
      </c>
      <c r="B49" s="326"/>
      <c r="C49" s="326"/>
      <c r="D49" s="326"/>
      <c r="E49" s="327"/>
      <c r="F49" s="170" t="s">
        <v>47</v>
      </c>
      <c r="G49" s="170" t="s">
        <v>24</v>
      </c>
      <c r="H49" s="388" t="s">
        <v>42</v>
      </c>
      <c r="I49" s="389"/>
      <c r="J49" s="172" t="s">
        <v>19</v>
      </c>
      <c r="K49" s="170" t="s">
        <v>48</v>
      </c>
      <c r="L49" s="170" t="s">
        <v>25</v>
      </c>
      <c r="M49" s="171" t="s">
        <v>26</v>
      </c>
      <c r="N49" s="171" t="s">
        <v>27</v>
      </c>
      <c r="O49" s="171" t="s">
        <v>28</v>
      </c>
      <c r="P49" s="173" t="s">
        <v>29</v>
      </c>
    </row>
    <row r="50" spans="1:16" s="169" customFormat="1" ht="63.95" customHeight="1">
      <c r="A50" s="174">
        <v>1</v>
      </c>
      <c r="B50" s="390" t="s">
        <v>41</v>
      </c>
      <c r="C50" s="390"/>
      <c r="D50" s="390"/>
      <c r="E50" s="390"/>
      <c r="F50" s="85" t="s">
        <v>201</v>
      </c>
      <c r="G50" s="225" t="s">
        <v>202</v>
      </c>
      <c r="H50" s="323" t="str">
        <f>$D$18</f>
        <v xml:space="preserve"> LT BROWN</v>
      </c>
      <c r="I50" s="324"/>
      <c r="J50" s="175" t="s">
        <v>30</v>
      </c>
      <c r="K50" s="175">
        <f>$P$21</f>
        <v>318</v>
      </c>
      <c r="L50" s="176">
        <f>130/4500</f>
        <v>2.8888888888888888E-2</v>
      </c>
      <c r="M50" s="177">
        <f t="shared" ref="M50" si="17">K50*L50</f>
        <v>9.1866666666666656</v>
      </c>
      <c r="N50" s="178"/>
      <c r="O50" s="179">
        <f t="shared" ref="O50" si="18">ROUNDUP(N50+M50,0)</f>
        <v>10</v>
      </c>
      <c r="P50" s="180"/>
    </row>
    <row r="51" spans="1:16" s="169" customFormat="1" ht="63.1" customHeight="1">
      <c r="A51" s="174">
        <v>1</v>
      </c>
      <c r="B51" s="390" t="s">
        <v>41</v>
      </c>
      <c r="C51" s="390"/>
      <c r="D51" s="390"/>
      <c r="E51" s="390"/>
      <c r="F51" s="85" t="s">
        <v>199</v>
      </c>
      <c r="G51" s="225" t="s">
        <v>200</v>
      </c>
      <c r="H51" s="323" t="str">
        <f>$D$24</f>
        <v>DULL BLUE</v>
      </c>
      <c r="I51" s="324"/>
      <c r="J51" s="175" t="s">
        <v>30</v>
      </c>
      <c r="K51" s="175">
        <f>$P$27</f>
        <v>318</v>
      </c>
      <c r="L51" s="176">
        <f t="shared" ref="L51:L52" si="19">130/4500</f>
        <v>2.8888888888888888E-2</v>
      </c>
      <c r="M51" s="177">
        <f t="shared" ref="M51:M52" si="20">K51*L51</f>
        <v>9.1866666666666656</v>
      </c>
      <c r="N51" s="178"/>
      <c r="O51" s="179">
        <f t="shared" ref="O51:O52" si="21">ROUNDUP(N51+M51,0)</f>
        <v>10</v>
      </c>
      <c r="P51" s="180"/>
    </row>
    <row r="52" spans="1:16" s="169" customFormat="1" ht="55.45" customHeight="1">
      <c r="A52" s="174">
        <v>1</v>
      </c>
      <c r="B52" s="396" t="s">
        <v>41</v>
      </c>
      <c r="C52" s="397"/>
      <c r="D52" s="397"/>
      <c r="E52" s="398"/>
      <c r="F52" s="85" t="s">
        <v>40</v>
      </c>
      <c r="G52" s="225" t="s">
        <v>183</v>
      </c>
      <c r="H52" s="323" t="str">
        <f>$D$30</f>
        <v>WHITE</v>
      </c>
      <c r="I52" s="324"/>
      <c r="J52" s="175" t="s">
        <v>30</v>
      </c>
      <c r="K52" s="175">
        <f>$P$33</f>
        <v>318</v>
      </c>
      <c r="L52" s="176">
        <f t="shared" si="19"/>
        <v>2.8888888888888888E-2</v>
      </c>
      <c r="M52" s="177">
        <f t="shared" si="20"/>
        <v>9.1866666666666656</v>
      </c>
      <c r="N52" s="178"/>
      <c r="O52" s="179">
        <f t="shared" si="21"/>
        <v>10</v>
      </c>
      <c r="P52" s="180"/>
    </row>
    <row r="53" spans="1:16" s="169" customFormat="1" ht="68.150000000000006" customHeight="1">
      <c r="A53" s="174">
        <v>2</v>
      </c>
      <c r="B53" s="341" t="s">
        <v>184</v>
      </c>
      <c r="C53" s="342"/>
      <c r="D53" s="342"/>
      <c r="E53" s="343"/>
      <c r="F53" s="224" t="s">
        <v>90</v>
      </c>
      <c r="G53" s="225"/>
      <c r="H53" s="323" t="str">
        <f>$D$18</f>
        <v xml:space="preserve"> LT BROWN</v>
      </c>
      <c r="I53" s="324"/>
      <c r="J53" s="175" t="s">
        <v>31</v>
      </c>
      <c r="K53" s="175">
        <f>$P$21</f>
        <v>318</v>
      </c>
      <c r="L53" s="176">
        <v>1</v>
      </c>
      <c r="M53" s="178">
        <f t="shared" ref="M53" si="22">L53*K53</f>
        <v>318</v>
      </c>
      <c r="N53" s="178"/>
      <c r="O53" s="179">
        <f t="shared" ref="O53" si="23">N53+M53</f>
        <v>318</v>
      </c>
      <c r="P53" s="59" t="s">
        <v>207</v>
      </c>
    </row>
    <row r="54" spans="1:16" s="169" customFormat="1" ht="67" customHeight="1">
      <c r="A54" s="174">
        <v>2</v>
      </c>
      <c r="B54" s="341" t="s">
        <v>184</v>
      </c>
      <c r="C54" s="342"/>
      <c r="D54" s="342"/>
      <c r="E54" s="343"/>
      <c r="F54" s="224" t="s">
        <v>90</v>
      </c>
      <c r="G54" s="225"/>
      <c r="H54" s="323" t="str">
        <f>$D$24</f>
        <v>DULL BLUE</v>
      </c>
      <c r="I54" s="324"/>
      <c r="J54" s="175" t="s">
        <v>31</v>
      </c>
      <c r="K54" s="175">
        <f>$P$27</f>
        <v>318</v>
      </c>
      <c r="L54" s="176">
        <v>1</v>
      </c>
      <c r="M54" s="178">
        <f t="shared" ref="M54:M55" si="24">L54*K54</f>
        <v>318</v>
      </c>
      <c r="N54" s="178"/>
      <c r="O54" s="179">
        <f t="shared" ref="O54:O55" si="25">N54+M54</f>
        <v>318</v>
      </c>
      <c r="P54" s="59" t="s">
        <v>207</v>
      </c>
    </row>
    <row r="55" spans="1:16" s="169" customFormat="1" ht="67" customHeight="1">
      <c r="A55" s="174">
        <v>2</v>
      </c>
      <c r="B55" s="341" t="s">
        <v>184</v>
      </c>
      <c r="C55" s="342"/>
      <c r="D55" s="342"/>
      <c r="E55" s="343"/>
      <c r="F55" s="224" t="s">
        <v>90</v>
      </c>
      <c r="G55" s="225"/>
      <c r="H55" s="323" t="str">
        <f>$D$30</f>
        <v>WHITE</v>
      </c>
      <c r="I55" s="324"/>
      <c r="J55" s="175" t="s">
        <v>31</v>
      </c>
      <c r="K55" s="175">
        <f>$P$33</f>
        <v>318</v>
      </c>
      <c r="L55" s="176">
        <v>1</v>
      </c>
      <c r="M55" s="178">
        <f t="shared" si="24"/>
        <v>318</v>
      </c>
      <c r="N55" s="178"/>
      <c r="O55" s="179">
        <f t="shared" si="25"/>
        <v>318</v>
      </c>
      <c r="P55" s="59" t="s">
        <v>207</v>
      </c>
    </row>
    <row r="56" spans="1:16" s="62" customFormat="1" ht="19.4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19.95" customHeight="1">
      <c r="A58" s="391" t="s">
        <v>23</v>
      </c>
      <c r="B58" s="392"/>
      <c r="C58" s="392"/>
      <c r="D58" s="392"/>
      <c r="E58" s="393"/>
      <c r="F58" s="88" t="s">
        <v>47</v>
      </c>
      <c r="G58" s="88" t="s">
        <v>24</v>
      </c>
      <c r="H58" s="394" t="s">
        <v>42</v>
      </c>
      <c r="I58" s="395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7.95" customHeight="1">
      <c r="A59" s="55">
        <v>1</v>
      </c>
      <c r="B59" s="284" t="s">
        <v>108</v>
      </c>
      <c r="C59" s="285"/>
      <c r="D59" s="285"/>
      <c r="E59" s="285"/>
      <c r="F59" s="85" t="s">
        <v>40</v>
      </c>
      <c r="G59" s="85"/>
      <c r="H59" s="286" t="str">
        <f>$D$21</f>
        <v xml:space="preserve"> LT BROWN</v>
      </c>
      <c r="I59" s="287"/>
      <c r="J59" s="56" t="s">
        <v>31</v>
      </c>
      <c r="K59" s="56">
        <f>$P$21</f>
        <v>318</v>
      </c>
      <c r="L59" s="60">
        <v>1</v>
      </c>
      <c r="M59" s="60">
        <f t="shared" ref="M59:M61" si="26">L59*K59</f>
        <v>318</v>
      </c>
      <c r="N59" s="60"/>
      <c r="O59" s="58">
        <f t="shared" ref="O59:O76" si="27">N59+M59</f>
        <v>318</v>
      </c>
      <c r="P59" s="122" t="s">
        <v>208</v>
      </c>
    </row>
    <row r="60" spans="1:16" s="5" customFormat="1" ht="47.95" customHeight="1">
      <c r="A60" s="55">
        <v>1</v>
      </c>
      <c r="B60" s="284" t="s">
        <v>108</v>
      </c>
      <c r="C60" s="285"/>
      <c r="D60" s="285"/>
      <c r="E60" s="285"/>
      <c r="F60" s="85" t="s">
        <v>40</v>
      </c>
      <c r="G60" s="85"/>
      <c r="H60" s="286" t="str">
        <f>$D$27</f>
        <v>DULL BLUE</v>
      </c>
      <c r="I60" s="287"/>
      <c r="J60" s="56" t="s">
        <v>31</v>
      </c>
      <c r="K60" s="56">
        <f>$P$27</f>
        <v>318</v>
      </c>
      <c r="L60" s="60">
        <v>1</v>
      </c>
      <c r="M60" s="60">
        <f t="shared" ref="M60" si="28">L60*K60</f>
        <v>318</v>
      </c>
      <c r="N60" s="60"/>
      <c r="O60" s="58">
        <f t="shared" si="27"/>
        <v>318</v>
      </c>
      <c r="P60" s="122" t="s">
        <v>208</v>
      </c>
    </row>
    <row r="61" spans="1:16" s="5" customFormat="1" ht="47.95" customHeight="1">
      <c r="A61" s="55">
        <v>1</v>
      </c>
      <c r="B61" s="284" t="s">
        <v>108</v>
      </c>
      <c r="C61" s="285"/>
      <c r="D61" s="285"/>
      <c r="E61" s="285"/>
      <c r="F61" s="85" t="s">
        <v>40</v>
      </c>
      <c r="G61" s="85"/>
      <c r="H61" s="286" t="str">
        <f>$D$33</f>
        <v>WHITE</v>
      </c>
      <c r="I61" s="287"/>
      <c r="J61" s="56" t="s">
        <v>31</v>
      </c>
      <c r="K61" s="56">
        <f>$P$33</f>
        <v>318</v>
      </c>
      <c r="L61" s="60">
        <v>1</v>
      </c>
      <c r="M61" s="60">
        <f t="shared" si="26"/>
        <v>318</v>
      </c>
      <c r="N61" s="60"/>
      <c r="O61" s="58">
        <f t="shared" si="27"/>
        <v>318</v>
      </c>
      <c r="P61" s="122" t="s">
        <v>208</v>
      </c>
    </row>
    <row r="62" spans="1:16" s="5" customFormat="1" ht="40.5" customHeight="1">
      <c r="A62" s="55">
        <v>2</v>
      </c>
      <c r="B62" s="284" t="s">
        <v>118</v>
      </c>
      <c r="C62" s="285"/>
      <c r="D62" s="285"/>
      <c r="E62" s="285"/>
      <c r="F62" s="85" t="s">
        <v>117</v>
      </c>
      <c r="G62" s="85"/>
      <c r="H62" s="286" t="str">
        <f>$D$21</f>
        <v xml:space="preserve"> LT BROWN</v>
      </c>
      <c r="I62" s="287"/>
      <c r="J62" s="56" t="s">
        <v>31</v>
      </c>
      <c r="K62" s="56">
        <f>$P$21</f>
        <v>318</v>
      </c>
      <c r="L62" s="60">
        <v>1</v>
      </c>
      <c r="M62" s="60">
        <f t="shared" ref="M62" si="29">L62*K62</f>
        <v>318</v>
      </c>
      <c r="N62" s="60"/>
      <c r="O62" s="58">
        <f t="shared" si="27"/>
        <v>318</v>
      </c>
      <c r="P62" s="59" t="s">
        <v>150</v>
      </c>
    </row>
    <row r="63" spans="1:16" s="5" customFormat="1" ht="40.5" customHeight="1">
      <c r="A63" s="55">
        <v>2</v>
      </c>
      <c r="B63" s="284" t="s">
        <v>118</v>
      </c>
      <c r="C63" s="285"/>
      <c r="D63" s="285"/>
      <c r="E63" s="285"/>
      <c r="F63" s="85" t="s">
        <v>117</v>
      </c>
      <c r="G63" s="85"/>
      <c r="H63" s="286" t="str">
        <f>$D$27</f>
        <v>DULL BLUE</v>
      </c>
      <c r="I63" s="287"/>
      <c r="J63" s="56" t="s">
        <v>31</v>
      </c>
      <c r="K63" s="56">
        <f>$P$27</f>
        <v>318</v>
      </c>
      <c r="L63" s="60">
        <v>1</v>
      </c>
      <c r="M63" s="60">
        <f t="shared" ref="M63" si="30">L63*K63</f>
        <v>318</v>
      </c>
      <c r="N63" s="60"/>
      <c r="O63" s="58">
        <f t="shared" ref="O63" si="31">N63+M63</f>
        <v>318</v>
      </c>
      <c r="P63" s="59" t="s">
        <v>150</v>
      </c>
    </row>
    <row r="64" spans="1:16" s="5" customFormat="1" ht="40.5" customHeight="1">
      <c r="A64" s="55">
        <v>2</v>
      </c>
      <c r="B64" s="284" t="s">
        <v>118</v>
      </c>
      <c r="C64" s="285"/>
      <c r="D64" s="285"/>
      <c r="E64" s="285"/>
      <c r="F64" s="85" t="s">
        <v>117</v>
      </c>
      <c r="G64" s="85"/>
      <c r="H64" s="286" t="str">
        <f>$D$33</f>
        <v>WHITE</v>
      </c>
      <c r="I64" s="287"/>
      <c r="J64" s="56" t="s">
        <v>31</v>
      </c>
      <c r="K64" s="56">
        <f t="shared" ref="K64:K70" si="32">$P$33</f>
        <v>318</v>
      </c>
      <c r="L64" s="60">
        <v>1</v>
      </c>
      <c r="M64" s="60">
        <f t="shared" ref="M64:M66" si="33">L64*K64</f>
        <v>318</v>
      </c>
      <c r="N64" s="60"/>
      <c r="O64" s="58">
        <f t="shared" ref="O64:O66" si="34">N64+M64</f>
        <v>318</v>
      </c>
      <c r="P64" s="59" t="s">
        <v>150</v>
      </c>
    </row>
    <row r="65" spans="1:16" s="5" customFormat="1" ht="47.95" customHeight="1">
      <c r="A65" s="55">
        <v>3</v>
      </c>
      <c r="B65" s="284" t="s">
        <v>109</v>
      </c>
      <c r="C65" s="285"/>
      <c r="D65" s="285"/>
      <c r="E65" s="285"/>
      <c r="F65" s="85" t="s">
        <v>40</v>
      </c>
      <c r="G65" s="85"/>
      <c r="H65" s="286" t="str">
        <f>$D$21</f>
        <v xml:space="preserve"> LT BROWN</v>
      </c>
      <c r="I65" s="287"/>
      <c r="J65" s="56" t="s">
        <v>31</v>
      </c>
      <c r="K65" s="56">
        <f>$P$21</f>
        <v>318</v>
      </c>
      <c r="L65" s="60">
        <v>1</v>
      </c>
      <c r="M65" s="60">
        <f t="shared" ref="M65" si="35">L65*K65</f>
        <v>318</v>
      </c>
      <c r="N65" s="60"/>
      <c r="O65" s="58">
        <f t="shared" ref="O65" si="36">N65+M65</f>
        <v>318</v>
      </c>
      <c r="P65" s="123" t="s">
        <v>156</v>
      </c>
    </row>
    <row r="66" spans="1:16" s="5" customFormat="1" ht="41.5" customHeight="1">
      <c r="A66" s="55">
        <v>3</v>
      </c>
      <c r="B66" s="284" t="s">
        <v>109</v>
      </c>
      <c r="C66" s="285"/>
      <c r="D66" s="285"/>
      <c r="E66" s="285"/>
      <c r="F66" s="85" t="s">
        <v>40</v>
      </c>
      <c r="G66" s="85"/>
      <c r="H66" s="286" t="str">
        <f>$D$27</f>
        <v>DULL BLUE</v>
      </c>
      <c r="I66" s="287"/>
      <c r="J66" s="56" t="s">
        <v>31</v>
      </c>
      <c r="K66" s="56">
        <f>$P$27</f>
        <v>318</v>
      </c>
      <c r="L66" s="60">
        <v>1</v>
      </c>
      <c r="M66" s="60">
        <f t="shared" si="33"/>
        <v>318</v>
      </c>
      <c r="N66" s="60"/>
      <c r="O66" s="58">
        <f t="shared" si="34"/>
        <v>318</v>
      </c>
      <c r="P66" s="123" t="s">
        <v>156</v>
      </c>
    </row>
    <row r="67" spans="1:16" s="5" customFormat="1" ht="41.5" customHeight="1">
      <c r="A67" s="55">
        <v>3</v>
      </c>
      <c r="B67" s="284" t="s">
        <v>109</v>
      </c>
      <c r="C67" s="285"/>
      <c r="D67" s="285"/>
      <c r="E67" s="285"/>
      <c r="F67" s="85" t="s">
        <v>40</v>
      </c>
      <c r="G67" s="85"/>
      <c r="H67" s="286" t="str">
        <f>$D$33</f>
        <v>WHITE</v>
      </c>
      <c r="I67" s="287"/>
      <c r="J67" s="56" t="s">
        <v>31</v>
      </c>
      <c r="K67" s="56">
        <f t="shared" si="32"/>
        <v>318</v>
      </c>
      <c r="L67" s="60">
        <v>1</v>
      </c>
      <c r="M67" s="60">
        <f t="shared" ref="M67:M69" si="37">L67*K67</f>
        <v>318</v>
      </c>
      <c r="N67" s="60"/>
      <c r="O67" s="58">
        <f t="shared" ref="O67:O69" si="38">N67+M67</f>
        <v>318</v>
      </c>
      <c r="P67" s="123" t="s">
        <v>156</v>
      </c>
    </row>
    <row r="68" spans="1:16" s="5" customFormat="1" ht="44.25" customHeight="1">
      <c r="A68" s="55">
        <v>4</v>
      </c>
      <c r="B68" s="284" t="s">
        <v>110</v>
      </c>
      <c r="C68" s="285"/>
      <c r="D68" s="285"/>
      <c r="E68" s="285"/>
      <c r="F68" s="85" t="s">
        <v>117</v>
      </c>
      <c r="G68" s="85"/>
      <c r="H68" s="286" t="str">
        <f>$D$21</f>
        <v xml:space="preserve"> LT BROWN</v>
      </c>
      <c r="I68" s="287"/>
      <c r="J68" s="56" t="s">
        <v>31</v>
      </c>
      <c r="K68" s="56">
        <f>$P$21</f>
        <v>318</v>
      </c>
      <c r="L68" s="57">
        <f>1/50</f>
        <v>0.02</v>
      </c>
      <c r="M68" s="60">
        <f t="shared" ref="M68" si="39">L68*K68</f>
        <v>6.36</v>
      </c>
      <c r="N68" s="60"/>
      <c r="O68" s="58">
        <f t="shared" ref="O68" si="40">N68+M68</f>
        <v>6.36</v>
      </c>
      <c r="P68" s="59"/>
    </row>
    <row r="69" spans="1:16" s="5" customFormat="1" ht="47.95" customHeight="1">
      <c r="A69" s="55">
        <v>4</v>
      </c>
      <c r="B69" s="284" t="s">
        <v>110</v>
      </c>
      <c r="C69" s="285"/>
      <c r="D69" s="285"/>
      <c r="E69" s="285"/>
      <c r="F69" s="85" t="s">
        <v>117</v>
      </c>
      <c r="G69" s="85"/>
      <c r="H69" s="286" t="str">
        <f>$D$27</f>
        <v>DULL BLUE</v>
      </c>
      <c r="I69" s="287"/>
      <c r="J69" s="56" t="s">
        <v>31</v>
      </c>
      <c r="K69" s="56">
        <f>$P$27</f>
        <v>318</v>
      </c>
      <c r="L69" s="57">
        <f>1/50</f>
        <v>0.02</v>
      </c>
      <c r="M69" s="60">
        <f t="shared" si="37"/>
        <v>6.36</v>
      </c>
      <c r="N69" s="60"/>
      <c r="O69" s="58">
        <f t="shared" si="38"/>
        <v>6.36</v>
      </c>
      <c r="P69" s="59"/>
    </row>
    <row r="70" spans="1:16" s="5" customFormat="1" ht="47.95" customHeight="1">
      <c r="A70" s="55">
        <v>4</v>
      </c>
      <c r="B70" s="284" t="s">
        <v>110</v>
      </c>
      <c r="C70" s="285"/>
      <c r="D70" s="285"/>
      <c r="E70" s="285"/>
      <c r="F70" s="85" t="s">
        <v>117</v>
      </c>
      <c r="G70" s="85"/>
      <c r="H70" s="286" t="str">
        <f>$D$33</f>
        <v>WHITE</v>
      </c>
      <c r="I70" s="287"/>
      <c r="J70" s="56" t="s">
        <v>31</v>
      </c>
      <c r="K70" s="56">
        <f t="shared" si="32"/>
        <v>318</v>
      </c>
      <c r="L70" s="57">
        <f>1/50</f>
        <v>0.02</v>
      </c>
      <c r="M70" s="60">
        <f t="shared" ref="M70" si="41">L70*K70</f>
        <v>6.36</v>
      </c>
      <c r="N70" s="60"/>
      <c r="O70" s="58">
        <f t="shared" ref="O70" si="42">N70+M70</f>
        <v>6.36</v>
      </c>
      <c r="P70" s="59"/>
    </row>
    <row r="71" spans="1:16" s="5" customFormat="1" ht="43.05" customHeight="1">
      <c r="A71" s="55">
        <v>5</v>
      </c>
      <c r="B71" s="284" t="s">
        <v>56</v>
      </c>
      <c r="C71" s="285"/>
      <c r="D71" s="285"/>
      <c r="E71" s="285"/>
      <c r="F71" s="85" t="s">
        <v>58</v>
      </c>
      <c r="G71" s="85"/>
      <c r="H71" s="286" t="str">
        <f>$D$21</f>
        <v xml:space="preserve"> LT BROWN</v>
      </c>
      <c r="I71" s="287"/>
      <c r="J71" s="56" t="s">
        <v>31</v>
      </c>
      <c r="K71" s="56">
        <f>$P$21</f>
        <v>318</v>
      </c>
      <c r="L71" s="57">
        <f>1/50</f>
        <v>0.02</v>
      </c>
      <c r="M71" s="60">
        <f t="shared" ref="M71:M73" si="43">L71*K71</f>
        <v>6.36</v>
      </c>
      <c r="N71" s="60"/>
      <c r="O71" s="58">
        <f t="shared" si="27"/>
        <v>6.36</v>
      </c>
      <c r="P71" s="59"/>
    </row>
    <row r="72" spans="1:16" s="5" customFormat="1" ht="47.95" customHeight="1">
      <c r="A72" s="55">
        <v>5</v>
      </c>
      <c r="B72" s="284" t="s">
        <v>56</v>
      </c>
      <c r="C72" s="285"/>
      <c r="D72" s="285"/>
      <c r="E72" s="285"/>
      <c r="F72" s="85" t="s">
        <v>58</v>
      </c>
      <c r="G72" s="85"/>
      <c r="H72" s="286" t="str">
        <f>$D$27</f>
        <v>DULL BLUE</v>
      </c>
      <c r="I72" s="287"/>
      <c r="J72" s="56" t="s">
        <v>31</v>
      </c>
      <c r="K72" s="56">
        <f>$P$27</f>
        <v>318</v>
      </c>
      <c r="L72" s="57">
        <f t="shared" ref="L72:L73" si="44">1/50</f>
        <v>0.02</v>
      </c>
      <c r="M72" s="60">
        <f t="shared" ref="M72" si="45">L72*K72</f>
        <v>6.36</v>
      </c>
      <c r="N72" s="60"/>
      <c r="O72" s="58">
        <f t="shared" ref="O72" si="46">N72+M72</f>
        <v>6.36</v>
      </c>
      <c r="P72" s="59"/>
    </row>
    <row r="73" spans="1:16" s="5" customFormat="1" ht="40.5" customHeight="1">
      <c r="A73" s="55">
        <v>5</v>
      </c>
      <c r="B73" s="284" t="s">
        <v>56</v>
      </c>
      <c r="C73" s="285"/>
      <c r="D73" s="285"/>
      <c r="E73" s="285"/>
      <c r="F73" s="85" t="s">
        <v>58</v>
      </c>
      <c r="G73" s="85"/>
      <c r="H73" s="286" t="str">
        <f>$D$33</f>
        <v>WHITE</v>
      </c>
      <c r="I73" s="287"/>
      <c r="J73" s="56" t="s">
        <v>31</v>
      </c>
      <c r="K73" s="56">
        <f t="shared" ref="K73" si="47">$P$33</f>
        <v>318</v>
      </c>
      <c r="L73" s="57">
        <f t="shared" si="44"/>
        <v>0.02</v>
      </c>
      <c r="M73" s="60">
        <f t="shared" si="43"/>
        <v>6.36</v>
      </c>
      <c r="N73" s="60"/>
      <c r="O73" s="58">
        <f t="shared" si="27"/>
        <v>6.36</v>
      </c>
      <c r="P73" s="59"/>
    </row>
    <row r="74" spans="1:16" s="5" customFormat="1" ht="47.95" customHeight="1">
      <c r="A74" s="55">
        <v>6</v>
      </c>
      <c r="B74" s="353" t="s">
        <v>57</v>
      </c>
      <c r="C74" s="383"/>
      <c r="D74" s="383"/>
      <c r="E74" s="354"/>
      <c r="F74" s="85" t="s">
        <v>58</v>
      </c>
      <c r="G74" s="85"/>
      <c r="H74" s="286" t="str">
        <f>$D$21</f>
        <v xml:space="preserve"> LT BROWN</v>
      </c>
      <c r="I74" s="287"/>
      <c r="J74" s="56" t="s">
        <v>31</v>
      </c>
      <c r="K74" s="56">
        <f>$P$21</f>
        <v>318</v>
      </c>
      <c r="L74" s="57">
        <f>L71*2</f>
        <v>0.04</v>
      </c>
      <c r="M74" s="60">
        <f>ROUNDUP(M71*2,0)</f>
        <v>13</v>
      </c>
      <c r="N74" s="60"/>
      <c r="O74" s="58">
        <f t="shared" si="27"/>
        <v>13</v>
      </c>
      <c r="P74" s="59"/>
    </row>
    <row r="75" spans="1:16" s="5" customFormat="1" ht="47.95" customHeight="1">
      <c r="A75" s="55">
        <v>6</v>
      </c>
      <c r="B75" s="353" t="s">
        <v>57</v>
      </c>
      <c r="C75" s="383"/>
      <c r="D75" s="383"/>
      <c r="E75" s="354"/>
      <c r="F75" s="85" t="s">
        <v>58</v>
      </c>
      <c r="G75" s="85"/>
      <c r="H75" s="286" t="str">
        <f>$D$27</f>
        <v>DULL BLUE</v>
      </c>
      <c r="I75" s="287"/>
      <c r="J75" s="56" t="s">
        <v>31</v>
      </c>
      <c r="K75" s="56">
        <f>$P$27</f>
        <v>318</v>
      </c>
      <c r="L75" s="57">
        <f>L72*2</f>
        <v>0.04</v>
      </c>
      <c r="M75" s="60">
        <f>ROUNDUP(M72*2,0)</f>
        <v>13</v>
      </c>
      <c r="N75" s="60"/>
      <c r="O75" s="58">
        <f t="shared" ref="O75" si="48">N75+M75</f>
        <v>13</v>
      </c>
      <c r="P75" s="59"/>
    </row>
    <row r="76" spans="1:16" s="5" customFormat="1" ht="47.95" customHeight="1">
      <c r="A76" s="55">
        <v>6</v>
      </c>
      <c r="B76" s="353" t="s">
        <v>57</v>
      </c>
      <c r="C76" s="383"/>
      <c r="D76" s="383"/>
      <c r="E76" s="354"/>
      <c r="F76" s="85" t="s">
        <v>58</v>
      </c>
      <c r="G76" s="85"/>
      <c r="H76" s="286" t="str">
        <f>$D$33</f>
        <v>WHITE</v>
      </c>
      <c r="I76" s="287"/>
      <c r="J76" s="56" t="s">
        <v>31</v>
      </c>
      <c r="K76" s="56">
        <f>$P$33</f>
        <v>318</v>
      </c>
      <c r="L76" s="57">
        <f>L73*2</f>
        <v>0.04</v>
      </c>
      <c r="M76" s="60">
        <f>ROUNDUP(M73*2,0)</f>
        <v>13</v>
      </c>
      <c r="N76" s="60"/>
      <c r="O76" s="58">
        <f t="shared" si="27"/>
        <v>13</v>
      </c>
      <c r="P76" s="59"/>
    </row>
    <row r="77" spans="1:16" s="66" customFormat="1" ht="20.3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87" t="s">
        <v>32</v>
      </c>
      <c r="K78" s="387"/>
      <c r="L78" s="387"/>
      <c r="M78" s="387"/>
      <c r="N78" s="73"/>
      <c r="O78" s="73"/>
      <c r="P78" s="74"/>
    </row>
    <row r="79" spans="1:16" s="181" customFormat="1" ht="129.6" customHeight="1">
      <c r="A79" s="181">
        <v>1</v>
      </c>
      <c r="B79" s="226" t="s">
        <v>180</v>
      </c>
      <c r="C79" s="226"/>
      <c r="D79" s="226"/>
      <c r="E79" s="226"/>
      <c r="F79" s="226"/>
      <c r="G79" s="226"/>
      <c r="H79" s="226"/>
      <c r="I79" s="226"/>
      <c r="J79" s="226"/>
      <c r="K79" s="226"/>
      <c r="L79" s="328"/>
      <c r="M79" s="328"/>
      <c r="N79" s="328"/>
      <c r="O79" s="328"/>
      <c r="P79" s="328"/>
    </row>
    <row r="80" spans="1:16" s="169" customFormat="1" ht="25.5" customHeight="1">
      <c r="A80" s="184"/>
      <c r="B80" s="317" t="s">
        <v>129</v>
      </c>
      <c r="C80" s="318"/>
      <c r="D80" s="318"/>
      <c r="E80" s="318"/>
      <c r="F80" s="318"/>
      <c r="G80" s="318"/>
      <c r="H80" s="318"/>
      <c r="I80" s="319"/>
      <c r="J80" s="226"/>
      <c r="K80" s="226"/>
      <c r="L80" s="185"/>
      <c r="M80" s="185"/>
      <c r="N80" s="185"/>
      <c r="O80" s="185"/>
      <c r="P80" s="185"/>
    </row>
    <row r="81" spans="1:16" s="169" customFormat="1" ht="54.15">
      <c r="A81" s="184"/>
      <c r="B81" s="186" t="s">
        <v>42</v>
      </c>
      <c r="C81" s="330" t="s">
        <v>54</v>
      </c>
      <c r="D81" s="331"/>
      <c r="E81" s="331"/>
      <c r="F81" s="331"/>
      <c r="G81" s="331"/>
      <c r="H81" s="331"/>
      <c r="I81" s="332"/>
      <c r="J81" s="226"/>
      <c r="K81" s="226"/>
      <c r="L81" s="185"/>
      <c r="M81" s="185"/>
      <c r="N81" s="185"/>
      <c r="O81" s="185"/>
      <c r="P81" s="185"/>
    </row>
    <row r="82" spans="1:16" s="54" customFormat="1" ht="39.049999999999997" customHeight="1">
      <c r="A82" s="75"/>
      <c r="B82" s="187" t="str">
        <f>$D$18</f>
        <v xml:space="preserve"> LT BROWN</v>
      </c>
      <c r="C82" s="333" t="s">
        <v>210</v>
      </c>
      <c r="D82" s="334"/>
      <c r="E82" s="334"/>
      <c r="F82" s="334"/>
      <c r="G82" s="334"/>
      <c r="H82" s="334"/>
      <c r="I82" s="335"/>
      <c r="J82" s="226"/>
      <c r="K82" s="76"/>
      <c r="L82" s="321"/>
      <c r="M82" s="321"/>
      <c r="N82" s="76"/>
    </row>
    <row r="83" spans="1:16" s="54" customFormat="1" ht="45.1" customHeight="1">
      <c r="A83" s="75"/>
      <c r="B83" s="77" t="str">
        <f>$H$51</f>
        <v>DULL BLUE</v>
      </c>
      <c r="C83" s="333" t="s">
        <v>211</v>
      </c>
      <c r="D83" s="334"/>
      <c r="E83" s="334"/>
      <c r="F83" s="334"/>
      <c r="G83" s="334"/>
      <c r="H83" s="334"/>
      <c r="I83" s="335"/>
      <c r="J83" s="226"/>
      <c r="K83" s="76"/>
      <c r="L83" s="321"/>
      <c r="M83" s="321"/>
      <c r="N83" s="76"/>
    </row>
    <row r="84" spans="1:16" s="54" customFormat="1" ht="45.1" customHeight="1">
      <c r="A84" s="75"/>
      <c r="B84" s="77" t="str">
        <f>$H$52</f>
        <v>WHITE</v>
      </c>
      <c r="C84" s="333" t="s">
        <v>209</v>
      </c>
      <c r="D84" s="334"/>
      <c r="E84" s="334"/>
      <c r="F84" s="334"/>
      <c r="G84" s="334"/>
      <c r="H84" s="334"/>
      <c r="I84" s="335"/>
      <c r="J84" s="76"/>
      <c r="K84" s="76"/>
      <c r="L84" s="76"/>
      <c r="M84" s="76"/>
      <c r="N84" s="76"/>
    </row>
    <row r="85" spans="1:16" s="5" customFormat="1" ht="32.25">
      <c r="A85" s="71"/>
      <c r="B85" s="336" t="s">
        <v>55</v>
      </c>
      <c r="C85" s="337"/>
      <c r="D85" s="338"/>
      <c r="E85" s="338"/>
      <c r="F85" s="338"/>
      <c r="G85" s="338"/>
      <c r="H85" s="338"/>
      <c r="I85" s="339"/>
      <c r="J85" s="72"/>
      <c r="K85" s="72"/>
      <c r="L85" s="322"/>
      <c r="M85" s="322"/>
    </row>
    <row r="86" spans="1:16" s="5" customFormat="1" ht="32.25">
      <c r="A86" s="71"/>
      <c r="B86" s="311" t="s">
        <v>59</v>
      </c>
      <c r="C86" s="312"/>
      <c r="D86" s="188" t="s">
        <v>76</v>
      </c>
      <c r="E86" s="188" t="s">
        <v>63</v>
      </c>
      <c r="F86" s="188" t="s">
        <v>10</v>
      </c>
      <c r="G86" s="188" t="s">
        <v>60</v>
      </c>
      <c r="H86" s="188" t="s">
        <v>61</v>
      </c>
      <c r="I86" s="188" t="s">
        <v>62</v>
      </c>
      <c r="J86" s="72"/>
      <c r="L86" s="322"/>
      <c r="M86" s="322"/>
    </row>
    <row r="87" spans="1:16" s="5" customFormat="1" ht="94.5" customHeight="1">
      <c r="A87" s="71"/>
      <c r="B87" s="311" t="s">
        <v>159</v>
      </c>
      <c r="C87" s="312"/>
      <c r="D87" s="305" t="s">
        <v>271</v>
      </c>
      <c r="E87" s="305"/>
      <c r="F87" s="306"/>
      <c r="G87" s="305" t="s">
        <v>270</v>
      </c>
      <c r="H87" s="305"/>
      <c r="I87" s="306"/>
      <c r="J87" s="315" t="s">
        <v>158</v>
      </c>
      <c r="K87" s="316"/>
      <c r="L87" s="316"/>
      <c r="M87" s="141"/>
    </row>
    <row r="88" spans="1:16" s="30" customFormat="1" ht="173.95" customHeight="1">
      <c r="A88" s="31"/>
      <c r="B88" s="313" t="s">
        <v>176</v>
      </c>
      <c r="C88" s="314"/>
      <c r="D88" s="279" t="s">
        <v>186</v>
      </c>
      <c r="E88" s="279" t="s">
        <v>185</v>
      </c>
      <c r="F88" s="279" t="s">
        <v>266</v>
      </c>
      <c r="G88" s="279" t="s">
        <v>267</v>
      </c>
      <c r="H88" s="279" t="s">
        <v>268</v>
      </c>
      <c r="I88" s="279" t="s">
        <v>269</v>
      </c>
      <c r="J88" s="8"/>
      <c r="K88" s="79"/>
      <c r="L88" s="79"/>
      <c r="M88" s="79"/>
      <c r="N88" s="79"/>
      <c r="O88" s="79"/>
      <c r="P88" s="79"/>
    </row>
    <row r="89" spans="1:16" s="30" customFormat="1" ht="105" hidden="1" customHeight="1">
      <c r="A89" s="31"/>
      <c r="B89" s="297" t="s">
        <v>130</v>
      </c>
      <c r="C89" s="298"/>
      <c r="D89" s="294"/>
      <c r="E89" s="295"/>
      <c r="F89" s="295"/>
      <c r="G89" s="295"/>
      <c r="H89" s="295"/>
      <c r="I89" s="296"/>
      <c r="J89" s="76"/>
      <c r="K89" s="79"/>
      <c r="L89" s="79"/>
      <c r="M89" s="79"/>
      <c r="N89" s="79"/>
      <c r="O89" s="79"/>
      <c r="P89" s="79"/>
    </row>
    <row r="90" spans="1:16" s="30" customFormat="1" ht="20.2" customHeight="1">
      <c r="A90" s="31"/>
      <c r="B90" s="78"/>
      <c r="C90" s="78"/>
      <c r="D90" s="78"/>
      <c r="E90" s="78"/>
      <c r="F90" s="78"/>
      <c r="G90" s="78"/>
      <c r="H90" s="78"/>
      <c r="I90" s="78"/>
      <c r="J90" s="80"/>
      <c r="K90" s="80"/>
      <c r="L90" s="329"/>
      <c r="M90" s="329"/>
      <c r="N90" s="80"/>
      <c r="O90" s="80"/>
      <c r="P90" s="80"/>
    </row>
    <row r="91" spans="1:16" s="206" customFormat="1" ht="54.15">
      <c r="A91" s="200">
        <v>2</v>
      </c>
      <c r="B91" s="202" t="s">
        <v>177</v>
      </c>
      <c r="C91" s="340" t="s">
        <v>128</v>
      </c>
      <c r="D91" s="340"/>
      <c r="E91" s="340"/>
      <c r="F91" s="340"/>
      <c r="G91" s="203"/>
      <c r="H91" s="203"/>
      <c r="I91" s="203"/>
      <c r="J91" s="203"/>
      <c r="K91" s="204"/>
      <c r="L91" s="205"/>
      <c r="M91" s="205"/>
      <c r="N91" s="205"/>
      <c r="O91" s="205"/>
      <c r="P91" s="205"/>
    </row>
    <row r="92" spans="1:16" s="147" customFormat="1" ht="34.6" hidden="1" customHeight="1">
      <c r="A92" s="181"/>
      <c r="B92" s="299" t="s">
        <v>49</v>
      </c>
      <c r="C92" s="300"/>
      <c r="D92" s="300"/>
      <c r="E92" s="300"/>
      <c r="F92" s="300"/>
      <c r="G92" s="300"/>
      <c r="H92" s="300"/>
      <c r="I92" s="301"/>
      <c r="J92" s="203"/>
      <c r="K92" s="183"/>
      <c r="L92" s="182"/>
      <c r="M92" s="182"/>
      <c r="N92" s="182"/>
      <c r="O92" s="182"/>
      <c r="P92" s="182"/>
    </row>
    <row r="93" spans="1:16" s="147" customFormat="1" ht="34.6" hidden="1" customHeight="1">
      <c r="A93" s="181"/>
      <c r="B93" s="207" t="s">
        <v>42</v>
      </c>
      <c r="C93" s="281" t="s">
        <v>78</v>
      </c>
      <c r="D93" s="282"/>
      <c r="E93" s="282"/>
      <c r="F93" s="282"/>
      <c r="G93" s="282"/>
      <c r="H93" s="282"/>
      <c r="I93" s="283"/>
      <c r="J93" s="203"/>
      <c r="K93" s="182"/>
      <c r="L93" s="182"/>
      <c r="M93" s="182"/>
      <c r="N93" s="182"/>
      <c r="O93" s="182"/>
      <c r="P93" s="182"/>
    </row>
    <row r="94" spans="1:16" s="147" customFormat="1" ht="39.049999999999997" hidden="1" customHeight="1">
      <c r="A94" s="181"/>
      <c r="B94" s="208" t="str">
        <f>$E$40</f>
        <v xml:space="preserve"> BURRO 17-1322 TPG</v>
      </c>
      <c r="C94" s="302" t="s">
        <v>120</v>
      </c>
      <c r="D94" s="303"/>
      <c r="E94" s="303"/>
      <c r="F94" s="303"/>
      <c r="G94" s="303"/>
      <c r="H94" s="303"/>
      <c r="I94" s="304"/>
      <c r="J94" s="203"/>
      <c r="K94" s="182"/>
      <c r="L94" s="182"/>
      <c r="M94" s="182"/>
      <c r="N94" s="182"/>
    </row>
    <row r="95" spans="1:16" s="147" customFormat="1" ht="39.049999999999997" hidden="1" customHeight="1">
      <c r="A95" s="181"/>
      <c r="B95" s="208" t="str">
        <f>$E$43</f>
        <v xml:space="preserve"> FORGET-ME-NOT 15-4312 TCX</v>
      </c>
      <c r="C95" s="302" t="s">
        <v>120</v>
      </c>
      <c r="D95" s="303"/>
      <c r="E95" s="303"/>
      <c r="F95" s="303"/>
      <c r="G95" s="303"/>
      <c r="H95" s="303"/>
      <c r="I95" s="304"/>
      <c r="J95" s="203"/>
      <c r="K95" s="182"/>
      <c r="L95" s="182"/>
      <c r="M95" s="182"/>
      <c r="N95" s="182"/>
    </row>
    <row r="96" spans="1:16" s="147" customFormat="1" ht="39.049999999999997" hidden="1" customHeight="1">
      <c r="A96" s="181"/>
      <c r="B96" s="208" t="str">
        <f>$E$46</f>
        <v>BRIGHT WHITE 11-0601 TPG</v>
      </c>
      <c r="C96" s="302" t="s">
        <v>121</v>
      </c>
      <c r="D96" s="303"/>
      <c r="E96" s="303"/>
      <c r="F96" s="303"/>
      <c r="G96" s="303"/>
      <c r="H96" s="303"/>
      <c r="I96" s="304"/>
      <c r="J96" s="203"/>
      <c r="K96" s="182"/>
      <c r="L96" s="182"/>
      <c r="M96" s="182"/>
      <c r="N96" s="182"/>
    </row>
    <row r="97" spans="1:16" s="147" customFormat="1" ht="34.6" hidden="1" customHeight="1">
      <c r="A97" s="181"/>
      <c r="B97" s="299" t="s">
        <v>79</v>
      </c>
      <c r="C97" s="300"/>
      <c r="D97" s="309"/>
      <c r="E97" s="309"/>
      <c r="F97" s="309"/>
      <c r="G97" s="309"/>
      <c r="H97" s="309"/>
      <c r="I97" s="310"/>
      <c r="J97" s="203"/>
      <c r="K97" s="182"/>
    </row>
    <row r="98" spans="1:16" s="147" customFormat="1" ht="34.6" hidden="1" customHeight="1">
      <c r="A98" s="181"/>
      <c r="B98" s="289" t="s">
        <v>59</v>
      </c>
      <c r="C98" s="290"/>
      <c r="D98" s="209" t="s">
        <v>76</v>
      </c>
      <c r="E98" s="209" t="s">
        <v>63</v>
      </c>
      <c r="F98" s="209" t="s">
        <v>10</v>
      </c>
      <c r="G98" s="209" t="s">
        <v>60</v>
      </c>
      <c r="H98" s="209" t="s">
        <v>61</v>
      </c>
      <c r="I98" s="209" t="s">
        <v>62</v>
      </c>
      <c r="J98" s="203"/>
    </row>
    <row r="99" spans="1:16" s="147" customFormat="1" ht="114.05" hidden="1" customHeight="1">
      <c r="A99" s="181"/>
      <c r="B99" s="307" t="s">
        <v>178</v>
      </c>
      <c r="C99" s="308"/>
      <c r="D99" s="384" t="s">
        <v>119</v>
      </c>
      <c r="E99" s="385"/>
      <c r="F99" s="385"/>
      <c r="G99" s="385"/>
      <c r="H99" s="385"/>
      <c r="I99" s="386"/>
      <c r="J99" s="203"/>
    </row>
    <row r="100" spans="1:16" s="147" customFormat="1" ht="45.65" hidden="1" customHeight="1">
      <c r="A100" s="181"/>
      <c r="B100" s="307" t="s">
        <v>80</v>
      </c>
      <c r="C100" s="308"/>
      <c r="D100" s="344" t="s">
        <v>77</v>
      </c>
      <c r="E100" s="345"/>
      <c r="F100" s="345"/>
      <c r="G100" s="345"/>
      <c r="H100" s="345"/>
      <c r="I100" s="345"/>
      <c r="J100" s="346"/>
    </row>
    <row r="101" spans="1:16" s="181" customFormat="1" ht="54" customHeight="1">
      <c r="A101" s="201">
        <v>3</v>
      </c>
      <c r="B101" s="215" t="s">
        <v>179</v>
      </c>
      <c r="C101" s="210" t="s">
        <v>91</v>
      </c>
      <c r="D101" s="210"/>
      <c r="E101" s="210"/>
      <c r="F101" s="210"/>
      <c r="G101" s="203"/>
      <c r="H101" s="203"/>
      <c r="I101" s="203"/>
      <c r="J101" s="203"/>
      <c r="K101" s="183"/>
      <c r="L101" s="182"/>
      <c r="M101" s="182"/>
      <c r="N101" s="182"/>
      <c r="O101" s="182"/>
      <c r="P101" s="182"/>
    </row>
    <row r="102" spans="1:16" s="169" customFormat="1" ht="1.1499999999999999" hidden="1" customHeight="1">
      <c r="A102" s="184"/>
      <c r="B102" s="186" t="s">
        <v>42</v>
      </c>
      <c r="C102" s="330" t="s">
        <v>81</v>
      </c>
      <c r="D102" s="331"/>
      <c r="E102" s="331"/>
      <c r="F102" s="331"/>
      <c r="G102" s="331"/>
      <c r="H102" s="331"/>
      <c r="I102" s="332"/>
      <c r="J102" s="185"/>
      <c r="K102" s="185"/>
      <c r="L102" s="185"/>
      <c r="M102" s="185"/>
      <c r="N102" s="185"/>
      <c r="O102" s="185"/>
      <c r="P102" s="185"/>
    </row>
    <row r="103" spans="1:16" s="169" customFormat="1" ht="39.049999999999997" hidden="1" customHeight="1">
      <c r="A103" s="184"/>
      <c r="B103" s="189" t="str">
        <f>$E$40</f>
        <v xml:space="preserve"> BURRO 17-1322 TPG</v>
      </c>
      <c r="C103" s="291" t="s">
        <v>69</v>
      </c>
      <c r="D103" s="292"/>
      <c r="E103" s="292"/>
      <c r="F103" s="292"/>
      <c r="G103" s="292"/>
      <c r="H103" s="292"/>
      <c r="I103" s="293"/>
      <c r="J103" s="185"/>
      <c r="K103" s="185"/>
      <c r="L103" s="185"/>
      <c r="M103" s="185"/>
      <c r="N103" s="185"/>
    </row>
    <row r="104" spans="1:16" s="169" customFormat="1" ht="39.049999999999997" hidden="1" customHeight="1">
      <c r="A104" s="184"/>
      <c r="B104" s="189" t="str">
        <f>$E$43</f>
        <v xml:space="preserve"> FORGET-ME-NOT 15-4312 TCX</v>
      </c>
      <c r="C104" s="347" t="s">
        <v>69</v>
      </c>
      <c r="D104" s="348"/>
      <c r="E104" s="348"/>
      <c r="F104" s="348"/>
      <c r="G104" s="348"/>
      <c r="H104" s="348"/>
      <c r="I104" s="349"/>
      <c r="J104" s="185"/>
      <c r="K104" s="185"/>
      <c r="L104" s="185"/>
      <c r="M104" s="185"/>
      <c r="N104" s="185"/>
    </row>
    <row r="105" spans="1:16" s="169" customFormat="1" ht="40.049999999999997" customHeight="1">
      <c r="B105" s="382" t="s">
        <v>33</v>
      </c>
      <c r="C105" s="382"/>
      <c r="D105" s="382"/>
      <c r="E105" s="382"/>
      <c r="G105" s="185"/>
      <c r="L105" s="288"/>
      <c r="M105" s="288"/>
      <c r="N105" s="191"/>
      <c r="O105" s="191"/>
      <c r="P105" s="190"/>
    </row>
    <row r="106" spans="1:16" s="169" customFormat="1" ht="35.299999999999997" customHeight="1">
      <c r="A106" s="184">
        <v>1</v>
      </c>
      <c r="B106" s="192" t="s">
        <v>92</v>
      </c>
      <c r="C106" s="184"/>
      <c r="D106" s="184"/>
      <c r="G106" s="185"/>
      <c r="M106" s="190"/>
      <c r="N106" s="191"/>
      <c r="O106" s="191"/>
      <c r="P106" s="190"/>
    </row>
    <row r="107" spans="1:16" s="169" customFormat="1" ht="35.299999999999997" customHeight="1">
      <c r="A107" s="184">
        <v>2</v>
      </c>
      <c r="B107" s="192" t="s">
        <v>74</v>
      </c>
      <c r="C107" s="184"/>
      <c r="D107" s="184"/>
      <c r="G107" s="185"/>
      <c r="M107" s="190"/>
      <c r="N107" s="191"/>
      <c r="O107" s="191"/>
      <c r="P107" s="190"/>
    </row>
    <row r="108" spans="1:16" s="169" customFormat="1" ht="47.55" customHeight="1">
      <c r="A108" s="184">
        <v>3</v>
      </c>
      <c r="B108" s="192" t="s">
        <v>75</v>
      </c>
      <c r="C108" s="184"/>
      <c r="D108" s="184"/>
      <c r="G108" s="185"/>
      <c r="L108" s="320"/>
      <c r="M108" s="320"/>
      <c r="N108" s="191"/>
      <c r="O108" s="191"/>
      <c r="P108" s="190"/>
    </row>
    <row r="109" spans="1:16" s="197" customFormat="1" ht="45.65" customHeight="1">
      <c r="A109" s="193"/>
      <c r="B109" s="194" t="s">
        <v>65</v>
      </c>
      <c r="C109" s="195" t="s">
        <v>76</v>
      </c>
      <c r="D109" s="195" t="s">
        <v>63</v>
      </c>
      <c r="E109" s="195" t="s">
        <v>10</v>
      </c>
      <c r="F109" s="195" t="s">
        <v>60</v>
      </c>
      <c r="G109" s="195" t="s">
        <v>61</v>
      </c>
      <c r="H109" s="195" t="s">
        <v>62</v>
      </c>
      <c r="I109" s="196" t="s">
        <v>11</v>
      </c>
      <c r="L109" s="320"/>
      <c r="M109" s="320"/>
      <c r="N109" s="198"/>
      <c r="O109" s="199"/>
    </row>
    <row r="110" spans="1:16" s="197" customFormat="1" ht="36.299999999999997">
      <c r="A110" s="193"/>
      <c r="B110" s="194" t="s">
        <v>66</v>
      </c>
      <c r="C110" s="179">
        <f>ROUNDUP(F35,0)</f>
        <v>0</v>
      </c>
      <c r="D110" s="179">
        <f t="shared" ref="D110:H110" si="49">ROUNDUP(G35,0)</f>
        <v>81</v>
      </c>
      <c r="E110" s="179">
        <f t="shared" si="49"/>
        <v>252</v>
      </c>
      <c r="F110" s="179">
        <f t="shared" si="49"/>
        <v>318</v>
      </c>
      <c r="G110" s="179">
        <f t="shared" si="49"/>
        <v>207</v>
      </c>
      <c r="H110" s="179">
        <f t="shared" si="49"/>
        <v>63</v>
      </c>
      <c r="I110" s="179">
        <f>SUM(C110:H110)</f>
        <v>921</v>
      </c>
      <c r="L110" s="199"/>
      <c r="M110" s="198"/>
      <c r="N110" s="198"/>
      <c r="O110" s="199"/>
    </row>
    <row r="111" spans="1:16" ht="70" customHeight="1">
      <c r="A111" s="380" t="s">
        <v>93</v>
      </c>
      <c r="B111" s="381"/>
      <c r="C111" s="381"/>
      <c r="D111" s="381"/>
      <c r="E111" s="381"/>
      <c r="F111" s="381"/>
      <c r="G111" s="381"/>
      <c r="H111" s="381"/>
      <c r="I111" s="381"/>
      <c r="J111" s="381"/>
      <c r="K111" s="381"/>
      <c r="L111" s="381"/>
      <c r="M111" s="381"/>
      <c r="N111" s="381"/>
      <c r="O111" s="381"/>
      <c r="P111" s="381"/>
    </row>
    <row r="112" spans="1:16" ht="61.05" customHeight="1"/>
  </sheetData>
  <mergeCells count="119">
    <mergeCell ref="B65:E65"/>
    <mergeCell ref="B66:E66"/>
    <mergeCell ref="H66:I66"/>
    <mergeCell ref="B67:E67"/>
    <mergeCell ref="H49:I49"/>
    <mergeCell ref="B51:E51"/>
    <mergeCell ref="H51:I51"/>
    <mergeCell ref="B63:E63"/>
    <mergeCell ref="H61:I61"/>
    <mergeCell ref="B62:E62"/>
    <mergeCell ref="H62:I62"/>
    <mergeCell ref="H63:I63"/>
    <mergeCell ref="B61:E61"/>
    <mergeCell ref="A58:E58"/>
    <mergeCell ref="H58:I58"/>
    <mergeCell ref="B59:E59"/>
    <mergeCell ref="H54:I54"/>
    <mergeCell ref="B52:E52"/>
    <mergeCell ref="H52:I52"/>
    <mergeCell ref="B50:E50"/>
    <mergeCell ref="B60:E60"/>
    <mergeCell ref="H60:I60"/>
    <mergeCell ref="H67:I67"/>
    <mergeCell ref="M3:N3"/>
    <mergeCell ref="O3:P3"/>
    <mergeCell ref="A1:L3"/>
    <mergeCell ref="L11:P11"/>
    <mergeCell ref="M38:P38"/>
    <mergeCell ref="B13:F13"/>
    <mergeCell ref="A38:C38"/>
    <mergeCell ref="A111:P111"/>
    <mergeCell ref="H73:I73"/>
    <mergeCell ref="B72:E72"/>
    <mergeCell ref="H72:I72"/>
    <mergeCell ref="H71:I71"/>
    <mergeCell ref="B105:E105"/>
    <mergeCell ref="B76:E76"/>
    <mergeCell ref="H76:I76"/>
    <mergeCell ref="B71:E71"/>
    <mergeCell ref="B73:E73"/>
    <mergeCell ref="B74:E74"/>
    <mergeCell ref="C95:I95"/>
    <mergeCell ref="D99:I99"/>
    <mergeCell ref="H74:I74"/>
    <mergeCell ref="B75:E75"/>
    <mergeCell ref="H75:I75"/>
    <mergeCell ref="J78:M78"/>
    <mergeCell ref="B40:C40"/>
    <mergeCell ref="B41:C41"/>
    <mergeCell ref="H59:I59"/>
    <mergeCell ref="B54:E54"/>
    <mergeCell ref="B55:E55"/>
    <mergeCell ref="H55:I55"/>
    <mergeCell ref="H65:I65"/>
    <mergeCell ref="M1:N1"/>
    <mergeCell ref="B43:C43"/>
    <mergeCell ref="B44:C44"/>
    <mergeCell ref="B46:C46"/>
    <mergeCell ref="B47:C47"/>
    <mergeCell ref="M40:P40"/>
    <mergeCell ref="M41:P41"/>
    <mergeCell ref="D8:F8"/>
    <mergeCell ref="D11:F11"/>
    <mergeCell ref="G5:L8"/>
    <mergeCell ref="M43:P43"/>
    <mergeCell ref="M44:P44"/>
    <mergeCell ref="M46:P46"/>
    <mergeCell ref="M47:P47"/>
    <mergeCell ref="O1:P1"/>
    <mergeCell ref="M2:N2"/>
    <mergeCell ref="O2:P2"/>
    <mergeCell ref="L109:M109"/>
    <mergeCell ref="L83:M83"/>
    <mergeCell ref="L86:M86"/>
    <mergeCell ref="L82:M82"/>
    <mergeCell ref="L85:M85"/>
    <mergeCell ref="L108:M108"/>
    <mergeCell ref="H50:I50"/>
    <mergeCell ref="A49:E49"/>
    <mergeCell ref="L79:P79"/>
    <mergeCell ref="L90:M90"/>
    <mergeCell ref="C81:I81"/>
    <mergeCell ref="C82:I82"/>
    <mergeCell ref="C83:I83"/>
    <mergeCell ref="B85:I85"/>
    <mergeCell ref="B86:C86"/>
    <mergeCell ref="C84:I84"/>
    <mergeCell ref="C102:I102"/>
    <mergeCell ref="B64:E64"/>
    <mergeCell ref="H64:I64"/>
    <mergeCell ref="C91:F91"/>
    <mergeCell ref="B53:E53"/>
    <mergeCell ref="H53:I53"/>
    <mergeCell ref="D100:J100"/>
    <mergeCell ref="C104:I104"/>
    <mergeCell ref="C93:I93"/>
    <mergeCell ref="B70:E70"/>
    <mergeCell ref="H70:I70"/>
    <mergeCell ref="B69:E69"/>
    <mergeCell ref="H69:I69"/>
    <mergeCell ref="B68:E68"/>
    <mergeCell ref="H68:I68"/>
    <mergeCell ref="L105:M105"/>
    <mergeCell ref="B98:C98"/>
    <mergeCell ref="C103:I103"/>
    <mergeCell ref="D89:I89"/>
    <mergeCell ref="B89:C89"/>
    <mergeCell ref="B92:I92"/>
    <mergeCell ref="C94:I94"/>
    <mergeCell ref="D87:F87"/>
    <mergeCell ref="G87:I87"/>
    <mergeCell ref="B99:C99"/>
    <mergeCell ref="B100:C100"/>
    <mergeCell ref="C96:I96"/>
    <mergeCell ref="B97:I97"/>
    <mergeCell ref="B87:C87"/>
    <mergeCell ref="B88:C88"/>
    <mergeCell ref="J87:L87"/>
    <mergeCell ref="B80:I80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1" manualBreakCount="1">
    <brk id="76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07E15-3AF9-4F5C-B55C-1EA8EE6A3BFD}">
  <sheetPr>
    <pageSetUpPr fitToPage="1"/>
  </sheetPr>
  <dimension ref="A1:R115"/>
  <sheetViews>
    <sheetView view="pageBreakPreview" topLeftCell="A84" zoomScale="40" zoomScaleNormal="100" zoomScaleSheetLayoutView="40" zoomScalePageLayoutView="55" workbookViewId="0">
      <selection activeCell="D90" sqref="D90:I90"/>
    </sheetView>
  </sheetViews>
  <sheetFormatPr defaultColWidth="9.296875" defaultRowHeight="16.7"/>
  <cols>
    <col min="1" max="1" width="9.296875" style="86" customWidth="1"/>
    <col min="2" max="2" width="24.5" style="86" customWidth="1"/>
    <col min="3" max="3" width="23.69921875" style="86" bestFit="1" customWidth="1"/>
    <col min="4" max="4" width="24.5" style="86" customWidth="1"/>
    <col min="5" max="5" width="19" style="86" customWidth="1"/>
    <col min="6" max="6" width="23.5" style="86" customWidth="1"/>
    <col min="7" max="7" width="19.5" style="87" customWidth="1"/>
    <col min="8" max="8" width="18.5" style="86" customWidth="1"/>
    <col min="9" max="9" width="18.69921875" style="86" customWidth="1"/>
    <col min="10" max="10" width="16.69921875" style="86" customWidth="1"/>
    <col min="11" max="11" width="15.5" style="86" customWidth="1"/>
    <col min="12" max="12" width="18.19921875" style="86" customWidth="1"/>
    <col min="13" max="13" width="13.296875" style="86" customWidth="1"/>
    <col min="14" max="15" width="13.5" style="86" customWidth="1"/>
    <col min="16" max="16" width="21.19921875" style="86" customWidth="1"/>
    <col min="17" max="17" width="14.69921875" style="86" bestFit="1" customWidth="1"/>
    <col min="18" max="16384" width="9.296875" style="86"/>
  </cols>
  <sheetData>
    <row r="1" spans="1:16" s="1" customFormat="1" ht="40.200000000000003" customHeight="1">
      <c r="A1" s="328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52" t="s">
        <v>83</v>
      </c>
      <c r="N1" s="352" t="s">
        <v>83</v>
      </c>
      <c r="O1" s="370" t="s">
        <v>84</v>
      </c>
      <c r="P1" s="370"/>
    </row>
    <row r="2" spans="1:16" s="1" customFormat="1" ht="40.200000000000003" customHeight="1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52" t="s">
        <v>85</v>
      </c>
      <c r="N2" s="352" t="s">
        <v>85</v>
      </c>
      <c r="O2" s="371" t="s">
        <v>86</v>
      </c>
      <c r="P2" s="371"/>
    </row>
    <row r="3" spans="1:16" s="1" customFormat="1" ht="40.200000000000003" customHeight="1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52" t="s">
        <v>87</v>
      </c>
      <c r="N3" s="352" t="s">
        <v>87</v>
      </c>
      <c r="O3" s="370">
        <v>1</v>
      </c>
      <c r="P3" s="370"/>
    </row>
    <row r="4" spans="1:16" s="2" customFormat="1" ht="37.049999999999997" customHeight="1">
      <c r="A4" s="103"/>
      <c r="B4" s="104" t="s">
        <v>181</v>
      </c>
      <c r="C4" s="103"/>
      <c r="D4" s="103"/>
      <c r="E4" s="103"/>
      <c r="F4" s="103"/>
      <c r="G4" s="106"/>
      <c r="H4" s="106"/>
      <c r="I4" s="106"/>
      <c r="J4" s="106"/>
      <c r="K4" s="106"/>
      <c r="L4" s="106"/>
      <c r="M4" s="103"/>
      <c r="N4" s="103"/>
      <c r="O4" s="103"/>
      <c r="P4" s="103"/>
    </row>
    <row r="5" spans="1:16" s="2" customFormat="1" ht="45.95" customHeight="1">
      <c r="A5" s="103"/>
      <c r="B5" s="105" t="s">
        <v>0</v>
      </c>
      <c r="C5" s="105"/>
      <c r="D5" s="104"/>
      <c r="E5" s="103"/>
      <c r="F5" s="106"/>
      <c r="G5" s="361" t="s">
        <v>205</v>
      </c>
      <c r="H5" s="362"/>
      <c r="I5" s="362"/>
      <c r="J5" s="362"/>
      <c r="K5" s="362"/>
      <c r="L5" s="363"/>
      <c r="M5" s="103"/>
      <c r="N5" s="103"/>
      <c r="O5" s="103"/>
      <c r="P5" s="103"/>
    </row>
    <row r="6" spans="1:16" s="3" customFormat="1" ht="34" customHeight="1">
      <c r="A6" s="103"/>
      <c r="B6" s="104" t="s">
        <v>43</v>
      </c>
      <c r="C6" s="104"/>
      <c r="D6" s="4" t="s">
        <v>203</v>
      </c>
      <c r="E6" s="102"/>
      <c r="F6" s="104"/>
      <c r="G6" s="364"/>
      <c r="H6" s="365"/>
      <c r="I6" s="365"/>
      <c r="J6" s="365"/>
      <c r="K6" s="365"/>
      <c r="L6" s="366"/>
      <c r="M6" s="106"/>
      <c r="N6" s="229"/>
      <c r="O6" s="106"/>
      <c r="P6" s="106"/>
    </row>
    <row r="7" spans="1:16" s="3" customFormat="1" ht="62.5" customHeight="1">
      <c r="A7" s="103"/>
      <c r="B7" s="104" t="s">
        <v>44</v>
      </c>
      <c r="C7" s="104"/>
      <c r="D7" s="4" t="s">
        <v>188</v>
      </c>
      <c r="E7" s="4"/>
      <c r="F7" s="104"/>
      <c r="G7" s="364"/>
      <c r="H7" s="365"/>
      <c r="I7" s="365"/>
      <c r="J7" s="365"/>
      <c r="K7" s="365"/>
      <c r="L7" s="366"/>
      <c r="M7" s="106"/>
      <c r="N7" s="106"/>
      <c r="O7" s="106"/>
      <c r="P7" s="106"/>
    </row>
    <row r="8" spans="1:16" s="3" customFormat="1" ht="65.099999999999994" customHeight="1">
      <c r="A8" s="103"/>
      <c r="B8" s="104" t="s">
        <v>45</v>
      </c>
      <c r="C8" s="104"/>
      <c r="D8" s="358" t="s">
        <v>187</v>
      </c>
      <c r="E8" s="358"/>
      <c r="F8" s="358"/>
      <c r="G8" s="367"/>
      <c r="H8" s="368"/>
      <c r="I8" s="368"/>
      <c r="J8" s="368"/>
      <c r="K8" s="368"/>
      <c r="L8" s="369"/>
      <c r="M8" s="106"/>
      <c r="N8" s="106"/>
      <c r="O8" s="106"/>
      <c r="P8" s="106"/>
    </row>
    <row r="9" spans="1:16" s="5" customFormat="1" ht="43.05" customHeight="1">
      <c r="B9" s="6" t="s">
        <v>1</v>
      </c>
      <c r="C9" s="6"/>
      <c r="D9" s="104" t="s">
        <v>204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.049999999999997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59"/>
      <c r="E11" s="360"/>
      <c r="F11" s="360"/>
      <c r="G11" s="15"/>
      <c r="H11" s="16"/>
      <c r="I11" s="13"/>
      <c r="J11" s="13" t="s">
        <v>4</v>
      </c>
      <c r="K11" s="13"/>
      <c r="L11" s="372" t="s">
        <v>112</v>
      </c>
      <c r="M11" s="372"/>
      <c r="N11" s="372"/>
      <c r="O11" s="372"/>
      <c r="P11" s="372"/>
    </row>
    <row r="12" spans="1:16" s="5" customFormat="1" ht="38.450000000000003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450000000000003" customHeight="1">
      <c r="B13" s="376"/>
      <c r="C13" s="376"/>
      <c r="D13" s="376"/>
      <c r="E13" s="376"/>
      <c r="F13" s="376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450000000000003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8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hidden="1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47" customFormat="1" ht="34.6" customHeight="1">
      <c r="B17" s="153"/>
      <c r="C17" s="153" t="s">
        <v>82</v>
      </c>
      <c r="D17" s="153" t="s">
        <v>9</v>
      </c>
      <c r="E17" s="154" t="s">
        <v>59</v>
      </c>
      <c r="F17" s="154" t="s">
        <v>76</v>
      </c>
      <c r="G17" s="154" t="s">
        <v>63</v>
      </c>
      <c r="H17" s="154" t="s">
        <v>10</v>
      </c>
      <c r="I17" s="154" t="s">
        <v>60</v>
      </c>
      <c r="J17" s="154" t="s">
        <v>61</v>
      </c>
      <c r="K17" s="154" t="s">
        <v>62</v>
      </c>
      <c r="L17" s="154"/>
      <c r="M17" s="154"/>
      <c r="N17" s="154"/>
      <c r="O17" s="154"/>
      <c r="P17" s="153" t="s">
        <v>11</v>
      </c>
    </row>
    <row r="18" spans="2:17" s="147" customFormat="1" ht="40.049999999999997" customHeight="1">
      <c r="B18" s="142" t="s">
        <v>12</v>
      </c>
      <c r="C18" s="142"/>
      <c r="D18" s="143" t="s">
        <v>189</v>
      </c>
      <c r="E18" s="144"/>
      <c r="F18" s="145">
        <v>10</v>
      </c>
      <c r="G18" s="145">
        <v>25</v>
      </c>
      <c r="H18" s="145">
        <v>80</v>
      </c>
      <c r="I18" s="145">
        <v>100</v>
      </c>
      <c r="J18" s="145">
        <v>65</v>
      </c>
      <c r="K18" s="145">
        <v>20</v>
      </c>
      <c r="L18" s="145"/>
      <c r="M18" s="145"/>
      <c r="N18" s="145"/>
      <c r="O18" s="145"/>
      <c r="P18" s="146">
        <f>SUM(E18:O18)</f>
        <v>300</v>
      </c>
      <c r="Q18" s="147">
        <f>P18*5%</f>
        <v>15</v>
      </c>
    </row>
    <row r="19" spans="2:17" s="147" customFormat="1" ht="40.049999999999997" customHeight="1">
      <c r="B19" s="142" t="s">
        <v>67</v>
      </c>
      <c r="C19" s="142"/>
      <c r="D19" s="144" t="str">
        <f>D18</f>
        <v xml:space="preserve"> LT BROWN</v>
      </c>
      <c r="E19" s="144"/>
      <c r="F19" s="145">
        <f>ROUNDUP(F18*5%,0)</f>
        <v>1</v>
      </c>
      <c r="G19" s="145">
        <f t="shared" ref="G19:K19" si="0">ROUNDUP(G18*5%,0)</f>
        <v>2</v>
      </c>
      <c r="H19" s="145">
        <f t="shared" si="0"/>
        <v>4</v>
      </c>
      <c r="I19" s="145">
        <f t="shared" si="0"/>
        <v>5</v>
      </c>
      <c r="J19" s="145">
        <f t="shared" si="0"/>
        <v>4</v>
      </c>
      <c r="K19" s="145">
        <f t="shared" si="0"/>
        <v>1</v>
      </c>
      <c r="L19" s="145"/>
      <c r="M19" s="145"/>
      <c r="N19" s="145"/>
      <c r="O19" s="145"/>
      <c r="P19" s="146">
        <f>SUM(E19:O19)</f>
        <v>17</v>
      </c>
    </row>
    <row r="20" spans="2:17" s="147" customFormat="1" ht="40.049999999999997" customHeight="1">
      <c r="B20" s="142" t="s">
        <v>206</v>
      </c>
      <c r="C20" s="142"/>
      <c r="D20" s="144"/>
      <c r="E20" s="144"/>
      <c r="F20" s="145"/>
      <c r="G20" s="145"/>
      <c r="H20" s="145"/>
      <c r="I20" s="145">
        <v>1</v>
      </c>
      <c r="J20" s="145"/>
      <c r="K20" s="145"/>
      <c r="L20" s="145"/>
      <c r="M20" s="145"/>
      <c r="N20" s="145"/>
      <c r="O20" s="145"/>
      <c r="P20" s="146">
        <f>SUM(E20:O20)</f>
        <v>1</v>
      </c>
    </row>
    <row r="21" spans="2:17" s="152" customFormat="1" ht="40.049999999999997" customHeight="1">
      <c r="B21" s="148" t="s">
        <v>13</v>
      </c>
      <c r="C21" s="148"/>
      <c r="D21" s="149" t="str">
        <f>D18</f>
        <v xml:space="preserve"> LT BROWN</v>
      </c>
      <c r="E21" s="150"/>
      <c r="F21" s="151">
        <f t="shared" ref="F21:H21" si="1">SUM(F18:F20)</f>
        <v>11</v>
      </c>
      <c r="G21" s="151">
        <f t="shared" si="1"/>
        <v>27</v>
      </c>
      <c r="H21" s="151">
        <f t="shared" si="1"/>
        <v>84</v>
      </c>
      <c r="I21" s="151">
        <f>SUM(I18:I20)</f>
        <v>106</v>
      </c>
      <c r="J21" s="151">
        <f t="shared" ref="J21:K21" si="2">SUM(J18:J20)</f>
        <v>69</v>
      </c>
      <c r="K21" s="151">
        <f t="shared" si="2"/>
        <v>21</v>
      </c>
      <c r="L21" s="151"/>
      <c r="M21" s="151"/>
      <c r="N21" s="151"/>
      <c r="O21" s="151"/>
      <c r="P21" s="151">
        <f t="shared" ref="P21" si="3">SUM(P18:P20)</f>
        <v>318</v>
      </c>
    </row>
    <row r="22" spans="2:17" s="5" customFormat="1" ht="24.0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47" customFormat="1" ht="34.6" customHeight="1">
      <c r="B23" s="153"/>
      <c r="C23" s="153" t="s">
        <v>82</v>
      </c>
      <c r="D23" s="153" t="s">
        <v>9</v>
      </c>
      <c r="E23" s="154" t="s">
        <v>59</v>
      </c>
      <c r="F23" s="154" t="s">
        <v>76</v>
      </c>
      <c r="G23" s="154" t="s">
        <v>63</v>
      </c>
      <c r="H23" s="154" t="s">
        <v>10</v>
      </c>
      <c r="I23" s="154" t="s">
        <v>60</v>
      </c>
      <c r="J23" s="154" t="s">
        <v>61</v>
      </c>
      <c r="K23" s="154" t="s">
        <v>62</v>
      </c>
      <c r="L23" s="154"/>
      <c r="M23" s="154"/>
      <c r="N23" s="154"/>
      <c r="O23" s="154"/>
      <c r="P23" s="153" t="s">
        <v>11</v>
      </c>
    </row>
    <row r="24" spans="2:17" s="147" customFormat="1" ht="40.049999999999997" customHeight="1">
      <c r="B24" s="142" t="s">
        <v>12</v>
      </c>
      <c r="C24" s="142"/>
      <c r="D24" s="143" t="s">
        <v>190</v>
      </c>
      <c r="E24" s="144"/>
      <c r="F24" s="143" t="s">
        <v>258</v>
      </c>
      <c r="G24" s="145"/>
      <c r="H24" s="145"/>
      <c r="I24" s="145"/>
      <c r="J24" s="145"/>
      <c r="K24" s="145"/>
      <c r="L24" s="145"/>
      <c r="M24" s="145"/>
      <c r="N24" s="145"/>
      <c r="O24" s="145"/>
      <c r="P24" s="146"/>
      <c r="Q24" s="147">
        <f>P24*5%</f>
        <v>0</v>
      </c>
    </row>
    <row r="25" spans="2:17" s="147" customFormat="1" ht="40.049999999999997" hidden="1" customHeight="1">
      <c r="B25" s="142" t="s">
        <v>67</v>
      </c>
      <c r="C25" s="142"/>
      <c r="D25" s="144" t="str">
        <f>D24</f>
        <v>DULL BLUE</v>
      </c>
      <c r="E25" s="144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6"/>
    </row>
    <row r="26" spans="2:17" s="147" customFormat="1" ht="40.049999999999997" hidden="1" customHeight="1">
      <c r="B26" s="142" t="s">
        <v>206</v>
      </c>
      <c r="C26" s="142"/>
      <c r="D26" s="144"/>
      <c r="E26" s="144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6"/>
    </row>
    <row r="27" spans="2:17" s="152" customFormat="1" ht="40.049999999999997" hidden="1" customHeight="1">
      <c r="B27" s="148" t="s">
        <v>13</v>
      </c>
      <c r="C27" s="148"/>
      <c r="D27" s="149" t="str">
        <f>D24</f>
        <v>DULL BLUE</v>
      </c>
      <c r="E27" s="150"/>
      <c r="F27" s="151"/>
      <c r="G27" s="151"/>
      <c r="H27" s="151"/>
      <c r="I27" s="151"/>
      <c r="J27" s="151"/>
      <c r="K27" s="151"/>
      <c r="L27" s="151"/>
      <c r="M27" s="151"/>
      <c r="N27" s="151"/>
      <c r="O27" s="151"/>
      <c r="P27" s="151"/>
    </row>
    <row r="28" spans="2:17" s="5" customFormat="1" ht="17.600000000000001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47" customFormat="1" ht="34.6" customHeight="1">
      <c r="B29" s="153"/>
      <c r="C29" s="153" t="s">
        <v>82</v>
      </c>
      <c r="D29" s="153" t="s">
        <v>9</v>
      </c>
      <c r="E29" s="154" t="s">
        <v>59</v>
      </c>
      <c r="F29" s="154" t="s">
        <v>76</v>
      </c>
      <c r="G29" s="154" t="s">
        <v>63</v>
      </c>
      <c r="H29" s="154" t="s">
        <v>10</v>
      </c>
      <c r="I29" s="154" t="s">
        <v>60</v>
      </c>
      <c r="J29" s="154" t="s">
        <v>61</v>
      </c>
      <c r="K29" s="154" t="s">
        <v>62</v>
      </c>
      <c r="L29" s="154"/>
      <c r="M29" s="154"/>
      <c r="N29" s="154"/>
      <c r="O29" s="154"/>
      <c r="P29" s="153" t="s">
        <v>11</v>
      </c>
    </row>
    <row r="30" spans="2:17" s="147" customFormat="1" ht="40.049999999999997" customHeight="1">
      <c r="B30" s="142" t="s">
        <v>12</v>
      </c>
      <c r="C30" s="142"/>
      <c r="D30" s="143" t="s">
        <v>40</v>
      </c>
      <c r="E30" s="144"/>
      <c r="F30" s="145">
        <v>10</v>
      </c>
      <c r="G30" s="145">
        <v>25</v>
      </c>
      <c r="H30" s="145">
        <v>80</v>
      </c>
      <c r="I30" s="145">
        <v>100</v>
      </c>
      <c r="J30" s="145">
        <v>65</v>
      </c>
      <c r="K30" s="145">
        <v>20</v>
      </c>
      <c r="L30" s="145"/>
      <c r="M30" s="145"/>
      <c r="N30" s="145"/>
      <c r="O30" s="145"/>
      <c r="P30" s="146">
        <f>SUM(E30:O30)</f>
        <v>300</v>
      </c>
      <c r="Q30" s="147">
        <f>P30*5%</f>
        <v>15</v>
      </c>
    </row>
    <row r="31" spans="2:17" s="147" customFormat="1" ht="40.049999999999997" customHeight="1">
      <c r="B31" s="142" t="s">
        <v>67</v>
      </c>
      <c r="C31" s="142"/>
      <c r="D31" s="144" t="str">
        <f>D30</f>
        <v>WHITE</v>
      </c>
      <c r="E31" s="144"/>
      <c r="F31" s="145">
        <f>ROUNDUP(F30*5%,0)</f>
        <v>1</v>
      </c>
      <c r="G31" s="145">
        <f t="shared" ref="G31:K31" si="4">ROUNDUP(G30*5%,0)</f>
        <v>2</v>
      </c>
      <c r="H31" s="145">
        <f t="shared" si="4"/>
        <v>4</v>
      </c>
      <c r="I31" s="145">
        <f t="shared" si="4"/>
        <v>5</v>
      </c>
      <c r="J31" s="145">
        <f t="shared" si="4"/>
        <v>4</v>
      </c>
      <c r="K31" s="145">
        <f t="shared" si="4"/>
        <v>1</v>
      </c>
      <c r="L31" s="145"/>
      <c r="M31" s="145"/>
      <c r="N31" s="145"/>
      <c r="O31" s="145"/>
      <c r="P31" s="146">
        <f>SUM(E31:O31)</f>
        <v>17</v>
      </c>
    </row>
    <row r="32" spans="2:17" s="147" customFormat="1" ht="40.049999999999997" customHeight="1">
      <c r="B32" s="142" t="s">
        <v>206</v>
      </c>
      <c r="C32" s="142"/>
      <c r="D32" s="144"/>
      <c r="E32" s="144"/>
      <c r="F32" s="145"/>
      <c r="G32" s="145"/>
      <c r="H32" s="145"/>
      <c r="I32" s="145">
        <v>1</v>
      </c>
      <c r="J32" s="145"/>
      <c r="K32" s="145"/>
      <c r="L32" s="145"/>
      <c r="M32" s="145"/>
      <c r="N32" s="145"/>
      <c r="O32" s="145"/>
      <c r="P32" s="146">
        <f>SUM(E32:O32)</f>
        <v>1</v>
      </c>
    </row>
    <row r="33" spans="1:18" s="152" customFormat="1" ht="40.049999999999997" customHeight="1">
      <c r="B33" s="148" t="s">
        <v>13</v>
      </c>
      <c r="C33" s="148"/>
      <c r="D33" s="149" t="str">
        <f>D30</f>
        <v>WHITE</v>
      </c>
      <c r="E33" s="150"/>
      <c r="F33" s="151">
        <f t="shared" ref="F33:H33" si="5">SUM(F30:F32)</f>
        <v>11</v>
      </c>
      <c r="G33" s="151">
        <f t="shared" si="5"/>
        <v>27</v>
      </c>
      <c r="H33" s="151">
        <f t="shared" si="5"/>
        <v>84</v>
      </c>
      <c r="I33" s="151">
        <f>SUM(I30:I32)</f>
        <v>106</v>
      </c>
      <c r="J33" s="151">
        <f t="shared" ref="J33:K33" si="6">SUM(J30:J32)</f>
        <v>69</v>
      </c>
      <c r="K33" s="151">
        <f t="shared" si="6"/>
        <v>21</v>
      </c>
      <c r="L33" s="151"/>
      <c r="M33" s="151"/>
      <c r="N33" s="151"/>
      <c r="O33" s="151"/>
      <c r="P33" s="151">
        <f t="shared" ref="P33" si="7">SUM(P30:P32)</f>
        <v>318</v>
      </c>
    </row>
    <row r="34" spans="1:18" s="5" customFormat="1" ht="17.149999999999999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2" customFormat="1" ht="35.15" customHeight="1">
      <c r="B35" s="155" t="s">
        <v>14</v>
      </c>
      <c r="C35" s="156"/>
      <c r="D35" s="155"/>
      <c r="E35" s="157"/>
      <c r="F35" s="158"/>
      <c r="G35" s="158">
        <f>G21+G27+G33</f>
        <v>54</v>
      </c>
      <c r="H35" s="158">
        <f>H21+H27+H33</f>
        <v>168</v>
      </c>
      <c r="I35" s="158">
        <f>I21+I27+I33</f>
        <v>212</v>
      </c>
      <c r="J35" s="158">
        <f>J21+J27+J33</f>
        <v>138</v>
      </c>
      <c r="K35" s="158">
        <f>K21+K27+K33</f>
        <v>42</v>
      </c>
      <c r="L35" s="158"/>
      <c r="M35" s="158"/>
      <c r="N35" s="158"/>
      <c r="O35" s="158"/>
      <c r="P35" s="158">
        <f>P21+P27+P33</f>
        <v>636</v>
      </c>
    </row>
    <row r="36" spans="1:18" s="29" customFormat="1" ht="20.3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8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2" customFormat="1" ht="144.75" customHeight="1" thickBot="1">
      <c r="A38" s="377" t="s">
        <v>16</v>
      </c>
      <c r="B38" s="378"/>
      <c r="C38" s="379"/>
      <c r="D38" s="159" t="s">
        <v>17</v>
      </c>
      <c r="E38" s="160" t="s">
        <v>18</v>
      </c>
      <c r="F38" s="159" t="s">
        <v>19</v>
      </c>
      <c r="G38" s="161" t="s">
        <v>20</v>
      </c>
      <c r="H38" s="161" t="s">
        <v>21</v>
      </c>
      <c r="I38" s="278" t="s">
        <v>37</v>
      </c>
      <c r="J38" s="161" t="s">
        <v>38</v>
      </c>
      <c r="K38" s="278" t="s">
        <v>115</v>
      </c>
      <c r="L38" s="278" t="s">
        <v>39</v>
      </c>
      <c r="M38" s="373" t="s">
        <v>52</v>
      </c>
      <c r="N38" s="374"/>
      <c r="O38" s="374"/>
      <c r="P38" s="375"/>
    </row>
    <row r="39" spans="1:18" s="43" customFormat="1" ht="40.5" customHeight="1">
      <c r="A39" s="39" t="str">
        <f>$D$21</f>
        <v xml:space="preserve"> LT BROWN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69" customFormat="1" ht="109.45" customHeight="1">
      <c r="A40" s="163">
        <v>1</v>
      </c>
      <c r="B40" s="350" t="str">
        <f>L11</f>
        <v>SINGLE JERSEY 100% CM16 230GSM</v>
      </c>
      <c r="C40" s="351"/>
      <c r="D40" s="164" t="s">
        <v>51</v>
      </c>
      <c r="E40" s="223" t="s">
        <v>191</v>
      </c>
      <c r="F40" s="165" t="s">
        <v>10</v>
      </c>
      <c r="G40" s="166">
        <f>P21</f>
        <v>318</v>
      </c>
      <c r="H40" s="165">
        <v>0.79</v>
      </c>
      <c r="I40" s="167">
        <f>G40*H40</f>
        <v>251.22</v>
      </c>
      <c r="J40" s="177">
        <f>I40*10%+I40/30*0.5+11</f>
        <v>40.308999999999997</v>
      </c>
      <c r="K40" s="177">
        <v>2</v>
      </c>
      <c r="L40" s="168">
        <f>+K40+J40+I40</f>
        <v>293.529</v>
      </c>
      <c r="M40" s="355" t="s">
        <v>264</v>
      </c>
      <c r="N40" s="356"/>
      <c r="O40" s="356"/>
      <c r="P40" s="357"/>
    </row>
    <row r="41" spans="1:18" s="169" customFormat="1" ht="98.5" customHeight="1" thickBot="1">
      <c r="A41" s="163">
        <v>2</v>
      </c>
      <c r="B41" s="341" t="s">
        <v>116</v>
      </c>
      <c r="C41" s="343"/>
      <c r="D41" s="164" t="s">
        <v>64</v>
      </c>
      <c r="E41" s="223" t="s">
        <v>191</v>
      </c>
      <c r="F41" s="165" t="s">
        <v>10</v>
      </c>
      <c r="G41" s="166">
        <f>G40</f>
        <v>318</v>
      </c>
      <c r="H41" s="165">
        <v>2.1999999999999999E-2</v>
      </c>
      <c r="I41" s="167">
        <f t="shared" ref="I41" si="8">G41*H41</f>
        <v>6.9959999999999996</v>
      </c>
      <c r="J41" s="167">
        <f>I41*10%+5</f>
        <v>5.6996000000000002</v>
      </c>
      <c r="K41" s="167"/>
      <c r="L41" s="168">
        <f>+K41+J41+I41</f>
        <v>12.695599999999999</v>
      </c>
      <c r="M41" s="355" t="s">
        <v>265</v>
      </c>
      <c r="N41" s="356"/>
      <c r="O41" s="356"/>
      <c r="P41" s="357"/>
      <c r="R41" s="169">
        <f>10/0.02</f>
        <v>500</v>
      </c>
    </row>
    <row r="42" spans="1:18" s="43" customFormat="1" ht="40.5" hidden="1" customHeight="1">
      <c r="A42" s="39" t="str">
        <f>$D$27</f>
        <v>DULL BLUE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85.55" hidden="1" customHeight="1">
      <c r="A43" s="44">
        <v>3</v>
      </c>
      <c r="B43" s="353" t="str">
        <f>B40</f>
        <v>SINGLE JERSEY 100% CM16 230GSM</v>
      </c>
      <c r="C43" s="354"/>
      <c r="D43" s="45" t="s">
        <v>51</v>
      </c>
      <c r="E43" s="223" t="s">
        <v>192</v>
      </c>
      <c r="F43" s="46" t="s">
        <v>10</v>
      </c>
      <c r="G43" s="47">
        <f>P24</f>
        <v>0</v>
      </c>
      <c r="H43" s="165">
        <v>0.79</v>
      </c>
      <c r="I43" s="48">
        <f>G43*H43</f>
        <v>0</v>
      </c>
      <c r="J43" s="48">
        <f>I43*4%+I43*3%</f>
        <v>0</v>
      </c>
      <c r="K43" s="48">
        <v>2</v>
      </c>
      <c r="L43" s="49">
        <f>+K43+J43+I43</f>
        <v>2</v>
      </c>
      <c r="M43" s="355" t="s">
        <v>195</v>
      </c>
      <c r="N43" s="356"/>
      <c r="O43" s="356"/>
      <c r="P43" s="357"/>
    </row>
    <row r="44" spans="1:18" s="5" customFormat="1" ht="92.45" hidden="1" customHeight="1">
      <c r="A44" s="44">
        <v>4</v>
      </c>
      <c r="B44" s="353" t="str">
        <f>B41</f>
        <v>RIB 1X1 100% COTTON CM16 300-330GSM</v>
      </c>
      <c r="C44" s="354"/>
      <c r="D44" s="45" t="s">
        <v>64</v>
      </c>
      <c r="E44" s="223" t="s">
        <v>192</v>
      </c>
      <c r="F44" s="46" t="s">
        <v>10</v>
      </c>
      <c r="G44" s="47">
        <f>G43</f>
        <v>0</v>
      </c>
      <c r="H44" s="165">
        <v>2.1999999999999999E-2</v>
      </c>
      <c r="I44" s="48">
        <f t="shared" ref="I44" si="9">G44*H44</f>
        <v>0</v>
      </c>
      <c r="J44" s="48"/>
      <c r="K44" s="48"/>
      <c r="L44" s="49">
        <f t="shared" ref="L44" si="10">+K44+J44+I44</f>
        <v>0</v>
      </c>
      <c r="M44" s="355" t="s">
        <v>196</v>
      </c>
      <c r="N44" s="356"/>
      <c r="O44" s="356"/>
      <c r="P44" s="357"/>
    </row>
    <row r="45" spans="1:18" s="162" customFormat="1" ht="144.75" customHeight="1" thickBot="1">
      <c r="A45" s="377" t="s">
        <v>16</v>
      </c>
      <c r="B45" s="378"/>
      <c r="C45" s="379"/>
      <c r="D45" s="159" t="s">
        <v>17</v>
      </c>
      <c r="E45" s="160" t="s">
        <v>18</v>
      </c>
      <c r="F45" s="159" t="s">
        <v>19</v>
      </c>
      <c r="G45" s="161" t="s">
        <v>20</v>
      </c>
      <c r="H45" s="161" t="s">
        <v>21</v>
      </c>
      <c r="I45" s="278" t="s">
        <v>37</v>
      </c>
      <c r="J45" s="161" t="s">
        <v>38</v>
      </c>
      <c r="K45" s="278" t="s">
        <v>115</v>
      </c>
      <c r="L45" s="278" t="s">
        <v>39</v>
      </c>
      <c r="M45" s="373" t="s">
        <v>52</v>
      </c>
      <c r="N45" s="374"/>
      <c r="O45" s="374"/>
      <c r="P45" s="375"/>
    </row>
    <row r="46" spans="1:18" s="43" customFormat="1" ht="53.15" customHeight="1">
      <c r="A46" s="39" t="str">
        <f>$D$33</f>
        <v>WHITE</v>
      </c>
      <c r="B46" s="41"/>
      <c r="C46" s="41"/>
      <c r="D46" s="41" t="s">
        <v>259</v>
      </c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2"/>
    </row>
    <row r="47" spans="1:18" s="5" customFormat="1" ht="106.6" customHeight="1">
      <c r="A47" s="401">
        <v>5</v>
      </c>
      <c r="B47" s="353" t="str">
        <f>B43</f>
        <v>SINGLE JERSEY 100% CM16 230GSM</v>
      </c>
      <c r="C47" s="354"/>
      <c r="D47" s="45" t="s">
        <v>51</v>
      </c>
      <c r="E47" s="223" t="s">
        <v>182</v>
      </c>
      <c r="F47" s="46" t="s">
        <v>10</v>
      </c>
      <c r="G47" s="47">
        <f>P33-G48</f>
        <v>79</v>
      </c>
      <c r="H47" s="165">
        <v>0.79</v>
      </c>
      <c r="I47" s="48">
        <f>G47*H47</f>
        <v>62.410000000000004</v>
      </c>
      <c r="J47" s="177">
        <f>I47*7%+I47/30*0.5</f>
        <v>5.4088666666666674</v>
      </c>
      <c r="K47" s="177">
        <v>2</v>
      </c>
      <c r="L47" s="49">
        <f>+K47+J47+I47</f>
        <v>69.818866666666665</v>
      </c>
      <c r="M47" s="355" t="s">
        <v>260</v>
      </c>
      <c r="N47" s="399"/>
      <c r="O47" s="399"/>
      <c r="P47" s="400"/>
    </row>
    <row r="48" spans="1:18" s="5" customFormat="1" ht="100.55" customHeight="1">
      <c r="A48" s="402"/>
      <c r="B48" s="353" t="str">
        <f>B47</f>
        <v>SINGLE JERSEY 100% CM16 230GSM</v>
      </c>
      <c r="C48" s="354"/>
      <c r="D48" s="45" t="s">
        <v>51</v>
      </c>
      <c r="E48" s="223" t="s">
        <v>182</v>
      </c>
      <c r="F48" s="46" t="s">
        <v>10</v>
      </c>
      <c r="G48" s="47">
        <v>239</v>
      </c>
      <c r="H48" s="165">
        <v>0.79</v>
      </c>
      <c r="I48" s="48">
        <f>G48*H48</f>
        <v>188.81</v>
      </c>
      <c r="J48" s="177">
        <f>I48*3.7%+I48/30*0.5</f>
        <v>10.132803333333335</v>
      </c>
      <c r="K48" s="177"/>
      <c r="L48" s="49">
        <f>+K48+J48+I48</f>
        <v>198.94280333333333</v>
      </c>
      <c r="M48" s="355" t="s">
        <v>261</v>
      </c>
      <c r="N48" s="399"/>
      <c r="O48" s="399"/>
      <c r="P48" s="400"/>
    </row>
    <row r="49" spans="1:16" s="5" customFormat="1" ht="91.45" customHeight="1">
      <c r="A49" s="401">
        <v>6</v>
      </c>
      <c r="B49" s="353" t="str">
        <f>B41</f>
        <v>RIB 1X1 100% COTTON CM16 300-330GSM</v>
      </c>
      <c r="C49" s="354"/>
      <c r="D49" s="45" t="s">
        <v>64</v>
      </c>
      <c r="E49" s="223" t="str">
        <f>E47</f>
        <v>BRIGHT WHITE 11-0601 TPG</v>
      </c>
      <c r="F49" s="46" t="s">
        <v>10</v>
      </c>
      <c r="G49" s="47">
        <f>G47</f>
        <v>79</v>
      </c>
      <c r="H49" s="165">
        <v>2.1999999999999999E-2</v>
      </c>
      <c r="I49" s="48">
        <f t="shared" ref="I49" si="11">G49*H49</f>
        <v>1.738</v>
      </c>
      <c r="J49" s="167">
        <f>I49*3.4%</f>
        <v>5.9092000000000006E-2</v>
      </c>
      <c r="K49" s="167"/>
      <c r="L49" s="49">
        <f t="shared" ref="L49" si="12">+K49+J49+I49</f>
        <v>1.7970919999999999</v>
      </c>
      <c r="M49" s="355" t="s">
        <v>262</v>
      </c>
      <c r="N49" s="356"/>
      <c r="O49" s="356"/>
      <c r="P49" s="357"/>
    </row>
    <row r="50" spans="1:16" s="5" customFormat="1" ht="94.05" customHeight="1">
      <c r="A50" s="402"/>
      <c r="B50" s="353" t="str">
        <f>B49</f>
        <v>RIB 1X1 100% COTTON CM16 300-330GSM</v>
      </c>
      <c r="C50" s="354"/>
      <c r="D50" s="45" t="s">
        <v>64</v>
      </c>
      <c r="E50" s="223" t="str">
        <f>E48</f>
        <v>BRIGHT WHITE 11-0601 TPG</v>
      </c>
      <c r="F50" s="46" t="s">
        <v>10</v>
      </c>
      <c r="G50" s="47">
        <f>G48</f>
        <v>239</v>
      </c>
      <c r="H50" s="165">
        <v>2.1999999999999999E-2</v>
      </c>
      <c r="I50" s="48">
        <f t="shared" ref="I50" si="13">G50*H50</f>
        <v>5.258</v>
      </c>
      <c r="J50" s="167">
        <f>I50*2.9%+1</f>
        <v>1.152482</v>
      </c>
      <c r="K50" s="167"/>
      <c r="L50" s="49">
        <f t="shared" ref="L50" si="14">+K50+J50+I50</f>
        <v>6.410482</v>
      </c>
      <c r="M50" s="355" t="s">
        <v>263</v>
      </c>
      <c r="N50" s="356"/>
      <c r="O50" s="356"/>
      <c r="P50" s="357"/>
    </row>
    <row r="51" spans="1:16" s="51" customFormat="1" ht="33" customHeight="1" thickBot="1">
      <c r="B51" s="8" t="s">
        <v>22</v>
      </c>
      <c r="G51" s="52"/>
      <c r="P51" s="53"/>
    </row>
    <row r="52" spans="1:16" s="54" customFormat="1" ht="124" customHeight="1">
      <c r="A52" s="325" t="s">
        <v>23</v>
      </c>
      <c r="B52" s="326"/>
      <c r="C52" s="326"/>
      <c r="D52" s="326"/>
      <c r="E52" s="327"/>
      <c r="F52" s="170" t="s">
        <v>47</v>
      </c>
      <c r="G52" s="170" t="s">
        <v>24</v>
      </c>
      <c r="H52" s="388" t="s">
        <v>42</v>
      </c>
      <c r="I52" s="389"/>
      <c r="J52" s="172" t="s">
        <v>19</v>
      </c>
      <c r="K52" s="170" t="s">
        <v>48</v>
      </c>
      <c r="L52" s="170" t="s">
        <v>25</v>
      </c>
      <c r="M52" s="171" t="s">
        <v>26</v>
      </c>
      <c r="N52" s="171" t="s">
        <v>27</v>
      </c>
      <c r="O52" s="171" t="s">
        <v>28</v>
      </c>
      <c r="P52" s="173" t="s">
        <v>29</v>
      </c>
    </row>
    <row r="53" spans="1:16" s="169" customFormat="1" ht="63.95" customHeight="1">
      <c r="A53" s="174">
        <v>1</v>
      </c>
      <c r="B53" s="390" t="s">
        <v>41</v>
      </c>
      <c r="C53" s="390"/>
      <c r="D53" s="390"/>
      <c r="E53" s="390"/>
      <c r="F53" s="85" t="s">
        <v>201</v>
      </c>
      <c r="G53" s="225" t="s">
        <v>202</v>
      </c>
      <c r="H53" s="323" t="str">
        <f>$D$18</f>
        <v xml:space="preserve"> LT BROWN</v>
      </c>
      <c r="I53" s="324"/>
      <c r="J53" s="175" t="s">
        <v>30</v>
      </c>
      <c r="K53" s="175">
        <f>$P$21</f>
        <v>318</v>
      </c>
      <c r="L53" s="176">
        <f>130/4500</f>
        <v>2.8888888888888888E-2</v>
      </c>
      <c r="M53" s="177">
        <f t="shared" ref="M53:M55" si="15">K53*L53</f>
        <v>9.1866666666666656</v>
      </c>
      <c r="N53" s="178"/>
      <c r="O53" s="179">
        <f t="shared" ref="O53:O55" si="16">ROUNDUP(N53+M53,0)</f>
        <v>10</v>
      </c>
      <c r="P53" s="180"/>
    </row>
    <row r="54" spans="1:16" s="169" customFormat="1" ht="63.1" hidden="1" customHeight="1">
      <c r="A54" s="174">
        <v>1</v>
      </c>
      <c r="B54" s="390" t="s">
        <v>41</v>
      </c>
      <c r="C54" s="390"/>
      <c r="D54" s="390"/>
      <c r="E54" s="390"/>
      <c r="F54" s="85" t="s">
        <v>199</v>
      </c>
      <c r="G54" s="225" t="s">
        <v>200</v>
      </c>
      <c r="H54" s="323" t="str">
        <f>$D$24</f>
        <v>DULL BLUE</v>
      </c>
      <c r="I54" s="324"/>
      <c r="J54" s="175" t="s">
        <v>30</v>
      </c>
      <c r="K54" s="175">
        <f>$P$27</f>
        <v>0</v>
      </c>
      <c r="L54" s="176">
        <f t="shared" ref="L54:L55" si="17">130/4500</f>
        <v>2.8888888888888888E-2</v>
      </c>
      <c r="M54" s="177">
        <f t="shared" si="15"/>
        <v>0</v>
      </c>
      <c r="N54" s="178"/>
      <c r="O54" s="179">
        <f t="shared" si="16"/>
        <v>0</v>
      </c>
      <c r="P54" s="180"/>
    </row>
    <row r="55" spans="1:16" s="169" customFormat="1" ht="55.45" customHeight="1">
      <c r="A55" s="174">
        <v>1</v>
      </c>
      <c r="B55" s="396" t="s">
        <v>41</v>
      </c>
      <c r="C55" s="397"/>
      <c r="D55" s="397"/>
      <c r="E55" s="398"/>
      <c r="F55" s="85" t="s">
        <v>40</v>
      </c>
      <c r="G55" s="225" t="s">
        <v>183</v>
      </c>
      <c r="H55" s="323" t="str">
        <f>$D$30</f>
        <v>WHITE</v>
      </c>
      <c r="I55" s="324"/>
      <c r="J55" s="175" t="s">
        <v>30</v>
      </c>
      <c r="K55" s="175">
        <f>$P$33</f>
        <v>318</v>
      </c>
      <c r="L55" s="176">
        <f t="shared" si="17"/>
        <v>2.8888888888888888E-2</v>
      </c>
      <c r="M55" s="177">
        <f t="shared" si="15"/>
        <v>9.1866666666666656</v>
      </c>
      <c r="N55" s="178"/>
      <c r="O55" s="179">
        <f t="shared" si="16"/>
        <v>10</v>
      </c>
      <c r="P55" s="180"/>
    </row>
    <row r="56" spans="1:16" s="169" customFormat="1" ht="68.150000000000006" customHeight="1">
      <c r="A56" s="174">
        <v>2</v>
      </c>
      <c r="B56" s="341" t="s">
        <v>184</v>
      </c>
      <c r="C56" s="342"/>
      <c r="D56" s="342"/>
      <c r="E56" s="343"/>
      <c r="F56" s="224" t="s">
        <v>90</v>
      </c>
      <c r="G56" s="225"/>
      <c r="H56" s="323" t="str">
        <f>$D$18</f>
        <v xml:space="preserve"> LT BROWN</v>
      </c>
      <c r="I56" s="324"/>
      <c r="J56" s="175" t="s">
        <v>31</v>
      </c>
      <c r="K56" s="175">
        <f>$P$21</f>
        <v>318</v>
      </c>
      <c r="L56" s="176">
        <v>1</v>
      </c>
      <c r="M56" s="178">
        <f t="shared" ref="M56:M58" si="18">L56*K56</f>
        <v>318</v>
      </c>
      <c r="N56" s="178"/>
      <c r="O56" s="179">
        <f t="shared" ref="O56:O58" si="19">N56+M56</f>
        <v>318</v>
      </c>
      <c r="P56" s="59" t="s">
        <v>207</v>
      </c>
    </row>
    <row r="57" spans="1:16" s="169" customFormat="1" ht="67" hidden="1" customHeight="1">
      <c r="A57" s="174">
        <v>2</v>
      </c>
      <c r="B57" s="341" t="s">
        <v>184</v>
      </c>
      <c r="C57" s="342"/>
      <c r="D57" s="342"/>
      <c r="E57" s="343"/>
      <c r="F57" s="224" t="s">
        <v>90</v>
      </c>
      <c r="G57" s="225"/>
      <c r="H57" s="323" t="str">
        <f>$D$24</f>
        <v>DULL BLUE</v>
      </c>
      <c r="I57" s="324"/>
      <c r="J57" s="175" t="s">
        <v>31</v>
      </c>
      <c r="K57" s="175">
        <f>$P$27</f>
        <v>0</v>
      </c>
      <c r="L57" s="176">
        <v>1</v>
      </c>
      <c r="M57" s="178">
        <f t="shared" si="18"/>
        <v>0</v>
      </c>
      <c r="N57" s="178"/>
      <c r="O57" s="179">
        <f t="shared" si="19"/>
        <v>0</v>
      </c>
      <c r="P57" s="59" t="s">
        <v>207</v>
      </c>
    </row>
    <row r="58" spans="1:16" s="169" customFormat="1" ht="67" customHeight="1">
      <c r="A58" s="174">
        <v>2</v>
      </c>
      <c r="B58" s="341" t="s">
        <v>184</v>
      </c>
      <c r="C58" s="342"/>
      <c r="D58" s="342"/>
      <c r="E58" s="343"/>
      <c r="F58" s="224" t="s">
        <v>90</v>
      </c>
      <c r="G58" s="225"/>
      <c r="H58" s="323" t="str">
        <f>$D$30</f>
        <v>WHITE</v>
      </c>
      <c r="I58" s="324"/>
      <c r="J58" s="175" t="s">
        <v>31</v>
      </c>
      <c r="K58" s="175">
        <f>$P$33</f>
        <v>318</v>
      </c>
      <c r="L58" s="176">
        <v>1</v>
      </c>
      <c r="M58" s="178">
        <f t="shared" si="18"/>
        <v>318</v>
      </c>
      <c r="N58" s="178"/>
      <c r="O58" s="179">
        <f t="shared" si="19"/>
        <v>318</v>
      </c>
      <c r="P58" s="59" t="s">
        <v>207</v>
      </c>
    </row>
    <row r="59" spans="1:16" s="62" customFormat="1" ht="19.45" customHeight="1">
      <c r="A59" s="38"/>
      <c r="B59" s="38"/>
      <c r="C59" s="38"/>
      <c r="D59" s="38"/>
      <c r="E59" s="38"/>
      <c r="F59" s="38"/>
      <c r="G59" s="61"/>
      <c r="H59" s="38"/>
      <c r="I59" s="38"/>
      <c r="J59" s="38"/>
      <c r="K59" s="38"/>
      <c r="L59" s="38"/>
      <c r="M59" s="38"/>
      <c r="N59" s="38"/>
      <c r="O59" s="38"/>
      <c r="P59" s="38"/>
    </row>
    <row r="60" spans="1:16" s="51" customFormat="1" ht="33" customHeight="1" thickBot="1">
      <c r="B60" s="8" t="s">
        <v>72</v>
      </c>
      <c r="F60" s="63"/>
      <c r="G60" s="64"/>
      <c r="H60" s="63"/>
      <c r="I60" s="63"/>
      <c r="J60" s="63"/>
      <c r="K60" s="63"/>
      <c r="L60" s="63"/>
      <c r="M60" s="63"/>
      <c r="N60" s="63"/>
      <c r="O60" s="63"/>
      <c r="P60" s="65"/>
    </row>
    <row r="61" spans="1:16" s="54" customFormat="1" ht="119.95" customHeight="1">
      <c r="A61" s="391" t="s">
        <v>23</v>
      </c>
      <c r="B61" s="392"/>
      <c r="C61" s="392"/>
      <c r="D61" s="392"/>
      <c r="E61" s="393"/>
      <c r="F61" s="88" t="s">
        <v>47</v>
      </c>
      <c r="G61" s="88" t="s">
        <v>24</v>
      </c>
      <c r="H61" s="394" t="s">
        <v>42</v>
      </c>
      <c r="I61" s="395"/>
      <c r="J61" s="89" t="s">
        <v>19</v>
      </c>
      <c r="K61" s="88" t="s">
        <v>48</v>
      </c>
      <c r="L61" s="88" t="s">
        <v>25</v>
      </c>
      <c r="M61" s="90" t="s">
        <v>26</v>
      </c>
      <c r="N61" s="90" t="s">
        <v>27</v>
      </c>
      <c r="O61" s="90" t="s">
        <v>28</v>
      </c>
      <c r="P61" s="91" t="s">
        <v>29</v>
      </c>
    </row>
    <row r="62" spans="1:16" s="5" customFormat="1" ht="47.95" customHeight="1">
      <c r="A62" s="55">
        <v>1</v>
      </c>
      <c r="B62" s="284" t="s">
        <v>108</v>
      </c>
      <c r="C62" s="285"/>
      <c r="D62" s="285"/>
      <c r="E62" s="285"/>
      <c r="F62" s="85" t="s">
        <v>40</v>
      </c>
      <c r="G62" s="85"/>
      <c r="H62" s="286" t="str">
        <f>$D$21</f>
        <v xml:space="preserve"> LT BROWN</v>
      </c>
      <c r="I62" s="287"/>
      <c r="J62" s="56" t="s">
        <v>31</v>
      </c>
      <c r="K62" s="56">
        <f>$P$21</f>
        <v>318</v>
      </c>
      <c r="L62" s="60">
        <v>1</v>
      </c>
      <c r="M62" s="60">
        <f t="shared" ref="M62:M76" si="20">L62*K62</f>
        <v>318</v>
      </c>
      <c r="N62" s="60"/>
      <c r="O62" s="58">
        <f t="shared" ref="O62:O79" si="21">N62+M62</f>
        <v>318</v>
      </c>
      <c r="P62" s="122" t="s">
        <v>208</v>
      </c>
    </row>
    <row r="63" spans="1:16" s="5" customFormat="1" ht="47.95" hidden="1" customHeight="1">
      <c r="A63" s="55">
        <v>1</v>
      </c>
      <c r="B63" s="284" t="s">
        <v>108</v>
      </c>
      <c r="C63" s="285"/>
      <c r="D63" s="285"/>
      <c r="E63" s="285"/>
      <c r="F63" s="85" t="s">
        <v>40</v>
      </c>
      <c r="G63" s="85"/>
      <c r="H63" s="286" t="str">
        <f>$D$27</f>
        <v>DULL BLUE</v>
      </c>
      <c r="I63" s="287"/>
      <c r="J63" s="56" t="s">
        <v>31</v>
      </c>
      <c r="K63" s="56">
        <f>$P$27</f>
        <v>0</v>
      </c>
      <c r="L63" s="60">
        <v>1</v>
      </c>
      <c r="M63" s="60">
        <f t="shared" si="20"/>
        <v>0</v>
      </c>
      <c r="N63" s="60"/>
      <c r="O63" s="58">
        <f t="shared" si="21"/>
        <v>0</v>
      </c>
      <c r="P63" s="122" t="s">
        <v>208</v>
      </c>
    </row>
    <row r="64" spans="1:16" s="5" customFormat="1" ht="47.95" customHeight="1">
      <c r="A64" s="55">
        <v>1</v>
      </c>
      <c r="B64" s="284" t="s">
        <v>108</v>
      </c>
      <c r="C64" s="285"/>
      <c r="D64" s="285"/>
      <c r="E64" s="285"/>
      <c r="F64" s="85" t="s">
        <v>40</v>
      </c>
      <c r="G64" s="85"/>
      <c r="H64" s="286" t="str">
        <f>$D$33</f>
        <v>WHITE</v>
      </c>
      <c r="I64" s="287"/>
      <c r="J64" s="56" t="s">
        <v>31</v>
      </c>
      <c r="K64" s="56">
        <f>$P$33</f>
        <v>318</v>
      </c>
      <c r="L64" s="60">
        <v>1</v>
      </c>
      <c r="M64" s="60">
        <f t="shared" si="20"/>
        <v>318</v>
      </c>
      <c r="N64" s="60"/>
      <c r="O64" s="58">
        <f t="shared" si="21"/>
        <v>318</v>
      </c>
      <c r="P64" s="122" t="s">
        <v>208</v>
      </c>
    </row>
    <row r="65" spans="1:16" s="5" customFormat="1" ht="40.5" customHeight="1">
      <c r="A65" s="55">
        <v>2</v>
      </c>
      <c r="B65" s="284" t="s">
        <v>118</v>
      </c>
      <c r="C65" s="285"/>
      <c r="D65" s="285"/>
      <c r="E65" s="285"/>
      <c r="F65" s="85" t="s">
        <v>117</v>
      </c>
      <c r="G65" s="85"/>
      <c r="H65" s="286" t="str">
        <f>$D$21</f>
        <v xml:space="preserve"> LT BROWN</v>
      </c>
      <c r="I65" s="287"/>
      <c r="J65" s="56" t="s">
        <v>31</v>
      </c>
      <c r="K65" s="56">
        <f>$P$21</f>
        <v>318</v>
      </c>
      <c r="L65" s="60">
        <v>1</v>
      </c>
      <c r="M65" s="60">
        <f t="shared" si="20"/>
        <v>318</v>
      </c>
      <c r="N65" s="60"/>
      <c r="O65" s="58">
        <f t="shared" si="21"/>
        <v>318</v>
      </c>
      <c r="P65" s="59" t="s">
        <v>150</v>
      </c>
    </row>
    <row r="66" spans="1:16" s="5" customFormat="1" ht="40.5" hidden="1" customHeight="1">
      <c r="A66" s="55">
        <v>2</v>
      </c>
      <c r="B66" s="284" t="s">
        <v>118</v>
      </c>
      <c r="C66" s="285"/>
      <c r="D66" s="285"/>
      <c r="E66" s="285"/>
      <c r="F66" s="85" t="s">
        <v>117</v>
      </c>
      <c r="G66" s="85"/>
      <c r="H66" s="286" t="str">
        <f>$D$27</f>
        <v>DULL BLUE</v>
      </c>
      <c r="I66" s="287"/>
      <c r="J66" s="56" t="s">
        <v>31</v>
      </c>
      <c r="K66" s="56">
        <f>$P$27</f>
        <v>0</v>
      </c>
      <c r="L66" s="60">
        <v>1</v>
      </c>
      <c r="M66" s="60">
        <f t="shared" si="20"/>
        <v>0</v>
      </c>
      <c r="N66" s="60"/>
      <c r="O66" s="58">
        <f t="shared" si="21"/>
        <v>0</v>
      </c>
      <c r="P66" s="59" t="s">
        <v>150</v>
      </c>
    </row>
    <row r="67" spans="1:16" s="5" customFormat="1" ht="40.5" customHeight="1">
      <c r="A67" s="55">
        <v>2</v>
      </c>
      <c r="B67" s="284" t="s">
        <v>118</v>
      </c>
      <c r="C67" s="285"/>
      <c r="D67" s="285"/>
      <c r="E67" s="285"/>
      <c r="F67" s="85" t="s">
        <v>117</v>
      </c>
      <c r="G67" s="85"/>
      <c r="H67" s="286" t="str">
        <f>$D$33</f>
        <v>WHITE</v>
      </c>
      <c r="I67" s="287"/>
      <c r="J67" s="56" t="s">
        <v>31</v>
      </c>
      <c r="K67" s="56">
        <f t="shared" ref="K67:K73" si="22">$P$33</f>
        <v>318</v>
      </c>
      <c r="L67" s="60">
        <v>1</v>
      </c>
      <c r="M67" s="60">
        <f t="shared" si="20"/>
        <v>318</v>
      </c>
      <c r="N67" s="60"/>
      <c r="O67" s="58">
        <f t="shared" si="21"/>
        <v>318</v>
      </c>
      <c r="P67" s="59" t="s">
        <v>150</v>
      </c>
    </row>
    <row r="68" spans="1:16" s="5" customFormat="1" ht="47.95" customHeight="1">
      <c r="A68" s="55">
        <v>3</v>
      </c>
      <c r="B68" s="284" t="s">
        <v>109</v>
      </c>
      <c r="C68" s="285"/>
      <c r="D68" s="285"/>
      <c r="E68" s="285"/>
      <c r="F68" s="85" t="s">
        <v>40</v>
      </c>
      <c r="G68" s="85"/>
      <c r="H68" s="286" t="str">
        <f>$D$21</f>
        <v xml:space="preserve"> LT BROWN</v>
      </c>
      <c r="I68" s="287"/>
      <c r="J68" s="56" t="s">
        <v>31</v>
      </c>
      <c r="K68" s="56">
        <f>$P$21</f>
        <v>318</v>
      </c>
      <c r="L68" s="60">
        <v>1</v>
      </c>
      <c r="M68" s="60">
        <f t="shared" si="20"/>
        <v>318</v>
      </c>
      <c r="N68" s="60"/>
      <c r="O68" s="58">
        <f t="shared" si="21"/>
        <v>318</v>
      </c>
      <c r="P68" s="123" t="s">
        <v>156</v>
      </c>
    </row>
    <row r="69" spans="1:16" s="5" customFormat="1" ht="41.5" hidden="1" customHeight="1">
      <c r="A69" s="55">
        <v>3</v>
      </c>
      <c r="B69" s="284" t="s">
        <v>109</v>
      </c>
      <c r="C69" s="285"/>
      <c r="D69" s="285"/>
      <c r="E69" s="285"/>
      <c r="F69" s="85" t="s">
        <v>40</v>
      </c>
      <c r="G69" s="85"/>
      <c r="H69" s="286" t="str">
        <f>$D$27</f>
        <v>DULL BLUE</v>
      </c>
      <c r="I69" s="287"/>
      <c r="J69" s="56" t="s">
        <v>31</v>
      </c>
      <c r="K69" s="56">
        <f>$P$27</f>
        <v>0</v>
      </c>
      <c r="L69" s="60">
        <v>1</v>
      </c>
      <c r="M69" s="60">
        <f t="shared" si="20"/>
        <v>0</v>
      </c>
      <c r="N69" s="60"/>
      <c r="O69" s="58">
        <f t="shared" si="21"/>
        <v>0</v>
      </c>
      <c r="P69" s="123" t="s">
        <v>156</v>
      </c>
    </row>
    <row r="70" spans="1:16" s="5" customFormat="1" ht="41.5" customHeight="1">
      <c r="A70" s="55">
        <v>3</v>
      </c>
      <c r="B70" s="284" t="s">
        <v>109</v>
      </c>
      <c r="C70" s="285"/>
      <c r="D70" s="285"/>
      <c r="E70" s="285"/>
      <c r="F70" s="85" t="s">
        <v>40</v>
      </c>
      <c r="G70" s="85"/>
      <c r="H70" s="286" t="str">
        <f>$D$33</f>
        <v>WHITE</v>
      </c>
      <c r="I70" s="287"/>
      <c r="J70" s="56" t="s">
        <v>31</v>
      </c>
      <c r="K70" s="56">
        <f t="shared" si="22"/>
        <v>318</v>
      </c>
      <c r="L70" s="60">
        <v>1</v>
      </c>
      <c r="M70" s="60">
        <f t="shared" si="20"/>
        <v>318</v>
      </c>
      <c r="N70" s="60"/>
      <c r="O70" s="58">
        <f t="shared" si="21"/>
        <v>318</v>
      </c>
      <c r="P70" s="123" t="s">
        <v>156</v>
      </c>
    </row>
    <row r="71" spans="1:16" s="5" customFormat="1" ht="44.25" customHeight="1">
      <c r="A71" s="55">
        <v>4</v>
      </c>
      <c r="B71" s="284" t="s">
        <v>110</v>
      </c>
      <c r="C71" s="285"/>
      <c r="D71" s="285"/>
      <c r="E71" s="285"/>
      <c r="F71" s="85" t="s">
        <v>117</v>
      </c>
      <c r="G71" s="85"/>
      <c r="H71" s="286" t="str">
        <f>$D$21</f>
        <v xml:space="preserve"> LT BROWN</v>
      </c>
      <c r="I71" s="287"/>
      <c r="J71" s="56" t="s">
        <v>31</v>
      </c>
      <c r="K71" s="56">
        <f>$P$21</f>
        <v>318</v>
      </c>
      <c r="L71" s="57">
        <f>1/50</f>
        <v>0.02</v>
      </c>
      <c r="M71" s="60">
        <f t="shared" si="20"/>
        <v>6.36</v>
      </c>
      <c r="N71" s="60"/>
      <c r="O71" s="58">
        <f t="shared" si="21"/>
        <v>6.36</v>
      </c>
      <c r="P71" s="59"/>
    </row>
    <row r="72" spans="1:16" s="5" customFormat="1" ht="47.95" hidden="1" customHeight="1">
      <c r="A72" s="55">
        <v>4</v>
      </c>
      <c r="B72" s="284" t="s">
        <v>110</v>
      </c>
      <c r="C72" s="285"/>
      <c r="D72" s="285"/>
      <c r="E72" s="285"/>
      <c r="F72" s="85" t="s">
        <v>117</v>
      </c>
      <c r="G72" s="85"/>
      <c r="H72" s="286" t="str">
        <f>$D$27</f>
        <v>DULL BLUE</v>
      </c>
      <c r="I72" s="287"/>
      <c r="J72" s="56" t="s">
        <v>31</v>
      </c>
      <c r="K72" s="56">
        <f>$P$27</f>
        <v>0</v>
      </c>
      <c r="L72" s="57">
        <f>1/50</f>
        <v>0.02</v>
      </c>
      <c r="M72" s="60">
        <f t="shared" si="20"/>
        <v>0</v>
      </c>
      <c r="N72" s="60"/>
      <c r="O72" s="58">
        <f t="shared" si="21"/>
        <v>0</v>
      </c>
      <c r="P72" s="59"/>
    </row>
    <row r="73" spans="1:16" s="5" customFormat="1" ht="47.95" customHeight="1">
      <c r="A73" s="55">
        <v>4</v>
      </c>
      <c r="B73" s="284" t="s">
        <v>110</v>
      </c>
      <c r="C73" s="285"/>
      <c r="D73" s="285"/>
      <c r="E73" s="285"/>
      <c r="F73" s="85" t="s">
        <v>117</v>
      </c>
      <c r="G73" s="85"/>
      <c r="H73" s="286" t="str">
        <f>$D$33</f>
        <v>WHITE</v>
      </c>
      <c r="I73" s="287"/>
      <c r="J73" s="56" t="s">
        <v>31</v>
      </c>
      <c r="K73" s="56">
        <f t="shared" si="22"/>
        <v>318</v>
      </c>
      <c r="L73" s="57">
        <f>1/50</f>
        <v>0.02</v>
      </c>
      <c r="M73" s="60">
        <f t="shared" si="20"/>
        <v>6.36</v>
      </c>
      <c r="N73" s="60"/>
      <c r="O73" s="58">
        <f t="shared" si="21"/>
        <v>6.36</v>
      </c>
      <c r="P73" s="59"/>
    </row>
    <row r="74" spans="1:16" s="5" customFormat="1" ht="43.05" customHeight="1">
      <c r="A74" s="55">
        <v>5</v>
      </c>
      <c r="B74" s="284" t="s">
        <v>56</v>
      </c>
      <c r="C74" s="285"/>
      <c r="D74" s="285"/>
      <c r="E74" s="285"/>
      <c r="F74" s="85" t="s">
        <v>58</v>
      </c>
      <c r="G74" s="85"/>
      <c r="H74" s="286" t="str">
        <f>$D$21</f>
        <v xml:space="preserve"> LT BROWN</v>
      </c>
      <c r="I74" s="287"/>
      <c r="J74" s="56" t="s">
        <v>31</v>
      </c>
      <c r="K74" s="56">
        <f>$P$21</f>
        <v>318</v>
      </c>
      <c r="L74" s="57">
        <f>1/50</f>
        <v>0.02</v>
      </c>
      <c r="M74" s="60">
        <f t="shared" si="20"/>
        <v>6.36</v>
      </c>
      <c r="N74" s="60"/>
      <c r="O74" s="58">
        <f t="shared" si="21"/>
        <v>6.36</v>
      </c>
      <c r="P74" s="59"/>
    </row>
    <row r="75" spans="1:16" s="5" customFormat="1" ht="47.95" hidden="1" customHeight="1">
      <c r="A75" s="55">
        <v>5</v>
      </c>
      <c r="B75" s="284" t="s">
        <v>56</v>
      </c>
      <c r="C75" s="285"/>
      <c r="D75" s="285"/>
      <c r="E75" s="285"/>
      <c r="F75" s="85" t="s">
        <v>58</v>
      </c>
      <c r="G75" s="85"/>
      <c r="H75" s="286" t="str">
        <f>$D$27</f>
        <v>DULL BLUE</v>
      </c>
      <c r="I75" s="287"/>
      <c r="J75" s="56" t="s">
        <v>31</v>
      </c>
      <c r="K75" s="56">
        <f>$P$27</f>
        <v>0</v>
      </c>
      <c r="L75" s="57">
        <f t="shared" ref="L75:L76" si="23">1/50</f>
        <v>0.02</v>
      </c>
      <c r="M75" s="60">
        <f t="shared" si="20"/>
        <v>0</v>
      </c>
      <c r="N75" s="60"/>
      <c r="O75" s="58">
        <f t="shared" si="21"/>
        <v>0</v>
      </c>
      <c r="P75" s="59"/>
    </row>
    <row r="76" spans="1:16" s="5" customFormat="1" ht="40.5" customHeight="1">
      <c r="A76" s="55">
        <v>5</v>
      </c>
      <c r="B76" s="284" t="s">
        <v>56</v>
      </c>
      <c r="C76" s="285"/>
      <c r="D76" s="285"/>
      <c r="E76" s="285"/>
      <c r="F76" s="85" t="s">
        <v>58</v>
      </c>
      <c r="G76" s="85"/>
      <c r="H76" s="286" t="str">
        <f>$D$33</f>
        <v>WHITE</v>
      </c>
      <c r="I76" s="287"/>
      <c r="J76" s="56" t="s">
        <v>31</v>
      </c>
      <c r="K76" s="56">
        <f t="shared" ref="K76" si="24">$P$33</f>
        <v>318</v>
      </c>
      <c r="L76" s="57">
        <f t="shared" si="23"/>
        <v>0.02</v>
      </c>
      <c r="M76" s="60">
        <f t="shared" si="20"/>
        <v>6.36</v>
      </c>
      <c r="N76" s="60"/>
      <c r="O76" s="58">
        <f t="shared" si="21"/>
        <v>6.36</v>
      </c>
      <c r="P76" s="59"/>
    </row>
    <row r="77" spans="1:16" s="5" customFormat="1" ht="47.95" customHeight="1">
      <c r="A77" s="55">
        <v>6</v>
      </c>
      <c r="B77" s="353" t="s">
        <v>57</v>
      </c>
      <c r="C77" s="383"/>
      <c r="D77" s="383"/>
      <c r="E77" s="354"/>
      <c r="F77" s="85" t="s">
        <v>58</v>
      </c>
      <c r="G77" s="85"/>
      <c r="H77" s="286" t="str">
        <f>$D$21</f>
        <v xml:space="preserve"> LT BROWN</v>
      </c>
      <c r="I77" s="287"/>
      <c r="J77" s="56" t="s">
        <v>31</v>
      </c>
      <c r="K77" s="56">
        <f>$P$21</f>
        <v>318</v>
      </c>
      <c r="L77" s="57">
        <f>L74*2</f>
        <v>0.04</v>
      </c>
      <c r="M77" s="60">
        <f>ROUNDUP(M74*2,0)</f>
        <v>13</v>
      </c>
      <c r="N77" s="60"/>
      <c r="O77" s="58">
        <f t="shared" si="21"/>
        <v>13</v>
      </c>
      <c r="P77" s="59"/>
    </row>
    <row r="78" spans="1:16" s="5" customFormat="1" ht="47.95" hidden="1" customHeight="1">
      <c r="A78" s="55">
        <v>6</v>
      </c>
      <c r="B78" s="353" t="s">
        <v>57</v>
      </c>
      <c r="C78" s="383"/>
      <c r="D78" s="383"/>
      <c r="E78" s="354"/>
      <c r="F78" s="85" t="s">
        <v>58</v>
      </c>
      <c r="G78" s="85"/>
      <c r="H78" s="286" t="str">
        <f>$D$27</f>
        <v>DULL BLUE</v>
      </c>
      <c r="I78" s="287"/>
      <c r="J78" s="56" t="s">
        <v>31</v>
      </c>
      <c r="K78" s="56">
        <f>$P$27</f>
        <v>0</v>
      </c>
      <c r="L78" s="57">
        <f>L75*2</f>
        <v>0.04</v>
      </c>
      <c r="M78" s="60">
        <f>ROUNDUP(M75*2,0)</f>
        <v>0</v>
      </c>
      <c r="N78" s="60"/>
      <c r="O78" s="58">
        <f t="shared" si="21"/>
        <v>0</v>
      </c>
      <c r="P78" s="59"/>
    </row>
    <row r="79" spans="1:16" s="5" customFormat="1" ht="47.95" customHeight="1">
      <c r="A79" s="55">
        <v>6</v>
      </c>
      <c r="B79" s="353" t="s">
        <v>57</v>
      </c>
      <c r="C79" s="383"/>
      <c r="D79" s="383"/>
      <c r="E79" s="354"/>
      <c r="F79" s="85" t="s">
        <v>58</v>
      </c>
      <c r="G79" s="85"/>
      <c r="H79" s="286" t="str">
        <f>$D$33</f>
        <v>WHITE</v>
      </c>
      <c r="I79" s="287"/>
      <c r="J79" s="56" t="s">
        <v>31</v>
      </c>
      <c r="K79" s="56">
        <f>$P$33</f>
        <v>318</v>
      </c>
      <c r="L79" s="57">
        <f>L76*2</f>
        <v>0.04</v>
      </c>
      <c r="M79" s="60">
        <f>ROUNDUP(M76*2,0)</f>
        <v>13</v>
      </c>
      <c r="N79" s="60"/>
      <c r="O79" s="58">
        <f t="shared" si="21"/>
        <v>13</v>
      </c>
      <c r="P79" s="59"/>
    </row>
    <row r="80" spans="1:16" s="66" customFormat="1" ht="20.3" customHeight="1">
      <c r="B80" s="67"/>
      <c r="C80" s="67"/>
      <c r="G80" s="68"/>
      <c r="N80" s="69"/>
      <c r="O80" s="69"/>
      <c r="P80" s="70"/>
    </row>
    <row r="81" spans="1:16" s="5" customFormat="1" ht="33" customHeight="1">
      <c r="B81" s="8" t="s">
        <v>73</v>
      </c>
      <c r="C81" s="71"/>
      <c r="G81" s="72"/>
      <c r="J81" s="387" t="s">
        <v>32</v>
      </c>
      <c r="K81" s="387"/>
      <c r="L81" s="387"/>
      <c r="M81" s="387"/>
      <c r="N81" s="73"/>
      <c r="O81" s="73"/>
      <c r="P81" s="74"/>
    </row>
    <row r="82" spans="1:16" s="181" customFormat="1" ht="129.6" customHeight="1">
      <c r="A82" s="181">
        <v>1</v>
      </c>
      <c r="B82" s="226" t="s">
        <v>180</v>
      </c>
      <c r="C82" s="226"/>
      <c r="D82" s="226"/>
      <c r="E82" s="226"/>
      <c r="F82" s="226"/>
      <c r="G82" s="226"/>
      <c r="H82" s="226"/>
      <c r="I82" s="226"/>
      <c r="J82" s="226"/>
      <c r="K82" s="226"/>
      <c r="L82" s="328"/>
      <c r="M82" s="328"/>
      <c r="N82" s="328"/>
      <c r="O82" s="328"/>
      <c r="P82" s="328"/>
    </row>
    <row r="83" spans="1:16" s="169" customFormat="1" ht="25.5" customHeight="1">
      <c r="A83" s="184"/>
      <c r="B83" s="317" t="s">
        <v>129</v>
      </c>
      <c r="C83" s="318"/>
      <c r="D83" s="318"/>
      <c r="E83" s="318"/>
      <c r="F83" s="318"/>
      <c r="G83" s="318"/>
      <c r="H83" s="318"/>
      <c r="I83" s="319"/>
      <c r="J83" s="226"/>
      <c r="K83" s="226"/>
      <c r="L83" s="185"/>
      <c r="M83" s="185"/>
      <c r="N83" s="185"/>
      <c r="O83" s="185"/>
      <c r="P83" s="185"/>
    </row>
    <row r="84" spans="1:16" s="169" customFormat="1" ht="54.15">
      <c r="A84" s="184"/>
      <c r="B84" s="186" t="s">
        <v>42</v>
      </c>
      <c r="C84" s="330" t="s">
        <v>54</v>
      </c>
      <c r="D84" s="331"/>
      <c r="E84" s="331"/>
      <c r="F84" s="331"/>
      <c r="G84" s="331"/>
      <c r="H84" s="331"/>
      <c r="I84" s="332"/>
      <c r="J84" s="226"/>
      <c r="K84" s="226"/>
      <c r="L84" s="185"/>
      <c r="M84" s="185"/>
      <c r="N84" s="185"/>
      <c r="O84" s="185"/>
      <c r="P84" s="185"/>
    </row>
    <row r="85" spans="1:16" s="54" customFormat="1" ht="39.049999999999997" customHeight="1">
      <c r="A85" s="75"/>
      <c r="B85" s="187" t="str">
        <f>$D$18</f>
        <v xml:space="preserve"> LT BROWN</v>
      </c>
      <c r="C85" s="333" t="s">
        <v>210</v>
      </c>
      <c r="D85" s="334"/>
      <c r="E85" s="334"/>
      <c r="F85" s="334"/>
      <c r="G85" s="334"/>
      <c r="H85" s="334"/>
      <c r="I85" s="335"/>
      <c r="J85" s="226"/>
      <c r="K85" s="76"/>
      <c r="L85" s="321"/>
      <c r="M85" s="321"/>
      <c r="N85" s="76"/>
    </row>
    <row r="86" spans="1:16" s="54" customFormat="1" ht="45.1" hidden="1" customHeight="1">
      <c r="A86" s="75"/>
      <c r="B86" s="77" t="str">
        <f>$H$54</f>
        <v>DULL BLUE</v>
      </c>
      <c r="C86" s="333" t="s">
        <v>211</v>
      </c>
      <c r="D86" s="334"/>
      <c r="E86" s="334"/>
      <c r="F86" s="334"/>
      <c r="G86" s="334"/>
      <c r="H86" s="334"/>
      <c r="I86" s="335"/>
      <c r="J86" s="226"/>
      <c r="K86" s="76"/>
      <c r="L86" s="321"/>
      <c r="M86" s="321"/>
      <c r="N86" s="76"/>
    </row>
    <row r="87" spans="1:16" s="54" customFormat="1" ht="45.1" customHeight="1">
      <c r="A87" s="75"/>
      <c r="B87" s="77" t="str">
        <f>$H$55</f>
        <v>WHITE</v>
      </c>
      <c r="C87" s="333" t="s">
        <v>209</v>
      </c>
      <c r="D87" s="334"/>
      <c r="E87" s="334"/>
      <c r="F87" s="334"/>
      <c r="G87" s="334"/>
      <c r="H87" s="334"/>
      <c r="I87" s="335"/>
      <c r="J87" s="76"/>
      <c r="K87" s="76"/>
      <c r="L87" s="76"/>
      <c r="M87" s="76"/>
      <c r="N87" s="76"/>
    </row>
    <row r="88" spans="1:16" s="5" customFormat="1" ht="32.25">
      <c r="A88" s="71"/>
      <c r="B88" s="336" t="s">
        <v>55</v>
      </c>
      <c r="C88" s="337"/>
      <c r="D88" s="338"/>
      <c r="E88" s="338"/>
      <c r="F88" s="338"/>
      <c r="G88" s="338"/>
      <c r="H88" s="338"/>
      <c r="I88" s="339"/>
      <c r="J88" s="72"/>
      <c r="K88" s="72"/>
      <c r="L88" s="322"/>
      <c r="M88" s="322"/>
    </row>
    <row r="89" spans="1:16" s="5" customFormat="1" ht="32.25">
      <c r="A89" s="71"/>
      <c r="B89" s="311" t="s">
        <v>59</v>
      </c>
      <c r="C89" s="312"/>
      <c r="D89" s="188" t="s">
        <v>76</v>
      </c>
      <c r="E89" s="188" t="s">
        <v>63</v>
      </c>
      <c r="F89" s="188" t="s">
        <v>10</v>
      </c>
      <c r="G89" s="188" t="s">
        <v>60</v>
      </c>
      <c r="H89" s="188" t="s">
        <v>61</v>
      </c>
      <c r="I89" s="188" t="s">
        <v>62</v>
      </c>
      <c r="J89" s="72"/>
      <c r="L89" s="322"/>
      <c r="M89" s="322"/>
    </row>
    <row r="90" spans="1:16" s="5" customFormat="1" ht="94.5" customHeight="1">
      <c r="A90" s="71"/>
      <c r="B90" s="311" t="s">
        <v>159</v>
      </c>
      <c r="C90" s="312"/>
      <c r="D90" s="305" t="s">
        <v>271</v>
      </c>
      <c r="E90" s="305"/>
      <c r="F90" s="306"/>
      <c r="G90" s="305" t="s">
        <v>270</v>
      </c>
      <c r="H90" s="305"/>
      <c r="I90" s="306"/>
      <c r="J90" s="315" t="s">
        <v>158</v>
      </c>
      <c r="K90" s="316"/>
      <c r="L90" s="316"/>
      <c r="M90" s="141"/>
    </row>
    <row r="91" spans="1:16" s="30" customFormat="1" ht="173.95" customHeight="1">
      <c r="A91" s="31"/>
      <c r="B91" s="313" t="s">
        <v>176</v>
      </c>
      <c r="C91" s="314"/>
      <c r="D91" s="279" t="s">
        <v>186</v>
      </c>
      <c r="E91" s="279" t="s">
        <v>185</v>
      </c>
      <c r="F91" s="279" t="s">
        <v>266</v>
      </c>
      <c r="G91" s="279" t="s">
        <v>267</v>
      </c>
      <c r="H91" s="279" t="s">
        <v>268</v>
      </c>
      <c r="I91" s="279" t="s">
        <v>269</v>
      </c>
      <c r="J91" s="8"/>
      <c r="K91" s="79"/>
      <c r="L91" s="79"/>
      <c r="M91" s="79"/>
      <c r="N91" s="79"/>
      <c r="O91" s="79"/>
      <c r="P91" s="79"/>
    </row>
    <row r="92" spans="1:16" s="30" customFormat="1" ht="105" hidden="1" customHeight="1">
      <c r="A92" s="31"/>
      <c r="B92" s="297" t="s">
        <v>130</v>
      </c>
      <c r="C92" s="298"/>
      <c r="D92" s="294"/>
      <c r="E92" s="295"/>
      <c r="F92" s="295"/>
      <c r="G92" s="295"/>
      <c r="H92" s="295"/>
      <c r="I92" s="296"/>
      <c r="J92" s="76"/>
      <c r="K92" s="79"/>
      <c r="L92" s="79"/>
      <c r="M92" s="79"/>
      <c r="N92" s="79"/>
      <c r="O92" s="79"/>
      <c r="P92" s="79"/>
    </row>
    <row r="93" spans="1:16" s="30" customFormat="1" ht="20.2" customHeight="1">
      <c r="A93" s="31"/>
      <c r="B93" s="78"/>
      <c r="C93" s="78"/>
      <c r="D93" s="78"/>
      <c r="E93" s="78"/>
      <c r="F93" s="78"/>
      <c r="G93" s="78"/>
      <c r="H93" s="78"/>
      <c r="I93" s="78"/>
      <c r="J93" s="80"/>
      <c r="K93" s="80"/>
      <c r="L93" s="329"/>
      <c r="M93" s="329"/>
      <c r="N93" s="80"/>
      <c r="O93" s="80"/>
      <c r="P93" s="80"/>
    </row>
    <row r="94" spans="1:16" s="206" customFormat="1" ht="54.15">
      <c r="A94" s="200">
        <v>2</v>
      </c>
      <c r="B94" s="202" t="s">
        <v>177</v>
      </c>
      <c r="C94" s="340" t="s">
        <v>128</v>
      </c>
      <c r="D94" s="340"/>
      <c r="E94" s="340"/>
      <c r="F94" s="340"/>
      <c r="G94" s="203"/>
      <c r="H94" s="203"/>
      <c r="I94" s="203"/>
      <c r="J94" s="203"/>
      <c r="K94" s="204"/>
      <c r="L94" s="205"/>
      <c r="M94" s="205"/>
      <c r="N94" s="205"/>
      <c r="O94" s="205"/>
      <c r="P94" s="205"/>
    </row>
    <row r="95" spans="1:16" s="147" customFormat="1" ht="34.6" hidden="1" customHeight="1">
      <c r="A95" s="181"/>
      <c r="B95" s="299" t="s">
        <v>49</v>
      </c>
      <c r="C95" s="300"/>
      <c r="D95" s="300"/>
      <c r="E95" s="300"/>
      <c r="F95" s="300"/>
      <c r="G95" s="300"/>
      <c r="H95" s="300"/>
      <c r="I95" s="301"/>
      <c r="J95" s="203"/>
      <c r="K95" s="183"/>
      <c r="L95" s="182"/>
      <c r="M95" s="182"/>
      <c r="N95" s="182"/>
      <c r="O95" s="182"/>
      <c r="P95" s="182"/>
    </row>
    <row r="96" spans="1:16" s="147" customFormat="1" ht="34.6" hidden="1" customHeight="1">
      <c r="A96" s="181"/>
      <c r="B96" s="207" t="s">
        <v>42</v>
      </c>
      <c r="C96" s="281" t="s">
        <v>78</v>
      </c>
      <c r="D96" s="282"/>
      <c r="E96" s="282"/>
      <c r="F96" s="282"/>
      <c r="G96" s="282"/>
      <c r="H96" s="282"/>
      <c r="I96" s="283"/>
      <c r="J96" s="203"/>
      <c r="K96" s="182"/>
      <c r="L96" s="182"/>
      <c r="M96" s="182"/>
      <c r="N96" s="182"/>
      <c r="O96" s="182"/>
      <c r="P96" s="182"/>
    </row>
    <row r="97" spans="1:16" s="147" customFormat="1" ht="39.049999999999997" hidden="1" customHeight="1">
      <c r="A97" s="181"/>
      <c r="B97" s="208" t="str">
        <f>$E$40</f>
        <v xml:space="preserve"> BURRO 17-1322 TPG</v>
      </c>
      <c r="C97" s="302" t="s">
        <v>120</v>
      </c>
      <c r="D97" s="303"/>
      <c r="E97" s="303"/>
      <c r="F97" s="303"/>
      <c r="G97" s="303"/>
      <c r="H97" s="303"/>
      <c r="I97" s="304"/>
      <c r="J97" s="203"/>
      <c r="K97" s="182"/>
      <c r="L97" s="182"/>
      <c r="M97" s="182"/>
      <c r="N97" s="182"/>
    </row>
    <row r="98" spans="1:16" s="147" customFormat="1" ht="39.049999999999997" hidden="1" customHeight="1">
      <c r="A98" s="181"/>
      <c r="B98" s="208" t="str">
        <f>$E$43</f>
        <v xml:space="preserve"> FORGET-ME-NOT 15-4312 TCX</v>
      </c>
      <c r="C98" s="302" t="s">
        <v>120</v>
      </c>
      <c r="D98" s="303"/>
      <c r="E98" s="303"/>
      <c r="F98" s="303"/>
      <c r="G98" s="303"/>
      <c r="H98" s="303"/>
      <c r="I98" s="304"/>
      <c r="J98" s="203"/>
      <c r="K98" s="182"/>
      <c r="L98" s="182"/>
      <c r="M98" s="182"/>
      <c r="N98" s="182"/>
    </row>
    <row r="99" spans="1:16" s="147" customFormat="1" ht="39.049999999999997" hidden="1" customHeight="1">
      <c r="A99" s="181"/>
      <c r="B99" s="208" t="str">
        <f>$E$47</f>
        <v>BRIGHT WHITE 11-0601 TPG</v>
      </c>
      <c r="C99" s="302" t="s">
        <v>121</v>
      </c>
      <c r="D99" s="303"/>
      <c r="E99" s="303"/>
      <c r="F99" s="303"/>
      <c r="G99" s="303"/>
      <c r="H99" s="303"/>
      <c r="I99" s="304"/>
      <c r="J99" s="203"/>
      <c r="K99" s="182"/>
      <c r="L99" s="182"/>
      <c r="M99" s="182"/>
      <c r="N99" s="182"/>
    </row>
    <row r="100" spans="1:16" s="147" customFormat="1" ht="34.6" hidden="1" customHeight="1">
      <c r="A100" s="181"/>
      <c r="B100" s="299" t="s">
        <v>79</v>
      </c>
      <c r="C100" s="300"/>
      <c r="D100" s="309"/>
      <c r="E100" s="309"/>
      <c r="F100" s="309"/>
      <c r="G100" s="309"/>
      <c r="H100" s="309"/>
      <c r="I100" s="310"/>
      <c r="J100" s="203"/>
      <c r="K100" s="182"/>
    </row>
    <row r="101" spans="1:16" s="147" customFormat="1" ht="34.6" hidden="1" customHeight="1">
      <c r="A101" s="181"/>
      <c r="B101" s="289" t="s">
        <v>59</v>
      </c>
      <c r="C101" s="290"/>
      <c r="D101" s="209" t="s">
        <v>76</v>
      </c>
      <c r="E101" s="209" t="s">
        <v>63</v>
      </c>
      <c r="F101" s="209" t="s">
        <v>10</v>
      </c>
      <c r="G101" s="209" t="s">
        <v>60</v>
      </c>
      <c r="H101" s="209" t="s">
        <v>61</v>
      </c>
      <c r="I101" s="209" t="s">
        <v>62</v>
      </c>
      <c r="J101" s="203"/>
    </row>
    <row r="102" spans="1:16" s="147" customFormat="1" ht="114.05" hidden="1" customHeight="1">
      <c r="A102" s="181"/>
      <c r="B102" s="307" t="s">
        <v>178</v>
      </c>
      <c r="C102" s="308"/>
      <c r="D102" s="384" t="s">
        <v>119</v>
      </c>
      <c r="E102" s="385"/>
      <c r="F102" s="385"/>
      <c r="G102" s="385"/>
      <c r="H102" s="385"/>
      <c r="I102" s="386"/>
      <c r="J102" s="203"/>
    </row>
    <row r="103" spans="1:16" s="147" customFormat="1" ht="45.65" hidden="1" customHeight="1">
      <c r="A103" s="181"/>
      <c r="B103" s="307" t="s">
        <v>80</v>
      </c>
      <c r="C103" s="308"/>
      <c r="D103" s="344" t="s">
        <v>77</v>
      </c>
      <c r="E103" s="345"/>
      <c r="F103" s="345"/>
      <c r="G103" s="345"/>
      <c r="H103" s="345"/>
      <c r="I103" s="345"/>
      <c r="J103" s="346"/>
    </row>
    <row r="104" spans="1:16" s="181" customFormat="1" ht="54" customHeight="1">
      <c r="A104" s="201">
        <v>3</v>
      </c>
      <c r="B104" s="215" t="s">
        <v>179</v>
      </c>
      <c r="C104" s="210" t="s">
        <v>91</v>
      </c>
      <c r="D104" s="210"/>
      <c r="E104" s="210"/>
      <c r="F104" s="210"/>
      <c r="G104" s="203"/>
      <c r="H104" s="203"/>
      <c r="I104" s="203"/>
      <c r="J104" s="203"/>
      <c r="K104" s="183"/>
      <c r="L104" s="182"/>
      <c r="M104" s="182"/>
      <c r="N104" s="182"/>
      <c r="O104" s="182"/>
      <c r="P104" s="182"/>
    </row>
    <row r="105" spans="1:16" s="169" customFormat="1" ht="1.1499999999999999" hidden="1" customHeight="1">
      <c r="A105" s="184"/>
      <c r="B105" s="186" t="s">
        <v>42</v>
      </c>
      <c r="C105" s="330" t="s">
        <v>81</v>
      </c>
      <c r="D105" s="331"/>
      <c r="E105" s="331"/>
      <c r="F105" s="331"/>
      <c r="G105" s="331"/>
      <c r="H105" s="331"/>
      <c r="I105" s="332"/>
      <c r="J105" s="185"/>
      <c r="K105" s="185"/>
      <c r="L105" s="185"/>
      <c r="M105" s="185"/>
      <c r="N105" s="185"/>
      <c r="O105" s="185"/>
      <c r="P105" s="185"/>
    </row>
    <row r="106" spans="1:16" s="169" customFormat="1" ht="39.049999999999997" hidden="1" customHeight="1">
      <c r="A106" s="184"/>
      <c r="B106" s="189" t="str">
        <f>$E$40</f>
        <v xml:space="preserve"> BURRO 17-1322 TPG</v>
      </c>
      <c r="C106" s="291" t="s">
        <v>69</v>
      </c>
      <c r="D106" s="292"/>
      <c r="E106" s="292"/>
      <c r="F106" s="292"/>
      <c r="G106" s="292"/>
      <c r="H106" s="292"/>
      <c r="I106" s="293"/>
      <c r="J106" s="185"/>
      <c r="K106" s="185"/>
      <c r="L106" s="185"/>
      <c r="M106" s="185"/>
      <c r="N106" s="185"/>
    </row>
    <row r="107" spans="1:16" s="169" customFormat="1" ht="39.049999999999997" hidden="1" customHeight="1">
      <c r="A107" s="184"/>
      <c r="B107" s="189" t="str">
        <f>$E$43</f>
        <v xml:space="preserve"> FORGET-ME-NOT 15-4312 TCX</v>
      </c>
      <c r="C107" s="347" t="s">
        <v>69</v>
      </c>
      <c r="D107" s="348"/>
      <c r="E107" s="348"/>
      <c r="F107" s="348"/>
      <c r="G107" s="348"/>
      <c r="H107" s="348"/>
      <c r="I107" s="349"/>
      <c r="J107" s="185"/>
      <c r="K107" s="185"/>
      <c r="L107" s="185"/>
      <c r="M107" s="185"/>
      <c r="N107" s="185"/>
    </row>
    <row r="108" spans="1:16" s="169" customFormat="1" ht="40.049999999999997" customHeight="1">
      <c r="B108" s="382" t="s">
        <v>33</v>
      </c>
      <c r="C108" s="382"/>
      <c r="D108" s="382"/>
      <c r="E108" s="382"/>
      <c r="G108" s="185"/>
      <c r="L108" s="288"/>
      <c r="M108" s="288"/>
      <c r="N108" s="191"/>
      <c r="O108" s="191"/>
      <c r="P108" s="190"/>
    </row>
    <row r="109" spans="1:16" s="169" customFormat="1" ht="35.299999999999997" customHeight="1">
      <c r="A109" s="184">
        <v>1</v>
      </c>
      <c r="B109" s="192" t="s">
        <v>92</v>
      </c>
      <c r="C109" s="184"/>
      <c r="D109" s="184"/>
      <c r="G109" s="185"/>
      <c r="M109" s="190"/>
      <c r="N109" s="191"/>
      <c r="O109" s="191"/>
      <c r="P109" s="190"/>
    </row>
    <row r="110" spans="1:16" s="169" customFormat="1" ht="35.299999999999997" customHeight="1">
      <c r="A110" s="184">
        <v>2</v>
      </c>
      <c r="B110" s="192" t="s">
        <v>74</v>
      </c>
      <c r="C110" s="184"/>
      <c r="D110" s="184"/>
      <c r="G110" s="185"/>
      <c r="M110" s="190"/>
      <c r="N110" s="191"/>
      <c r="O110" s="191"/>
      <c r="P110" s="190"/>
    </row>
    <row r="111" spans="1:16" s="169" customFormat="1" ht="47.55" customHeight="1">
      <c r="A111" s="184">
        <v>3</v>
      </c>
      <c r="B111" s="192" t="s">
        <v>75</v>
      </c>
      <c r="C111" s="184"/>
      <c r="D111" s="184"/>
      <c r="G111" s="185"/>
      <c r="L111" s="320"/>
      <c r="M111" s="320"/>
      <c r="N111" s="191"/>
      <c r="O111" s="191"/>
      <c r="P111" s="190"/>
    </row>
    <row r="112" spans="1:16" s="197" customFormat="1" ht="45.65" customHeight="1">
      <c r="A112" s="193"/>
      <c r="B112" s="194" t="s">
        <v>65</v>
      </c>
      <c r="C112" s="195" t="s">
        <v>76</v>
      </c>
      <c r="D112" s="195" t="s">
        <v>63</v>
      </c>
      <c r="E112" s="195" t="s">
        <v>10</v>
      </c>
      <c r="F112" s="195" t="s">
        <v>60</v>
      </c>
      <c r="G112" s="195" t="s">
        <v>61</v>
      </c>
      <c r="H112" s="195" t="s">
        <v>62</v>
      </c>
      <c r="I112" s="196" t="s">
        <v>11</v>
      </c>
      <c r="L112" s="320"/>
      <c r="M112" s="320"/>
      <c r="N112" s="198"/>
      <c r="O112" s="199"/>
    </row>
    <row r="113" spans="1:16" s="197" customFormat="1" ht="36.299999999999997">
      <c r="A113" s="193"/>
      <c r="B113" s="194" t="s">
        <v>66</v>
      </c>
      <c r="C113" s="179">
        <f>ROUNDUP(F35,0)</f>
        <v>0</v>
      </c>
      <c r="D113" s="179">
        <f t="shared" ref="D113:H113" si="25">ROUNDUP(G35,0)</f>
        <v>54</v>
      </c>
      <c r="E113" s="179">
        <f t="shared" si="25"/>
        <v>168</v>
      </c>
      <c r="F113" s="179">
        <f t="shared" si="25"/>
        <v>212</v>
      </c>
      <c r="G113" s="179">
        <f t="shared" si="25"/>
        <v>138</v>
      </c>
      <c r="H113" s="179">
        <f t="shared" si="25"/>
        <v>42</v>
      </c>
      <c r="I113" s="179">
        <f>SUM(C113:H113)</f>
        <v>614</v>
      </c>
      <c r="L113" s="199"/>
      <c r="M113" s="198"/>
      <c r="N113" s="198"/>
      <c r="O113" s="199"/>
    </row>
    <row r="114" spans="1:16" ht="70" customHeight="1">
      <c r="A114" s="380" t="s">
        <v>93</v>
      </c>
      <c r="B114" s="381"/>
      <c r="C114" s="381"/>
      <c r="D114" s="381"/>
      <c r="E114" s="381"/>
      <c r="F114" s="381"/>
      <c r="G114" s="381"/>
      <c r="H114" s="381"/>
      <c r="I114" s="381"/>
      <c r="J114" s="381"/>
      <c r="K114" s="381"/>
      <c r="L114" s="381"/>
      <c r="M114" s="381"/>
      <c r="N114" s="381"/>
      <c r="O114" s="381"/>
      <c r="P114" s="381"/>
    </row>
    <row r="115" spans="1:16" ht="61.05" customHeight="1"/>
  </sheetData>
  <mergeCells count="127">
    <mergeCell ref="C87:I87"/>
    <mergeCell ref="B88:I88"/>
    <mergeCell ref="C96:I96"/>
    <mergeCell ref="C97:I97"/>
    <mergeCell ref="C98:I98"/>
    <mergeCell ref="L88:M88"/>
    <mergeCell ref="B89:C89"/>
    <mergeCell ref="L89:M89"/>
    <mergeCell ref="B90:C90"/>
    <mergeCell ref="D90:F90"/>
    <mergeCell ref="G90:I90"/>
    <mergeCell ref="J90:L90"/>
    <mergeCell ref="C99:I99"/>
    <mergeCell ref="B100:I100"/>
    <mergeCell ref="B101:C101"/>
    <mergeCell ref="B91:C91"/>
    <mergeCell ref="B92:C92"/>
    <mergeCell ref="D92:I92"/>
    <mergeCell ref="L111:M111"/>
    <mergeCell ref="L112:M112"/>
    <mergeCell ref="A114:P114"/>
    <mergeCell ref="B102:C102"/>
    <mergeCell ref="D102:I102"/>
    <mergeCell ref="B103:C103"/>
    <mergeCell ref="D103:J103"/>
    <mergeCell ref="C105:I105"/>
    <mergeCell ref="C106:I106"/>
    <mergeCell ref="C107:I107"/>
    <mergeCell ref="B108:E108"/>
    <mergeCell ref="L108:M108"/>
    <mergeCell ref="L93:M93"/>
    <mergeCell ref="C94:F94"/>
    <mergeCell ref="B95:I95"/>
    <mergeCell ref="B83:I83"/>
    <mergeCell ref="C84:I84"/>
    <mergeCell ref="C85:I85"/>
    <mergeCell ref="L85:M85"/>
    <mergeCell ref="C86:I86"/>
    <mergeCell ref="L86:M86"/>
    <mergeCell ref="B78:E78"/>
    <mergeCell ref="H78:I78"/>
    <mergeCell ref="B79:E79"/>
    <mergeCell ref="H79:I79"/>
    <mergeCell ref="J81:M81"/>
    <mergeCell ref="L82:P82"/>
    <mergeCell ref="B75:E75"/>
    <mergeCell ref="H75:I75"/>
    <mergeCell ref="B76:E76"/>
    <mergeCell ref="H76:I76"/>
    <mergeCell ref="B77:E77"/>
    <mergeCell ref="H77:I77"/>
    <mergeCell ref="B72:E72"/>
    <mergeCell ref="H72:I72"/>
    <mergeCell ref="B73:E73"/>
    <mergeCell ref="H73:I73"/>
    <mergeCell ref="B74:E74"/>
    <mergeCell ref="H74:I74"/>
    <mergeCell ref="B69:E69"/>
    <mergeCell ref="H69:I69"/>
    <mergeCell ref="B70:E70"/>
    <mergeCell ref="H70:I70"/>
    <mergeCell ref="B71:E71"/>
    <mergeCell ref="H71:I71"/>
    <mergeCell ref="B66:E66"/>
    <mergeCell ref="H66:I66"/>
    <mergeCell ref="B67:E67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58:E58"/>
    <mergeCell ref="H58:I58"/>
    <mergeCell ref="A61:E61"/>
    <mergeCell ref="H61:I61"/>
    <mergeCell ref="B62:E62"/>
    <mergeCell ref="H62:I62"/>
    <mergeCell ref="B55:E55"/>
    <mergeCell ref="H55:I55"/>
    <mergeCell ref="B56:E56"/>
    <mergeCell ref="H56:I56"/>
    <mergeCell ref="B57:E57"/>
    <mergeCell ref="H57:I57"/>
    <mergeCell ref="A52:E52"/>
    <mergeCell ref="H52:I52"/>
    <mergeCell ref="B53:E53"/>
    <mergeCell ref="H53:I53"/>
    <mergeCell ref="B54:E54"/>
    <mergeCell ref="H54:I54"/>
    <mergeCell ref="B44:C44"/>
    <mergeCell ref="M44:P44"/>
    <mergeCell ref="B47:C47"/>
    <mergeCell ref="M47:P47"/>
    <mergeCell ref="B49:C49"/>
    <mergeCell ref="M49:P49"/>
    <mergeCell ref="A45:C45"/>
    <mergeCell ref="M45:P45"/>
    <mergeCell ref="B50:C50"/>
    <mergeCell ref="M50:P50"/>
    <mergeCell ref="B48:C48"/>
    <mergeCell ref="M48:P48"/>
    <mergeCell ref="A47:A48"/>
    <mergeCell ref="A49:A50"/>
    <mergeCell ref="B41:C41"/>
    <mergeCell ref="M41:P41"/>
    <mergeCell ref="B43:C43"/>
    <mergeCell ref="M43:P43"/>
    <mergeCell ref="G5:L8"/>
    <mergeCell ref="D8:F8"/>
    <mergeCell ref="D11:F11"/>
    <mergeCell ref="L11:P11"/>
    <mergeCell ref="B13:F13"/>
    <mergeCell ref="A38:C38"/>
    <mergeCell ref="M38:P38"/>
    <mergeCell ref="A1:L3"/>
    <mergeCell ref="M1:N1"/>
    <mergeCell ref="O1:P1"/>
    <mergeCell ref="M2:N2"/>
    <mergeCell ref="O2:P2"/>
    <mergeCell ref="M3:N3"/>
    <mergeCell ref="O3:P3"/>
    <mergeCell ref="B40:C40"/>
    <mergeCell ref="M40:P40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3" manualBreakCount="3">
    <brk id="44" max="15" man="1"/>
    <brk id="50" max="15" man="1"/>
    <brk id="79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72308-BFE5-4316-830D-3684109FF5C9}">
  <sheetPr>
    <pageSetUpPr fitToPage="1"/>
  </sheetPr>
  <dimension ref="A1:R112"/>
  <sheetViews>
    <sheetView view="pageBreakPreview" topLeftCell="A79" zoomScale="40" zoomScaleNormal="100" zoomScaleSheetLayoutView="40" zoomScalePageLayoutView="55" workbookViewId="0">
      <selection activeCell="R83" sqref="R83"/>
    </sheetView>
  </sheetViews>
  <sheetFormatPr defaultColWidth="9.296875" defaultRowHeight="16.7"/>
  <cols>
    <col min="1" max="1" width="9.296875" style="86" customWidth="1"/>
    <col min="2" max="2" width="24.5" style="86" customWidth="1"/>
    <col min="3" max="3" width="23.69921875" style="86" bestFit="1" customWidth="1"/>
    <col min="4" max="4" width="24.5" style="86" customWidth="1"/>
    <col min="5" max="5" width="19" style="86" customWidth="1"/>
    <col min="6" max="6" width="23.5" style="86" customWidth="1"/>
    <col min="7" max="7" width="19.5" style="87" customWidth="1"/>
    <col min="8" max="8" width="18.5" style="86" customWidth="1"/>
    <col min="9" max="9" width="18.69921875" style="86" customWidth="1"/>
    <col min="10" max="10" width="16.69921875" style="86" customWidth="1"/>
    <col min="11" max="11" width="15.5" style="86" customWidth="1"/>
    <col min="12" max="12" width="18.19921875" style="86" customWidth="1"/>
    <col min="13" max="13" width="13.296875" style="86" customWidth="1"/>
    <col min="14" max="15" width="13.5" style="86" customWidth="1"/>
    <col min="16" max="16" width="21.19921875" style="86" customWidth="1"/>
    <col min="17" max="17" width="14.69921875" style="86" bestFit="1" customWidth="1"/>
    <col min="18" max="16384" width="9.296875" style="86"/>
  </cols>
  <sheetData>
    <row r="1" spans="1:16" s="1" customFormat="1" ht="40.200000000000003" customHeight="1">
      <c r="A1" s="328"/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52" t="s">
        <v>83</v>
      </c>
      <c r="N1" s="352" t="s">
        <v>83</v>
      </c>
      <c r="O1" s="370" t="s">
        <v>84</v>
      </c>
      <c r="P1" s="370"/>
    </row>
    <row r="2" spans="1:16" s="1" customFormat="1" ht="40.200000000000003" customHeight="1">
      <c r="A2" s="328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52" t="s">
        <v>85</v>
      </c>
      <c r="N2" s="352" t="s">
        <v>85</v>
      </c>
      <c r="O2" s="371" t="s">
        <v>86</v>
      </c>
      <c r="P2" s="371"/>
    </row>
    <row r="3" spans="1:16" s="1" customFormat="1" ht="40.200000000000003" customHeight="1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52" t="s">
        <v>87</v>
      </c>
      <c r="N3" s="352" t="s">
        <v>87</v>
      </c>
      <c r="O3" s="370">
        <v>1</v>
      </c>
      <c r="P3" s="370"/>
    </row>
    <row r="4" spans="1:16" s="2" customFormat="1" ht="37.049999999999997" customHeight="1">
      <c r="A4" s="103"/>
      <c r="B4" s="104" t="s">
        <v>181</v>
      </c>
      <c r="C4" s="103"/>
      <c r="D4" s="103"/>
      <c r="E4" s="103"/>
      <c r="F4" s="103"/>
      <c r="G4" s="106"/>
      <c r="H4" s="106"/>
      <c r="I4" s="106"/>
      <c r="J4" s="106"/>
      <c r="K4" s="106"/>
      <c r="L4" s="106"/>
      <c r="M4" s="103"/>
      <c r="N4" s="103"/>
      <c r="O4" s="103"/>
      <c r="P4" s="103"/>
    </row>
    <row r="5" spans="1:16" s="2" customFormat="1" ht="45.95" customHeight="1">
      <c r="A5" s="103"/>
      <c r="B5" s="105" t="s">
        <v>0</v>
      </c>
      <c r="C5" s="105"/>
      <c r="D5" s="104"/>
      <c r="E5" s="103"/>
      <c r="F5" s="106"/>
      <c r="G5" s="361" t="s">
        <v>205</v>
      </c>
      <c r="H5" s="362"/>
      <c r="I5" s="362"/>
      <c r="J5" s="362"/>
      <c r="K5" s="362"/>
      <c r="L5" s="363"/>
      <c r="M5" s="103"/>
      <c r="N5" s="103"/>
      <c r="O5" s="103"/>
      <c r="P5" s="103"/>
    </row>
    <row r="6" spans="1:16" s="3" customFormat="1" ht="34" customHeight="1">
      <c r="A6" s="103"/>
      <c r="B6" s="104" t="s">
        <v>43</v>
      </c>
      <c r="C6" s="104"/>
      <c r="D6" s="4" t="s">
        <v>203</v>
      </c>
      <c r="E6" s="102"/>
      <c r="F6" s="104"/>
      <c r="G6" s="364"/>
      <c r="H6" s="365"/>
      <c r="I6" s="365"/>
      <c r="J6" s="365"/>
      <c r="K6" s="365"/>
      <c r="L6" s="366"/>
      <c r="M6" s="106"/>
      <c r="N6" s="229"/>
      <c r="O6" s="106"/>
      <c r="P6" s="106"/>
    </row>
    <row r="7" spans="1:16" s="3" customFormat="1" ht="62.5" customHeight="1">
      <c r="A7" s="103"/>
      <c r="B7" s="104" t="s">
        <v>44</v>
      </c>
      <c r="C7" s="104"/>
      <c r="D7" s="4" t="s">
        <v>188</v>
      </c>
      <c r="E7" s="4"/>
      <c r="F7" s="104"/>
      <c r="G7" s="364"/>
      <c r="H7" s="365"/>
      <c r="I7" s="365"/>
      <c r="J7" s="365"/>
      <c r="K7" s="365"/>
      <c r="L7" s="366"/>
      <c r="M7" s="106"/>
      <c r="N7" s="106"/>
      <c r="O7" s="106"/>
      <c r="P7" s="106"/>
    </row>
    <row r="8" spans="1:16" s="3" customFormat="1" ht="65.099999999999994" customHeight="1">
      <c r="A8" s="103"/>
      <c r="B8" s="104" t="s">
        <v>45</v>
      </c>
      <c r="C8" s="104"/>
      <c r="D8" s="358" t="s">
        <v>187</v>
      </c>
      <c r="E8" s="358"/>
      <c r="F8" s="358"/>
      <c r="G8" s="367"/>
      <c r="H8" s="368"/>
      <c r="I8" s="368"/>
      <c r="J8" s="368"/>
      <c r="K8" s="368"/>
      <c r="L8" s="369"/>
      <c r="M8" s="106"/>
      <c r="N8" s="106"/>
      <c r="O8" s="106"/>
      <c r="P8" s="106"/>
    </row>
    <row r="9" spans="1:16" s="5" customFormat="1" ht="43.05" customHeight="1">
      <c r="B9" s="6" t="s">
        <v>1</v>
      </c>
      <c r="C9" s="6"/>
      <c r="D9" s="104" t="s">
        <v>204</v>
      </c>
      <c r="E9" s="7"/>
      <c r="F9" s="8"/>
      <c r="G9" s="9"/>
      <c r="H9" s="8"/>
      <c r="I9" s="8"/>
      <c r="J9" s="8"/>
      <c r="K9" s="8"/>
      <c r="L9" s="8"/>
      <c r="M9" s="8"/>
      <c r="N9" s="8"/>
      <c r="O9" s="8"/>
      <c r="P9" s="8"/>
    </row>
    <row r="10" spans="1:16" s="5" customFormat="1" ht="40.049999999999997" customHeight="1">
      <c r="B10" s="10" t="s">
        <v>2</v>
      </c>
      <c r="C10" s="10"/>
      <c r="D10" s="11" t="s">
        <v>111</v>
      </c>
      <c r="E10" s="11"/>
      <c r="F10" s="11"/>
      <c r="G10" s="12"/>
      <c r="H10" s="11"/>
      <c r="I10" s="13"/>
      <c r="J10" s="13" t="s">
        <v>46</v>
      </c>
      <c r="K10" s="13"/>
      <c r="L10" s="14" t="s">
        <v>160</v>
      </c>
      <c r="M10" s="14"/>
      <c r="N10" s="14"/>
      <c r="O10" s="14"/>
      <c r="P10" s="14"/>
    </row>
    <row r="11" spans="1:16" s="5" customFormat="1" ht="62.5" customHeight="1">
      <c r="B11" s="13" t="s">
        <v>3</v>
      </c>
      <c r="C11" s="13"/>
      <c r="D11" s="359"/>
      <c r="E11" s="360"/>
      <c r="F11" s="360"/>
      <c r="G11" s="15"/>
      <c r="H11" s="16"/>
      <c r="I11" s="13"/>
      <c r="J11" s="13" t="s">
        <v>4</v>
      </c>
      <c r="K11" s="13"/>
      <c r="L11" s="372" t="s">
        <v>112</v>
      </c>
      <c r="M11" s="372"/>
      <c r="N11" s="372"/>
      <c r="O11" s="372"/>
      <c r="P11" s="372"/>
    </row>
    <row r="12" spans="1:16" s="5" customFormat="1" ht="38.450000000000003" customHeight="1">
      <c r="B12" s="13" t="s">
        <v>5</v>
      </c>
      <c r="C12" s="13"/>
      <c r="D12" s="17"/>
      <c r="E12" s="13"/>
      <c r="F12" s="13"/>
      <c r="G12" s="18"/>
      <c r="H12" s="19"/>
      <c r="I12" s="13"/>
      <c r="J12" s="13" t="s">
        <v>89</v>
      </c>
      <c r="L12" s="13" t="s">
        <v>113</v>
      </c>
      <c r="M12" s="13"/>
      <c r="N12" s="19"/>
      <c r="O12" s="19"/>
      <c r="P12" s="14"/>
    </row>
    <row r="13" spans="1:16" s="5" customFormat="1" ht="38.450000000000003" customHeight="1">
      <c r="B13" s="376"/>
      <c r="C13" s="376"/>
      <c r="D13" s="376"/>
      <c r="E13" s="376"/>
      <c r="F13" s="376"/>
      <c r="G13" s="18"/>
      <c r="H13" s="19"/>
      <c r="I13" s="13"/>
      <c r="J13" s="13" t="s">
        <v>6</v>
      </c>
      <c r="K13" s="13"/>
      <c r="L13" s="13" t="s">
        <v>114</v>
      </c>
      <c r="M13" s="19"/>
      <c r="N13" s="14"/>
      <c r="O13" s="14"/>
      <c r="P13" s="19"/>
    </row>
    <row r="14" spans="1:16" s="5" customFormat="1" ht="38.450000000000003" customHeight="1">
      <c r="B14" s="13" t="s">
        <v>50</v>
      </c>
      <c r="C14" s="13"/>
      <c r="D14" s="13" t="s">
        <v>7</v>
      </c>
      <c r="E14" s="13"/>
      <c r="F14" s="13"/>
      <c r="G14" s="20"/>
      <c r="H14" s="13"/>
      <c r="I14" s="13"/>
      <c r="J14" s="13" t="s">
        <v>8</v>
      </c>
      <c r="K14" s="13"/>
      <c r="L14" s="14" t="s">
        <v>88</v>
      </c>
      <c r="M14" s="14"/>
      <c r="N14" s="14"/>
      <c r="O14" s="14"/>
      <c r="P14" s="14"/>
    </row>
    <row r="15" spans="1:16" s="5" customFormat="1" ht="30.85" customHeight="1">
      <c r="B15" s="21" t="s">
        <v>71</v>
      </c>
      <c r="C15" s="21"/>
      <c r="D15" s="21"/>
      <c r="E15" s="6"/>
      <c r="F15" s="6"/>
      <c r="G15" s="22"/>
      <c r="H15" s="6"/>
      <c r="I15" s="6"/>
      <c r="J15" s="6"/>
      <c r="K15" s="6"/>
      <c r="L15" s="6"/>
      <c r="M15" s="6"/>
      <c r="N15" s="6"/>
      <c r="O15" s="6"/>
      <c r="P15" s="6"/>
    </row>
    <row r="16" spans="1:16" s="23" customFormat="1" ht="18.75" customHeight="1"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</row>
    <row r="17" spans="2:17" s="147" customFormat="1" ht="34.6" customHeight="1">
      <c r="B17" s="153"/>
      <c r="C17" s="153" t="s">
        <v>82</v>
      </c>
      <c r="D17" s="153" t="s">
        <v>9</v>
      </c>
      <c r="E17" s="154" t="s">
        <v>59</v>
      </c>
      <c r="F17" s="154" t="s">
        <v>76</v>
      </c>
      <c r="G17" s="154" t="s">
        <v>63</v>
      </c>
      <c r="H17" s="154" t="s">
        <v>10</v>
      </c>
      <c r="I17" s="154" t="s">
        <v>60</v>
      </c>
      <c r="J17" s="154" t="s">
        <v>61</v>
      </c>
      <c r="K17" s="154" t="s">
        <v>62</v>
      </c>
      <c r="L17" s="154"/>
      <c r="M17" s="154"/>
      <c r="N17" s="154"/>
      <c r="O17" s="154"/>
      <c r="P17" s="153" t="s">
        <v>11</v>
      </c>
    </row>
    <row r="18" spans="2:17" s="147" customFormat="1" ht="40.049999999999997" customHeight="1">
      <c r="B18" s="142" t="s">
        <v>12</v>
      </c>
      <c r="C18" s="142"/>
      <c r="D18" s="143" t="s">
        <v>189</v>
      </c>
      <c r="E18" s="144"/>
      <c r="F18" s="143" t="s">
        <v>255</v>
      </c>
      <c r="G18" s="145"/>
      <c r="H18" s="145"/>
      <c r="I18" s="145"/>
      <c r="J18" s="145"/>
      <c r="K18" s="145"/>
      <c r="L18" s="145"/>
      <c r="M18" s="145"/>
      <c r="N18" s="145"/>
      <c r="O18" s="145"/>
      <c r="P18" s="146"/>
      <c r="Q18" s="147">
        <f>P18*5%</f>
        <v>0</v>
      </c>
    </row>
    <row r="19" spans="2:17" s="147" customFormat="1" ht="40.049999999999997" hidden="1" customHeight="1">
      <c r="B19" s="142" t="s">
        <v>67</v>
      </c>
      <c r="C19" s="142"/>
      <c r="D19" s="144" t="str">
        <f>D18</f>
        <v xml:space="preserve"> LT BROWN</v>
      </c>
      <c r="E19" s="144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6"/>
    </row>
    <row r="20" spans="2:17" s="147" customFormat="1" ht="40.049999999999997" hidden="1" customHeight="1">
      <c r="B20" s="142" t="s">
        <v>206</v>
      </c>
      <c r="C20" s="142"/>
      <c r="D20" s="144"/>
      <c r="E20" s="144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6"/>
    </row>
    <row r="21" spans="2:17" s="152" customFormat="1" ht="40.049999999999997" hidden="1" customHeight="1">
      <c r="B21" s="148" t="s">
        <v>13</v>
      </c>
      <c r="C21" s="148"/>
      <c r="D21" s="149" t="str">
        <f>D18</f>
        <v xml:space="preserve"> LT BROWN</v>
      </c>
      <c r="E21" s="150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</row>
    <row r="22" spans="2:17" s="5" customFormat="1" ht="31.55" customHeight="1">
      <c r="B22" s="21"/>
      <c r="C22" s="21"/>
      <c r="D22" s="21"/>
      <c r="E22" s="25"/>
      <c r="F22" s="26"/>
      <c r="G22" s="26"/>
      <c r="H22" s="25"/>
      <c r="I22" s="25"/>
      <c r="J22" s="25"/>
      <c r="K22" s="25"/>
      <c r="L22" s="25"/>
      <c r="M22" s="27"/>
      <c r="N22" s="28"/>
      <c r="O22" s="28"/>
      <c r="P22" s="28"/>
    </row>
    <row r="23" spans="2:17" s="147" customFormat="1" ht="34.6" customHeight="1">
      <c r="B23" s="153"/>
      <c r="C23" s="153" t="s">
        <v>82</v>
      </c>
      <c r="D23" s="153" t="s">
        <v>9</v>
      </c>
      <c r="E23" s="154" t="s">
        <v>59</v>
      </c>
      <c r="F23" s="154" t="s">
        <v>76</v>
      </c>
      <c r="G23" s="154" t="s">
        <v>63</v>
      </c>
      <c r="H23" s="154" t="s">
        <v>10</v>
      </c>
      <c r="I23" s="154" t="s">
        <v>60</v>
      </c>
      <c r="J23" s="154" t="s">
        <v>61</v>
      </c>
      <c r="K23" s="154" t="s">
        <v>62</v>
      </c>
      <c r="L23" s="154"/>
      <c r="M23" s="154"/>
      <c r="N23" s="154"/>
      <c r="O23" s="154"/>
      <c r="P23" s="153" t="s">
        <v>11</v>
      </c>
    </row>
    <row r="24" spans="2:17" s="147" customFormat="1" ht="40.049999999999997" customHeight="1">
      <c r="B24" s="142" t="s">
        <v>12</v>
      </c>
      <c r="C24" s="142"/>
      <c r="D24" s="143" t="s">
        <v>190</v>
      </c>
      <c r="E24" s="144"/>
      <c r="F24" s="145">
        <v>10</v>
      </c>
      <c r="G24" s="145">
        <v>25</v>
      </c>
      <c r="H24" s="145">
        <v>80</v>
      </c>
      <c r="I24" s="145">
        <v>100</v>
      </c>
      <c r="J24" s="145">
        <v>65</v>
      </c>
      <c r="K24" s="145">
        <v>20</v>
      </c>
      <c r="L24" s="145"/>
      <c r="M24" s="145"/>
      <c r="N24" s="145"/>
      <c r="O24" s="145"/>
      <c r="P24" s="146">
        <f>SUM(E24:O24)</f>
        <v>300</v>
      </c>
      <c r="Q24" s="147">
        <f>P24*5%</f>
        <v>15</v>
      </c>
    </row>
    <row r="25" spans="2:17" s="147" customFormat="1" ht="40.049999999999997" customHeight="1">
      <c r="B25" s="142" t="s">
        <v>67</v>
      </c>
      <c r="C25" s="142"/>
      <c r="D25" s="144" t="str">
        <f>D24</f>
        <v>DULL BLUE</v>
      </c>
      <c r="E25" s="144"/>
      <c r="F25" s="145">
        <f>ROUNDUP(F24*5%,0)</f>
        <v>1</v>
      </c>
      <c r="G25" s="145">
        <f t="shared" ref="G25:K25" si="0">ROUNDUP(G24*5%,0)</f>
        <v>2</v>
      </c>
      <c r="H25" s="145">
        <f t="shared" si="0"/>
        <v>4</v>
      </c>
      <c r="I25" s="145">
        <f t="shared" si="0"/>
        <v>5</v>
      </c>
      <c r="J25" s="145">
        <f t="shared" si="0"/>
        <v>4</v>
      </c>
      <c r="K25" s="145">
        <f t="shared" si="0"/>
        <v>1</v>
      </c>
      <c r="L25" s="145"/>
      <c r="M25" s="145"/>
      <c r="N25" s="145"/>
      <c r="O25" s="145"/>
      <c r="P25" s="146">
        <f>SUM(E25:O25)</f>
        <v>17</v>
      </c>
    </row>
    <row r="26" spans="2:17" s="147" customFormat="1" ht="40.049999999999997" customHeight="1">
      <c r="B26" s="142" t="s">
        <v>206</v>
      </c>
      <c r="C26" s="142"/>
      <c r="D26" s="144"/>
      <c r="E26" s="144"/>
      <c r="F26" s="145"/>
      <c r="G26" s="145"/>
      <c r="H26" s="145"/>
      <c r="I26" s="145">
        <v>1</v>
      </c>
      <c r="J26" s="145"/>
      <c r="K26" s="145"/>
      <c r="L26" s="145"/>
      <c r="M26" s="145"/>
      <c r="N26" s="145"/>
      <c r="O26" s="145"/>
      <c r="P26" s="146">
        <f>SUM(E26:O26)</f>
        <v>1</v>
      </c>
    </row>
    <row r="27" spans="2:17" s="152" customFormat="1" ht="40.049999999999997" customHeight="1">
      <c r="B27" s="148" t="s">
        <v>13</v>
      </c>
      <c r="C27" s="148"/>
      <c r="D27" s="149" t="str">
        <f>D24</f>
        <v>DULL BLUE</v>
      </c>
      <c r="E27" s="150"/>
      <c r="F27" s="151">
        <f t="shared" ref="F27:H27" si="1">SUM(F24:F26)</f>
        <v>11</v>
      </c>
      <c r="G27" s="151">
        <f t="shared" si="1"/>
        <v>27</v>
      </c>
      <c r="H27" s="151">
        <f t="shared" si="1"/>
        <v>84</v>
      </c>
      <c r="I27" s="151">
        <f>SUM(I24:I26)</f>
        <v>106</v>
      </c>
      <c r="J27" s="151">
        <f t="shared" ref="J27:K27" si="2">SUM(J24:J26)</f>
        <v>69</v>
      </c>
      <c r="K27" s="151">
        <f t="shared" si="2"/>
        <v>21</v>
      </c>
      <c r="L27" s="151"/>
      <c r="M27" s="151"/>
      <c r="N27" s="151"/>
      <c r="O27" s="151"/>
      <c r="P27" s="151">
        <f t="shared" ref="P27" si="3">SUM(P24:P26)</f>
        <v>318</v>
      </c>
    </row>
    <row r="28" spans="2:17" s="5" customFormat="1" ht="31.55" customHeight="1">
      <c r="B28" s="21"/>
      <c r="C28" s="21"/>
      <c r="D28" s="21"/>
      <c r="E28" s="25"/>
      <c r="F28" s="26"/>
      <c r="G28" s="26"/>
      <c r="H28" s="25"/>
      <c r="I28" s="25"/>
      <c r="J28" s="25"/>
      <c r="K28" s="25"/>
      <c r="L28" s="25"/>
      <c r="M28" s="27"/>
      <c r="N28" s="28"/>
      <c r="O28" s="28"/>
      <c r="P28" s="28"/>
    </row>
    <row r="29" spans="2:17" s="147" customFormat="1" ht="34.6" customHeight="1">
      <c r="B29" s="153"/>
      <c r="C29" s="153" t="s">
        <v>82</v>
      </c>
      <c r="D29" s="153" t="s">
        <v>9</v>
      </c>
      <c r="E29" s="154" t="s">
        <v>59</v>
      </c>
      <c r="F29" s="154" t="s">
        <v>76</v>
      </c>
      <c r="G29" s="154" t="s">
        <v>63</v>
      </c>
      <c r="H29" s="154" t="s">
        <v>10</v>
      </c>
      <c r="I29" s="154" t="s">
        <v>60</v>
      </c>
      <c r="J29" s="154" t="s">
        <v>61</v>
      </c>
      <c r="K29" s="154" t="s">
        <v>62</v>
      </c>
      <c r="L29" s="154"/>
      <c r="M29" s="154"/>
      <c r="N29" s="154"/>
      <c r="O29" s="154"/>
      <c r="P29" s="153" t="s">
        <v>11</v>
      </c>
    </row>
    <row r="30" spans="2:17" s="147" customFormat="1" ht="40.049999999999997" customHeight="1">
      <c r="B30" s="142" t="s">
        <v>12</v>
      </c>
      <c r="C30" s="142"/>
      <c r="D30" s="143" t="s">
        <v>40</v>
      </c>
      <c r="E30" s="144"/>
      <c r="F30" s="143" t="s">
        <v>255</v>
      </c>
      <c r="G30" s="145"/>
      <c r="H30" s="145"/>
      <c r="I30" s="145"/>
      <c r="J30" s="145"/>
      <c r="K30" s="145"/>
      <c r="L30" s="145"/>
      <c r="M30" s="145"/>
      <c r="N30" s="145"/>
      <c r="O30" s="145"/>
      <c r="P30" s="146"/>
      <c r="Q30" s="147">
        <f>P30*5%</f>
        <v>0</v>
      </c>
    </row>
    <row r="31" spans="2:17" s="147" customFormat="1" ht="40.049999999999997" hidden="1" customHeight="1">
      <c r="B31" s="142" t="s">
        <v>67</v>
      </c>
      <c r="C31" s="142"/>
      <c r="D31" s="144" t="str">
        <f>D30</f>
        <v>WHITE</v>
      </c>
      <c r="E31" s="144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6"/>
    </row>
    <row r="32" spans="2:17" s="147" customFormat="1" ht="40.049999999999997" hidden="1" customHeight="1">
      <c r="B32" s="142" t="s">
        <v>206</v>
      </c>
      <c r="C32" s="142"/>
      <c r="D32" s="144"/>
      <c r="E32" s="144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6"/>
    </row>
    <row r="33" spans="1:18" s="152" customFormat="1" ht="40.049999999999997" hidden="1" customHeight="1">
      <c r="B33" s="148" t="s">
        <v>13</v>
      </c>
      <c r="C33" s="148"/>
      <c r="D33" s="149" t="str">
        <f>D30</f>
        <v>WHITE</v>
      </c>
      <c r="E33" s="150"/>
      <c r="F33" s="151"/>
      <c r="G33" s="151"/>
      <c r="H33" s="151"/>
      <c r="I33" s="151"/>
      <c r="J33" s="151"/>
      <c r="K33" s="151"/>
      <c r="L33" s="151"/>
      <c r="M33" s="151"/>
      <c r="N33" s="151"/>
      <c r="O33" s="151"/>
      <c r="P33" s="151"/>
    </row>
    <row r="34" spans="1:18" s="5" customFormat="1" ht="27.1" customHeight="1">
      <c r="B34" s="21"/>
      <c r="C34" s="21"/>
      <c r="D34" s="21"/>
      <c r="E34" s="25"/>
      <c r="F34" s="26"/>
      <c r="G34" s="26"/>
      <c r="H34" s="25"/>
      <c r="I34" s="25"/>
      <c r="J34" s="25"/>
      <c r="K34" s="25"/>
      <c r="L34" s="25"/>
      <c r="M34" s="27"/>
      <c r="N34" s="28"/>
      <c r="O34" s="28"/>
      <c r="P34" s="28"/>
    </row>
    <row r="35" spans="1:18" s="152" customFormat="1" ht="35.15" customHeight="1">
      <c r="B35" s="155" t="s">
        <v>14</v>
      </c>
      <c r="C35" s="156"/>
      <c r="D35" s="155"/>
      <c r="E35" s="157"/>
      <c r="F35" s="158">
        <f t="shared" ref="F35:K35" si="4">F21+F27+F33</f>
        <v>11</v>
      </c>
      <c r="G35" s="158">
        <f t="shared" si="4"/>
        <v>27</v>
      </c>
      <c r="H35" s="158">
        <f t="shared" si="4"/>
        <v>84</v>
      </c>
      <c r="I35" s="158">
        <f t="shared" si="4"/>
        <v>106</v>
      </c>
      <c r="J35" s="158">
        <f t="shared" si="4"/>
        <v>69</v>
      </c>
      <c r="K35" s="158">
        <f t="shared" si="4"/>
        <v>21</v>
      </c>
      <c r="L35" s="158"/>
      <c r="M35" s="158"/>
      <c r="N35" s="158"/>
      <c r="O35" s="158"/>
      <c r="P35" s="158">
        <f>P21+P27+P33</f>
        <v>318</v>
      </c>
    </row>
    <row r="36" spans="1:18" s="29" customFormat="1" ht="20.3" customHeight="1">
      <c r="B36" s="30"/>
      <c r="C36" s="30"/>
      <c r="D36" s="31"/>
      <c r="E36" s="32"/>
      <c r="F36" s="81"/>
      <c r="G36" s="33"/>
      <c r="H36" s="34"/>
      <c r="I36" s="34"/>
      <c r="J36" s="34"/>
      <c r="K36" s="34"/>
      <c r="L36" s="35"/>
      <c r="M36" s="82"/>
      <c r="N36" s="81"/>
      <c r="O36" s="81"/>
      <c r="P36" s="81"/>
    </row>
    <row r="37" spans="1:18" s="1" customFormat="1" ht="30.85" customHeight="1" thickBot="1">
      <c r="B37" s="8" t="s">
        <v>15</v>
      </c>
      <c r="C37" s="83"/>
      <c r="D37" s="83"/>
      <c r="E37" s="83"/>
      <c r="F37" s="36"/>
      <c r="G37" s="37"/>
      <c r="H37" s="36"/>
      <c r="I37" s="36"/>
      <c r="J37" s="36"/>
      <c r="K37" s="36"/>
      <c r="L37" s="36"/>
      <c r="N37" s="38"/>
      <c r="O37" s="38"/>
      <c r="P37" s="84"/>
    </row>
    <row r="38" spans="1:18" s="162" customFormat="1" ht="170.25" customHeight="1" thickBot="1">
      <c r="A38" s="377" t="s">
        <v>16</v>
      </c>
      <c r="B38" s="378"/>
      <c r="C38" s="379"/>
      <c r="D38" s="159" t="s">
        <v>17</v>
      </c>
      <c r="E38" s="160" t="s">
        <v>18</v>
      </c>
      <c r="F38" s="159" t="s">
        <v>19</v>
      </c>
      <c r="G38" s="161" t="s">
        <v>20</v>
      </c>
      <c r="H38" s="161" t="s">
        <v>21</v>
      </c>
      <c r="I38" s="161" t="s">
        <v>37</v>
      </c>
      <c r="J38" s="161" t="s">
        <v>38</v>
      </c>
      <c r="K38" s="161" t="s">
        <v>115</v>
      </c>
      <c r="L38" s="161" t="s">
        <v>39</v>
      </c>
      <c r="M38" s="373" t="s">
        <v>52</v>
      </c>
      <c r="N38" s="374"/>
      <c r="O38" s="374"/>
      <c r="P38" s="375"/>
    </row>
    <row r="39" spans="1:18" s="43" customFormat="1" ht="40.5" hidden="1" customHeight="1">
      <c r="A39" s="39" t="str">
        <f>$D$21</f>
        <v xml:space="preserve"> LT BROWN</v>
      </c>
      <c r="B39" s="40"/>
      <c r="C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2"/>
    </row>
    <row r="40" spans="1:18" s="169" customFormat="1" ht="88" hidden="1" customHeight="1">
      <c r="A40" s="163">
        <v>1</v>
      </c>
      <c r="B40" s="350" t="str">
        <f>L11</f>
        <v>SINGLE JERSEY 100% CM16 230GSM</v>
      </c>
      <c r="C40" s="351"/>
      <c r="D40" s="164" t="s">
        <v>51</v>
      </c>
      <c r="E40" s="223" t="s">
        <v>191</v>
      </c>
      <c r="F40" s="165" t="s">
        <v>10</v>
      </c>
      <c r="G40" s="166">
        <f>P21</f>
        <v>0</v>
      </c>
      <c r="H40" s="165">
        <v>0.79</v>
      </c>
      <c r="I40" s="167">
        <f>G40*H40</f>
        <v>0</v>
      </c>
      <c r="J40" s="167">
        <f>I40*4%+I40*3%</f>
        <v>0</v>
      </c>
      <c r="K40" s="167">
        <v>2</v>
      </c>
      <c r="L40" s="168">
        <f>+K40+J40+I40</f>
        <v>2</v>
      </c>
      <c r="M40" s="355" t="s">
        <v>193</v>
      </c>
      <c r="N40" s="356"/>
      <c r="O40" s="356"/>
      <c r="P40" s="357"/>
    </row>
    <row r="41" spans="1:18" s="169" customFormat="1" ht="98.5" hidden="1" customHeight="1">
      <c r="A41" s="163">
        <v>2</v>
      </c>
      <c r="B41" s="341" t="s">
        <v>116</v>
      </c>
      <c r="C41" s="343"/>
      <c r="D41" s="164" t="s">
        <v>64</v>
      </c>
      <c r="E41" s="223" t="s">
        <v>191</v>
      </c>
      <c r="F41" s="165" t="s">
        <v>10</v>
      </c>
      <c r="G41" s="166">
        <f>G40</f>
        <v>0</v>
      </c>
      <c r="H41" s="165">
        <v>2.1999999999999999E-2</v>
      </c>
      <c r="I41" s="167">
        <f t="shared" ref="I41" si="5">G41*H41</f>
        <v>0</v>
      </c>
      <c r="J41" s="167"/>
      <c r="K41" s="167"/>
      <c r="L41" s="168">
        <f>+K41+J41+I41</f>
        <v>0</v>
      </c>
      <c r="M41" s="355" t="s">
        <v>194</v>
      </c>
      <c r="N41" s="356"/>
      <c r="O41" s="356"/>
      <c r="P41" s="357"/>
      <c r="R41" s="169">
        <f>10/0.02</f>
        <v>500</v>
      </c>
    </row>
    <row r="42" spans="1:18" s="43" customFormat="1" ht="40.5" customHeight="1">
      <c r="A42" s="39" t="str">
        <f>$D$27</f>
        <v>DULL BLUE</v>
      </c>
      <c r="B42" s="50"/>
      <c r="C42" s="5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2"/>
    </row>
    <row r="43" spans="1:18" s="5" customFormat="1" ht="105.7" customHeight="1">
      <c r="A43" s="44">
        <v>3</v>
      </c>
      <c r="B43" s="353" t="str">
        <f>B40</f>
        <v>SINGLE JERSEY 100% CM16 230GSM</v>
      </c>
      <c r="C43" s="354"/>
      <c r="D43" s="45" t="s">
        <v>51</v>
      </c>
      <c r="E43" s="223" t="s">
        <v>192</v>
      </c>
      <c r="F43" s="46" t="s">
        <v>10</v>
      </c>
      <c r="G43" s="47">
        <f>P27</f>
        <v>318</v>
      </c>
      <c r="H43" s="165">
        <v>0.79</v>
      </c>
      <c r="I43" s="48">
        <f>G43*H43</f>
        <v>251.22</v>
      </c>
      <c r="J43" s="177">
        <f>I43*10%+I43/30*0.5+6</f>
        <v>35.308999999999997</v>
      </c>
      <c r="K43" s="177">
        <v>2</v>
      </c>
      <c r="L43" s="49">
        <f>+K43+J43+I43</f>
        <v>288.529</v>
      </c>
      <c r="M43" s="355" t="s">
        <v>256</v>
      </c>
      <c r="N43" s="356"/>
      <c r="O43" s="356"/>
      <c r="P43" s="357"/>
    </row>
    <row r="44" spans="1:18" s="5" customFormat="1" ht="94.05" customHeight="1">
      <c r="A44" s="44">
        <v>4</v>
      </c>
      <c r="B44" s="353" t="str">
        <f>B41</f>
        <v>RIB 1X1 100% COTTON CM16 300-330GSM</v>
      </c>
      <c r="C44" s="354"/>
      <c r="D44" s="45" t="s">
        <v>64</v>
      </c>
      <c r="E44" s="223" t="s">
        <v>192</v>
      </c>
      <c r="F44" s="46" t="s">
        <v>10</v>
      </c>
      <c r="G44" s="47">
        <f>G43</f>
        <v>318</v>
      </c>
      <c r="H44" s="165">
        <v>2.1999999999999999E-2</v>
      </c>
      <c r="I44" s="48">
        <f t="shared" ref="I44" si="6">G44*H44</f>
        <v>6.9959999999999996</v>
      </c>
      <c r="J44" s="167">
        <f>I44*10%+3</f>
        <v>3.6996000000000002</v>
      </c>
      <c r="K44" s="167"/>
      <c r="L44" s="49">
        <f t="shared" ref="L44" si="7">+K44+J44+I44</f>
        <v>10.695599999999999</v>
      </c>
      <c r="M44" s="355" t="s">
        <v>257</v>
      </c>
      <c r="N44" s="356"/>
      <c r="O44" s="356"/>
      <c r="P44" s="357"/>
    </row>
    <row r="45" spans="1:18" s="43" customFormat="1" ht="39.049999999999997" hidden="1" customHeight="1">
      <c r="A45" s="39" t="str">
        <f>$D$33</f>
        <v>WHITE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2"/>
    </row>
    <row r="46" spans="1:18" s="5" customFormat="1" ht="83.95" hidden="1" customHeight="1">
      <c r="A46" s="44">
        <v>5</v>
      </c>
      <c r="B46" s="353" t="str">
        <f>B43</f>
        <v>SINGLE JERSEY 100% CM16 230GSM</v>
      </c>
      <c r="C46" s="354"/>
      <c r="D46" s="45" t="s">
        <v>51</v>
      </c>
      <c r="E46" s="223" t="s">
        <v>182</v>
      </c>
      <c r="F46" s="46" t="s">
        <v>10</v>
      </c>
      <c r="G46" s="47">
        <f>P33</f>
        <v>0</v>
      </c>
      <c r="H46" s="165">
        <v>0.79</v>
      </c>
      <c r="I46" s="48">
        <f>G46*H46</f>
        <v>0</v>
      </c>
      <c r="J46" s="48">
        <f>I46*4%+I46*3%</f>
        <v>0</v>
      </c>
      <c r="K46" s="48">
        <v>2</v>
      </c>
      <c r="L46" s="49">
        <f>+K46+J46+I46</f>
        <v>2</v>
      </c>
      <c r="M46" s="355" t="s">
        <v>197</v>
      </c>
      <c r="N46" s="356"/>
      <c r="O46" s="356"/>
      <c r="P46" s="357"/>
    </row>
    <row r="47" spans="1:18" s="5" customFormat="1" ht="81.650000000000006" hidden="1" customHeight="1">
      <c r="A47" s="44">
        <v>6</v>
      </c>
      <c r="B47" s="353" t="str">
        <f>B41</f>
        <v>RIB 1X1 100% COTTON CM16 300-330GSM</v>
      </c>
      <c r="C47" s="354"/>
      <c r="D47" s="45" t="s">
        <v>64</v>
      </c>
      <c r="E47" s="223" t="str">
        <f>E46</f>
        <v>BRIGHT WHITE 11-0601 TPG</v>
      </c>
      <c r="F47" s="46" t="s">
        <v>10</v>
      </c>
      <c r="G47" s="47">
        <f>G46</f>
        <v>0</v>
      </c>
      <c r="H47" s="165">
        <v>2.1999999999999999E-2</v>
      </c>
      <c r="I47" s="48">
        <f t="shared" ref="I47" si="8">G47*H47</f>
        <v>0</v>
      </c>
      <c r="J47" s="48"/>
      <c r="K47" s="48"/>
      <c r="L47" s="49">
        <f t="shared" ref="L47" si="9">+K47+J47+I47</f>
        <v>0</v>
      </c>
      <c r="M47" s="355" t="s">
        <v>198</v>
      </c>
      <c r="N47" s="356"/>
      <c r="O47" s="356"/>
      <c r="P47" s="357"/>
    </row>
    <row r="48" spans="1:18" s="51" customFormat="1" ht="33" customHeight="1" thickBot="1">
      <c r="B48" s="8" t="s">
        <v>22</v>
      </c>
      <c r="G48" s="52"/>
      <c r="P48" s="53"/>
    </row>
    <row r="49" spans="1:16" s="54" customFormat="1" ht="124" customHeight="1">
      <c r="A49" s="325" t="s">
        <v>23</v>
      </c>
      <c r="B49" s="326"/>
      <c r="C49" s="326"/>
      <c r="D49" s="326"/>
      <c r="E49" s="327"/>
      <c r="F49" s="170" t="s">
        <v>47</v>
      </c>
      <c r="G49" s="170" t="s">
        <v>24</v>
      </c>
      <c r="H49" s="388" t="s">
        <v>42</v>
      </c>
      <c r="I49" s="389"/>
      <c r="J49" s="172" t="s">
        <v>19</v>
      </c>
      <c r="K49" s="170" t="s">
        <v>48</v>
      </c>
      <c r="L49" s="170" t="s">
        <v>25</v>
      </c>
      <c r="M49" s="171" t="s">
        <v>26</v>
      </c>
      <c r="N49" s="171" t="s">
        <v>27</v>
      </c>
      <c r="O49" s="171" t="s">
        <v>28</v>
      </c>
      <c r="P49" s="173" t="s">
        <v>29</v>
      </c>
    </row>
    <row r="50" spans="1:16" s="169" customFormat="1" ht="63.95" hidden="1" customHeight="1">
      <c r="A50" s="174">
        <v>1</v>
      </c>
      <c r="B50" s="390" t="s">
        <v>41</v>
      </c>
      <c r="C50" s="390"/>
      <c r="D50" s="390"/>
      <c r="E50" s="390"/>
      <c r="F50" s="85" t="s">
        <v>201</v>
      </c>
      <c r="G50" s="225" t="s">
        <v>202</v>
      </c>
      <c r="H50" s="323" t="str">
        <f>$D$18</f>
        <v xml:space="preserve"> LT BROWN</v>
      </c>
      <c r="I50" s="324"/>
      <c r="J50" s="175" t="s">
        <v>30</v>
      </c>
      <c r="K50" s="175">
        <f>$P$21</f>
        <v>0</v>
      </c>
      <c r="L50" s="176">
        <f>130/4500</f>
        <v>2.8888888888888888E-2</v>
      </c>
      <c r="M50" s="177">
        <f t="shared" ref="M50:M52" si="10">K50*L50</f>
        <v>0</v>
      </c>
      <c r="N50" s="178"/>
      <c r="O50" s="179">
        <f t="shared" ref="O50:O52" si="11">ROUNDUP(N50+M50,0)</f>
        <v>0</v>
      </c>
      <c r="P50" s="180"/>
    </row>
    <row r="51" spans="1:16" s="169" customFormat="1" ht="63.1" customHeight="1">
      <c r="A51" s="174">
        <v>1</v>
      </c>
      <c r="B51" s="390" t="s">
        <v>41</v>
      </c>
      <c r="C51" s="390"/>
      <c r="D51" s="390"/>
      <c r="E51" s="390"/>
      <c r="F51" s="85" t="s">
        <v>199</v>
      </c>
      <c r="G51" s="225" t="s">
        <v>200</v>
      </c>
      <c r="H51" s="323" t="str">
        <f>$D$24</f>
        <v>DULL BLUE</v>
      </c>
      <c r="I51" s="324"/>
      <c r="J51" s="175" t="s">
        <v>30</v>
      </c>
      <c r="K51" s="175">
        <f>$P$27</f>
        <v>318</v>
      </c>
      <c r="L51" s="176">
        <f t="shared" ref="L51:L52" si="12">130/4500</f>
        <v>2.8888888888888888E-2</v>
      </c>
      <c r="M51" s="177">
        <f t="shared" si="10"/>
        <v>9.1866666666666656</v>
      </c>
      <c r="N51" s="178"/>
      <c r="O51" s="179">
        <f t="shared" si="11"/>
        <v>10</v>
      </c>
      <c r="P51" s="180"/>
    </row>
    <row r="52" spans="1:16" s="169" customFormat="1" ht="55.45" hidden="1" customHeight="1">
      <c r="A52" s="174">
        <v>1</v>
      </c>
      <c r="B52" s="396" t="s">
        <v>41</v>
      </c>
      <c r="C52" s="397"/>
      <c r="D52" s="397"/>
      <c r="E52" s="398"/>
      <c r="F52" s="85" t="s">
        <v>40</v>
      </c>
      <c r="G52" s="225" t="s">
        <v>183</v>
      </c>
      <c r="H52" s="323" t="str">
        <f>$D$30</f>
        <v>WHITE</v>
      </c>
      <c r="I52" s="324"/>
      <c r="J52" s="175" t="s">
        <v>30</v>
      </c>
      <c r="K52" s="175">
        <f>$P$33</f>
        <v>0</v>
      </c>
      <c r="L52" s="176">
        <f t="shared" si="12"/>
        <v>2.8888888888888888E-2</v>
      </c>
      <c r="M52" s="177">
        <f t="shared" si="10"/>
        <v>0</v>
      </c>
      <c r="N52" s="178"/>
      <c r="O52" s="179">
        <f t="shared" si="11"/>
        <v>0</v>
      </c>
      <c r="P52" s="180"/>
    </row>
    <row r="53" spans="1:16" s="169" customFormat="1" ht="68.150000000000006" hidden="1" customHeight="1">
      <c r="A53" s="174">
        <v>2</v>
      </c>
      <c r="B53" s="341" t="s">
        <v>184</v>
      </c>
      <c r="C53" s="342"/>
      <c r="D53" s="342"/>
      <c r="E53" s="343"/>
      <c r="F53" s="224" t="s">
        <v>90</v>
      </c>
      <c r="G53" s="225"/>
      <c r="H53" s="323" t="str">
        <f>$D$18</f>
        <v xml:space="preserve"> LT BROWN</v>
      </c>
      <c r="I53" s="324"/>
      <c r="J53" s="175" t="s">
        <v>31</v>
      </c>
      <c r="K53" s="175">
        <f>$P$21</f>
        <v>0</v>
      </c>
      <c r="L53" s="176">
        <v>1</v>
      </c>
      <c r="M53" s="178">
        <f t="shared" ref="M53:M55" si="13">L53*K53</f>
        <v>0</v>
      </c>
      <c r="N53" s="178"/>
      <c r="O53" s="179">
        <f t="shared" ref="O53:O55" si="14">N53+M53</f>
        <v>0</v>
      </c>
      <c r="P53" s="59" t="s">
        <v>207</v>
      </c>
    </row>
    <row r="54" spans="1:16" s="169" customFormat="1" ht="67" customHeight="1">
      <c r="A54" s="174">
        <v>2</v>
      </c>
      <c r="B54" s="341" t="s">
        <v>184</v>
      </c>
      <c r="C54" s="342"/>
      <c r="D54" s="342"/>
      <c r="E54" s="343"/>
      <c r="F54" s="224" t="s">
        <v>90</v>
      </c>
      <c r="G54" s="225"/>
      <c r="H54" s="323" t="str">
        <f>$D$24</f>
        <v>DULL BLUE</v>
      </c>
      <c r="I54" s="324"/>
      <c r="J54" s="175" t="s">
        <v>31</v>
      </c>
      <c r="K54" s="175">
        <f>$P$27</f>
        <v>318</v>
      </c>
      <c r="L54" s="176">
        <v>1</v>
      </c>
      <c r="M54" s="178">
        <f t="shared" si="13"/>
        <v>318</v>
      </c>
      <c r="N54" s="178"/>
      <c r="O54" s="179">
        <f t="shared" si="14"/>
        <v>318</v>
      </c>
      <c r="P54" s="59" t="s">
        <v>207</v>
      </c>
    </row>
    <row r="55" spans="1:16" s="169" customFormat="1" ht="67" hidden="1" customHeight="1">
      <c r="A55" s="174">
        <v>2</v>
      </c>
      <c r="B55" s="341" t="s">
        <v>184</v>
      </c>
      <c r="C55" s="342"/>
      <c r="D55" s="342"/>
      <c r="E55" s="343"/>
      <c r="F55" s="224" t="s">
        <v>90</v>
      </c>
      <c r="G55" s="225"/>
      <c r="H55" s="323" t="str">
        <f>$D$30</f>
        <v>WHITE</v>
      </c>
      <c r="I55" s="324"/>
      <c r="J55" s="175" t="s">
        <v>31</v>
      </c>
      <c r="K55" s="175">
        <f>$P$33</f>
        <v>0</v>
      </c>
      <c r="L55" s="176">
        <v>1</v>
      </c>
      <c r="M55" s="178">
        <f t="shared" si="13"/>
        <v>0</v>
      </c>
      <c r="N55" s="178"/>
      <c r="O55" s="179">
        <f t="shared" si="14"/>
        <v>0</v>
      </c>
      <c r="P55" s="59" t="s">
        <v>207</v>
      </c>
    </row>
    <row r="56" spans="1:16" s="62" customFormat="1" ht="19.45" customHeight="1">
      <c r="A56" s="38"/>
      <c r="B56" s="38"/>
      <c r="C56" s="38"/>
      <c r="D56" s="38"/>
      <c r="E56" s="38"/>
      <c r="F56" s="38"/>
      <c r="G56" s="61"/>
      <c r="H56" s="38"/>
      <c r="I56" s="38"/>
      <c r="J56" s="38"/>
      <c r="K56" s="38"/>
      <c r="L56" s="38"/>
      <c r="M56" s="38"/>
      <c r="N56" s="38"/>
      <c r="O56" s="38"/>
      <c r="P56" s="38"/>
    </row>
    <row r="57" spans="1:16" s="51" customFormat="1" ht="33" customHeight="1" thickBot="1">
      <c r="B57" s="8" t="s">
        <v>72</v>
      </c>
      <c r="F57" s="63"/>
      <c r="G57" s="64"/>
      <c r="H57" s="63"/>
      <c r="I57" s="63"/>
      <c r="J57" s="63"/>
      <c r="K57" s="63"/>
      <c r="L57" s="63"/>
      <c r="M57" s="63"/>
      <c r="N57" s="63"/>
      <c r="O57" s="63"/>
      <c r="P57" s="65"/>
    </row>
    <row r="58" spans="1:16" s="54" customFormat="1" ht="119.95" customHeight="1">
      <c r="A58" s="391" t="s">
        <v>23</v>
      </c>
      <c r="B58" s="392"/>
      <c r="C58" s="392"/>
      <c r="D58" s="392"/>
      <c r="E58" s="393"/>
      <c r="F58" s="88" t="s">
        <v>47</v>
      </c>
      <c r="G58" s="88" t="s">
        <v>24</v>
      </c>
      <c r="H58" s="394" t="s">
        <v>42</v>
      </c>
      <c r="I58" s="395"/>
      <c r="J58" s="89" t="s">
        <v>19</v>
      </c>
      <c r="K58" s="88" t="s">
        <v>48</v>
      </c>
      <c r="L58" s="88" t="s">
        <v>25</v>
      </c>
      <c r="M58" s="90" t="s">
        <v>26</v>
      </c>
      <c r="N58" s="90" t="s">
        <v>27</v>
      </c>
      <c r="O58" s="90" t="s">
        <v>28</v>
      </c>
      <c r="P58" s="91" t="s">
        <v>29</v>
      </c>
    </row>
    <row r="59" spans="1:16" s="5" customFormat="1" ht="47.95" hidden="1" customHeight="1">
      <c r="A59" s="55">
        <v>1</v>
      </c>
      <c r="B59" s="284" t="s">
        <v>108</v>
      </c>
      <c r="C59" s="285"/>
      <c r="D59" s="285"/>
      <c r="E59" s="285"/>
      <c r="F59" s="85" t="s">
        <v>40</v>
      </c>
      <c r="G59" s="85"/>
      <c r="H59" s="286" t="str">
        <f>$D$21</f>
        <v xml:space="preserve"> LT BROWN</v>
      </c>
      <c r="I59" s="287"/>
      <c r="J59" s="56" t="s">
        <v>31</v>
      </c>
      <c r="K59" s="56">
        <f>$P$21</f>
        <v>0</v>
      </c>
      <c r="L59" s="60">
        <v>1</v>
      </c>
      <c r="M59" s="60">
        <f t="shared" ref="M59:M73" si="15">L59*K59</f>
        <v>0</v>
      </c>
      <c r="N59" s="60"/>
      <c r="O59" s="58">
        <f t="shared" ref="O59:O76" si="16">N59+M59</f>
        <v>0</v>
      </c>
      <c r="P59" s="122" t="s">
        <v>208</v>
      </c>
    </row>
    <row r="60" spans="1:16" s="5" customFormat="1" ht="47.95" customHeight="1">
      <c r="A60" s="55">
        <v>1</v>
      </c>
      <c r="B60" s="284" t="s">
        <v>108</v>
      </c>
      <c r="C60" s="285"/>
      <c r="D60" s="285"/>
      <c r="E60" s="285"/>
      <c r="F60" s="85" t="s">
        <v>40</v>
      </c>
      <c r="G60" s="85"/>
      <c r="H60" s="286" t="str">
        <f>$D$27</f>
        <v>DULL BLUE</v>
      </c>
      <c r="I60" s="287"/>
      <c r="J60" s="56" t="s">
        <v>31</v>
      </c>
      <c r="K60" s="56">
        <f>$P$27</f>
        <v>318</v>
      </c>
      <c r="L60" s="60">
        <v>1</v>
      </c>
      <c r="M60" s="60">
        <f t="shared" si="15"/>
        <v>318</v>
      </c>
      <c r="N60" s="60"/>
      <c r="O60" s="58">
        <f t="shared" si="16"/>
        <v>318</v>
      </c>
      <c r="P60" s="122" t="s">
        <v>208</v>
      </c>
    </row>
    <row r="61" spans="1:16" s="5" customFormat="1" ht="47.95" hidden="1" customHeight="1">
      <c r="A61" s="55">
        <v>1</v>
      </c>
      <c r="B61" s="284" t="s">
        <v>108</v>
      </c>
      <c r="C61" s="285"/>
      <c r="D61" s="285"/>
      <c r="E61" s="285"/>
      <c r="F61" s="85" t="s">
        <v>40</v>
      </c>
      <c r="G61" s="85"/>
      <c r="H61" s="286" t="str">
        <f>$D$33</f>
        <v>WHITE</v>
      </c>
      <c r="I61" s="287"/>
      <c r="J61" s="56" t="s">
        <v>31</v>
      </c>
      <c r="K61" s="56">
        <f>$P$33</f>
        <v>0</v>
      </c>
      <c r="L61" s="60">
        <v>1</v>
      </c>
      <c r="M61" s="60">
        <f t="shared" si="15"/>
        <v>0</v>
      </c>
      <c r="N61" s="60"/>
      <c r="O61" s="58">
        <f t="shared" si="16"/>
        <v>0</v>
      </c>
      <c r="P61" s="122" t="s">
        <v>208</v>
      </c>
    </row>
    <row r="62" spans="1:16" s="5" customFormat="1" ht="40.5" hidden="1" customHeight="1">
      <c r="A62" s="55">
        <v>2</v>
      </c>
      <c r="B62" s="284" t="s">
        <v>118</v>
      </c>
      <c r="C62" s="285"/>
      <c r="D62" s="285"/>
      <c r="E62" s="285"/>
      <c r="F62" s="85" t="s">
        <v>117</v>
      </c>
      <c r="G62" s="85"/>
      <c r="H62" s="286" t="str">
        <f>$D$21</f>
        <v xml:space="preserve"> LT BROWN</v>
      </c>
      <c r="I62" s="287"/>
      <c r="J62" s="56" t="s">
        <v>31</v>
      </c>
      <c r="K62" s="56">
        <f>$P$21</f>
        <v>0</v>
      </c>
      <c r="L62" s="60">
        <v>1</v>
      </c>
      <c r="M62" s="60">
        <f t="shared" si="15"/>
        <v>0</v>
      </c>
      <c r="N62" s="60"/>
      <c r="O62" s="58">
        <f t="shared" si="16"/>
        <v>0</v>
      </c>
      <c r="P62" s="59" t="s">
        <v>150</v>
      </c>
    </row>
    <row r="63" spans="1:16" s="5" customFormat="1" ht="40.5" customHeight="1">
      <c r="A63" s="55">
        <v>2</v>
      </c>
      <c r="B63" s="284" t="s">
        <v>118</v>
      </c>
      <c r="C63" s="285"/>
      <c r="D63" s="285"/>
      <c r="E63" s="285"/>
      <c r="F63" s="85" t="s">
        <v>117</v>
      </c>
      <c r="G63" s="85"/>
      <c r="H63" s="286" t="str">
        <f>$D$27</f>
        <v>DULL BLUE</v>
      </c>
      <c r="I63" s="287"/>
      <c r="J63" s="56" t="s">
        <v>31</v>
      </c>
      <c r="K63" s="56">
        <f>$P$27</f>
        <v>318</v>
      </c>
      <c r="L63" s="60">
        <v>1</v>
      </c>
      <c r="M63" s="60">
        <f t="shared" si="15"/>
        <v>318</v>
      </c>
      <c r="N63" s="60"/>
      <c r="O63" s="58">
        <f t="shared" si="16"/>
        <v>318</v>
      </c>
      <c r="P63" s="59" t="s">
        <v>150</v>
      </c>
    </row>
    <row r="64" spans="1:16" s="5" customFormat="1" ht="40.5" hidden="1" customHeight="1">
      <c r="A64" s="55">
        <v>2</v>
      </c>
      <c r="B64" s="284" t="s">
        <v>118</v>
      </c>
      <c r="C64" s="285"/>
      <c r="D64" s="285"/>
      <c r="E64" s="285"/>
      <c r="F64" s="85" t="s">
        <v>117</v>
      </c>
      <c r="G64" s="85"/>
      <c r="H64" s="286" t="str">
        <f>$D$33</f>
        <v>WHITE</v>
      </c>
      <c r="I64" s="287"/>
      <c r="J64" s="56" t="s">
        <v>31</v>
      </c>
      <c r="K64" s="56">
        <f t="shared" ref="K64:K70" si="17">$P$33</f>
        <v>0</v>
      </c>
      <c r="L64" s="60">
        <v>1</v>
      </c>
      <c r="M64" s="60">
        <f t="shared" si="15"/>
        <v>0</v>
      </c>
      <c r="N64" s="60"/>
      <c r="O64" s="58">
        <f t="shared" si="16"/>
        <v>0</v>
      </c>
      <c r="P64" s="59" t="s">
        <v>150</v>
      </c>
    </row>
    <row r="65" spans="1:16" s="5" customFormat="1" ht="47.95" hidden="1" customHeight="1">
      <c r="A65" s="55">
        <v>3</v>
      </c>
      <c r="B65" s="284" t="s">
        <v>109</v>
      </c>
      <c r="C65" s="285"/>
      <c r="D65" s="285"/>
      <c r="E65" s="285"/>
      <c r="F65" s="85" t="s">
        <v>40</v>
      </c>
      <c r="G65" s="85"/>
      <c r="H65" s="286" t="str">
        <f>$D$21</f>
        <v xml:space="preserve"> LT BROWN</v>
      </c>
      <c r="I65" s="287"/>
      <c r="J65" s="56" t="s">
        <v>31</v>
      </c>
      <c r="K65" s="56">
        <f>$P$21</f>
        <v>0</v>
      </c>
      <c r="L65" s="60">
        <v>1</v>
      </c>
      <c r="M65" s="60">
        <f t="shared" si="15"/>
        <v>0</v>
      </c>
      <c r="N65" s="60"/>
      <c r="O65" s="58">
        <f t="shared" si="16"/>
        <v>0</v>
      </c>
      <c r="P65" s="123" t="s">
        <v>156</v>
      </c>
    </row>
    <row r="66" spans="1:16" s="5" customFormat="1" ht="41.5" customHeight="1">
      <c r="A66" s="55">
        <v>3</v>
      </c>
      <c r="B66" s="284" t="s">
        <v>109</v>
      </c>
      <c r="C66" s="285"/>
      <c r="D66" s="285"/>
      <c r="E66" s="285"/>
      <c r="F66" s="85" t="s">
        <v>40</v>
      </c>
      <c r="G66" s="85"/>
      <c r="H66" s="286" t="str">
        <f>$D$27</f>
        <v>DULL BLUE</v>
      </c>
      <c r="I66" s="287"/>
      <c r="J66" s="56" t="s">
        <v>31</v>
      </c>
      <c r="K66" s="56">
        <f>$P$27</f>
        <v>318</v>
      </c>
      <c r="L66" s="60">
        <v>1</v>
      </c>
      <c r="M66" s="60">
        <f t="shared" si="15"/>
        <v>318</v>
      </c>
      <c r="N66" s="60"/>
      <c r="O66" s="58">
        <f t="shared" si="16"/>
        <v>318</v>
      </c>
      <c r="P66" s="123" t="s">
        <v>156</v>
      </c>
    </row>
    <row r="67" spans="1:16" s="5" customFormat="1" ht="41.5" hidden="1" customHeight="1">
      <c r="A67" s="55">
        <v>3</v>
      </c>
      <c r="B67" s="284" t="s">
        <v>109</v>
      </c>
      <c r="C67" s="285"/>
      <c r="D67" s="285"/>
      <c r="E67" s="285"/>
      <c r="F67" s="85" t="s">
        <v>40</v>
      </c>
      <c r="G67" s="85"/>
      <c r="H67" s="286" t="str">
        <f>$D$33</f>
        <v>WHITE</v>
      </c>
      <c r="I67" s="287"/>
      <c r="J67" s="56" t="s">
        <v>31</v>
      </c>
      <c r="K67" s="56">
        <f t="shared" si="17"/>
        <v>0</v>
      </c>
      <c r="L67" s="60">
        <v>1</v>
      </c>
      <c r="M67" s="60">
        <f t="shared" si="15"/>
        <v>0</v>
      </c>
      <c r="N67" s="60"/>
      <c r="O67" s="58">
        <f t="shared" si="16"/>
        <v>0</v>
      </c>
      <c r="P67" s="123" t="s">
        <v>156</v>
      </c>
    </row>
    <row r="68" spans="1:16" s="5" customFormat="1" ht="44.25" hidden="1" customHeight="1">
      <c r="A68" s="55">
        <v>4</v>
      </c>
      <c r="B68" s="284" t="s">
        <v>110</v>
      </c>
      <c r="C68" s="285"/>
      <c r="D68" s="285"/>
      <c r="E68" s="285"/>
      <c r="F68" s="85" t="s">
        <v>117</v>
      </c>
      <c r="G68" s="85"/>
      <c r="H68" s="286" t="str">
        <f>$D$21</f>
        <v xml:space="preserve"> LT BROWN</v>
      </c>
      <c r="I68" s="287"/>
      <c r="J68" s="56" t="s">
        <v>31</v>
      </c>
      <c r="K68" s="56">
        <f>$P$21</f>
        <v>0</v>
      </c>
      <c r="L68" s="57">
        <f>1/50</f>
        <v>0.02</v>
      </c>
      <c r="M68" s="60">
        <f t="shared" si="15"/>
        <v>0</v>
      </c>
      <c r="N68" s="60"/>
      <c r="O68" s="58">
        <f t="shared" si="16"/>
        <v>0</v>
      </c>
      <c r="P68" s="59"/>
    </row>
    <row r="69" spans="1:16" s="5" customFormat="1" ht="47.95" customHeight="1">
      <c r="A69" s="55">
        <v>4</v>
      </c>
      <c r="B69" s="284" t="s">
        <v>110</v>
      </c>
      <c r="C69" s="285"/>
      <c r="D69" s="285"/>
      <c r="E69" s="285"/>
      <c r="F69" s="85" t="s">
        <v>117</v>
      </c>
      <c r="G69" s="85"/>
      <c r="H69" s="286" t="str">
        <f>$D$27</f>
        <v>DULL BLUE</v>
      </c>
      <c r="I69" s="287"/>
      <c r="J69" s="56" t="s">
        <v>31</v>
      </c>
      <c r="K69" s="56">
        <f>$P$27</f>
        <v>318</v>
      </c>
      <c r="L69" s="57">
        <f>1/50</f>
        <v>0.02</v>
      </c>
      <c r="M69" s="60">
        <f t="shared" si="15"/>
        <v>6.36</v>
      </c>
      <c r="N69" s="60"/>
      <c r="O69" s="58">
        <f t="shared" si="16"/>
        <v>6.36</v>
      </c>
      <c r="P69" s="59"/>
    </row>
    <row r="70" spans="1:16" s="5" customFormat="1" ht="47.95" hidden="1" customHeight="1">
      <c r="A70" s="55">
        <v>4</v>
      </c>
      <c r="B70" s="284" t="s">
        <v>110</v>
      </c>
      <c r="C70" s="285"/>
      <c r="D70" s="285"/>
      <c r="E70" s="285"/>
      <c r="F70" s="85" t="s">
        <v>117</v>
      </c>
      <c r="G70" s="85"/>
      <c r="H70" s="286" t="str">
        <f>$D$33</f>
        <v>WHITE</v>
      </c>
      <c r="I70" s="287"/>
      <c r="J70" s="56" t="s">
        <v>31</v>
      </c>
      <c r="K70" s="56">
        <f t="shared" si="17"/>
        <v>0</v>
      </c>
      <c r="L70" s="57">
        <f>1/50</f>
        <v>0.02</v>
      </c>
      <c r="M70" s="60">
        <f t="shared" si="15"/>
        <v>0</v>
      </c>
      <c r="N70" s="60"/>
      <c r="O70" s="58">
        <f t="shared" si="16"/>
        <v>0</v>
      </c>
      <c r="P70" s="59"/>
    </row>
    <row r="71" spans="1:16" s="5" customFormat="1" ht="43.05" hidden="1" customHeight="1">
      <c r="A71" s="55">
        <v>5</v>
      </c>
      <c r="B71" s="284" t="s">
        <v>56</v>
      </c>
      <c r="C71" s="285"/>
      <c r="D71" s="285"/>
      <c r="E71" s="285"/>
      <c r="F71" s="85" t="s">
        <v>58</v>
      </c>
      <c r="G71" s="85"/>
      <c r="H71" s="286" t="str">
        <f>$D$21</f>
        <v xml:space="preserve"> LT BROWN</v>
      </c>
      <c r="I71" s="287"/>
      <c r="J71" s="56" t="s">
        <v>31</v>
      </c>
      <c r="K71" s="56">
        <f>$P$21</f>
        <v>0</v>
      </c>
      <c r="L71" s="57">
        <f>1/50</f>
        <v>0.02</v>
      </c>
      <c r="M71" s="60">
        <f t="shared" si="15"/>
        <v>0</v>
      </c>
      <c r="N71" s="60"/>
      <c r="O71" s="58">
        <f t="shared" si="16"/>
        <v>0</v>
      </c>
      <c r="P71" s="59"/>
    </row>
    <row r="72" spans="1:16" s="5" customFormat="1" ht="47.95" customHeight="1">
      <c r="A72" s="55">
        <v>5</v>
      </c>
      <c r="B72" s="284" t="s">
        <v>56</v>
      </c>
      <c r="C72" s="285"/>
      <c r="D72" s="285"/>
      <c r="E72" s="285"/>
      <c r="F72" s="85" t="s">
        <v>58</v>
      </c>
      <c r="G72" s="85"/>
      <c r="H72" s="286" t="str">
        <f>$D$27</f>
        <v>DULL BLUE</v>
      </c>
      <c r="I72" s="287"/>
      <c r="J72" s="56" t="s">
        <v>31</v>
      </c>
      <c r="K72" s="56">
        <f>$P$27</f>
        <v>318</v>
      </c>
      <c r="L72" s="57">
        <f t="shared" ref="L72:L73" si="18">1/50</f>
        <v>0.02</v>
      </c>
      <c r="M72" s="60">
        <f t="shared" si="15"/>
        <v>6.36</v>
      </c>
      <c r="N72" s="60"/>
      <c r="O72" s="58">
        <f t="shared" si="16"/>
        <v>6.36</v>
      </c>
      <c r="P72" s="59"/>
    </row>
    <row r="73" spans="1:16" s="5" customFormat="1" ht="40.5" hidden="1" customHeight="1">
      <c r="A73" s="55">
        <v>5</v>
      </c>
      <c r="B73" s="284" t="s">
        <v>56</v>
      </c>
      <c r="C73" s="285"/>
      <c r="D73" s="285"/>
      <c r="E73" s="285"/>
      <c r="F73" s="85" t="s">
        <v>58</v>
      </c>
      <c r="G73" s="85"/>
      <c r="H73" s="286" t="str">
        <f>$D$33</f>
        <v>WHITE</v>
      </c>
      <c r="I73" s="287"/>
      <c r="J73" s="56" t="s">
        <v>31</v>
      </c>
      <c r="K73" s="56">
        <f t="shared" ref="K73" si="19">$P$33</f>
        <v>0</v>
      </c>
      <c r="L73" s="57">
        <f t="shared" si="18"/>
        <v>0.02</v>
      </c>
      <c r="M73" s="60">
        <f t="shared" si="15"/>
        <v>0</v>
      </c>
      <c r="N73" s="60"/>
      <c r="O73" s="58">
        <f t="shared" si="16"/>
        <v>0</v>
      </c>
      <c r="P73" s="59"/>
    </row>
    <row r="74" spans="1:16" s="5" customFormat="1" ht="47.95" hidden="1" customHeight="1">
      <c r="A74" s="55">
        <v>6</v>
      </c>
      <c r="B74" s="353" t="s">
        <v>57</v>
      </c>
      <c r="C74" s="383"/>
      <c r="D74" s="383"/>
      <c r="E74" s="354"/>
      <c r="F74" s="85" t="s">
        <v>58</v>
      </c>
      <c r="G74" s="85"/>
      <c r="H74" s="286" t="str">
        <f>$D$21</f>
        <v xml:space="preserve"> LT BROWN</v>
      </c>
      <c r="I74" s="287"/>
      <c r="J74" s="56" t="s">
        <v>31</v>
      </c>
      <c r="K74" s="56">
        <f>$P$21</f>
        <v>0</v>
      </c>
      <c r="L74" s="57">
        <f>L71*2</f>
        <v>0.04</v>
      </c>
      <c r="M74" s="60">
        <f>ROUNDUP(M71*2,0)</f>
        <v>0</v>
      </c>
      <c r="N74" s="60"/>
      <c r="O74" s="58">
        <f t="shared" si="16"/>
        <v>0</v>
      </c>
      <c r="P74" s="59"/>
    </row>
    <row r="75" spans="1:16" s="5" customFormat="1" ht="47.95" customHeight="1">
      <c r="A75" s="55">
        <v>6</v>
      </c>
      <c r="B75" s="353" t="s">
        <v>57</v>
      </c>
      <c r="C75" s="383"/>
      <c r="D75" s="383"/>
      <c r="E75" s="354"/>
      <c r="F75" s="85" t="s">
        <v>58</v>
      </c>
      <c r="G75" s="85"/>
      <c r="H75" s="286" t="str">
        <f>$D$27</f>
        <v>DULL BLUE</v>
      </c>
      <c r="I75" s="287"/>
      <c r="J75" s="56" t="s">
        <v>31</v>
      </c>
      <c r="K75" s="56">
        <f>$P$27</f>
        <v>318</v>
      </c>
      <c r="L75" s="57">
        <f>L72*2</f>
        <v>0.04</v>
      </c>
      <c r="M75" s="60">
        <f>ROUNDUP(M72*2,0)</f>
        <v>13</v>
      </c>
      <c r="N75" s="60"/>
      <c r="O75" s="58">
        <f t="shared" si="16"/>
        <v>13</v>
      </c>
      <c r="P75" s="59"/>
    </row>
    <row r="76" spans="1:16" s="5" customFormat="1" ht="47.95" hidden="1" customHeight="1">
      <c r="A76" s="55">
        <v>6</v>
      </c>
      <c r="B76" s="353" t="s">
        <v>57</v>
      </c>
      <c r="C76" s="383"/>
      <c r="D76" s="383"/>
      <c r="E76" s="354"/>
      <c r="F76" s="85" t="s">
        <v>58</v>
      </c>
      <c r="G76" s="85"/>
      <c r="H76" s="286" t="str">
        <f>$D$33</f>
        <v>WHITE</v>
      </c>
      <c r="I76" s="287"/>
      <c r="J76" s="56" t="s">
        <v>31</v>
      </c>
      <c r="K76" s="56">
        <f>$P$33</f>
        <v>0</v>
      </c>
      <c r="L76" s="57">
        <f>L73*2</f>
        <v>0.04</v>
      </c>
      <c r="M76" s="60">
        <f>ROUNDUP(M73*2,0)</f>
        <v>0</v>
      </c>
      <c r="N76" s="60"/>
      <c r="O76" s="58">
        <f t="shared" si="16"/>
        <v>0</v>
      </c>
      <c r="P76" s="59"/>
    </row>
    <row r="77" spans="1:16" s="66" customFormat="1" ht="20.3" customHeight="1">
      <c r="B77" s="67"/>
      <c r="C77" s="67"/>
      <c r="G77" s="68"/>
      <c r="N77" s="69"/>
      <c r="O77" s="69"/>
      <c r="P77" s="70"/>
    </row>
    <row r="78" spans="1:16" s="5" customFormat="1" ht="33" customHeight="1">
      <c r="B78" s="8" t="s">
        <v>73</v>
      </c>
      <c r="C78" s="71"/>
      <c r="G78" s="72"/>
      <c r="J78" s="387" t="s">
        <v>32</v>
      </c>
      <c r="K78" s="387"/>
      <c r="L78" s="387"/>
      <c r="M78" s="387"/>
      <c r="N78" s="73"/>
      <c r="O78" s="73"/>
      <c r="P78" s="74"/>
    </row>
    <row r="79" spans="1:16" s="181" customFormat="1" ht="129.6" customHeight="1">
      <c r="A79" s="181">
        <v>1</v>
      </c>
      <c r="B79" s="226" t="s">
        <v>180</v>
      </c>
      <c r="C79" s="226"/>
      <c r="D79" s="226"/>
      <c r="E79" s="226"/>
      <c r="F79" s="226"/>
      <c r="G79" s="226"/>
      <c r="H79" s="226"/>
      <c r="I79" s="226"/>
      <c r="J79" s="226"/>
      <c r="K79" s="226"/>
      <c r="L79" s="328"/>
      <c r="M79" s="328"/>
      <c r="N79" s="328"/>
      <c r="O79" s="328"/>
      <c r="P79" s="328"/>
    </row>
    <row r="80" spans="1:16" s="169" customFormat="1" ht="25.5" customHeight="1">
      <c r="A80" s="184"/>
      <c r="B80" s="317" t="s">
        <v>129</v>
      </c>
      <c r="C80" s="318"/>
      <c r="D80" s="318"/>
      <c r="E80" s="318"/>
      <c r="F80" s="318"/>
      <c r="G80" s="318"/>
      <c r="H80" s="318"/>
      <c r="I80" s="319"/>
      <c r="J80" s="226"/>
      <c r="K80" s="226"/>
      <c r="L80" s="185"/>
      <c r="M80" s="185"/>
      <c r="N80" s="185"/>
      <c r="O80" s="185"/>
      <c r="P80" s="185"/>
    </row>
    <row r="81" spans="1:16" s="169" customFormat="1" ht="54.15">
      <c r="A81" s="184"/>
      <c r="B81" s="186" t="s">
        <v>42</v>
      </c>
      <c r="C81" s="330" t="s">
        <v>54</v>
      </c>
      <c r="D81" s="331"/>
      <c r="E81" s="331"/>
      <c r="F81" s="331"/>
      <c r="G81" s="331"/>
      <c r="H81" s="331"/>
      <c r="I81" s="332"/>
      <c r="J81" s="226"/>
      <c r="K81" s="226"/>
      <c r="L81" s="185"/>
      <c r="M81" s="185"/>
      <c r="N81" s="185"/>
      <c r="O81" s="185"/>
      <c r="P81" s="185"/>
    </row>
    <row r="82" spans="1:16" s="54" customFormat="1" ht="39.049999999999997" hidden="1" customHeight="1">
      <c r="A82" s="75"/>
      <c r="B82" s="187" t="str">
        <f>$D$18</f>
        <v xml:space="preserve"> LT BROWN</v>
      </c>
      <c r="C82" s="333" t="s">
        <v>210</v>
      </c>
      <c r="D82" s="334"/>
      <c r="E82" s="334"/>
      <c r="F82" s="334"/>
      <c r="G82" s="334"/>
      <c r="H82" s="334"/>
      <c r="I82" s="335"/>
      <c r="J82" s="226"/>
      <c r="K82" s="76"/>
      <c r="L82" s="321"/>
      <c r="M82" s="321"/>
      <c r="N82" s="76"/>
    </row>
    <row r="83" spans="1:16" s="54" customFormat="1" ht="45.1" customHeight="1">
      <c r="A83" s="75"/>
      <c r="B83" s="77" t="str">
        <f>$H$51</f>
        <v>DULL BLUE</v>
      </c>
      <c r="C83" s="333" t="s">
        <v>211</v>
      </c>
      <c r="D83" s="334"/>
      <c r="E83" s="334"/>
      <c r="F83" s="334"/>
      <c r="G83" s="334"/>
      <c r="H83" s="334"/>
      <c r="I83" s="335"/>
      <c r="J83" s="226"/>
      <c r="K83" s="76"/>
      <c r="L83" s="321"/>
      <c r="M83" s="321"/>
      <c r="N83" s="76"/>
    </row>
    <row r="84" spans="1:16" s="54" customFormat="1" ht="45.1" hidden="1" customHeight="1">
      <c r="A84" s="75"/>
      <c r="B84" s="77" t="str">
        <f>$H$52</f>
        <v>WHITE</v>
      </c>
      <c r="C84" s="333" t="s">
        <v>209</v>
      </c>
      <c r="D84" s="334"/>
      <c r="E84" s="334"/>
      <c r="F84" s="334"/>
      <c r="G84" s="334"/>
      <c r="H84" s="334"/>
      <c r="I84" s="335"/>
      <c r="J84" s="76"/>
      <c r="K84" s="76"/>
      <c r="L84" s="76"/>
      <c r="M84" s="76"/>
      <c r="N84" s="76"/>
    </row>
    <row r="85" spans="1:16" s="5" customFormat="1" ht="32.25">
      <c r="A85" s="71"/>
      <c r="B85" s="336" t="s">
        <v>55</v>
      </c>
      <c r="C85" s="337"/>
      <c r="D85" s="338"/>
      <c r="E85" s="338"/>
      <c r="F85" s="338"/>
      <c r="G85" s="338"/>
      <c r="H85" s="338"/>
      <c r="I85" s="339"/>
      <c r="J85" s="72"/>
      <c r="K85" s="72"/>
      <c r="L85" s="322"/>
      <c r="M85" s="322"/>
    </row>
    <row r="86" spans="1:16" s="5" customFormat="1" ht="32.25">
      <c r="A86" s="71"/>
      <c r="B86" s="311" t="s">
        <v>59</v>
      </c>
      <c r="C86" s="312"/>
      <c r="D86" s="188" t="s">
        <v>76</v>
      </c>
      <c r="E86" s="188" t="s">
        <v>63</v>
      </c>
      <c r="F86" s="188" t="s">
        <v>10</v>
      </c>
      <c r="G86" s="188" t="s">
        <v>60</v>
      </c>
      <c r="H86" s="188" t="s">
        <v>61</v>
      </c>
      <c r="I86" s="188" t="s">
        <v>62</v>
      </c>
      <c r="J86" s="72"/>
      <c r="L86" s="322"/>
      <c r="M86" s="322"/>
    </row>
    <row r="87" spans="1:16" s="5" customFormat="1" ht="94.5" customHeight="1">
      <c r="A87" s="71"/>
      <c r="B87" s="311" t="s">
        <v>159</v>
      </c>
      <c r="C87" s="312"/>
      <c r="D87" s="305" t="s">
        <v>271</v>
      </c>
      <c r="E87" s="305"/>
      <c r="F87" s="306"/>
      <c r="G87" s="305" t="s">
        <v>270</v>
      </c>
      <c r="H87" s="305"/>
      <c r="I87" s="306"/>
      <c r="J87" s="315" t="s">
        <v>158</v>
      </c>
      <c r="K87" s="316"/>
      <c r="L87" s="316"/>
      <c r="M87" s="141"/>
    </row>
    <row r="88" spans="1:16" s="30" customFormat="1" ht="173.95" customHeight="1">
      <c r="A88" s="31"/>
      <c r="B88" s="313" t="s">
        <v>176</v>
      </c>
      <c r="C88" s="314"/>
      <c r="D88" s="279" t="s">
        <v>186</v>
      </c>
      <c r="E88" s="279" t="s">
        <v>185</v>
      </c>
      <c r="F88" s="279" t="s">
        <v>266</v>
      </c>
      <c r="G88" s="279" t="s">
        <v>267</v>
      </c>
      <c r="H88" s="279" t="s">
        <v>268</v>
      </c>
      <c r="I88" s="279" t="s">
        <v>269</v>
      </c>
      <c r="J88" s="8"/>
      <c r="K88" s="79"/>
      <c r="L88" s="79"/>
      <c r="M88" s="79"/>
      <c r="N88" s="79"/>
      <c r="O88" s="79"/>
      <c r="P88" s="79"/>
    </row>
    <row r="89" spans="1:16" s="30" customFormat="1" ht="105" hidden="1" customHeight="1">
      <c r="A89" s="31"/>
      <c r="B89" s="297" t="s">
        <v>130</v>
      </c>
      <c r="C89" s="298"/>
      <c r="D89" s="294"/>
      <c r="E89" s="295"/>
      <c r="F89" s="295"/>
      <c r="G89" s="295"/>
      <c r="H89" s="295"/>
      <c r="I89" s="296"/>
      <c r="J89" s="76"/>
      <c r="K89" s="79"/>
      <c r="L89" s="79"/>
      <c r="M89" s="79"/>
      <c r="N89" s="79"/>
      <c r="O89" s="79"/>
      <c r="P89" s="79"/>
    </row>
    <row r="90" spans="1:16" s="30" customFormat="1" ht="20.2" customHeight="1">
      <c r="A90" s="31"/>
      <c r="B90" s="78"/>
      <c r="C90" s="78"/>
      <c r="D90" s="78"/>
      <c r="E90" s="78"/>
      <c r="F90" s="78"/>
      <c r="G90" s="78"/>
      <c r="H90" s="78"/>
      <c r="I90" s="78"/>
      <c r="J90" s="80"/>
      <c r="K90" s="80"/>
      <c r="L90" s="329"/>
      <c r="M90" s="329"/>
      <c r="N90" s="80"/>
      <c r="O90" s="80"/>
      <c r="P90" s="80"/>
    </row>
    <row r="91" spans="1:16" s="206" customFormat="1" ht="54.15">
      <c r="A91" s="200">
        <v>2</v>
      </c>
      <c r="B91" s="202" t="s">
        <v>177</v>
      </c>
      <c r="C91" s="340" t="s">
        <v>128</v>
      </c>
      <c r="D91" s="340"/>
      <c r="E91" s="340"/>
      <c r="F91" s="340"/>
      <c r="G91" s="203"/>
      <c r="H91" s="203"/>
      <c r="I91" s="203"/>
      <c r="J91" s="203"/>
      <c r="K91" s="204"/>
      <c r="L91" s="205"/>
      <c r="M91" s="205"/>
      <c r="N91" s="205"/>
      <c r="O91" s="205"/>
      <c r="P91" s="205"/>
    </row>
    <row r="92" spans="1:16" s="147" customFormat="1" ht="34.6" hidden="1" customHeight="1">
      <c r="A92" s="181"/>
      <c r="B92" s="299" t="s">
        <v>49</v>
      </c>
      <c r="C92" s="300"/>
      <c r="D92" s="300"/>
      <c r="E92" s="300"/>
      <c r="F92" s="300"/>
      <c r="G92" s="300"/>
      <c r="H92" s="300"/>
      <c r="I92" s="301"/>
      <c r="J92" s="203"/>
      <c r="K92" s="183"/>
      <c r="L92" s="182"/>
      <c r="M92" s="182"/>
      <c r="N92" s="182"/>
      <c r="O92" s="182"/>
      <c r="P92" s="182"/>
    </row>
    <row r="93" spans="1:16" s="147" customFormat="1" ht="34.6" hidden="1" customHeight="1">
      <c r="A93" s="181"/>
      <c r="B93" s="207" t="s">
        <v>42</v>
      </c>
      <c r="C93" s="281" t="s">
        <v>78</v>
      </c>
      <c r="D93" s="282"/>
      <c r="E93" s="282"/>
      <c r="F93" s="282"/>
      <c r="G93" s="282"/>
      <c r="H93" s="282"/>
      <c r="I93" s="283"/>
      <c r="J93" s="203"/>
      <c r="K93" s="182"/>
      <c r="L93" s="182"/>
      <c r="M93" s="182"/>
      <c r="N93" s="182"/>
      <c r="O93" s="182"/>
      <c r="P93" s="182"/>
    </row>
    <row r="94" spans="1:16" s="147" customFormat="1" ht="39.049999999999997" hidden="1" customHeight="1">
      <c r="A94" s="181"/>
      <c r="B94" s="208" t="str">
        <f>$E$40</f>
        <v xml:space="preserve"> BURRO 17-1322 TPG</v>
      </c>
      <c r="C94" s="302" t="s">
        <v>120</v>
      </c>
      <c r="D94" s="303"/>
      <c r="E94" s="303"/>
      <c r="F94" s="303"/>
      <c r="G94" s="303"/>
      <c r="H94" s="303"/>
      <c r="I94" s="304"/>
      <c r="J94" s="203"/>
      <c r="K94" s="182"/>
      <c r="L94" s="182"/>
      <c r="M94" s="182"/>
      <c r="N94" s="182"/>
    </row>
    <row r="95" spans="1:16" s="147" customFormat="1" ht="39.049999999999997" hidden="1" customHeight="1">
      <c r="A95" s="181"/>
      <c r="B95" s="208" t="str">
        <f>$E$43</f>
        <v xml:space="preserve"> FORGET-ME-NOT 15-4312 TCX</v>
      </c>
      <c r="C95" s="302" t="s">
        <v>120</v>
      </c>
      <c r="D95" s="303"/>
      <c r="E95" s="303"/>
      <c r="F95" s="303"/>
      <c r="G95" s="303"/>
      <c r="H95" s="303"/>
      <c r="I95" s="304"/>
      <c r="J95" s="203"/>
      <c r="K95" s="182"/>
      <c r="L95" s="182"/>
      <c r="M95" s="182"/>
      <c r="N95" s="182"/>
    </row>
    <row r="96" spans="1:16" s="147" customFormat="1" ht="39.049999999999997" hidden="1" customHeight="1">
      <c r="A96" s="181"/>
      <c r="B96" s="208" t="str">
        <f>$E$46</f>
        <v>BRIGHT WHITE 11-0601 TPG</v>
      </c>
      <c r="C96" s="302" t="s">
        <v>121</v>
      </c>
      <c r="D96" s="303"/>
      <c r="E96" s="303"/>
      <c r="F96" s="303"/>
      <c r="G96" s="303"/>
      <c r="H96" s="303"/>
      <c r="I96" s="304"/>
      <c r="J96" s="203"/>
      <c r="K96" s="182"/>
      <c r="L96" s="182"/>
      <c r="M96" s="182"/>
      <c r="N96" s="182"/>
    </row>
    <row r="97" spans="1:16" s="147" customFormat="1" ht="34.6" hidden="1" customHeight="1">
      <c r="A97" s="181"/>
      <c r="B97" s="299" t="s">
        <v>79</v>
      </c>
      <c r="C97" s="300"/>
      <c r="D97" s="309"/>
      <c r="E97" s="309"/>
      <c r="F97" s="309"/>
      <c r="G97" s="309"/>
      <c r="H97" s="309"/>
      <c r="I97" s="310"/>
      <c r="J97" s="203"/>
      <c r="K97" s="182"/>
    </row>
    <row r="98" spans="1:16" s="147" customFormat="1" ht="34.6" hidden="1" customHeight="1">
      <c r="A98" s="181"/>
      <c r="B98" s="289" t="s">
        <v>59</v>
      </c>
      <c r="C98" s="290"/>
      <c r="D98" s="209" t="s">
        <v>76</v>
      </c>
      <c r="E98" s="209" t="s">
        <v>63</v>
      </c>
      <c r="F98" s="209" t="s">
        <v>10</v>
      </c>
      <c r="G98" s="209" t="s">
        <v>60</v>
      </c>
      <c r="H98" s="209" t="s">
        <v>61</v>
      </c>
      <c r="I98" s="209" t="s">
        <v>62</v>
      </c>
      <c r="J98" s="203"/>
    </row>
    <row r="99" spans="1:16" s="147" customFormat="1" ht="114.05" hidden="1" customHeight="1">
      <c r="A99" s="181"/>
      <c r="B99" s="307" t="s">
        <v>178</v>
      </c>
      <c r="C99" s="308"/>
      <c r="D99" s="384" t="s">
        <v>119</v>
      </c>
      <c r="E99" s="385"/>
      <c r="F99" s="385"/>
      <c r="G99" s="385"/>
      <c r="H99" s="385"/>
      <c r="I99" s="386"/>
      <c r="J99" s="203"/>
    </row>
    <row r="100" spans="1:16" s="147" customFormat="1" ht="45.65" hidden="1" customHeight="1">
      <c r="A100" s="181"/>
      <c r="B100" s="307" t="s">
        <v>80</v>
      </c>
      <c r="C100" s="308"/>
      <c r="D100" s="344" t="s">
        <v>77</v>
      </c>
      <c r="E100" s="345"/>
      <c r="F100" s="345"/>
      <c r="G100" s="345"/>
      <c r="H100" s="345"/>
      <c r="I100" s="345"/>
      <c r="J100" s="346"/>
    </row>
    <row r="101" spans="1:16" s="181" customFormat="1" ht="54" customHeight="1">
      <c r="A101" s="201">
        <v>3</v>
      </c>
      <c r="B101" s="215" t="s">
        <v>179</v>
      </c>
      <c r="C101" s="210" t="s">
        <v>91</v>
      </c>
      <c r="D101" s="210"/>
      <c r="E101" s="210"/>
      <c r="F101" s="210"/>
      <c r="G101" s="203"/>
      <c r="H101" s="203"/>
      <c r="I101" s="203"/>
      <c r="J101" s="203"/>
      <c r="K101" s="183"/>
      <c r="L101" s="182"/>
      <c r="M101" s="182"/>
      <c r="N101" s="182"/>
      <c r="O101" s="182"/>
      <c r="P101" s="182"/>
    </row>
    <row r="102" spans="1:16" s="169" customFormat="1" ht="1.1499999999999999" hidden="1" customHeight="1">
      <c r="A102" s="184"/>
      <c r="B102" s="186" t="s">
        <v>42</v>
      </c>
      <c r="C102" s="330" t="s">
        <v>81</v>
      </c>
      <c r="D102" s="331"/>
      <c r="E102" s="331"/>
      <c r="F102" s="331"/>
      <c r="G102" s="331"/>
      <c r="H102" s="331"/>
      <c r="I102" s="332"/>
      <c r="J102" s="185"/>
      <c r="K102" s="185"/>
      <c r="L102" s="185"/>
      <c r="M102" s="185"/>
      <c r="N102" s="185"/>
      <c r="O102" s="185"/>
      <c r="P102" s="185"/>
    </row>
    <row r="103" spans="1:16" s="169" customFormat="1" ht="39.049999999999997" hidden="1" customHeight="1">
      <c r="A103" s="184"/>
      <c r="B103" s="189" t="str">
        <f>$E$40</f>
        <v xml:space="preserve"> BURRO 17-1322 TPG</v>
      </c>
      <c r="C103" s="291" t="s">
        <v>69</v>
      </c>
      <c r="D103" s="292"/>
      <c r="E103" s="292"/>
      <c r="F103" s="292"/>
      <c r="G103" s="292"/>
      <c r="H103" s="292"/>
      <c r="I103" s="293"/>
      <c r="J103" s="185"/>
      <c r="K103" s="185"/>
      <c r="L103" s="185"/>
      <c r="M103" s="185"/>
      <c r="N103" s="185"/>
    </row>
    <row r="104" spans="1:16" s="169" customFormat="1" ht="39.049999999999997" hidden="1" customHeight="1">
      <c r="A104" s="184"/>
      <c r="B104" s="189" t="str">
        <f>$E$43</f>
        <v xml:space="preserve"> FORGET-ME-NOT 15-4312 TCX</v>
      </c>
      <c r="C104" s="347" t="s">
        <v>69</v>
      </c>
      <c r="D104" s="348"/>
      <c r="E104" s="348"/>
      <c r="F104" s="348"/>
      <c r="G104" s="348"/>
      <c r="H104" s="348"/>
      <c r="I104" s="349"/>
      <c r="J104" s="185"/>
      <c r="K104" s="185"/>
      <c r="L104" s="185"/>
      <c r="M104" s="185"/>
      <c r="N104" s="185"/>
    </row>
    <row r="105" spans="1:16" s="169" customFormat="1" ht="40.049999999999997" customHeight="1">
      <c r="B105" s="382" t="s">
        <v>33</v>
      </c>
      <c r="C105" s="382"/>
      <c r="D105" s="382"/>
      <c r="E105" s="382"/>
      <c r="G105" s="185"/>
      <c r="L105" s="288"/>
      <c r="M105" s="288"/>
      <c r="N105" s="191"/>
      <c r="O105" s="191"/>
      <c r="P105" s="190"/>
    </row>
    <row r="106" spans="1:16" s="169" customFormat="1" ht="35.299999999999997" customHeight="1">
      <c r="A106" s="184">
        <v>1</v>
      </c>
      <c r="B106" s="192" t="s">
        <v>92</v>
      </c>
      <c r="C106" s="184"/>
      <c r="D106" s="184"/>
      <c r="G106" s="185"/>
      <c r="M106" s="190"/>
      <c r="N106" s="191"/>
      <c r="O106" s="191"/>
      <c r="P106" s="190"/>
    </row>
    <row r="107" spans="1:16" s="169" customFormat="1" ht="35.299999999999997" customHeight="1">
      <c r="A107" s="184">
        <v>2</v>
      </c>
      <c r="B107" s="192" t="s">
        <v>74</v>
      </c>
      <c r="C107" s="184"/>
      <c r="D107" s="184"/>
      <c r="G107" s="185"/>
      <c r="M107" s="190"/>
      <c r="N107" s="191"/>
      <c r="O107" s="191"/>
      <c r="P107" s="190"/>
    </row>
    <row r="108" spans="1:16" s="169" customFormat="1" ht="47.55" customHeight="1">
      <c r="A108" s="184">
        <v>3</v>
      </c>
      <c r="B108" s="192" t="s">
        <v>75</v>
      </c>
      <c r="C108" s="184"/>
      <c r="D108" s="184"/>
      <c r="G108" s="185"/>
      <c r="L108" s="320"/>
      <c r="M108" s="320"/>
      <c r="N108" s="191"/>
      <c r="O108" s="191"/>
      <c r="P108" s="190"/>
    </row>
    <row r="109" spans="1:16" s="197" customFormat="1" ht="45.65" customHeight="1">
      <c r="A109" s="193"/>
      <c r="B109" s="194" t="s">
        <v>65</v>
      </c>
      <c r="C109" s="195" t="s">
        <v>76</v>
      </c>
      <c r="D109" s="195" t="s">
        <v>63</v>
      </c>
      <c r="E109" s="195" t="s">
        <v>10</v>
      </c>
      <c r="F109" s="195" t="s">
        <v>60</v>
      </c>
      <c r="G109" s="195" t="s">
        <v>61</v>
      </c>
      <c r="H109" s="195" t="s">
        <v>62</v>
      </c>
      <c r="I109" s="196" t="s">
        <v>11</v>
      </c>
      <c r="L109" s="320"/>
      <c r="M109" s="320"/>
      <c r="N109" s="198"/>
      <c r="O109" s="199"/>
    </row>
    <row r="110" spans="1:16" s="197" customFormat="1" ht="36.299999999999997">
      <c r="A110" s="193"/>
      <c r="B110" s="194" t="s">
        <v>66</v>
      </c>
      <c r="C110" s="179">
        <f>ROUNDUP(F35,0)</f>
        <v>11</v>
      </c>
      <c r="D110" s="179">
        <f t="shared" ref="D110:H110" si="20">ROUNDUP(G35,0)</f>
        <v>27</v>
      </c>
      <c r="E110" s="179">
        <f t="shared" si="20"/>
        <v>84</v>
      </c>
      <c r="F110" s="179">
        <f t="shared" si="20"/>
        <v>106</v>
      </c>
      <c r="G110" s="179">
        <f t="shared" si="20"/>
        <v>69</v>
      </c>
      <c r="H110" s="179">
        <f t="shared" si="20"/>
        <v>21</v>
      </c>
      <c r="I110" s="179">
        <f>SUM(C110:H110)</f>
        <v>318</v>
      </c>
      <c r="L110" s="199"/>
      <c r="M110" s="198"/>
      <c r="N110" s="198"/>
      <c r="O110" s="199"/>
    </row>
    <row r="111" spans="1:16" ht="70" customHeight="1">
      <c r="A111" s="380" t="s">
        <v>93</v>
      </c>
      <c r="B111" s="381"/>
      <c r="C111" s="381"/>
      <c r="D111" s="381"/>
      <c r="E111" s="381"/>
      <c r="F111" s="381"/>
      <c r="G111" s="381"/>
      <c r="H111" s="381"/>
      <c r="I111" s="381"/>
      <c r="J111" s="381"/>
      <c r="K111" s="381"/>
      <c r="L111" s="381"/>
      <c r="M111" s="381"/>
      <c r="N111" s="381"/>
      <c r="O111" s="381"/>
      <c r="P111" s="381"/>
    </row>
    <row r="112" spans="1:16" ht="61.05" customHeight="1"/>
  </sheetData>
  <mergeCells count="119">
    <mergeCell ref="G5:L8"/>
    <mergeCell ref="D8:F8"/>
    <mergeCell ref="D11:F11"/>
    <mergeCell ref="L11:P11"/>
    <mergeCell ref="B13:F13"/>
    <mergeCell ref="A38:C38"/>
    <mergeCell ref="M38:P38"/>
    <mergeCell ref="A1:L3"/>
    <mergeCell ref="M1:N1"/>
    <mergeCell ref="O1:P1"/>
    <mergeCell ref="M2:N2"/>
    <mergeCell ref="O2:P2"/>
    <mergeCell ref="M3:N3"/>
    <mergeCell ref="O3:P3"/>
    <mergeCell ref="B44:C44"/>
    <mergeCell ref="M44:P44"/>
    <mergeCell ref="B46:C46"/>
    <mergeCell ref="M46:P46"/>
    <mergeCell ref="B47:C47"/>
    <mergeCell ref="M47:P47"/>
    <mergeCell ref="B40:C40"/>
    <mergeCell ref="M40:P40"/>
    <mergeCell ref="B41:C41"/>
    <mergeCell ref="M41:P41"/>
    <mergeCell ref="B43:C43"/>
    <mergeCell ref="M43:P43"/>
    <mergeCell ref="B52:E52"/>
    <mergeCell ref="H52:I52"/>
    <mergeCell ref="B53:E53"/>
    <mergeCell ref="H53:I53"/>
    <mergeCell ref="B54:E54"/>
    <mergeCell ref="H54:I54"/>
    <mergeCell ref="A49:E49"/>
    <mergeCell ref="H49:I49"/>
    <mergeCell ref="B50:E50"/>
    <mergeCell ref="H50:I50"/>
    <mergeCell ref="B51:E51"/>
    <mergeCell ref="H51:I51"/>
    <mergeCell ref="B60:E60"/>
    <mergeCell ref="H60:I60"/>
    <mergeCell ref="B61:E61"/>
    <mergeCell ref="H61:I61"/>
    <mergeCell ref="B62:E62"/>
    <mergeCell ref="H62:I62"/>
    <mergeCell ref="B55:E55"/>
    <mergeCell ref="H55:I55"/>
    <mergeCell ref="A58:E58"/>
    <mergeCell ref="H58:I58"/>
    <mergeCell ref="B59:E59"/>
    <mergeCell ref="H59:I59"/>
    <mergeCell ref="B66:E66"/>
    <mergeCell ref="H66:I66"/>
    <mergeCell ref="B67:E67"/>
    <mergeCell ref="H67:I67"/>
    <mergeCell ref="B68:E68"/>
    <mergeCell ref="H68:I68"/>
    <mergeCell ref="B63:E63"/>
    <mergeCell ref="H63:I63"/>
    <mergeCell ref="B64:E64"/>
    <mergeCell ref="H64:I64"/>
    <mergeCell ref="B65:E65"/>
    <mergeCell ref="H65:I65"/>
    <mergeCell ref="B72:E72"/>
    <mergeCell ref="H72:I72"/>
    <mergeCell ref="B73:E73"/>
    <mergeCell ref="H73:I73"/>
    <mergeCell ref="B74:E74"/>
    <mergeCell ref="H74:I74"/>
    <mergeCell ref="B69:E69"/>
    <mergeCell ref="H69:I69"/>
    <mergeCell ref="B70:E70"/>
    <mergeCell ref="H70:I70"/>
    <mergeCell ref="B71:E71"/>
    <mergeCell ref="H71:I71"/>
    <mergeCell ref="B80:I80"/>
    <mergeCell ref="C81:I81"/>
    <mergeCell ref="C82:I82"/>
    <mergeCell ref="L82:M82"/>
    <mergeCell ref="C83:I83"/>
    <mergeCell ref="L83:M83"/>
    <mergeCell ref="B75:E75"/>
    <mergeCell ref="H75:I75"/>
    <mergeCell ref="B76:E76"/>
    <mergeCell ref="H76:I76"/>
    <mergeCell ref="J78:M78"/>
    <mergeCell ref="L79:P79"/>
    <mergeCell ref="L90:M90"/>
    <mergeCell ref="C91:F91"/>
    <mergeCell ref="B92:I92"/>
    <mergeCell ref="C84:I84"/>
    <mergeCell ref="B85:I85"/>
    <mergeCell ref="L85:M85"/>
    <mergeCell ref="B86:C86"/>
    <mergeCell ref="L86:M86"/>
    <mergeCell ref="B87:C87"/>
    <mergeCell ref="D87:F87"/>
    <mergeCell ref="G87:I87"/>
    <mergeCell ref="J87:L87"/>
    <mergeCell ref="C93:I93"/>
    <mergeCell ref="C94:I94"/>
    <mergeCell ref="C95:I95"/>
    <mergeCell ref="C96:I96"/>
    <mergeCell ref="B97:I97"/>
    <mergeCell ref="B98:C98"/>
    <mergeCell ref="B88:C88"/>
    <mergeCell ref="B89:C89"/>
    <mergeCell ref="D89:I89"/>
    <mergeCell ref="C104:I104"/>
    <mergeCell ref="B105:E105"/>
    <mergeCell ref="L105:M105"/>
    <mergeCell ref="L108:M108"/>
    <mergeCell ref="L109:M109"/>
    <mergeCell ref="A111:P111"/>
    <mergeCell ref="B99:C99"/>
    <mergeCell ref="D99:I99"/>
    <mergeCell ref="B100:C100"/>
    <mergeCell ref="D100:J100"/>
    <mergeCell ref="C102:I102"/>
    <mergeCell ref="C103:I103"/>
  </mergeCells>
  <printOptions horizontalCentered="1"/>
  <pageMargins left="0.25" right="0.25" top="0.75" bottom="0.75" header="0.3" footer="0.3"/>
  <pageSetup paperSize="9" scale="33" fitToHeight="0" orientation="portrait" r:id="rId1"/>
  <headerFooter>
    <oddHeader>&amp;L&amp;G&amp;R&amp;"Euclid Circular A SemiBold,Regular"&amp;26[CUTTING DOCKET]</oddHeader>
    <oddFooter>&amp;L&amp;"Euclid Circular A SemiBold,Regular"&amp;22[UA]&amp;"-,Regular"&amp;11
&amp;G&amp;R&amp;G</oddFooter>
  </headerFooter>
  <rowBreaks count="1" manualBreakCount="1">
    <brk id="54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25"/>
  <sheetViews>
    <sheetView view="pageBreakPreview" topLeftCell="A20" zoomScale="25" zoomScaleNormal="55" zoomScaleSheetLayoutView="25" zoomScalePageLayoutView="25" workbookViewId="0">
      <selection activeCell="C1" sqref="C1:C1048576"/>
    </sheetView>
  </sheetViews>
  <sheetFormatPr defaultColWidth="9.296875" defaultRowHeight="24.8"/>
  <cols>
    <col min="1" max="1" width="62.296875" style="100" customWidth="1"/>
    <col min="2" max="2" width="138.5" style="101" customWidth="1"/>
    <col min="3" max="3" width="255.5" style="101" hidden="1" customWidth="1"/>
    <col min="4" max="4" width="138.5" style="101" customWidth="1"/>
    <col min="5" max="16384" width="9.296875" style="101"/>
  </cols>
  <sheetData>
    <row r="1" spans="1:5" s="94" customFormat="1" ht="72" customHeight="1">
      <c r="A1" s="92" t="s">
        <v>34</v>
      </c>
      <c r="B1" s="93"/>
      <c r="D1" s="93"/>
    </row>
    <row r="2" spans="1:5" s="212" customFormat="1" ht="47.55" customHeight="1">
      <c r="A2" s="211" t="str">
        <f>'1. CUTTING DOCKET'!B6</f>
        <v xml:space="preserve">JOB NUMBER:  </v>
      </c>
      <c r="B2" s="211" t="str">
        <f>'1. CUTTING DOCKET'!D6</f>
        <v>G10  FW24   G2669</v>
      </c>
      <c r="C2" s="211" t="str">
        <f>B2</f>
        <v>G10  FW24   G2669</v>
      </c>
      <c r="D2" s="211"/>
    </row>
    <row r="3" spans="1:5" s="212" customFormat="1" ht="47.55" customHeight="1">
      <c r="A3" s="213" t="str">
        <f>'1. CUTTING DOCKET'!B7</f>
        <v xml:space="preserve">STYLE NUMBER: </v>
      </c>
      <c r="B3" s="213" t="str">
        <f>'1. CUTTING DOCKET'!D7</f>
        <v>G10STS174</v>
      </c>
      <c r="C3" s="211" t="str">
        <f t="shared" ref="C3:C4" si="0">B3</f>
        <v>G10STS174</v>
      </c>
      <c r="D3" s="211"/>
    </row>
    <row r="4" spans="1:5" s="212" customFormat="1" ht="47.55" customHeight="1">
      <c r="A4" s="213" t="str">
        <f>'1. CUTTING DOCKET'!B8</f>
        <v xml:space="preserve">STYLE NAME : </v>
      </c>
      <c r="B4" s="213" t="str">
        <f>'1. CUTTING DOCKET'!D8</f>
        <v>ELDER TEE  by GOLF WANG</v>
      </c>
      <c r="C4" s="211" t="str">
        <f t="shared" si="0"/>
        <v>ELDER TEE  by GOLF WANG</v>
      </c>
      <c r="D4" s="211"/>
    </row>
    <row r="5" spans="1:5" s="94" customFormat="1" ht="76.2" customHeight="1">
      <c r="A5" s="95"/>
      <c r="B5" s="222" t="str">
        <f>'1. CUTTING DOCKET'!D18</f>
        <v xml:space="preserve"> LT BROWN</v>
      </c>
      <c r="C5" s="96" t="str">
        <f>'1. CUTTING DOCKET'!D27</f>
        <v>DULL BLUE</v>
      </c>
      <c r="D5" s="96" t="str">
        <f>'1. CUTTING DOCKET'!D33</f>
        <v>WHITE</v>
      </c>
    </row>
    <row r="6" spans="1:5" s="98" customFormat="1" ht="69.7" customHeight="1">
      <c r="A6" s="216" t="s">
        <v>35</v>
      </c>
      <c r="B6" s="216" t="str">
        <f>'1. CUTTING DOCKET'!E40</f>
        <v xml:space="preserve"> BURRO 17-1322 TPG</v>
      </c>
      <c r="C6" s="216" t="str">
        <f>'1. CUTTING DOCKET'!E43</f>
        <v xml:space="preserve"> FORGET-ME-NOT 15-4312 TCX</v>
      </c>
      <c r="D6" s="216" t="str">
        <f>'1. CUTTING DOCKET'!E46</f>
        <v>BRIGHT WHITE 11-0601 TPG</v>
      </c>
    </row>
    <row r="7" spans="1:5" s="98" customFormat="1" ht="118.1" customHeight="1">
      <c r="A7" s="217" t="s">
        <v>36</v>
      </c>
      <c r="B7" s="406" t="str">
        <f>'1. CUTTING DOCKET'!B40:C40</f>
        <v>SINGLE JERSEY 100% CM16 230GSM</v>
      </c>
      <c r="C7" s="407"/>
      <c r="D7" s="407"/>
    </row>
    <row r="8" spans="1:5" s="98" customFormat="1" ht="409.55" customHeight="1">
      <c r="A8" s="218" t="str">
        <f>'1. CUTTING DOCKET'!D40</f>
        <v>VẢI CHÍNH</v>
      </c>
      <c r="B8" s="230"/>
      <c r="C8" s="230"/>
      <c r="D8" s="230"/>
    </row>
    <row r="9" spans="1:5" s="98" customFormat="1" ht="141.69999999999999" customHeight="1">
      <c r="A9" s="216" t="str">
        <f>'1. CUTTING DOCKET'!B41</f>
        <v>RIB 1X1 100% COTTON CM16 300-330GSM</v>
      </c>
      <c r="B9" s="216" t="str">
        <f>B6</f>
        <v xml:space="preserve"> BURRO 17-1322 TPG</v>
      </c>
      <c r="C9" s="216" t="str">
        <f>'1. CUTTING DOCKET'!E44</f>
        <v xml:space="preserve"> FORGET-ME-NOT 15-4312 TCX</v>
      </c>
      <c r="D9" s="219" t="str">
        <f>'1. CUTTING DOCKET'!E47</f>
        <v>BRIGHT WHITE 11-0601 TPG</v>
      </c>
    </row>
    <row r="10" spans="1:5" s="98" customFormat="1" ht="409.55" customHeight="1">
      <c r="A10" s="218" t="str">
        <f>'1. CUTTING DOCKET'!D41</f>
        <v>BO CỔ</v>
      </c>
      <c r="B10" s="230"/>
      <c r="C10" s="230"/>
      <c r="D10" s="230"/>
    </row>
    <row r="11" spans="1:5" s="98" customFormat="1" ht="62.5" customHeight="1">
      <c r="A11" s="216" t="s">
        <v>53</v>
      </c>
      <c r="B11" s="220" t="str">
        <f>'1. CUTTING DOCKET'!F50</f>
        <v>BURRO</v>
      </c>
      <c r="C11" s="220" t="str">
        <f>'1. CUTTING DOCKET'!F51</f>
        <v>FORGET-ME-NOT</v>
      </c>
      <c r="D11" s="220" t="str">
        <f>D5</f>
        <v>WHITE</v>
      </c>
    </row>
    <row r="12" spans="1:5" s="98" customFormat="1" ht="105.7" customHeight="1">
      <c r="A12" s="218" t="str">
        <f>'1. CUTTING DOCKET'!B50</f>
        <v>CHỈ 40/2 MAY CHÍNH + VẮT SỔ</v>
      </c>
      <c r="B12" s="221" t="str">
        <f>'1. CUTTING DOCKET'!G50</f>
        <v>BE7615</v>
      </c>
      <c r="C12" s="221" t="str">
        <f>'1. CUTTING DOCKET'!G51</f>
        <v>BL5158</v>
      </c>
      <c r="D12" s="221" t="str">
        <f>'1. CUTTING DOCKET'!G52</f>
        <v>7069 WHITE</v>
      </c>
    </row>
    <row r="13" spans="1:5" s="98" customFormat="1" ht="153.65" customHeight="1">
      <c r="A13" s="97" t="str">
        <f>'1. CUTTING DOCKET'!B53</f>
        <v>NHÃN CHÍNH 120MM X 40MM (CÓ CHỮ TIẾNG TRUNG)</v>
      </c>
      <c r="B13" s="403" t="str">
        <f>'1. CUTTING DOCKET'!F53</f>
        <v>YELLOW</v>
      </c>
      <c r="C13" s="404"/>
      <c r="D13" s="405"/>
    </row>
    <row r="14" spans="1:5" s="98" customFormat="1" ht="347.2" customHeight="1">
      <c r="A14" s="218" t="s">
        <v>122</v>
      </c>
      <c r="B14" s="411"/>
      <c r="C14" s="412"/>
      <c r="D14" s="413"/>
    </row>
    <row r="15" spans="1:5" s="98" customFormat="1" ht="70.150000000000006" customHeight="1">
      <c r="A15" s="97" t="str">
        <f>'1. CUTTING DOCKET'!B59</f>
        <v>STICKER POLYBAG</v>
      </c>
      <c r="B15" s="408" t="str">
        <f>'1. CUTTING DOCKET'!$F$59</f>
        <v>WHITE</v>
      </c>
      <c r="C15" s="408"/>
      <c r="D15" s="408"/>
    </row>
    <row r="16" spans="1:5" s="98" customFormat="1" ht="403.05" customHeight="1">
      <c r="A16" s="99" t="s">
        <v>123</v>
      </c>
      <c r="B16" s="409" t="s">
        <v>68</v>
      </c>
      <c r="C16" s="410"/>
      <c r="D16" s="410"/>
      <c r="E16" s="214"/>
    </row>
    <row r="17" spans="1:4" s="98" customFormat="1" ht="70.150000000000006" customHeight="1">
      <c r="A17" s="97" t="str">
        <f>'1. CUTTING DOCKET'!B65</f>
        <v>GÓI CHỐNG ẨM</v>
      </c>
      <c r="B17" s="408" t="str">
        <f>'1. CUTTING DOCKET'!$F$59</f>
        <v>WHITE</v>
      </c>
      <c r="C17" s="408"/>
      <c r="D17" s="408"/>
    </row>
    <row r="18" spans="1:4" s="98" customFormat="1" ht="267" customHeight="1">
      <c r="A18" s="99" t="s">
        <v>127</v>
      </c>
      <c r="B18" s="409"/>
      <c r="C18" s="410"/>
      <c r="D18" s="410"/>
    </row>
    <row r="19" spans="1:4" s="98" customFormat="1" ht="70.150000000000006" customHeight="1">
      <c r="A19" s="97" t="str">
        <f>'1. CUTTING DOCKET'!B68</f>
        <v>BIG POLY BAG</v>
      </c>
      <c r="B19" s="408" t="s">
        <v>117</v>
      </c>
      <c r="C19" s="408"/>
      <c r="D19" s="408"/>
    </row>
    <row r="20" spans="1:4" s="98" customFormat="1" ht="177" customHeight="1">
      <c r="A20" s="99" t="s">
        <v>151</v>
      </c>
      <c r="B20" s="409"/>
      <c r="C20" s="410"/>
      <c r="D20" s="410"/>
    </row>
    <row r="22" spans="1:4" s="98" customFormat="1" ht="70.150000000000006" customHeight="1">
      <c r="A22" s="97" t="str">
        <f>'1. CUTTING DOCKET'!B62</f>
        <v>BAO NYLON 14"X16", CÓ LOGO</v>
      </c>
      <c r="B22" s="408" t="str">
        <f>'1. CUTTING DOCKET'!F62</f>
        <v>CLEAR</v>
      </c>
      <c r="C22" s="408"/>
      <c r="D22" s="408"/>
    </row>
    <row r="23" spans="1:4" s="98" customFormat="1" ht="355" customHeight="1">
      <c r="A23" s="99" t="s">
        <v>124</v>
      </c>
      <c r="B23" s="409"/>
      <c r="C23" s="410"/>
      <c r="D23" s="410"/>
    </row>
    <row r="24" spans="1:4" s="98" customFormat="1" ht="70.150000000000006" customHeight="1">
      <c r="A24" s="97" t="s">
        <v>70</v>
      </c>
      <c r="B24" s="408" t="s">
        <v>58</v>
      </c>
      <c r="C24" s="408"/>
      <c r="D24" s="408"/>
    </row>
    <row r="25" spans="1:4" s="98" customFormat="1" ht="177" customHeight="1">
      <c r="A25" s="99" t="s">
        <v>125</v>
      </c>
      <c r="B25" s="409"/>
      <c r="C25" s="410"/>
      <c r="D25" s="410"/>
    </row>
  </sheetData>
  <mergeCells count="13">
    <mergeCell ref="B25:D25"/>
    <mergeCell ref="B14:D14"/>
    <mergeCell ref="B18:D18"/>
    <mergeCell ref="B20:D20"/>
    <mergeCell ref="B19:D19"/>
    <mergeCell ref="B22:D22"/>
    <mergeCell ref="B24:D24"/>
    <mergeCell ref="B23:D23"/>
    <mergeCell ref="B13:D13"/>
    <mergeCell ref="B7:D7"/>
    <mergeCell ref="B15:D15"/>
    <mergeCell ref="B17:D17"/>
    <mergeCell ref="B16:D16"/>
  </mergeCells>
  <printOptions horizontalCentered="1"/>
  <pageMargins left="0.25" right="0.25" top="0.75" bottom="0.75" header="0.3" footer="0.3"/>
  <pageSetup paperSize="9" scale="29" fitToHeight="0" orientation="portrait" r:id="rId1"/>
  <headerFooter>
    <oddHeader>&amp;L&amp;G&amp;R&amp;"Euclid Circular A SemiBold,Regular"&amp;36[TRIMS CARD]</oddHeader>
    <oddFooter>&amp;L&amp;"Euclid Circular A SemiBold,Regular"&amp;30[UA]&amp;"-,Regular"&amp;11
&amp;G&amp;R&amp;G</oddFooter>
  </headerFooter>
  <rowBreaks count="1" manualBreakCount="1">
    <brk id="14" max="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AD003-FD73-4761-8D89-2E36F6D8C4C2}">
  <dimension ref="A1:M23"/>
  <sheetViews>
    <sheetView zoomScaleNormal="100" workbookViewId="0">
      <selection activeCell="B28" sqref="B28"/>
    </sheetView>
  </sheetViews>
  <sheetFormatPr defaultRowHeight="14.4"/>
  <cols>
    <col min="1" max="1" width="39.796875" bestFit="1" customWidth="1"/>
    <col min="2" max="2" width="32.19921875" customWidth="1"/>
    <col min="3" max="3" width="11.796875" customWidth="1"/>
    <col min="4" max="4" width="11.5" customWidth="1"/>
    <col min="5" max="5" width="10.5" customWidth="1"/>
    <col min="6" max="6" width="11" customWidth="1"/>
    <col min="7" max="7" width="10.796875" customWidth="1"/>
    <col min="10" max="10" width="0" hidden="1" customWidth="1"/>
  </cols>
  <sheetData>
    <row r="1" spans="1:13">
      <c r="A1" s="124" t="s">
        <v>131</v>
      </c>
      <c r="B1" s="124"/>
      <c r="C1" s="125"/>
      <c r="D1" s="125"/>
      <c r="E1" s="125"/>
      <c r="F1" s="125"/>
      <c r="G1" s="125"/>
      <c r="H1" s="125"/>
      <c r="I1" s="125"/>
    </row>
    <row r="2" spans="1:13">
      <c r="A2" s="124" t="s">
        <v>272</v>
      </c>
      <c r="B2" s="124"/>
      <c r="C2" s="125"/>
      <c r="D2" s="125"/>
      <c r="E2" s="125"/>
      <c r="F2" s="125"/>
      <c r="G2" s="125"/>
      <c r="H2" s="125"/>
      <c r="I2" s="125"/>
    </row>
    <row r="3" spans="1:13">
      <c r="A3" s="124" t="s">
        <v>153</v>
      </c>
      <c r="B3" s="124"/>
      <c r="C3" s="125"/>
      <c r="D3" s="125"/>
      <c r="E3" s="125"/>
      <c r="F3" s="125"/>
      <c r="G3" s="125"/>
      <c r="H3" s="125"/>
      <c r="I3" s="125"/>
    </row>
    <row r="4" spans="1:13">
      <c r="A4" s="126" t="s">
        <v>161</v>
      </c>
      <c r="B4" s="124"/>
      <c r="C4" s="125"/>
      <c r="D4" s="125"/>
      <c r="E4" s="125"/>
      <c r="F4" s="125"/>
      <c r="G4" s="125"/>
      <c r="H4" s="125"/>
      <c r="I4" s="125"/>
    </row>
    <row r="5" spans="1:13">
      <c r="A5" s="127"/>
      <c r="B5" s="127"/>
      <c r="C5" s="125"/>
      <c r="D5" s="125"/>
      <c r="E5" s="125"/>
      <c r="F5" s="125"/>
      <c r="G5" s="125"/>
      <c r="H5" s="125"/>
      <c r="I5" s="125"/>
    </row>
    <row r="6" spans="1:13" ht="28.8">
      <c r="A6" s="128" t="s">
        <v>154</v>
      </c>
      <c r="B6" s="128"/>
      <c r="C6" s="129" t="s">
        <v>155</v>
      </c>
      <c r="D6" s="130" t="s">
        <v>76</v>
      </c>
      <c r="E6" s="130" t="s">
        <v>63</v>
      </c>
      <c r="F6" s="130" t="s">
        <v>10</v>
      </c>
      <c r="G6" s="130" t="s">
        <v>149</v>
      </c>
      <c r="H6" s="130" t="s">
        <v>61</v>
      </c>
      <c r="I6" s="130" t="s">
        <v>62</v>
      </c>
    </row>
    <row r="7" spans="1:13" ht="22.5" customHeight="1">
      <c r="A7" s="131" t="s">
        <v>162</v>
      </c>
      <c r="B7" s="131" t="s">
        <v>163</v>
      </c>
      <c r="C7" s="132">
        <v>0.5</v>
      </c>
      <c r="D7" s="133">
        <v>25.5</v>
      </c>
      <c r="E7" s="133">
        <v>26.5</v>
      </c>
      <c r="F7" s="133">
        <v>27.5</v>
      </c>
      <c r="G7" s="133">
        <v>29</v>
      </c>
      <c r="H7" s="133">
        <v>30</v>
      </c>
      <c r="I7" s="133">
        <v>31.5</v>
      </c>
    </row>
    <row r="8" spans="1:13" ht="22.5" customHeight="1">
      <c r="A8" s="131" t="s">
        <v>132</v>
      </c>
      <c r="B8" s="131" t="s">
        <v>133</v>
      </c>
      <c r="C8" s="132">
        <v>0.5</v>
      </c>
      <c r="D8" s="227">
        <v>20</v>
      </c>
      <c r="E8" s="227">
        <v>21.5</v>
      </c>
      <c r="F8" s="227">
        <v>23</v>
      </c>
      <c r="G8" s="227">
        <v>24.5</v>
      </c>
      <c r="H8" s="227">
        <v>26</v>
      </c>
      <c r="I8" s="227">
        <v>27.5</v>
      </c>
      <c r="J8" s="134" t="s">
        <v>164</v>
      </c>
      <c r="K8" s="134"/>
      <c r="L8" s="134"/>
      <c r="M8" s="134"/>
    </row>
    <row r="9" spans="1:13" ht="22.5" customHeight="1">
      <c r="A9" s="131" t="s">
        <v>134</v>
      </c>
      <c r="B9" s="131" t="s">
        <v>165</v>
      </c>
      <c r="C9" s="132">
        <v>0.5</v>
      </c>
      <c r="D9" s="227">
        <v>20</v>
      </c>
      <c r="E9" s="227">
        <v>21.5</v>
      </c>
      <c r="F9" s="227">
        <v>23</v>
      </c>
      <c r="G9" s="227">
        <v>24.5</v>
      </c>
      <c r="H9" s="227">
        <v>26</v>
      </c>
      <c r="I9" s="227">
        <v>27.5</v>
      </c>
      <c r="J9" s="134" t="s">
        <v>164</v>
      </c>
      <c r="K9" s="134"/>
      <c r="L9" s="134"/>
      <c r="M9" s="134"/>
    </row>
    <row r="10" spans="1:13" ht="22.5" customHeight="1">
      <c r="A10" s="131" t="s">
        <v>135</v>
      </c>
      <c r="B10" s="131" t="s">
        <v>166</v>
      </c>
      <c r="C10" s="132">
        <v>0.25</v>
      </c>
      <c r="D10" s="227">
        <v>17</v>
      </c>
      <c r="E10" s="227">
        <v>18</v>
      </c>
      <c r="F10" s="227">
        <v>19</v>
      </c>
      <c r="G10" s="227">
        <v>20</v>
      </c>
      <c r="H10" s="227">
        <v>21</v>
      </c>
      <c r="I10" s="227">
        <v>22</v>
      </c>
      <c r="J10" s="135" t="s">
        <v>167</v>
      </c>
      <c r="K10" s="134"/>
      <c r="L10" s="134"/>
      <c r="M10" s="134"/>
    </row>
    <row r="11" spans="1:13" ht="22.5" customHeight="1">
      <c r="A11" s="131" t="s">
        <v>136</v>
      </c>
      <c r="B11" s="131" t="s">
        <v>168</v>
      </c>
      <c r="C11" s="132">
        <v>0.25</v>
      </c>
      <c r="D11" s="136">
        <v>6.75</v>
      </c>
      <c r="E11" s="136">
        <v>6.9291338582677158</v>
      </c>
      <c r="F11" s="136">
        <v>7.25</v>
      </c>
      <c r="G11" s="136">
        <v>7.5</v>
      </c>
      <c r="H11" s="136">
        <v>7.75</v>
      </c>
      <c r="I11" s="136">
        <v>8</v>
      </c>
      <c r="J11" s="137"/>
    </row>
    <row r="12" spans="1:13" ht="22.5" customHeight="1">
      <c r="A12" s="131" t="s">
        <v>137</v>
      </c>
      <c r="B12" s="131" t="s">
        <v>169</v>
      </c>
      <c r="C12" s="132">
        <v>0.25</v>
      </c>
      <c r="D12" s="136">
        <v>3.75</v>
      </c>
      <c r="E12" s="136">
        <v>4</v>
      </c>
      <c r="F12" s="136">
        <v>4.25</v>
      </c>
      <c r="G12" s="136">
        <v>4.5</v>
      </c>
      <c r="H12" s="136">
        <v>4.75</v>
      </c>
      <c r="I12" s="136">
        <v>5</v>
      </c>
      <c r="J12" s="137"/>
    </row>
    <row r="13" spans="1:13" ht="22.5" customHeight="1">
      <c r="A13" s="131" t="s">
        <v>138</v>
      </c>
      <c r="B13" s="131" t="s">
        <v>170</v>
      </c>
      <c r="C13" s="132">
        <v>0.25</v>
      </c>
      <c r="D13" s="136">
        <v>1.125</v>
      </c>
      <c r="E13" s="136">
        <v>1.125</v>
      </c>
      <c r="F13" s="136">
        <v>1.125</v>
      </c>
      <c r="G13" s="136">
        <v>1.125</v>
      </c>
      <c r="H13" s="136">
        <v>1.125</v>
      </c>
      <c r="I13" s="136">
        <v>1.125</v>
      </c>
      <c r="J13" s="137"/>
    </row>
    <row r="14" spans="1:13" ht="22.5" customHeight="1">
      <c r="A14" s="131" t="s">
        <v>139</v>
      </c>
      <c r="B14" s="131" t="s">
        <v>140</v>
      </c>
      <c r="C14" s="132">
        <v>0.5</v>
      </c>
      <c r="D14" s="136">
        <v>8.75</v>
      </c>
      <c r="E14" s="136">
        <v>9.25</v>
      </c>
      <c r="F14" s="136">
        <v>9.75</v>
      </c>
      <c r="G14" s="136">
        <v>10.25</v>
      </c>
      <c r="H14" s="136">
        <v>10.75</v>
      </c>
      <c r="I14" s="136">
        <v>11.25</v>
      </c>
      <c r="J14" s="137"/>
    </row>
    <row r="15" spans="1:13" ht="22.5" customHeight="1">
      <c r="A15" s="131" t="s">
        <v>141</v>
      </c>
      <c r="B15" s="131" t="s">
        <v>142</v>
      </c>
      <c r="C15" s="132">
        <v>0.25</v>
      </c>
      <c r="D15" s="136">
        <v>8</v>
      </c>
      <c r="E15" s="136">
        <v>8.5</v>
      </c>
      <c r="F15" s="136">
        <v>9</v>
      </c>
      <c r="G15" s="136">
        <v>9.5</v>
      </c>
      <c r="H15" s="136">
        <v>10</v>
      </c>
      <c r="I15" s="136">
        <v>10.5</v>
      </c>
      <c r="J15" s="137"/>
    </row>
    <row r="16" spans="1:13" ht="22.5" customHeight="1">
      <c r="A16" s="131" t="s">
        <v>143</v>
      </c>
      <c r="B16" s="131" t="s">
        <v>144</v>
      </c>
      <c r="C16" s="132">
        <v>0.5</v>
      </c>
      <c r="D16" s="136">
        <f t="shared" ref="D16:E16" si="0">E16-1/2</f>
        <v>8.625</v>
      </c>
      <c r="E16" s="136">
        <f t="shared" si="0"/>
        <v>9.125</v>
      </c>
      <c r="F16" s="136">
        <f>G16-1/2</f>
        <v>9.625</v>
      </c>
      <c r="G16" s="136">
        <v>10.125</v>
      </c>
      <c r="H16" s="136">
        <v>10.625</v>
      </c>
      <c r="I16" s="136">
        <f>H16+1/2</f>
        <v>11.125</v>
      </c>
      <c r="J16" s="137"/>
    </row>
    <row r="17" spans="1:10" ht="22.5" customHeight="1">
      <c r="A17" s="131" t="s">
        <v>145</v>
      </c>
      <c r="B17" s="131" t="s">
        <v>171</v>
      </c>
      <c r="C17" s="132">
        <v>0.5</v>
      </c>
      <c r="D17" s="136">
        <f t="shared" ref="D17:E17" si="1">E17-3/8</f>
        <v>6.75</v>
      </c>
      <c r="E17" s="136">
        <f t="shared" si="1"/>
        <v>7.125</v>
      </c>
      <c r="F17" s="136">
        <f>G17-3/8</f>
        <v>7.5</v>
      </c>
      <c r="G17" s="136">
        <v>7.875</v>
      </c>
      <c r="H17" s="136">
        <v>8.25</v>
      </c>
      <c r="I17" s="136">
        <f>H17+3/8</f>
        <v>8.625</v>
      </c>
      <c r="J17" s="137"/>
    </row>
    <row r="18" spans="1:10" ht="22.5" customHeight="1">
      <c r="A18" s="131" t="s">
        <v>146</v>
      </c>
      <c r="B18" s="131" t="s">
        <v>172</v>
      </c>
      <c r="C18" s="132">
        <v>0.125</v>
      </c>
      <c r="D18" s="133">
        <v>0.875</v>
      </c>
      <c r="E18" s="133">
        <v>0.875</v>
      </c>
      <c r="F18" s="133">
        <v>0.875</v>
      </c>
      <c r="G18" s="133">
        <v>0.875</v>
      </c>
      <c r="H18" s="133">
        <v>0.875</v>
      </c>
      <c r="I18" s="133">
        <v>0.875</v>
      </c>
    </row>
    <row r="19" spans="1:10" ht="22.5" customHeight="1">
      <c r="A19" s="131" t="s">
        <v>147</v>
      </c>
      <c r="B19" s="131" t="s">
        <v>173</v>
      </c>
      <c r="C19" s="132">
        <v>0.125</v>
      </c>
      <c r="D19" s="133">
        <v>0.875</v>
      </c>
      <c r="E19" s="133">
        <v>0.875</v>
      </c>
      <c r="F19" s="133">
        <v>0.875</v>
      </c>
      <c r="G19" s="133">
        <v>0.875</v>
      </c>
      <c r="H19" s="133">
        <v>0.875</v>
      </c>
      <c r="I19" s="133">
        <v>0.875</v>
      </c>
    </row>
    <row r="20" spans="1:10" ht="22.5" customHeight="1" thickBot="1">
      <c r="A20" s="138" t="s">
        <v>148</v>
      </c>
      <c r="B20" s="138" t="s">
        <v>174</v>
      </c>
      <c r="C20" s="139">
        <v>0.125</v>
      </c>
      <c r="D20" s="133">
        <v>0.98425196850393704</v>
      </c>
      <c r="E20" s="133">
        <v>0.98425196850393704</v>
      </c>
      <c r="F20" s="133">
        <v>0.98425196850393704</v>
      </c>
      <c r="G20" s="133">
        <v>0.98425196850393704</v>
      </c>
      <c r="H20" s="133">
        <v>0.98425196850393704</v>
      </c>
      <c r="I20" s="133">
        <v>0.98425196850393704</v>
      </c>
    </row>
    <row r="21" spans="1:10">
      <c r="C21" s="140"/>
      <c r="D21" s="140"/>
      <c r="E21" s="140"/>
      <c r="F21" s="140"/>
      <c r="G21" s="140"/>
      <c r="H21" s="140"/>
      <c r="I21" s="140"/>
    </row>
    <row r="23" spans="1:10">
      <c r="G23" t="s">
        <v>175</v>
      </c>
    </row>
  </sheetData>
  <pageMargins left="0.7" right="0.7" top="0.75" bottom="0.75" header="0.3" footer="0.3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CAB4B-405E-46A8-B6A8-C972AFB1CF57}">
  <sheetPr>
    <pageSetUpPr fitToPage="1"/>
  </sheetPr>
  <dimension ref="A1:M23"/>
  <sheetViews>
    <sheetView tabSelected="1" view="pageBreakPreview" zoomScale="60" zoomScaleNormal="100" workbookViewId="0">
      <selection activeCell="D3" sqref="D3"/>
    </sheetView>
  </sheetViews>
  <sheetFormatPr defaultRowHeight="14.4"/>
  <cols>
    <col min="1" max="1" width="39.796875" bestFit="1" customWidth="1"/>
    <col min="2" max="2" width="32.19921875" hidden="1" customWidth="1"/>
    <col min="3" max="3" width="11.796875" customWidth="1"/>
    <col min="4" max="4" width="11.5" customWidth="1"/>
    <col min="5" max="5" width="10.5" customWidth="1"/>
    <col min="6" max="6" width="11" customWidth="1"/>
    <col min="7" max="7" width="10.796875" customWidth="1"/>
    <col min="9" max="9" width="9.5" customWidth="1"/>
    <col min="10" max="10" width="0" hidden="1" customWidth="1"/>
  </cols>
  <sheetData>
    <row r="1" spans="1:13" ht="17.3" customHeight="1">
      <c r="A1" s="433" t="s">
        <v>131</v>
      </c>
      <c r="B1" s="124"/>
      <c r="C1" s="125"/>
      <c r="D1" s="125"/>
      <c r="E1" s="125"/>
      <c r="F1" s="125"/>
      <c r="G1" s="125"/>
      <c r="H1" s="125"/>
      <c r="I1" s="125"/>
    </row>
    <row r="2" spans="1:13" ht="17.3" customHeight="1">
      <c r="A2" s="433" t="s">
        <v>272</v>
      </c>
      <c r="B2" s="124"/>
      <c r="C2" s="125"/>
      <c r="D2" s="125"/>
      <c r="E2" s="125"/>
      <c r="F2" s="125"/>
      <c r="G2" s="125"/>
      <c r="H2" s="125"/>
      <c r="I2" s="125"/>
    </row>
    <row r="3" spans="1:13" ht="17.3" customHeight="1">
      <c r="A3" s="433" t="s">
        <v>153</v>
      </c>
      <c r="B3" s="124"/>
      <c r="C3" s="125"/>
      <c r="D3" s="125"/>
      <c r="E3" s="125"/>
      <c r="F3" s="125"/>
      <c r="G3" s="125"/>
      <c r="H3" s="125"/>
      <c r="I3" s="125"/>
    </row>
    <row r="4" spans="1:13" ht="17.3" customHeight="1">
      <c r="A4" s="432" t="s">
        <v>161</v>
      </c>
      <c r="B4" s="124"/>
      <c r="C4" s="125"/>
      <c r="D4" s="125"/>
      <c r="E4" s="125"/>
      <c r="F4" s="125"/>
      <c r="G4" s="125"/>
      <c r="H4" s="125"/>
      <c r="I4" s="125"/>
    </row>
    <row r="5" spans="1:13">
      <c r="A5" s="127"/>
      <c r="B5" s="127"/>
      <c r="C5" s="125"/>
      <c r="D5" s="125"/>
      <c r="E5" s="125"/>
      <c r="F5" s="125"/>
      <c r="G5" s="125"/>
      <c r="H5" s="125"/>
      <c r="I5" s="125"/>
    </row>
    <row r="6" spans="1:13" ht="28.8">
      <c r="A6" s="128" t="s">
        <v>154</v>
      </c>
      <c r="B6" s="128"/>
      <c r="C6" s="129" t="s">
        <v>155</v>
      </c>
      <c r="D6" s="130" t="s">
        <v>76</v>
      </c>
      <c r="E6" s="130" t="s">
        <v>63</v>
      </c>
      <c r="F6" s="130" t="s">
        <v>10</v>
      </c>
      <c r="G6" s="130" t="s">
        <v>149</v>
      </c>
      <c r="H6" s="130" t="s">
        <v>61</v>
      </c>
      <c r="I6" s="130" t="s">
        <v>62</v>
      </c>
      <c r="K6" s="280" t="s">
        <v>273</v>
      </c>
      <c r="L6" s="280" t="s">
        <v>274</v>
      </c>
    </row>
    <row r="7" spans="1:13" ht="22.5" customHeight="1">
      <c r="A7" s="131" t="s">
        <v>162</v>
      </c>
      <c r="B7" s="131" t="s">
        <v>163</v>
      </c>
      <c r="C7" s="132">
        <v>0.5</v>
      </c>
      <c r="D7" s="133">
        <v>25.5</v>
      </c>
      <c r="E7" s="133">
        <v>26.5</v>
      </c>
      <c r="F7" s="133">
        <v>27.5</v>
      </c>
      <c r="G7" s="133">
        <v>29</v>
      </c>
      <c r="H7" s="133">
        <v>30</v>
      </c>
      <c r="I7" s="133">
        <v>31.5</v>
      </c>
      <c r="J7" s="133">
        <v>31.5</v>
      </c>
      <c r="K7" s="133">
        <v>33</v>
      </c>
      <c r="L7" s="133">
        <v>34.5</v>
      </c>
    </row>
    <row r="8" spans="1:13" ht="22.5" customHeight="1">
      <c r="A8" s="131" t="s">
        <v>132</v>
      </c>
      <c r="B8" s="131" t="s">
        <v>133</v>
      </c>
      <c r="C8" s="132">
        <v>0.5</v>
      </c>
      <c r="D8" s="227">
        <v>20</v>
      </c>
      <c r="E8" s="227">
        <v>21.5</v>
      </c>
      <c r="F8" s="227">
        <v>23</v>
      </c>
      <c r="G8" s="227">
        <v>24.5</v>
      </c>
      <c r="H8" s="227">
        <v>26</v>
      </c>
      <c r="I8" s="227">
        <v>27.5</v>
      </c>
      <c r="J8" s="227">
        <v>27.5</v>
      </c>
      <c r="K8" s="227">
        <v>29</v>
      </c>
      <c r="L8" s="227">
        <v>30.5</v>
      </c>
      <c r="M8" s="134"/>
    </row>
    <row r="9" spans="1:13" ht="22.5" customHeight="1">
      <c r="A9" s="131" t="s">
        <v>134</v>
      </c>
      <c r="B9" s="131" t="s">
        <v>165</v>
      </c>
      <c r="C9" s="132">
        <v>0.5</v>
      </c>
      <c r="D9" s="227">
        <v>20</v>
      </c>
      <c r="E9" s="227">
        <v>21.5</v>
      </c>
      <c r="F9" s="227">
        <v>23</v>
      </c>
      <c r="G9" s="227">
        <v>24.5</v>
      </c>
      <c r="H9" s="227">
        <v>26</v>
      </c>
      <c r="I9" s="227">
        <v>27.5</v>
      </c>
      <c r="J9" s="134" t="s">
        <v>164</v>
      </c>
      <c r="K9" s="227">
        <v>29</v>
      </c>
      <c r="L9" s="227">
        <v>30.5</v>
      </c>
      <c r="M9" s="134"/>
    </row>
    <row r="10" spans="1:13" ht="22.5" customHeight="1">
      <c r="A10" s="131" t="s">
        <v>135</v>
      </c>
      <c r="B10" s="131" t="s">
        <v>166</v>
      </c>
      <c r="C10" s="132">
        <v>0.25</v>
      </c>
      <c r="D10" s="227">
        <v>17</v>
      </c>
      <c r="E10" s="227">
        <v>18</v>
      </c>
      <c r="F10" s="227">
        <v>19</v>
      </c>
      <c r="G10" s="227">
        <v>20</v>
      </c>
      <c r="H10" s="227">
        <v>21</v>
      </c>
      <c r="I10" s="227">
        <v>22</v>
      </c>
      <c r="J10" s="135" t="s">
        <v>167</v>
      </c>
      <c r="K10" s="227">
        <v>23</v>
      </c>
      <c r="L10" s="227">
        <v>24</v>
      </c>
      <c r="M10" s="134"/>
    </row>
    <row r="11" spans="1:13" ht="22.5" customHeight="1">
      <c r="A11" s="131" t="s">
        <v>136</v>
      </c>
      <c r="B11" s="131" t="s">
        <v>168</v>
      </c>
      <c r="C11" s="132">
        <v>0.25</v>
      </c>
      <c r="D11" s="136">
        <v>6.75</v>
      </c>
      <c r="E11" s="136">
        <v>6.9291338582677158</v>
      </c>
      <c r="F11" s="136">
        <v>7.25</v>
      </c>
      <c r="G11" s="136">
        <v>7.5</v>
      </c>
      <c r="H11" s="136">
        <v>7.75</v>
      </c>
      <c r="I11" s="136">
        <v>8</v>
      </c>
      <c r="J11" s="137"/>
      <c r="K11" s="136">
        <v>8.25</v>
      </c>
      <c r="L11" s="136">
        <v>8.5</v>
      </c>
    </row>
    <row r="12" spans="1:13" ht="22.5" customHeight="1">
      <c r="A12" s="131" t="s">
        <v>137</v>
      </c>
      <c r="B12" s="131" t="s">
        <v>169</v>
      </c>
      <c r="C12" s="132">
        <v>0.25</v>
      </c>
      <c r="D12" s="136">
        <v>3.75</v>
      </c>
      <c r="E12" s="136">
        <v>4</v>
      </c>
      <c r="F12" s="136">
        <v>4.25</v>
      </c>
      <c r="G12" s="136">
        <v>4.5</v>
      </c>
      <c r="H12" s="136">
        <v>4.75</v>
      </c>
      <c r="I12" s="136">
        <v>5</v>
      </c>
      <c r="J12" s="137"/>
      <c r="K12" s="136">
        <v>5.25</v>
      </c>
      <c r="L12" s="136">
        <v>5.5</v>
      </c>
    </row>
    <row r="13" spans="1:13" ht="22.5" customHeight="1">
      <c r="A13" s="131" t="s">
        <v>138</v>
      </c>
      <c r="B13" s="131" t="s">
        <v>170</v>
      </c>
      <c r="C13" s="132">
        <v>0.25</v>
      </c>
      <c r="D13" s="136">
        <v>1.125</v>
      </c>
      <c r="E13" s="136">
        <v>1.125</v>
      </c>
      <c r="F13" s="136">
        <v>1.125</v>
      </c>
      <c r="G13" s="136">
        <v>1.125</v>
      </c>
      <c r="H13" s="136">
        <v>1.125</v>
      </c>
      <c r="I13" s="136">
        <v>1.125</v>
      </c>
      <c r="J13" s="136">
        <v>1.125</v>
      </c>
      <c r="K13" s="136">
        <v>1.125</v>
      </c>
      <c r="L13" s="136">
        <v>1.125</v>
      </c>
    </row>
    <row r="14" spans="1:13" ht="22.5" customHeight="1">
      <c r="A14" s="131" t="s">
        <v>139</v>
      </c>
      <c r="B14" s="131" t="s">
        <v>140</v>
      </c>
      <c r="C14" s="132">
        <v>0.5</v>
      </c>
      <c r="D14" s="136">
        <v>8.75</v>
      </c>
      <c r="E14" s="136">
        <v>9.25</v>
      </c>
      <c r="F14" s="136">
        <v>9.75</v>
      </c>
      <c r="G14" s="136">
        <v>10.25</v>
      </c>
      <c r="H14" s="136">
        <v>10.75</v>
      </c>
      <c r="I14" s="136">
        <v>11.25</v>
      </c>
      <c r="J14" s="137"/>
      <c r="K14" s="136">
        <v>11.75</v>
      </c>
      <c r="L14" s="136">
        <v>12.25</v>
      </c>
    </row>
    <row r="15" spans="1:13" ht="22.5" customHeight="1">
      <c r="A15" s="131" t="s">
        <v>141</v>
      </c>
      <c r="B15" s="131" t="s">
        <v>142</v>
      </c>
      <c r="C15" s="132">
        <v>0.25</v>
      </c>
      <c r="D15" s="136">
        <v>8</v>
      </c>
      <c r="E15" s="136">
        <v>8.5</v>
      </c>
      <c r="F15" s="136">
        <v>9</v>
      </c>
      <c r="G15" s="136">
        <v>9.5</v>
      </c>
      <c r="H15" s="136">
        <v>10</v>
      </c>
      <c r="I15" s="136">
        <v>10.5</v>
      </c>
      <c r="J15" s="137"/>
      <c r="K15" s="136">
        <v>11</v>
      </c>
      <c r="L15" s="136">
        <v>11.5</v>
      </c>
    </row>
    <row r="16" spans="1:13" ht="22.5" customHeight="1">
      <c r="A16" s="131" t="s">
        <v>143</v>
      </c>
      <c r="B16" s="131" t="s">
        <v>144</v>
      </c>
      <c r="C16" s="132">
        <v>0.5</v>
      </c>
      <c r="D16" s="136">
        <f t="shared" ref="D16:E16" si="0">E16-1/2</f>
        <v>8.625</v>
      </c>
      <c r="E16" s="136">
        <f t="shared" si="0"/>
        <v>9.125</v>
      </c>
      <c r="F16" s="136">
        <f>G16-1/2</f>
        <v>9.625</v>
      </c>
      <c r="G16" s="136">
        <v>10.125</v>
      </c>
      <c r="H16" s="136">
        <v>10.625</v>
      </c>
      <c r="I16" s="136">
        <f>H16+1/2</f>
        <v>11.125</v>
      </c>
      <c r="J16" s="137"/>
      <c r="K16" s="136">
        <v>11.625</v>
      </c>
      <c r="L16" s="136">
        <v>12.125</v>
      </c>
    </row>
    <row r="17" spans="1:12" ht="22.5" customHeight="1">
      <c r="A17" s="131" t="s">
        <v>145</v>
      </c>
      <c r="B17" s="131" t="s">
        <v>171</v>
      </c>
      <c r="C17" s="132">
        <v>0.5</v>
      </c>
      <c r="D17" s="136">
        <f t="shared" ref="D17:E17" si="1">E17-3/8</f>
        <v>6.75</v>
      </c>
      <c r="E17" s="136">
        <f t="shared" si="1"/>
        <v>7.125</v>
      </c>
      <c r="F17" s="136">
        <f>G17-3/8</f>
        <v>7.5</v>
      </c>
      <c r="G17" s="136">
        <v>7.875</v>
      </c>
      <c r="H17" s="136">
        <v>8.25</v>
      </c>
      <c r="I17" s="136">
        <f>H17+3/8</f>
        <v>8.625</v>
      </c>
      <c r="J17" s="137"/>
      <c r="K17" s="136">
        <v>9</v>
      </c>
      <c r="L17" s="136">
        <v>9.375</v>
      </c>
    </row>
    <row r="18" spans="1:12" ht="22.5" customHeight="1">
      <c r="A18" s="131" t="s">
        <v>146</v>
      </c>
      <c r="B18" s="131" t="s">
        <v>172</v>
      </c>
      <c r="C18" s="132">
        <v>0.125</v>
      </c>
      <c r="D18" s="133">
        <v>0.875</v>
      </c>
      <c r="E18" s="133">
        <v>0.875</v>
      </c>
      <c r="F18" s="133">
        <v>0.875</v>
      </c>
      <c r="G18" s="133">
        <v>0.875</v>
      </c>
      <c r="H18" s="133">
        <v>0.875</v>
      </c>
      <c r="I18" s="133">
        <v>0.875</v>
      </c>
      <c r="J18" s="133">
        <v>0.875</v>
      </c>
      <c r="K18" s="133">
        <v>0.875</v>
      </c>
      <c r="L18" s="133">
        <v>0.875</v>
      </c>
    </row>
    <row r="19" spans="1:12" ht="22.5" customHeight="1">
      <c r="A19" s="131" t="s">
        <v>147</v>
      </c>
      <c r="B19" s="131" t="s">
        <v>173</v>
      </c>
      <c r="C19" s="132">
        <v>0.125</v>
      </c>
      <c r="D19" s="133">
        <v>0.875</v>
      </c>
      <c r="E19" s="133">
        <v>0.875</v>
      </c>
      <c r="F19" s="133">
        <v>0.875</v>
      </c>
      <c r="G19" s="133">
        <v>0.875</v>
      </c>
      <c r="H19" s="133">
        <v>0.875</v>
      </c>
      <c r="I19" s="133">
        <v>0.875</v>
      </c>
      <c r="J19" s="133">
        <v>0.875</v>
      </c>
      <c r="K19" s="133">
        <v>0.875</v>
      </c>
      <c r="L19" s="133">
        <v>0.875</v>
      </c>
    </row>
    <row r="20" spans="1:12" ht="22.5" customHeight="1" thickBot="1">
      <c r="A20" s="138" t="s">
        <v>148</v>
      </c>
      <c r="B20" s="138" t="s">
        <v>174</v>
      </c>
      <c r="C20" s="139">
        <v>0.125</v>
      </c>
      <c r="D20" s="133">
        <v>0.98425196850393704</v>
      </c>
      <c r="E20" s="133">
        <v>0.98425196850393704</v>
      </c>
      <c r="F20" s="133">
        <v>0.98425196850393704</v>
      </c>
      <c r="G20" s="133">
        <v>0.98425196850393704</v>
      </c>
      <c r="H20" s="133">
        <v>0.98425196850393704</v>
      </c>
      <c r="I20" s="133">
        <v>0.98425196850393704</v>
      </c>
      <c r="J20" s="133">
        <v>0.98425196850393704</v>
      </c>
      <c r="K20" s="133">
        <v>0.98425196850393704</v>
      </c>
      <c r="L20" s="133">
        <v>0.98425196850393704</v>
      </c>
    </row>
    <row r="21" spans="1:12">
      <c r="C21" s="140"/>
      <c r="D21" s="140"/>
      <c r="E21" s="140"/>
      <c r="F21" s="140"/>
      <c r="G21" s="140"/>
      <c r="H21" s="140"/>
      <c r="I21" s="140"/>
    </row>
    <row r="23" spans="1:12">
      <c r="G23" t="s">
        <v>175</v>
      </c>
    </row>
  </sheetData>
  <pageMargins left="0.38" right="0.35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55365-AEF8-4ECF-BB9B-01A9D1C24516}">
  <sheetPr>
    <pageSetUpPr fitToPage="1"/>
  </sheetPr>
  <dimension ref="A1:M103"/>
  <sheetViews>
    <sheetView view="pageBreakPreview" topLeftCell="A16" zoomScale="85" zoomScaleNormal="70" zoomScaleSheetLayoutView="85" zoomScalePageLayoutView="70" workbookViewId="0">
      <selection activeCell="G87" sqref="G87:I87"/>
    </sheetView>
  </sheetViews>
  <sheetFormatPr defaultColWidth="9.796875" defaultRowHeight="18.45"/>
  <cols>
    <col min="1" max="1" width="5.5" style="248" bestFit="1" customWidth="1"/>
    <col min="2" max="2" width="17.69921875" style="248" customWidth="1"/>
    <col min="3" max="3" width="26" style="254" customWidth="1"/>
    <col min="4" max="4" width="20" style="248" customWidth="1"/>
    <col min="5" max="5" width="2.296875" style="248" customWidth="1"/>
    <col min="6" max="6" width="15.796875" style="248" customWidth="1"/>
    <col min="7" max="7" width="21.19921875" style="248" customWidth="1"/>
    <col min="8" max="8" width="45.5" style="248" customWidth="1"/>
    <col min="9" max="254" width="9.796875" style="248"/>
    <col min="255" max="255" width="3.796875" style="248" customWidth="1"/>
    <col min="256" max="257" width="9.5" style="248" customWidth="1"/>
    <col min="258" max="259" width="14.69921875" style="248" customWidth="1"/>
    <col min="260" max="260" width="0" style="248" hidden="1" customWidth="1"/>
    <col min="261" max="267" width="9.5" style="248" customWidth="1"/>
    <col min="268" max="510" width="9.796875" style="248"/>
    <col min="511" max="511" width="3.796875" style="248" customWidth="1"/>
    <col min="512" max="513" width="9.5" style="248" customWidth="1"/>
    <col min="514" max="515" width="14.69921875" style="248" customWidth="1"/>
    <col min="516" max="516" width="0" style="248" hidden="1" customWidth="1"/>
    <col min="517" max="523" width="9.5" style="248" customWidth="1"/>
    <col min="524" max="766" width="9.796875" style="248"/>
    <col min="767" max="767" width="3.796875" style="248" customWidth="1"/>
    <col min="768" max="769" width="9.5" style="248" customWidth="1"/>
    <col min="770" max="771" width="14.69921875" style="248" customWidth="1"/>
    <col min="772" max="772" width="0" style="248" hidden="1" customWidth="1"/>
    <col min="773" max="779" width="9.5" style="248" customWidth="1"/>
    <col min="780" max="1022" width="9.796875" style="248"/>
    <col min="1023" max="1023" width="3.796875" style="248" customWidth="1"/>
    <col min="1024" max="1025" width="9.5" style="248" customWidth="1"/>
    <col min="1026" max="1027" width="14.69921875" style="248" customWidth="1"/>
    <col min="1028" max="1028" width="0" style="248" hidden="1" customWidth="1"/>
    <col min="1029" max="1035" width="9.5" style="248" customWidth="1"/>
    <col min="1036" max="1278" width="9.796875" style="248"/>
    <col min="1279" max="1279" width="3.796875" style="248" customWidth="1"/>
    <col min="1280" max="1281" width="9.5" style="248" customWidth="1"/>
    <col min="1282" max="1283" width="14.69921875" style="248" customWidth="1"/>
    <col min="1284" max="1284" width="0" style="248" hidden="1" customWidth="1"/>
    <col min="1285" max="1291" width="9.5" style="248" customWidth="1"/>
    <col min="1292" max="1534" width="9.796875" style="248"/>
    <col min="1535" max="1535" width="3.796875" style="248" customWidth="1"/>
    <col min="1536" max="1537" width="9.5" style="248" customWidth="1"/>
    <col min="1538" max="1539" width="14.69921875" style="248" customWidth="1"/>
    <col min="1540" max="1540" width="0" style="248" hidden="1" customWidth="1"/>
    <col min="1541" max="1547" width="9.5" style="248" customWidth="1"/>
    <col min="1548" max="1790" width="9.796875" style="248"/>
    <col min="1791" max="1791" width="3.796875" style="248" customWidth="1"/>
    <col min="1792" max="1793" width="9.5" style="248" customWidth="1"/>
    <col min="1794" max="1795" width="14.69921875" style="248" customWidth="1"/>
    <col min="1796" max="1796" width="0" style="248" hidden="1" customWidth="1"/>
    <col min="1797" max="1803" width="9.5" style="248" customWidth="1"/>
    <col min="1804" max="2046" width="9.796875" style="248"/>
    <col min="2047" max="2047" width="3.796875" style="248" customWidth="1"/>
    <col min="2048" max="2049" width="9.5" style="248" customWidth="1"/>
    <col min="2050" max="2051" width="14.69921875" style="248" customWidth="1"/>
    <col min="2052" max="2052" width="0" style="248" hidden="1" customWidth="1"/>
    <col min="2053" max="2059" width="9.5" style="248" customWidth="1"/>
    <col min="2060" max="2302" width="9.796875" style="248"/>
    <col min="2303" max="2303" width="3.796875" style="248" customWidth="1"/>
    <col min="2304" max="2305" width="9.5" style="248" customWidth="1"/>
    <col min="2306" max="2307" width="14.69921875" style="248" customWidth="1"/>
    <col min="2308" max="2308" width="0" style="248" hidden="1" customWidth="1"/>
    <col min="2309" max="2315" width="9.5" style="248" customWidth="1"/>
    <col min="2316" max="2558" width="9.796875" style="248"/>
    <col min="2559" max="2559" width="3.796875" style="248" customWidth="1"/>
    <col min="2560" max="2561" width="9.5" style="248" customWidth="1"/>
    <col min="2562" max="2563" width="14.69921875" style="248" customWidth="1"/>
    <col min="2564" max="2564" width="0" style="248" hidden="1" customWidth="1"/>
    <col min="2565" max="2571" width="9.5" style="248" customWidth="1"/>
    <col min="2572" max="2814" width="9.796875" style="248"/>
    <col min="2815" max="2815" width="3.796875" style="248" customWidth="1"/>
    <col min="2816" max="2817" width="9.5" style="248" customWidth="1"/>
    <col min="2818" max="2819" width="14.69921875" style="248" customWidth="1"/>
    <col min="2820" max="2820" width="0" style="248" hidden="1" customWidth="1"/>
    <col min="2821" max="2827" width="9.5" style="248" customWidth="1"/>
    <col min="2828" max="3070" width="9.796875" style="248"/>
    <col min="3071" max="3071" width="3.796875" style="248" customWidth="1"/>
    <col min="3072" max="3073" width="9.5" style="248" customWidth="1"/>
    <col min="3074" max="3075" width="14.69921875" style="248" customWidth="1"/>
    <col min="3076" max="3076" width="0" style="248" hidden="1" customWidth="1"/>
    <col min="3077" max="3083" width="9.5" style="248" customWidth="1"/>
    <col min="3084" max="3326" width="9.796875" style="248"/>
    <col min="3327" max="3327" width="3.796875" style="248" customWidth="1"/>
    <col min="3328" max="3329" width="9.5" style="248" customWidth="1"/>
    <col min="3330" max="3331" width="14.69921875" style="248" customWidth="1"/>
    <col min="3332" max="3332" width="0" style="248" hidden="1" customWidth="1"/>
    <col min="3333" max="3339" width="9.5" style="248" customWidth="1"/>
    <col min="3340" max="3582" width="9.796875" style="248"/>
    <col min="3583" max="3583" width="3.796875" style="248" customWidth="1"/>
    <col min="3584" max="3585" width="9.5" style="248" customWidth="1"/>
    <col min="3586" max="3587" width="14.69921875" style="248" customWidth="1"/>
    <col min="3588" max="3588" width="0" style="248" hidden="1" customWidth="1"/>
    <col min="3589" max="3595" width="9.5" style="248" customWidth="1"/>
    <col min="3596" max="3838" width="9.796875" style="248"/>
    <col min="3839" max="3839" width="3.796875" style="248" customWidth="1"/>
    <col min="3840" max="3841" width="9.5" style="248" customWidth="1"/>
    <col min="3842" max="3843" width="14.69921875" style="248" customWidth="1"/>
    <col min="3844" max="3844" width="0" style="248" hidden="1" customWidth="1"/>
    <col min="3845" max="3851" width="9.5" style="248" customWidth="1"/>
    <col min="3852" max="4094" width="9.796875" style="248"/>
    <col min="4095" max="4095" width="3.796875" style="248" customWidth="1"/>
    <col min="4096" max="4097" width="9.5" style="248" customWidth="1"/>
    <col min="4098" max="4099" width="14.69921875" style="248" customWidth="1"/>
    <col min="4100" max="4100" width="0" style="248" hidden="1" customWidth="1"/>
    <col min="4101" max="4107" width="9.5" style="248" customWidth="1"/>
    <col min="4108" max="4350" width="9.796875" style="248"/>
    <col min="4351" max="4351" width="3.796875" style="248" customWidth="1"/>
    <col min="4352" max="4353" width="9.5" style="248" customWidth="1"/>
    <col min="4354" max="4355" width="14.69921875" style="248" customWidth="1"/>
    <col min="4356" max="4356" width="0" style="248" hidden="1" customWidth="1"/>
    <col min="4357" max="4363" width="9.5" style="248" customWidth="1"/>
    <col min="4364" max="4606" width="9.796875" style="248"/>
    <col min="4607" max="4607" width="3.796875" style="248" customWidth="1"/>
    <col min="4608" max="4609" width="9.5" style="248" customWidth="1"/>
    <col min="4610" max="4611" width="14.69921875" style="248" customWidth="1"/>
    <col min="4612" max="4612" width="0" style="248" hidden="1" customWidth="1"/>
    <col min="4613" max="4619" width="9.5" style="248" customWidth="1"/>
    <col min="4620" max="4862" width="9.796875" style="248"/>
    <col min="4863" max="4863" width="3.796875" style="248" customWidth="1"/>
    <col min="4864" max="4865" width="9.5" style="248" customWidth="1"/>
    <col min="4866" max="4867" width="14.69921875" style="248" customWidth="1"/>
    <col min="4868" max="4868" width="0" style="248" hidden="1" customWidth="1"/>
    <col min="4869" max="4875" width="9.5" style="248" customWidth="1"/>
    <col min="4876" max="5118" width="9.796875" style="248"/>
    <col min="5119" max="5119" width="3.796875" style="248" customWidth="1"/>
    <col min="5120" max="5121" width="9.5" style="248" customWidth="1"/>
    <col min="5122" max="5123" width="14.69921875" style="248" customWidth="1"/>
    <col min="5124" max="5124" width="0" style="248" hidden="1" customWidth="1"/>
    <col min="5125" max="5131" width="9.5" style="248" customWidth="1"/>
    <col min="5132" max="5374" width="9.796875" style="248"/>
    <col min="5375" max="5375" width="3.796875" style="248" customWidth="1"/>
    <col min="5376" max="5377" width="9.5" style="248" customWidth="1"/>
    <col min="5378" max="5379" width="14.69921875" style="248" customWidth="1"/>
    <col min="5380" max="5380" width="0" style="248" hidden="1" customWidth="1"/>
    <col min="5381" max="5387" width="9.5" style="248" customWidth="1"/>
    <col min="5388" max="5630" width="9.796875" style="248"/>
    <col min="5631" max="5631" width="3.796875" style="248" customWidth="1"/>
    <col min="5632" max="5633" width="9.5" style="248" customWidth="1"/>
    <col min="5634" max="5635" width="14.69921875" style="248" customWidth="1"/>
    <col min="5636" max="5636" width="0" style="248" hidden="1" customWidth="1"/>
    <col min="5637" max="5643" width="9.5" style="248" customWidth="1"/>
    <col min="5644" max="5886" width="9.796875" style="248"/>
    <col min="5887" max="5887" width="3.796875" style="248" customWidth="1"/>
    <col min="5888" max="5889" width="9.5" style="248" customWidth="1"/>
    <col min="5890" max="5891" width="14.69921875" style="248" customWidth="1"/>
    <col min="5892" max="5892" width="0" style="248" hidden="1" customWidth="1"/>
    <col min="5893" max="5899" width="9.5" style="248" customWidth="1"/>
    <col min="5900" max="6142" width="9.796875" style="248"/>
    <col min="6143" max="6143" width="3.796875" style="248" customWidth="1"/>
    <col min="6144" max="6145" width="9.5" style="248" customWidth="1"/>
    <col min="6146" max="6147" width="14.69921875" style="248" customWidth="1"/>
    <col min="6148" max="6148" width="0" style="248" hidden="1" customWidth="1"/>
    <col min="6149" max="6155" width="9.5" style="248" customWidth="1"/>
    <col min="6156" max="6398" width="9.796875" style="248"/>
    <col min="6399" max="6399" width="3.796875" style="248" customWidth="1"/>
    <col min="6400" max="6401" width="9.5" style="248" customWidth="1"/>
    <col min="6402" max="6403" width="14.69921875" style="248" customWidth="1"/>
    <col min="6404" max="6404" width="0" style="248" hidden="1" customWidth="1"/>
    <col min="6405" max="6411" width="9.5" style="248" customWidth="1"/>
    <col min="6412" max="6654" width="9.796875" style="248"/>
    <col min="6655" max="6655" width="3.796875" style="248" customWidth="1"/>
    <col min="6656" max="6657" width="9.5" style="248" customWidth="1"/>
    <col min="6658" max="6659" width="14.69921875" style="248" customWidth="1"/>
    <col min="6660" max="6660" width="0" style="248" hidden="1" customWidth="1"/>
    <col min="6661" max="6667" width="9.5" style="248" customWidth="1"/>
    <col min="6668" max="6910" width="9.796875" style="248"/>
    <col min="6911" max="6911" width="3.796875" style="248" customWidth="1"/>
    <col min="6912" max="6913" width="9.5" style="248" customWidth="1"/>
    <col min="6914" max="6915" width="14.69921875" style="248" customWidth="1"/>
    <col min="6916" max="6916" width="0" style="248" hidden="1" customWidth="1"/>
    <col min="6917" max="6923" width="9.5" style="248" customWidth="1"/>
    <col min="6924" max="7166" width="9.796875" style="248"/>
    <col min="7167" max="7167" width="3.796875" style="248" customWidth="1"/>
    <col min="7168" max="7169" width="9.5" style="248" customWidth="1"/>
    <col min="7170" max="7171" width="14.69921875" style="248" customWidth="1"/>
    <col min="7172" max="7172" width="0" style="248" hidden="1" customWidth="1"/>
    <col min="7173" max="7179" width="9.5" style="248" customWidth="1"/>
    <col min="7180" max="7422" width="9.796875" style="248"/>
    <col min="7423" max="7423" width="3.796875" style="248" customWidth="1"/>
    <col min="7424" max="7425" width="9.5" style="248" customWidth="1"/>
    <col min="7426" max="7427" width="14.69921875" style="248" customWidth="1"/>
    <col min="7428" max="7428" width="0" style="248" hidden="1" customWidth="1"/>
    <col min="7429" max="7435" width="9.5" style="248" customWidth="1"/>
    <col min="7436" max="7678" width="9.796875" style="248"/>
    <col min="7679" max="7679" width="3.796875" style="248" customWidth="1"/>
    <col min="7680" max="7681" width="9.5" style="248" customWidth="1"/>
    <col min="7682" max="7683" width="14.69921875" style="248" customWidth="1"/>
    <col min="7684" max="7684" width="0" style="248" hidden="1" customWidth="1"/>
    <col min="7685" max="7691" width="9.5" style="248" customWidth="1"/>
    <col min="7692" max="7934" width="9.796875" style="248"/>
    <col min="7935" max="7935" width="3.796875" style="248" customWidth="1"/>
    <col min="7936" max="7937" width="9.5" style="248" customWidth="1"/>
    <col min="7938" max="7939" width="14.69921875" style="248" customWidth="1"/>
    <col min="7940" max="7940" width="0" style="248" hidden="1" customWidth="1"/>
    <col min="7941" max="7947" width="9.5" style="248" customWidth="1"/>
    <col min="7948" max="8190" width="9.796875" style="248"/>
    <col min="8191" max="8191" width="3.796875" style="248" customWidth="1"/>
    <col min="8192" max="8193" width="9.5" style="248" customWidth="1"/>
    <col min="8194" max="8195" width="14.69921875" style="248" customWidth="1"/>
    <col min="8196" max="8196" width="0" style="248" hidden="1" customWidth="1"/>
    <col min="8197" max="8203" width="9.5" style="248" customWidth="1"/>
    <col min="8204" max="8446" width="9.796875" style="248"/>
    <col min="8447" max="8447" width="3.796875" style="248" customWidth="1"/>
    <col min="8448" max="8449" width="9.5" style="248" customWidth="1"/>
    <col min="8450" max="8451" width="14.69921875" style="248" customWidth="1"/>
    <col min="8452" max="8452" width="0" style="248" hidden="1" customWidth="1"/>
    <col min="8453" max="8459" width="9.5" style="248" customWidth="1"/>
    <col min="8460" max="8702" width="9.796875" style="248"/>
    <col min="8703" max="8703" width="3.796875" style="248" customWidth="1"/>
    <col min="8704" max="8705" width="9.5" style="248" customWidth="1"/>
    <col min="8706" max="8707" width="14.69921875" style="248" customWidth="1"/>
    <col min="8708" max="8708" width="0" style="248" hidden="1" customWidth="1"/>
    <col min="8709" max="8715" width="9.5" style="248" customWidth="1"/>
    <col min="8716" max="8958" width="9.796875" style="248"/>
    <col min="8959" max="8959" width="3.796875" style="248" customWidth="1"/>
    <col min="8960" max="8961" width="9.5" style="248" customWidth="1"/>
    <col min="8962" max="8963" width="14.69921875" style="248" customWidth="1"/>
    <col min="8964" max="8964" width="0" style="248" hidden="1" customWidth="1"/>
    <col min="8965" max="8971" width="9.5" style="248" customWidth="1"/>
    <col min="8972" max="9214" width="9.796875" style="248"/>
    <col min="9215" max="9215" width="3.796875" style="248" customWidth="1"/>
    <col min="9216" max="9217" width="9.5" style="248" customWidth="1"/>
    <col min="9218" max="9219" width="14.69921875" style="248" customWidth="1"/>
    <col min="9220" max="9220" width="0" style="248" hidden="1" customWidth="1"/>
    <col min="9221" max="9227" width="9.5" style="248" customWidth="1"/>
    <col min="9228" max="9470" width="9.796875" style="248"/>
    <col min="9471" max="9471" width="3.796875" style="248" customWidth="1"/>
    <col min="9472" max="9473" width="9.5" style="248" customWidth="1"/>
    <col min="9474" max="9475" width="14.69921875" style="248" customWidth="1"/>
    <col min="9476" max="9476" width="0" style="248" hidden="1" customWidth="1"/>
    <col min="9477" max="9483" width="9.5" style="248" customWidth="1"/>
    <col min="9484" max="9726" width="9.796875" style="248"/>
    <col min="9727" max="9727" width="3.796875" style="248" customWidth="1"/>
    <col min="9728" max="9729" width="9.5" style="248" customWidth="1"/>
    <col min="9730" max="9731" width="14.69921875" style="248" customWidth="1"/>
    <col min="9732" max="9732" width="0" style="248" hidden="1" customWidth="1"/>
    <col min="9733" max="9739" width="9.5" style="248" customWidth="1"/>
    <col min="9740" max="9982" width="9.796875" style="248"/>
    <col min="9983" max="9983" width="3.796875" style="248" customWidth="1"/>
    <col min="9984" max="9985" width="9.5" style="248" customWidth="1"/>
    <col min="9986" max="9987" width="14.69921875" style="248" customWidth="1"/>
    <col min="9988" max="9988" width="0" style="248" hidden="1" customWidth="1"/>
    <col min="9989" max="9995" width="9.5" style="248" customWidth="1"/>
    <col min="9996" max="10238" width="9.796875" style="248"/>
    <col min="10239" max="10239" width="3.796875" style="248" customWidth="1"/>
    <col min="10240" max="10241" width="9.5" style="248" customWidth="1"/>
    <col min="10242" max="10243" width="14.69921875" style="248" customWidth="1"/>
    <col min="10244" max="10244" width="0" style="248" hidden="1" customWidth="1"/>
    <col min="10245" max="10251" width="9.5" style="248" customWidth="1"/>
    <col min="10252" max="10494" width="9.796875" style="248"/>
    <col min="10495" max="10495" width="3.796875" style="248" customWidth="1"/>
    <col min="10496" max="10497" width="9.5" style="248" customWidth="1"/>
    <col min="10498" max="10499" width="14.69921875" style="248" customWidth="1"/>
    <col min="10500" max="10500" width="0" style="248" hidden="1" customWidth="1"/>
    <col min="10501" max="10507" width="9.5" style="248" customWidth="1"/>
    <col min="10508" max="10750" width="9.796875" style="248"/>
    <col min="10751" max="10751" width="3.796875" style="248" customWidth="1"/>
    <col min="10752" max="10753" width="9.5" style="248" customWidth="1"/>
    <col min="10754" max="10755" width="14.69921875" style="248" customWidth="1"/>
    <col min="10756" max="10756" width="0" style="248" hidden="1" customWidth="1"/>
    <col min="10757" max="10763" width="9.5" style="248" customWidth="1"/>
    <col min="10764" max="11006" width="9.796875" style="248"/>
    <col min="11007" max="11007" width="3.796875" style="248" customWidth="1"/>
    <col min="11008" max="11009" width="9.5" style="248" customWidth="1"/>
    <col min="11010" max="11011" width="14.69921875" style="248" customWidth="1"/>
    <col min="11012" max="11012" width="0" style="248" hidden="1" customWidth="1"/>
    <col min="11013" max="11019" width="9.5" style="248" customWidth="1"/>
    <col min="11020" max="11262" width="9.796875" style="248"/>
    <col min="11263" max="11263" width="3.796875" style="248" customWidth="1"/>
    <col min="11264" max="11265" width="9.5" style="248" customWidth="1"/>
    <col min="11266" max="11267" width="14.69921875" style="248" customWidth="1"/>
    <col min="11268" max="11268" width="0" style="248" hidden="1" customWidth="1"/>
    <col min="11269" max="11275" width="9.5" style="248" customWidth="1"/>
    <col min="11276" max="11518" width="9.796875" style="248"/>
    <col min="11519" max="11519" width="3.796875" style="248" customWidth="1"/>
    <col min="11520" max="11521" width="9.5" style="248" customWidth="1"/>
    <col min="11522" max="11523" width="14.69921875" style="248" customWidth="1"/>
    <col min="11524" max="11524" width="0" style="248" hidden="1" customWidth="1"/>
    <col min="11525" max="11531" width="9.5" style="248" customWidth="1"/>
    <col min="11532" max="11774" width="9.796875" style="248"/>
    <col min="11775" max="11775" width="3.796875" style="248" customWidth="1"/>
    <col min="11776" max="11777" width="9.5" style="248" customWidth="1"/>
    <col min="11778" max="11779" width="14.69921875" style="248" customWidth="1"/>
    <col min="11780" max="11780" width="0" style="248" hidden="1" customWidth="1"/>
    <col min="11781" max="11787" width="9.5" style="248" customWidth="1"/>
    <col min="11788" max="12030" width="9.796875" style="248"/>
    <col min="12031" max="12031" width="3.796875" style="248" customWidth="1"/>
    <col min="12032" max="12033" width="9.5" style="248" customWidth="1"/>
    <col min="12034" max="12035" width="14.69921875" style="248" customWidth="1"/>
    <col min="12036" max="12036" width="0" style="248" hidden="1" customWidth="1"/>
    <col min="12037" max="12043" width="9.5" style="248" customWidth="1"/>
    <col min="12044" max="12286" width="9.796875" style="248"/>
    <col min="12287" max="12287" width="3.796875" style="248" customWidth="1"/>
    <col min="12288" max="12289" width="9.5" style="248" customWidth="1"/>
    <col min="12290" max="12291" width="14.69921875" style="248" customWidth="1"/>
    <col min="12292" max="12292" width="0" style="248" hidden="1" customWidth="1"/>
    <col min="12293" max="12299" width="9.5" style="248" customWidth="1"/>
    <col min="12300" max="12542" width="9.796875" style="248"/>
    <col min="12543" max="12543" width="3.796875" style="248" customWidth="1"/>
    <col min="12544" max="12545" width="9.5" style="248" customWidth="1"/>
    <col min="12546" max="12547" width="14.69921875" style="248" customWidth="1"/>
    <col min="12548" max="12548" width="0" style="248" hidden="1" customWidth="1"/>
    <col min="12549" max="12555" width="9.5" style="248" customWidth="1"/>
    <col min="12556" max="12798" width="9.796875" style="248"/>
    <col min="12799" max="12799" width="3.796875" style="248" customWidth="1"/>
    <col min="12800" max="12801" width="9.5" style="248" customWidth="1"/>
    <col min="12802" max="12803" width="14.69921875" style="248" customWidth="1"/>
    <col min="12804" max="12804" width="0" style="248" hidden="1" customWidth="1"/>
    <col min="12805" max="12811" width="9.5" style="248" customWidth="1"/>
    <col min="12812" max="13054" width="9.796875" style="248"/>
    <col min="13055" max="13055" width="3.796875" style="248" customWidth="1"/>
    <col min="13056" max="13057" width="9.5" style="248" customWidth="1"/>
    <col min="13058" max="13059" width="14.69921875" style="248" customWidth="1"/>
    <col min="13060" max="13060" width="0" style="248" hidden="1" customWidth="1"/>
    <col min="13061" max="13067" width="9.5" style="248" customWidth="1"/>
    <col min="13068" max="13310" width="9.796875" style="248"/>
    <col min="13311" max="13311" width="3.796875" style="248" customWidth="1"/>
    <col min="13312" max="13313" width="9.5" style="248" customWidth="1"/>
    <col min="13314" max="13315" width="14.69921875" style="248" customWidth="1"/>
    <col min="13316" max="13316" width="0" style="248" hidden="1" customWidth="1"/>
    <col min="13317" max="13323" width="9.5" style="248" customWidth="1"/>
    <col min="13324" max="13566" width="9.796875" style="248"/>
    <col min="13567" max="13567" width="3.796875" style="248" customWidth="1"/>
    <col min="13568" max="13569" width="9.5" style="248" customWidth="1"/>
    <col min="13570" max="13571" width="14.69921875" style="248" customWidth="1"/>
    <col min="13572" max="13572" width="0" style="248" hidden="1" customWidth="1"/>
    <col min="13573" max="13579" width="9.5" style="248" customWidth="1"/>
    <col min="13580" max="13822" width="9.796875" style="248"/>
    <col min="13823" max="13823" width="3.796875" style="248" customWidth="1"/>
    <col min="13824" max="13825" width="9.5" style="248" customWidth="1"/>
    <col min="13826" max="13827" width="14.69921875" style="248" customWidth="1"/>
    <col min="13828" max="13828" width="0" style="248" hidden="1" customWidth="1"/>
    <col min="13829" max="13835" width="9.5" style="248" customWidth="1"/>
    <col min="13836" max="14078" width="9.796875" style="248"/>
    <col min="14079" max="14079" width="3.796875" style="248" customWidth="1"/>
    <col min="14080" max="14081" width="9.5" style="248" customWidth="1"/>
    <col min="14082" max="14083" width="14.69921875" style="248" customWidth="1"/>
    <col min="14084" max="14084" width="0" style="248" hidden="1" customWidth="1"/>
    <col min="14085" max="14091" width="9.5" style="248" customWidth="1"/>
    <col min="14092" max="14334" width="9.796875" style="248"/>
    <col min="14335" max="14335" width="3.796875" style="248" customWidth="1"/>
    <col min="14336" max="14337" width="9.5" style="248" customWidth="1"/>
    <col min="14338" max="14339" width="14.69921875" style="248" customWidth="1"/>
    <col min="14340" max="14340" width="0" style="248" hidden="1" customWidth="1"/>
    <col min="14341" max="14347" width="9.5" style="248" customWidth="1"/>
    <col min="14348" max="14590" width="9.796875" style="248"/>
    <col min="14591" max="14591" width="3.796875" style="248" customWidth="1"/>
    <col min="14592" max="14593" width="9.5" style="248" customWidth="1"/>
    <col min="14594" max="14595" width="14.69921875" style="248" customWidth="1"/>
    <col min="14596" max="14596" width="0" style="248" hidden="1" customWidth="1"/>
    <col min="14597" max="14603" width="9.5" style="248" customWidth="1"/>
    <col min="14604" max="14846" width="9.796875" style="248"/>
    <col min="14847" max="14847" width="3.796875" style="248" customWidth="1"/>
    <col min="14848" max="14849" width="9.5" style="248" customWidth="1"/>
    <col min="14850" max="14851" width="14.69921875" style="248" customWidth="1"/>
    <col min="14852" max="14852" width="0" style="248" hidden="1" customWidth="1"/>
    <col min="14853" max="14859" width="9.5" style="248" customWidth="1"/>
    <col min="14860" max="15102" width="9.796875" style="248"/>
    <col min="15103" max="15103" width="3.796875" style="248" customWidth="1"/>
    <col min="15104" max="15105" width="9.5" style="248" customWidth="1"/>
    <col min="15106" max="15107" width="14.69921875" style="248" customWidth="1"/>
    <col min="15108" max="15108" width="0" style="248" hidden="1" customWidth="1"/>
    <col min="15109" max="15115" width="9.5" style="248" customWidth="1"/>
    <col min="15116" max="15358" width="9.796875" style="248"/>
    <col min="15359" max="15359" width="3.796875" style="248" customWidth="1"/>
    <col min="15360" max="15361" width="9.5" style="248" customWidth="1"/>
    <col min="15362" max="15363" width="14.69921875" style="248" customWidth="1"/>
    <col min="15364" max="15364" width="0" style="248" hidden="1" customWidth="1"/>
    <col min="15365" max="15371" width="9.5" style="248" customWidth="1"/>
    <col min="15372" max="15614" width="9.796875" style="248"/>
    <col min="15615" max="15615" width="3.796875" style="248" customWidth="1"/>
    <col min="15616" max="15617" width="9.5" style="248" customWidth="1"/>
    <col min="15618" max="15619" width="14.69921875" style="248" customWidth="1"/>
    <col min="15620" max="15620" width="0" style="248" hidden="1" customWidth="1"/>
    <col min="15621" max="15627" width="9.5" style="248" customWidth="1"/>
    <col min="15628" max="15870" width="9.796875" style="248"/>
    <col min="15871" max="15871" width="3.796875" style="248" customWidth="1"/>
    <col min="15872" max="15873" width="9.5" style="248" customWidth="1"/>
    <col min="15874" max="15875" width="14.69921875" style="248" customWidth="1"/>
    <col min="15876" max="15876" width="0" style="248" hidden="1" customWidth="1"/>
    <col min="15877" max="15883" width="9.5" style="248" customWidth="1"/>
    <col min="15884" max="16126" width="9.796875" style="248"/>
    <col min="16127" max="16127" width="3.796875" style="248" customWidth="1"/>
    <col min="16128" max="16129" width="9.5" style="248" customWidth="1"/>
    <col min="16130" max="16131" width="14.69921875" style="248" customWidth="1"/>
    <col min="16132" max="16132" width="0" style="248" hidden="1" customWidth="1"/>
    <col min="16133" max="16139" width="9.5" style="248" customWidth="1"/>
    <col min="16140" max="16384" width="9.796875" style="248"/>
  </cols>
  <sheetData>
    <row r="1" spans="1:9" s="108" customFormat="1" ht="18" customHeight="1">
      <c r="B1"/>
      <c r="C1" s="231"/>
      <c r="D1"/>
      <c r="E1"/>
      <c r="F1" s="232" t="s">
        <v>83</v>
      </c>
      <c r="G1" s="233" t="s">
        <v>212</v>
      </c>
      <c r="H1"/>
    </row>
    <row r="2" spans="1:9" s="108" customFormat="1" ht="14.55" customHeight="1">
      <c r="B2"/>
      <c r="C2" s="231"/>
      <c r="D2"/>
      <c r="E2"/>
      <c r="F2" s="232" t="s">
        <v>85</v>
      </c>
      <c r="G2" s="234" t="s">
        <v>213</v>
      </c>
      <c r="H2"/>
    </row>
    <row r="3" spans="1:9" s="108" customFormat="1" ht="14.55" customHeight="1" thickBot="1">
      <c r="B3"/>
      <c r="C3" s="231"/>
      <c r="D3"/>
      <c r="E3"/>
      <c r="F3" s="232" t="s">
        <v>87</v>
      </c>
      <c r="G3" s="235" t="s">
        <v>214</v>
      </c>
      <c r="H3"/>
    </row>
    <row r="4" spans="1:9" s="108" customFormat="1" ht="17.3" customHeight="1" thickBot="1">
      <c r="A4" s="110"/>
      <c r="B4" s="429" t="s">
        <v>94</v>
      </c>
      <c r="C4" s="429"/>
      <c r="D4" s="236">
        <v>45509</v>
      </c>
      <c r="E4"/>
      <c r="F4"/>
      <c r="G4"/>
      <c r="H4"/>
    </row>
    <row r="5" spans="1:9" s="108" customFormat="1" ht="4.05" customHeight="1" thickBot="1">
      <c r="A5" s="110"/>
      <c r="B5" s="430"/>
      <c r="C5" s="430"/>
      <c r="D5" s="228"/>
      <c r="E5"/>
      <c r="F5" s="110"/>
      <c r="G5" s="110"/>
      <c r="H5"/>
    </row>
    <row r="6" spans="1:9" s="108" customFormat="1" ht="17.3" customHeight="1" thickBot="1">
      <c r="A6" s="110"/>
      <c r="B6" s="429" t="s">
        <v>95</v>
      </c>
      <c r="C6" s="429"/>
      <c r="D6" s="237" t="str">
        <f>[12]CD!$L$14</f>
        <v>GOLF WANG</v>
      </c>
      <c r="E6"/>
      <c r="F6" s="111" t="s">
        <v>96</v>
      </c>
      <c r="G6" s="238" t="str">
        <f>[13]WH.BR!D9</f>
        <v>FW24 PRODUCTION</v>
      </c>
      <c r="H6"/>
    </row>
    <row r="7" spans="1:9" s="108" customFormat="1" ht="4.05" customHeight="1" thickBot="1">
      <c r="A7" s="110"/>
      <c r="B7" s="431"/>
      <c r="C7" s="431"/>
      <c r="D7" s="228"/>
      <c r="E7"/>
      <c r="F7" s="112"/>
      <c r="G7" s="112"/>
      <c r="H7"/>
    </row>
    <row r="8" spans="1:9" s="108" customFormat="1" ht="19.05" thickBot="1">
      <c r="A8" s="110"/>
      <c r="B8" s="429" t="s">
        <v>215</v>
      </c>
      <c r="C8" s="429"/>
      <c r="D8" s="237" t="str">
        <f>'[14]1. CUTTING DOCKET'!D7</f>
        <v>G10STS181</v>
      </c>
      <c r="E8" s="239"/>
      <c r="F8" s="111" t="s">
        <v>97</v>
      </c>
      <c r="G8" s="237" t="str">
        <f>[15]WHITE!D10</f>
        <v>SS TEE</v>
      </c>
      <c r="H8"/>
    </row>
    <row r="9" spans="1:9" s="108" customFormat="1" ht="9.1" customHeight="1" thickBot="1">
      <c r="A9" s="240"/>
      <c r="B9" s="107"/>
      <c r="C9" s="241"/>
      <c r="D9" s="107"/>
      <c r="F9" s="107"/>
      <c r="G9" s="107"/>
    </row>
    <row r="10" spans="1:9" s="113" customFormat="1" ht="33.700000000000003" customHeight="1" thickBot="1">
      <c r="A10" s="242" t="s">
        <v>216</v>
      </c>
      <c r="B10" s="243" t="s">
        <v>217</v>
      </c>
      <c r="C10" s="427" t="s">
        <v>218</v>
      </c>
      <c r="D10" s="428"/>
      <c r="E10" s="428"/>
      <c r="F10" s="428"/>
      <c r="G10" s="244" t="s">
        <v>219</v>
      </c>
      <c r="H10" s="245" t="s">
        <v>220</v>
      </c>
    </row>
    <row r="11" spans="1:9" s="108" customFormat="1" ht="76.5" customHeight="1">
      <c r="A11" s="114">
        <v>1</v>
      </c>
      <c r="B11" s="115" t="s">
        <v>98</v>
      </c>
      <c r="C11" s="415" t="s">
        <v>221</v>
      </c>
      <c r="D11" s="416"/>
      <c r="E11" s="416"/>
      <c r="F11" s="417"/>
      <c r="G11" s="114"/>
      <c r="H11" s="114"/>
    </row>
    <row r="12" spans="1:9" s="108" customFormat="1" ht="76.5" customHeight="1">
      <c r="A12" s="116">
        <v>2</v>
      </c>
      <c r="B12" s="117" t="s">
        <v>99</v>
      </c>
      <c r="C12" s="418" t="s">
        <v>152</v>
      </c>
      <c r="D12" s="419"/>
      <c r="E12" s="419"/>
      <c r="F12" s="420"/>
      <c r="G12" s="246"/>
      <c r="H12" s="246"/>
      <c r="I12" s="108" t="s">
        <v>222</v>
      </c>
    </row>
    <row r="13" spans="1:9" s="108" customFormat="1" ht="76.5" customHeight="1">
      <c r="A13" s="116">
        <v>3</v>
      </c>
      <c r="B13" s="117" t="s">
        <v>100</v>
      </c>
      <c r="C13" s="418" t="s">
        <v>223</v>
      </c>
      <c r="D13" s="419"/>
      <c r="E13" s="419"/>
      <c r="F13" s="420"/>
      <c r="G13" s="246"/>
      <c r="H13" s="246"/>
    </row>
    <row r="14" spans="1:9" s="108" customFormat="1" ht="76.5" customHeight="1">
      <c r="A14" s="116">
        <v>4</v>
      </c>
      <c r="B14" s="117" t="s">
        <v>101</v>
      </c>
      <c r="C14" s="418" t="s">
        <v>126</v>
      </c>
      <c r="D14" s="419"/>
      <c r="E14" s="419"/>
      <c r="F14" s="420"/>
      <c r="G14" s="246"/>
      <c r="H14" s="246"/>
    </row>
    <row r="15" spans="1:9" s="108" customFormat="1" ht="76.5" customHeight="1">
      <c r="A15" s="116">
        <v>5</v>
      </c>
      <c r="B15" s="117" t="s">
        <v>102</v>
      </c>
      <c r="C15" s="418" t="s">
        <v>224</v>
      </c>
      <c r="D15" s="419"/>
      <c r="E15" s="419"/>
      <c r="F15" s="420"/>
      <c r="G15" s="246"/>
      <c r="H15" s="246"/>
    </row>
    <row r="16" spans="1:9" s="108" customFormat="1" ht="76.5" customHeight="1">
      <c r="A16" s="116">
        <v>6</v>
      </c>
      <c r="B16" s="117" t="s">
        <v>103</v>
      </c>
      <c r="C16" s="418" t="s">
        <v>157</v>
      </c>
      <c r="D16" s="419"/>
      <c r="E16" s="419"/>
      <c r="F16" s="420"/>
      <c r="G16" s="246"/>
      <c r="H16" s="246"/>
    </row>
    <row r="17" spans="1:8" s="108" customFormat="1" ht="87" customHeight="1">
      <c r="A17" s="116">
        <v>7</v>
      </c>
      <c r="B17" s="117" t="s">
        <v>104</v>
      </c>
      <c r="C17" s="421" t="e" cm="1" vm="1">
        <f t="array" aca="1" ref="C17" ca="1">'[14]1. CUTTING DOCKET'!B79:J79</f>
        <v>#VALUE!</v>
      </c>
      <c r="D17" s="422"/>
      <c r="E17" s="422"/>
      <c r="F17" s="423"/>
      <c r="G17" s="246"/>
      <c r="H17" s="246"/>
    </row>
    <row r="18" spans="1:8" s="108" customFormat="1" ht="76.5" customHeight="1">
      <c r="A18" s="116">
        <v>8</v>
      </c>
      <c r="B18" s="117" t="s">
        <v>105</v>
      </c>
      <c r="C18" s="418" t="str">
        <f>'[16]1. CUTTING DOCKET'!C83</f>
        <v>KHÔNG THÊU</v>
      </c>
      <c r="D18" s="419"/>
      <c r="E18" s="419"/>
      <c r="F18" s="420"/>
      <c r="G18" s="246"/>
      <c r="H18" s="246"/>
    </row>
    <row r="19" spans="1:8" s="108" customFormat="1" ht="76.5" customHeight="1">
      <c r="A19" s="116">
        <v>9</v>
      </c>
      <c r="B19" s="117" t="s">
        <v>106</v>
      </c>
      <c r="C19" s="418" t="str">
        <f>'[17]1. CUTTING DOCKET'!C109</f>
        <v>KHÔNG WASH</v>
      </c>
      <c r="D19" s="419"/>
      <c r="E19" s="419"/>
      <c r="F19" s="420"/>
      <c r="G19" s="246"/>
      <c r="H19" s="246"/>
    </row>
    <row r="20" spans="1:8" s="108" customFormat="1" ht="76.5" customHeight="1" thickBot="1">
      <c r="A20" s="118">
        <v>10</v>
      </c>
      <c r="B20" s="247" t="s">
        <v>107</v>
      </c>
      <c r="C20" s="424" t="s">
        <v>225</v>
      </c>
      <c r="D20" s="425"/>
      <c r="E20" s="425"/>
      <c r="F20" s="426"/>
      <c r="G20" s="119"/>
      <c r="H20" s="119"/>
    </row>
    <row r="21" spans="1:8" ht="11.95" customHeight="1">
      <c r="A21" s="113"/>
      <c r="B21" s="113"/>
      <c r="C21" s="120"/>
      <c r="D21" s="120"/>
      <c r="E21" s="120"/>
      <c r="F21" s="120"/>
      <c r="G21" s="113"/>
      <c r="H21" s="113"/>
    </row>
    <row r="22" spans="1:8" ht="34.6" customHeight="1">
      <c r="A22" s="113"/>
      <c r="B22" s="414" t="s">
        <v>226</v>
      </c>
      <c r="C22" s="414"/>
      <c r="D22" s="414"/>
      <c r="E22" s="120"/>
      <c r="F22" s="120"/>
      <c r="G22" s="414" t="s">
        <v>227</v>
      </c>
      <c r="H22" s="414"/>
    </row>
    <row r="23" spans="1:8" ht="40.049999999999997" customHeight="1">
      <c r="A23" s="113"/>
      <c r="B23" s="121"/>
      <c r="C23" s="249"/>
      <c r="D23" s="121"/>
      <c r="E23" s="121"/>
      <c r="F23" s="108"/>
      <c r="G23" s="121"/>
      <c r="H23" s="121"/>
    </row>
    <row r="24" spans="1:8" ht="40.049999999999997" customHeight="1">
      <c r="A24" s="110"/>
      <c r="B24" s="109"/>
      <c r="C24" s="250"/>
      <c r="D24" s="109"/>
      <c r="E24" s="109"/>
      <c r="F24" s="109"/>
      <c r="G24" s="109"/>
      <c r="H24" s="109"/>
    </row>
    <row r="25" spans="1:8" ht="40.049999999999997" customHeight="1">
      <c r="A25" s="110"/>
      <c r="B25" s="109"/>
      <c r="C25" s="250"/>
      <c r="D25" s="109"/>
      <c r="E25" s="109"/>
      <c r="F25" s="109"/>
      <c r="G25" s="109"/>
      <c r="H25" s="109"/>
    </row>
    <row r="26" spans="1:8" ht="40.049999999999997" customHeight="1">
      <c r="A26" s="110"/>
      <c r="B26" s="109"/>
      <c r="C26" s="250"/>
      <c r="D26" s="109"/>
      <c r="E26" s="109"/>
      <c r="F26" s="109"/>
      <c r="G26" s="109"/>
      <c r="H26" s="109"/>
    </row>
    <row r="27" spans="1:8" ht="40.049999999999997" customHeight="1">
      <c r="A27" s="110"/>
      <c r="B27" s="109"/>
      <c r="C27" s="250"/>
      <c r="D27" s="109"/>
      <c r="E27" s="109"/>
      <c r="F27" s="109"/>
      <c r="G27" s="109"/>
      <c r="H27" s="109"/>
    </row>
    <row r="28" spans="1:8" ht="40.049999999999997" customHeight="1">
      <c r="A28" s="110"/>
      <c r="B28" s="109"/>
      <c r="C28" s="250"/>
      <c r="D28" s="109"/>
      <c r="E28" s="109"/>
      <c r="F28" s="109"/>
      <c r="G28" s="109"/>
      <c r="H28" s="109"/>
    </row>
    <row r="29" spans="1:8" ht="40.049999999999997" customHeight="1">
      <c r="A29" s="110"/>
      <c r="B29" s="109"/>
      <c r="C29" s="250"/>
      <c r="D29" s="109"/>
      <c r="E29" s="109"/>
      <c r="F29" s="109"/>
      <c r="G29" s="109"/>
      <c r="H29" s="109"/>
    </row>
    <row r="30" spans="1:8" ht="40.049999999999997" customHeight="1">
      <c r="A30" s="110"/>
      <c r="B30" s="109"/>
      <c r="C30" s="250"/>
      <c r="D30" s="109"/>
      <c r="E30" s="109"/>
      <c r="F30" s="109"/>
      <c r="G30" s="109"/>
      <c r="H30" s="109"/>
    </row>
    <row r="31" spans="1:8" ht="40.049999999999997" customHeight="1">
      <c r="A31" s="110"/>
      <c r="B31" s="109"/>
      <c r="C31" s="250"/>
      <c r="D31" s="109"/>
      <c r="E31" s="109"/>
      <c r="F31" s="109"/>
      <c r="G31" s="109"/>
      <c r="H31" s="109"/>
    </row>
    <row r="32" spans="1:8">
      <c r="A32" s="110"/>
      <c r="B32" s="109"/>
      <c r="C32" s="250"/>
      <c r="D32" s="109"/>
      <c r="E32" s="109"/>
      <c r="F32" s="109"/>
      <c r="G32" s="109"/>
      <c r="H32" s="109"/>
    </row>
    <row r="33" spans="1:13" ht="40.049999999999997" customHeight="1">
      <c r="A33" s="110"/>
      <c r="B33" s="109"/>
      <c r="C33" s="250"/>
      <c r="D33" s="109"/>
      <c r="E33" s="109"/>
      <c r="F33" s="109"/>
      <c r="G33" s="109"/>
      <c r="H33" s="109"/>
    </row>
    <row r="34" spans="1:13" ht="59.2" customHeight="1">
      <c r="A34" s="110"/>
      <c r="B34" s="109" t="s">
        <v>228</v>
      </c>
      <c r="C34" s="250"/>
      <c r="D34" s="109"/>
      <c r="E34" s="109"/>
      <c r="F34" s="109"/>
      <c r="G34" s="109"/>
      <c r="H34" s="109"/>
    </row>
    <row r="35" spans="1:13" ht="40.049999999999997" customHeight="1">
      <c r="A35" s="110"/>
      <c r="B35" s="109"/>
      <c r="C35" s="250"/>
      <c r="D35" s="109"/>
      <c r="E35" s="109"/>
      <c r="F35" s="109"/>
      <c r="G35" s="109"/>
      <c r="H35" s="109"/>
      <c r="M35" s="248" t="s">
        <v>228</v>
      </c>
    </row>
    <row r="36" spans="1:13" ht="40.049999999999997" customHeight="1">
      <c r="A36" s="110"/>
      <c r="B36" s="109"/>
      <c r="C36" s="250"/>
      <c r="D36" s="109"/>
      <c r="E36" s="109"/>
      <c r="F36" s="109"/>
      <c r="G36" s="109"/>
      <c r="H36" s="109"/>
    </row>
    <row r="37" spans="1:13" ht="40.049999999999997" customHeight="1">
      <c r="A37" s="110"/>
      <c r="B37" s="109"/>
      <c r="C37" s="250"/>
      <c r="D37" s="109"/>
      <c r="E37" s="109"/>
      <c r="F37" s="109"/>
      <c r="G37" s="109"/>
      <c r="H37" s="109"/>
    </row>
    <row r="38" spans="1:13" ht="59.2" customHeight="1">
      <c r="A38" s="110"/>
      <c r="B38" s="251" t="s">
        <v>229</v>
      </c>
      <c r="C38" s="250"/>
      <c r="D38" s="109"/>
      <c r="E38" s="109"/>
      <c r="F38" s="109"/>
      <c r="G38" s="109"/>
      <c r="H38" s="109"/>
    </row>
    <row r="39" spans="1:13" ht="153.80000000000001" customHeight="1">
      <c r="A39" s="110"/>
      <c r="B39" s="109"/>
      <c r="C39" s="250"/>
      <c r="D39" s="109"/>
      <c r="E39" s="109"/>
      <c r="F39" s="109"/>
      <c r="G39" s="252"/>
      <c r="H39" s="252"/>
      <c r="I39" s="253"/>
      <c r="J39" s="253"/>
    </row>
    <row r="40" spans="1:13" ht="40.049999999999997" customHeight="1">
      <c r="A40" s="110"/>
      <c r="B40" s="109"/>
      <c r="C40" s="250"/>
      <c r="D40" s="109"/>
      <c r="E40" s="109"/>
      <c r="F40" s="109"/>
      <c r="G40" s="252"/>
      <c r="H40" s="252"/>
      <c r="I40" s="253"/>
      <c r="J40" s="253"/>
    </row>
    <row r="41" spans="1:13" ht="141.69999999999999" customHeight="1">
      <c r="A41" s="110"/>
      <c r="B41" s="109"/>
      <c r="C41" s="250"/>
      <c r="D41" s="109"/>
      <c r="E41" s="109"/>
      <c r="F41" s="109"/>
      <c r="G41" s="252">
        <f>G39</f>
        <v>0</v>
      </c>
      <c r="H41" s="252"/>
      <c r="I41" s="253"/>
      <c r="J41" s="253"/>
      <c r="M41" s="254" t="s">
        <v>230</v>
      </c>
    </row>
    <row r="42" spans="1:13" ht="40.049999999999997" customHeight="1">
      <c r="A42" s="110"/>
      <c r="B42" s="109"/>
      <c r="C42" s="250"/>
      <c r="D42" s="109"/>
      <c r="E42" s="109"/>
      <c r="F42" s="109"/>
      <c r="G42" s="109"/>
      <c r="H42" s="109"/>
    </row>
    <row r="43" spans="1:13" ht="40.049999999999997" customHeight="1">
      <c r="A43" s="110"/>
      <c r="B43" s="109"/>
      <c r="C43" s="250"/>
      <c r="D43" s="109"/>
      <c r="E43" s="109"/>
      <c r="F43" s="109"/>
      <c r="G43" s="109"/>
      <c r="H43" s="109"/>
    </row>
    <row r="44" spans="1:13" ht="40.049999999999997" customHeight="1">
      <c r="A44" s="110"/>
      <c r="B44" s="109"/>
      <c r="C44" s="250"/>
      <c r="D44" s="109"/>
      <c r="E44" s="109"/>
      <c r="F44" s="109"/>
      <c r="G44" s="109"/>
      <c r="H44" s="109"/>
    </row>
    <row r="45" spans="1:13" ht="40.049999999999997" customHeight="1">
      <c r="A45" s="110"/>
      <c r="B45" s="109"/>
      <c r="C45" s="250"/>
      <c r="D45" s="109"/>
      <c r="E45" s="109"/>
      <c r="F45" s="109"/>
      <c r="G45" s="109"/>
      <c r="H45" s="109"/>
    </row>
    <row r="46" spans="1:13" ht="40.049999999999997" customHeight="1">
      <c r="A46" s="110"/>
      <c r="B46" s="109"/>
      <c r="C46" s="250"/>
      <c r="D46" s="109"/>
      <c r="E46" s="109"/>
      <c r="F46" s="109"/>
      <c r="G46" s="109"/>
      <c r="H46" s="109"/>
    </row>
    <row r="47" spans="1:13" ht="40.049999999999997" customHeight="1">
      <c r="A47" s="110"/>
      <c r="B47" s="109"/>
      <c r="C47" s="250"/>
      <c r="D47" s="109"/>
      <c r="E47" s="109"/>
      <c r="F47" s="109"/>
      <c r="G47" s="109"/>
      <c r="H47" s="109"/>
    </row>
    <row r="48" spans="1:13" ht="40.049999999999997" customHeight="1">
      <c r="A48" s="110"/>
      <c r="B48" s="109"/>
      <c r="C48" s="250"/>
      <c r="D48" s="109"/>
      <c r="E48" s="109"/>
      <c r="F48" s="109"/>
      <c r="G48" s="109"/>
      <c r="H48" s="109"/>
    </row>
    <row r="49" spans="1:8" ht="40.049999999999997" customHeight="1">
      <c r="A49" s="110"/>
      <c r="B49" s="250" t="s">
        <v>231</v>
      </c>
      <c r="C49" s="250"/>
      <c r="D49" s="109"/>
      <c r="E49" s="109"/>
      <c r="F49" s="109"/>
      <c r="G49" s="109"/>
      <c r="H49" s="109"/>
    </row>
    <row r="50" spans="1:8" ht="40.049999999999997" customHeight="1">
      <c r="A50" s="110"/>
      <c r="B50" s="109"/>
      <c r="C50" s="250"/>
      <c r="D50" s="109"/>
      <c r="E50" s="109"/>
      <c r="F50" s="109"/>
      <c r="G50" s="109"/>
      <c r="H50" s="109"/>
    </row>
    <row r="51" spans="1:8" ht="40.049999999999997" customHeight="1">
      <c r="A51" s="110"/>
      <c r="B51" s="109"/>
      <c r="C51" s="250"/>
      <c r="D51" s="109"/>
      <c r="E51" s="109"/>
      <c r="F51" s="109"/>
      <c r="G51" s="109"/>
      <c r="H51" s="109"/>
    </row>
    <row r="52" spans="1:8" ht="40.049999999999997" customHeight="1">
      <c r="A52" s="110"/>
      <c r="B52" s="109"/>
      <c r="C52" s="250"/>
      <c r="D52" s="109"/>
      <c r="E52" s="109"/>
      <c r="F52" s="109"/>
      <c r="G52" s="109"/>
      <c r="H52" s="109"/>
    </row>
    <row r="53" spans="1:8" ht="40.049999999999997" customHeight="1">
      <c r="A53" s="110"/>
      <c r="B53" s="109"/>
      <c r="C53" s="250"/>
      <c r="D53" s="109"/>
      <c r="E53" s="109"/>
      <c r="F53" s="109"/>
      <c r="G53" s="109"/>
      <c r="H53" s="109" t="s">
        <v>232</v>
      </c>
    </row>
    <row r="54" spans="1:8" ht="40.049999999999997" customHeight="1">
      <c r="A54" s="110"/>
      <c r="B54" s="109"/>
      <c r="C54" s="250"/>
      <c r="D54" s="109"/>
      <c r="E54" s="109"/>
      <c r="F54" s="109"/>
      <c r="G54" s="109"/>
      <c r="H54" s="109"/>
    </row>
    <row r="55" spans="1:8" ht="40.049999999999997" customHeight="1">
      <c r="A55" s="110"/>
      <c r="B55" s="109"/>
      <c r="C55" s="250"/>
      <c r="D55" s="109"/>
      <c r="E55" s="109"/>
      <c r="F55" s="109"/>
      <c r="G55" s="109"/>
      <c r="H55" s="109"/>
    </row>
    <row r="56" spans="1:8" ht="40.049999999999997" customHeight="1">
      <c r="A56" s="110"/>
      <c r="B56" s="109"/>
      <c r="C56" s="250"/>
      <c r="D56" s="109"/>
      <c r="E56" s="109"/>
      <c r="F56" s="109"/>
      <c r="G56" s="109"/>
      <c r="H56" s="109"/>
    </row>
    <row r="57" spans="1:8" ht="40.049999999999997" customHeight="1">
      <c r="A57" s="110"/>
      <c r="B57" s="109"/>
      <c r="C57" s="250"/>
      <c r="D57" s="109"/>
      <c r="E57" s="109"/>
      <c r="F57" s="109"/>
      <c r="G57" s="109"/>
      <c r="H57" s="109"/>
    </row>
    <row r="58" spans="1:8" ht="40.049999999999997" customHeight="1">
      <c r="A58" s="110"/>
      <c r="B58" s="109"/>
      <c r="C58" s="250"/>
      <c r="D58" s="109"/>
      <c r="E58" s="109"/>
      <c r="F58" s="109"/>
      <c r="G58" s="109"/>
      <c r="H58" s="109"/>
    </row>
    <row r="59" spans="1:8" ht="40.049999999999997" customHeight="1">
      <c r="A59" s="110"/>
      <c r="B59" s="109"/>
      <c r="C59" s="250"/>
      <c r="D59" s="109"/>
      <c r="E59" s="109"/>
      <c r="F59" s="109"/>
      <c r="G59" s="109"/>
      <c r="H59" s="109"/>
    </row>
    <row r="60" spans="1:8" ht="40.049999999999997" customHeight="1">
      <c r="A60" s="110"/>
      <c r="B60" s="109"/>
      <c r="C60" s="250"/>
      <c r="D60" s="109"/>
      <c r="E60" s="109"/>
      <c r="F60" s="109"/>
      <c r="G60" s="109"/>
      <c r="H60" s="109"/>
    </row>
    <row r="61" spans="1:8" ht="40.049999999999997" customHeight="1">
      <c r="A61" s="110"/>
      <c r="B61" s="109"/>
      <c r="C61" s="250"/>
      <c r="D61" s="109"/>
      <c r="E61" s="109"/>
      <c r="F61" s="109"/>
      <c r="G61" s="109"/>
      <c r="H61" s="109"/>
    </row>
    <row r="62" spans="1:8" ht="40.049999999999997" customHeight="1">
      <c r="A62" s="110"/>
      <c r="B62" s="109"/>
      <c r="C62" s="250"/>
      <c r="D62" s="109"/>
      <c r="E62" s="109"/>
      <c r="F62" s="109"/>
      <c r="G62" s="109"/>
      <c r="H62" s="109"/>
    </row>
    <row r="63" spans="1:8" ht="40.049999999999997" customHeight="1">
      <c r="A63" s="110"/>
      <c r="B63" s="109"/>
      <c r="C63" s="250"/>
      <c r="D63" s="109"/>
      <c r="E63" s="109"/>
      <c r="F63" s="109"/>
      <c r="G63" s="109"/>
      <c r="H63" s="109"/>
    </row>
    <row r="64" spans="1:8" ht="40.049999999999997" customHeight="1">
      <c r="A64" s="110"/>
      <c r="B64" s="109"/>
      <c r="C64" s="250"/>
      <c r="D64" s="109"/>
      <c r="E64" s="109"/>
      <c r="F64" s="109"/>
      <c r="G64" s="109"/>
      <c r="H64" s="109"/>
    </row>
    <row r="65" spans="1:8" ht="40.049999999999997" customHeight="1">
      <c r="A65" s="110"/>
      <c r="B65" s="109"/>
      <c r="C65" s="250"/>
      <c r="D65" s="109"/>
      <c r="E65" s="109"/>
      <c r="F65" s="109"/>
      <c r="G65" s="109"/>
      <c r="H65" s="109"/>
    </row>
    <row r="66" spans="1:8" ht="40.049999999999997" customHeight="1">
      <c r="A66" s="110"/>
      <c r="B66" s="109"/>
      <c r="C66" s="250"/>
      <c r="D66" s="109"/>
      <c r="E66" s="109"/>
      <c r="F66" s="109"/>
      <c r="G66" s="109"/>
      <c r="H66" s="109"/>
    </row>
    <row r="67" spans="1:8" ht="40.049999999999997" customHeight="1">
      <c r="A67" s="110"/>
      <c r="B67" s="109"/>
      <c r="C67" s="250"/>
      <c r="D67" s="109"/>
      <c r="E67" s="109"/>
      <c r="F67" s="109"/>
      <c r="G67" s="109"/>
      <c r="H67" s="109"/>
    </row>
    <row r="68" spans="1:8" ht="40.049999999999997" customHeight="1">
      <c r="A68" s="110"/>
      <c r="B68" s="109"/>
      <c r="C68" s="250"/>
      <c r="D68" s="109"/>
      <c r="E68" s="109"/>
      <c r="F68" s="109"/>
      <c r="G68" s="109"/>
      <c r="H68" s="109"/>
    </row>
    <row r="69" spans="1:8" ht="40.049999999999997" customHeight="1">
      <c r="A69" s="110"/>
      <c r="B69" s="109"/>
      <c r="C69" s="250"/>
      <c r="D69" s="109"/>
      <c r="E69" s="109"/>
      <c r="F69" s="109"/>
      <c r="G69" s="109"/>
      <c r="H69" s="109"/>
    </row>
    <row r="103" spans="3:3" ht="92.2">
      <c r="C103" s="255" t="s">
        <v>233</v>
      </c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.25" top="0.75303030303030305" bottom="0.75" header="0.3" footer="0.3"/>
  <pageSetup paperSize="9" scale="64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35C3-B3F3-449C-85BE-19E027786B95}">
  <sheetPr>
    <pageSetUpPr fitToPage="1"/>
  </sheetPr>
  <dimension ref="A1:R47"/>
  <sheetViews>
    <sheetView view="pageBreakPreview" zoomScale="60" zoomScaleNormal="55" zoomScalePageLayoutView="30" workbookViewId="0">
      <selection activeCell="G87" sqref="G87:I87"/>
    </sheetView>
  </sheetViews>
  <sheetFormatPr defaultColWidth="9.19921875" defaultRowHeight="16.7"/>
  <cols>
    <col min="1" max="1" width="16.5" style="271" customWidth="1"/>
    <col min="2" max="2" width="29.19921875" style="257" customWidth="1"/>
    <col min="3" max="3" width="9.5" style="257" customWidth="1"/>
    <col min="4" max="4" width="28.796875" style="258" customWidth="1"/>
    <col min="5" max="5" width="9.5" style="258" customWidth="1"/>
    <col min="6" max="6" width="28.796875" style="258" customWidth="1"/>
    <col min="7" max="7" width="9.5" style="258" customWidth="1"/>
    <col min="8" max="8" width="28.796875" style="258" customWidth="1"/>
    <col min="9" max="9" width="9.5" style="258" customWidth="1"/>
    <col min="10" max="10" width="28.796875" style="258" customWidth="1"/>
    <col min="11" max="11" width="9.5" style="258" customWidth="1"/>
    <col min="12" max="12" width="29.19921875" style="258" customWidth="1"/>
    <col min="13" max="13" width="9.19921875" style="258"/>
    <col min="14" max="14" width="29.19921875" style="258" customWidth="1"/>
    <col min="15" max="15" width="9.5" style="258" customWidth="1"/>
    <col min="16" max="16" width="29.19921875" style="258" customWidth="1"/>
    <col min="17" max="17" width="9.5" style="258" customWidth="1"/>
    <col min="18" max="18" width="29.19921875" style="258" customWidth="1"/>
    <col min="19" max="16384" width="9.19921875" style="258"/>
  </cols>
  <sheetData>
    <row r="1" spans="1:18">
      <c r="A1" s="256"/>
    </row>
    <row r="2" spans="1:18" s="262" customFormat="1" ht="32.25">
      <c r="A2" s="259"/>
      <c r="B2" s="260" t="s">
        <v>234</v>
      </c>
      <c r="C2" s="261"/>
    </row>
    <row r="3" spans="1:18">
      <c r="A3" s="256"/>
    </row>
    <row r="4" spans="1:18" s="265" customFormat="1" ht="71.3" customHeight="1">
      <c r="A4" s="263" t="s">
        <v>235</v>
      </c>
      <c r="B4" s="264" t="s">
        <v>236</v>
      </c>
      <c r="D4" s="264" t="s">
        <v>237</v>
      </c>
      <c r="F4" s="264" t="s">
        <v>238</v>
      </c>
      <c r="H4" s="264" t="s">
        <v>239</v>
      </c>
      <c r="J4" s="264" t="s">
        <v>240</v>
      </c>
      <c r="L4" s="266" t="s">
        <v>241</v>
      </c>
    </row>
    <row r="5" spans="1:18" ht="18.45">
      <c r="A5" s="267" t="s">
        <v>242</v>
      </c>
      <c r="B5" s="268"/>
    </row>
    <row r="6" spans="1:18" ht="197.3" customHeight="1">
      <c r="A6" s="256"/>
      <c r="B6" s="269"/>
      <c r="C6" s="270"/>
    </row>
    <row r="7" spans="1:18" ht="18.45">
      <c r="B7" s="272"/>
    </row>
    <row r="8" spans="1:18" s="265" customFormat="1" ht="71.3" customHeight="1">
      <c r="A8" s="263" t="s">
        <v>243</v>
      </c>
      <c r="B8" s="264" t="s">
        <v>236</v>
      </c>
      <c r="D8" s="264" t="s">
        <v>237</v>
      </c>
      <c r="F8" s="264" t="s">
        <v>238</v>
      </c>
      <c r="H8" s="264" t="s">
        <v>239</v>
      </c>
      <c r="J8" s="264" t="s">
        <v>240</v>
      </c>
      <c r="L8" s="266" t="s">
        <v>241</v>
      </c>
    </row>
    <row r="9" spans="1:18" ht="197.3" customHeight="1">
      <c r="A9" s="256"/>
      <c r="B9" s="270"/>
    </row>
    <row r="11" spans="1:18" s="265" customFormat="1" ht="71.3" customHeight="1">
      <c r="A11" s="263" t="s">
        <v>244</v>
      </c>
      <c r="B11" s="264" t="s">
        <v>236</v>
      </c>
      <c r="D11" s="264" t="s">
        <v>237</v>
      </c>
      <c r="F11" s="264" t="s">
        <v>238</v>
      </c>
      <c r="H11" s="264" t="s">
        <v>245</v>
      </c>
      <c r="J11" s="264" t="s">
        <v>239</v>
      </c>
      <c r="L11" s="264" t="s">
        <v>240</v>
      </c>
      <c r="N11" s="266" t="s">
        <v>241</v>
      </c>
    </row>
    <row r="12" spans="1:18" ht="197.3" customHeight="1">
      <c r="A12" s="256"/>
      <c r="B12" s="270"/>
    </row>
    <row r="14" spans="1:18" s="265" customFormat="1" ht="71.3" customHeight="1">
      <c r="A14" s="263" t="s">
        <v>246</v>
      </c>
      <c r="B14" s="264" t="s">
        <v>236</v>
      </c>
      <c r="D14" s="264" t="s">
        <v>237</v>
      </c>
      <c r="F14" s="264" t="s">
        <v>247</v>
      </c>
      <c r="H14" s="264" t="s">
        <v>248</v>
      </c>
      <c r="J14" s="264" t="s">
        <v>249</v>
      </c>
      <c r="L14" s="266" t="s">
        <v>250</v>
      </c>
      <c r="N14" s="266" t="s">
        <v>251</v>
      </c>
      <c r="P14" s="264" t="s">
        <v>252</v>
      </c>
      <c r="R14" s="266" t="s">
        <v>241</v>
      </c>
    </row>
    <row r="15" spans="1:18" ht="197.3" customHeight="1">
      <c r="A15" s="256"/>
      <c r="B15" s="270"/>
      <c r="F15" s="270"/>
    </row>
    <row r="18" spans="1:14" s="273" customFormat="1" ht="71.3" customHeight="1">
      <c r="A18" s="263" t="s">
        <v>253</v>
      </c>
      <c r="B18" s="264" t="s">
        <v>236</v>
      </c>
      <c r="C18" s="265"/>
      <c r="D18" s="264" t="s">
        <v>237</v>
      </c>
      <c r="E18" s="265"/>
      <c r="F18" s="264" t="s">
        <v>247</v>
      </c>
      <c r="G18" s="265"/>
      <c r="H18" s="264" t="s">
        <v>248</v>
      </c>
      <c r="I18" s="265"/>
      <c r="J18" s="266" t="s">
        <v>254</v>
      </c>
      <c r="K18" s="265"/>
      <c r="L18" s="264" t="s">
        <v>252</v>
      </c>
      <c r="M18" s="265"/>
      <c r="N18" s="266" t="s">
        <v>241</v>
      </c>
    </row>
    <row r="19" spans="1:14" ht="197.3" customHeight="1">
      <c r="A19" s="256"/>
      <c r="B19" s="270"/>
      <c r="F19" s="270"/>
    </row>
    <row r="20" spans="1:14">
      <c r="B20" s="258"/>
      <c r="C20" s="270"/>
    </row>
    <row r="21" spans="1:14" ht="27.8" customHeight="1">
      <c r="B21" s="269"/>
      <c r="C21" s="274"/>
      <c r="E21" s="270"/>
    </row>
    <row r="22" spans="1:14">
      <c r="C22" s="275"/>
    </row>
    <row r="35" spans="2:6">
      <c r="B35" s="258"/>
    </row>
    <row r="36" spans="2:6" ht="27.8" customHeight="1">
      <c r="B36" s="269"/>
      <c r="C36" s="274"/>
    </row>
    <row r="37" spans="2:6" ht="18.45">
      <c r="B37" s="272"/>
    </row>
    <row r="38" spans="2:6" ht="18.45">
      <c r="B38" s="276"/>
    </row>
    <row r="39" spans="2:6" ht="27.8" customHeight="1">
      <c r="B39" s="269"/>
      <c r="C39" s="274"/>
    </row>
    <row r="40" spans="2:6" ht="18.45">
      <c r="B40" s="272"/>
      <c r="D40" s="270"/>
    </row>
    <row r="41" spans="2:6" ht="18.45">
      <c r="B41" s="268"/>
    </row>
    <row r="42" spans="2:6" ht="27.8" customHeight="1">
      <c r="B42" s="269"/>
      <c r="C42" s="274"/>
    </row>
    <row r="43" spans="2:6" ht="18.45">
      <c r="B43" s="277"/>
    </row>
    <row r="47" spans="2:6">
      <c r="F47" s="270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69B4FF0-3143-4FD0-A1EA-2E67C7A3B7D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DBD90B-18A2-431F-BC69-09FA8FE2BF4B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BFCA4A6A-2820-4D23-A28A-A1B10EF45F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1. CUTTING DOCKET</vt:lpstr>
      <vt:lpstr>BR.WH</vt:lpstr>
      <vt:lpstr>BLUE</vt:lpstr>
      <vt:lpstr>2. TRIM CARD</vt:lpstr>
      <vt:lpstr>SPEC</vt:lpstr>
      <vt:lpstr>UA-ADDING 3XL-4XL</vt:lpstr>
      <vt:lpstr>PP MEETING </vt:lpstr>
      <vt:lpstr>7. PACKING</vt:lpstr>
      <vt:lpstr>'1. CUTTING DOCKET'!Print_Area</vt:lpstr>
      <vt:lpstr>'2. TRIM CARD'!Print_Area</vt:lpstr>
      <vt:lpstr>'7. PACKING'!Print_Area</vt:lpstr>
      <vt:lpstr>BLUE!Print_Area</vt:lpstr>
      <vt:lpstr>BR.WH!Print_Area</vt:lpstr>
      <vt:lpstr>'PP MEETING '!Print_Area</vt:lpstr>
      <vt:lpstr>SPEC!Print_Area</vt:lpstr>
      <vt:lpstr>'UA-ADDING 3XL-4XL'!Print_Area</vt:lpstr>
      <vt:lpstr>'1. CUTTING DOCKET'!Print_Titles</vt:lpstr>
      <vt:lpstr>'2. TRIM CARD'!Print_Titles</vt:lpstr>
      <vt:lpstr>BLUE!Print_Titles</vt:lpstr>
      <vt:lpstr>BR.WH!Print_Titles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Truc Dang Ngoc Thanh</cp:lastModifiedBy>
  <cp:lastPrinted>2025-03-19T03:54:48Z</cp:lastPrinted>
  <dcterms:created xsi:type="dcterms:W3CDTF">2016-05-06T01:47:29Z</dcterms:created>
  <dcterms:modified xsi:type="dcterms:W3CDTF">2025-04-02T06:35:51Z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