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2-STYLE-FILE/CUTTING DOCKET/PRODUCTION/25S1/MAIN LINE/MEN/FLEECE/RECUT/"/>
    </mc:Choice>
  </mc:AlternateContent>
  <xr:revisionPtr revIDLastSave="421" documentId="13_ncr:1_{3F0DB4E4-2DBD-4082-8F62-B85A0B5F6560}" xr6:coauthVersionLast="47" xr6:coauthVersionMax="47" xr10:uidLastSave="{954ABACF-CAFB-4D98-B3A0-37038F2A95F9}"/>
  <bookViews>
    <workbookView xWindow="-120" yWindow="-120" windowWidth="20730" windowHeight="11040" tabRatio="753" xr2:uid="{00000000-000D-0000-FFFF-FFFF00000000}"/>
  </bookViews>
  <sheets>
    <sheet name="1. CUTTING DOCKET" sheetId="1" r:id="rId1"/>
    <sheet name="Sheet1" sheetId="25" state="hidden" r:id="rId2"/>
    <sheet name="GREY" sheetId="16" state="hidden" r:id="rId3"/>
    <sheet name="2. TRIM CARD (GREY)" sheetId="17" state="hidden" r:id="rId4"/>
    <sheet name="3. ĐỊNH VỊ HÌNH IN.THÊU" sheetId="7" state="hidden" r:id="rId5"/>
    <sheet name="TS add L=4" sheetId="22" state="hidden" r:id="rId6"/>
    <sheet name="TS gốc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SCM40" localSheetId="5">'[2]Raw material movement'!#REF!</definedName>
    <definedName name="____SCM40" localSheetId="6">'[2]Raw material movement'!#REF!</definedName>
    <definedName name="____SCM40">'[1]Raw material movement'!#REF!</definedName>
    <definedName name="___SCM40" localSheetId="5">'[4]Raw material movement'!#REF!</definedName>
    <definedName name="___SCM40" localSheetId="6">'[4]Raw material movement'!#REF!</definedName>
    <definedName name="___SCM40">'[3]Raw material movement'!#REF!</definedName>
    <definedName name="__SCM40" localSheetId="5">'[6]Raw material movement'!#REF!</definedName>
    <definedName name="__SCM40" localSheetId="6">'[6]Raw material movement'!#REF!</definedName>
    <definedName name="__SCM40">'[5]Raw material movement'!#REF!</definedName>
    <definedName name="_2DATA_DATA2_L" localSheetId="5">'[8]#REF'!#REF!</definedName>
    <definedName name="_2DATA_DATA2_L" localSheetId="6">'[8]#REF'!#REF!</definedName>
    <definedName name="_2DATA_DATA2_L">'[7]#REF'!#REF!</definedName>
    <definedName name="_DATA_DATA2_L" localSheetId="5">'[10]#REF'!#REF!</definedName>
    <definedName name="_DATA_DATA2_L" localSheetId="6">'[10]#REF'!#REF!</definedName>
    <definedName name="_DATA_DATA2_L">'[9]#REF'!#REF!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hidden="1">#REF!</definedName>
    <definedName name="_xlnm._FilterDatabase" localSheetId="0" hidden="1">'1. CUTTING DOCKET'!$A$38:$R$88</definedName>
    <definedName name="_xlnm._FilterDatabase" localSheetId="2" hidden="1">GREY!$A$64:$Q$131</definedName>
    <definedName name="_SCM40" localSheetId="5">'[4]Raw material movement'!#REF!</definedName>
    <definedName name="_SCM40" localSheetId="6">'[4]Raw material movement'!#REF!</definedName>
    <definedName name="_SCM40">'[3]Raw material movement'!#REF!</definedName>
    <definedName name="AB" localSheetId="5">#REF!</definedName>
    <definedName name="AB" localSheetId="6">#REF!</definedName>
    <definedName name="AB">#REF!</definedName>
    <definedName name="CODE" localSheetId="5">[12]CODE!$A$6:$B$156</definedName>
    <definedName name="CODE" localSheetId="6">[12]CODE!$A$6:$B$156</definedName>
    <definedName name="CODE">[11]CODE!$A$6:$B$156</definedName>
    <definedName name="DA">'[13]Raw material movement'!#REF!</definedName>
    <definedName name="df" localSheetId="5">'[4]Raw material movement'!#REF!</definedName>
    <definedName name="df" localSheetId="6">'[4]Raw material movement'!#REF!</definedName>
    <definedName name="df">'[3]Raw material movement'!#REF!</definedName>
    <definedName name="dsdf" localSheetId="5">'[2]Raw material movement'!#REF!</definedName>
    <definedName name="dsdf" localSheetId="6">'[2]Raw material movement'!#REF!</definedName>
    <definedName name="dsdf">'[1]Raw material movement'!#REF!</definedName>
    <definedName name="GDFD" localSheetId="6">'[14]Raw material movement'!#REF!</definedName>
    <definedName name="GDFD">'[14]Raw material movement'!#REF!</definedName>
    <definedName name="IB" localSheetId="5">#REF!</definedName>
    <definedName name="IB" localSheetId="6">#REF!</definedName>
    <definedName name="IB">#REF!</definedName>
    <definedName name="INTERNAL_INVOICE" localSheetId="6">[15]UN!#REF!</definedName>
    <definedName name="INTERNAL_INVOICE">[15]UN!#REF!</definedName>
    <definedName name="MAHANG" localSheetId="5">#REF!</definedName>
    <definedName name="MAHANG" localSheetId="6">#REF!</definedName>
    <definedName name="MAHANG">#REF!</definedName>
    <definedName name="MAVT" localSheetId="5">[17]Code!$A$7:$A$73</definedName>
    <definedName name="MAVT" localSheetId="6">[17]Code!$A$7:$A$73</definedName>
    <definedName name="MAVT">[16]Code!$A$7:$A$73</definedName>
    <definedName name="PRICE" localSheetId="5">#REF!</definedName>
    <definedName name="PRICE" localSheetId="6">#REF!</definedName>
    <definedName name="PRICE">#REF!</definedName>
    <definedName name="_xlnm.Print_Area" localSheetId="0">'1. CUTTING DOCKET'!$A$1:$Q$121</definedName>
    <definedName name="_xlnm.Print_Area" localSheetId="3">'2. TRIM CARD (GREY)'!$A$1:$E$39</definedName>
    <definedName name="_xlnm.Print_Area" localSheetId="2">GREY!$A$1:$P$169</definedName>
    <definedName name="_xlnm.Print_Area" localSheetId="5">'TS add L=4'!$A$1:$M$40</definedName>
    <definedName name="_xlnm.Print_Titles" localSheetId="0">'1. CUTTING DOCKET'!$1:$15</definedName>
    <definedName name="_xlnm.Print_Titles" localSheetId="3">'2. TRIM CARD (GREY)'!$1:$5</definedName>
    <definedName name="_xlnm.Print_Titles" localSheetId="2">GREY!$1:$15</definedName>
    <definedName name="_xlnm.Print_Titles" localSheetId="5">'TS add L=4'!$1:$7</definedName>
    <definedName name="_xlnm.Print_Titles" localSheetId="6">'TS gốc'!$1:$6</definedName>
    <definedName name="style" localSheetId="5">#REF!</definedName>
    <definedName name="style" localSheetId="6">#REF!</definedName>
    <definedName name="style">#REF!</definedName>
    <definedName name="WAFORD" localSheetId="5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5" i="1" l="1"/>
  <c r="I85" i="1"/>
  <c r="H85" i="1"/>
  <c r="L84" i="1"/>
  <c r="I84" i="1"/>
  <c r="H84" i="1"/>
  <c r="L83" i="1"/>
  <c r="L74" i="1" s="1"/>
  <c r="I83" i="1"/>
  <c r="H83" i="1"/>
  <c r="L82" i="1"/>
  <c r="L73" i="1" s="1"/>
  <c r="I82" i="1"/>
  <c r="H82" i="1"/>
  <c r="L81" i="1"/>
  <c r="I81" i="1"/>
  <c r="H81" i="1"/>
  <c r="L80" i="1"/>
  <c r="I80" i="1"/>
  <c r="H80" i="1"/>
  <c r="I79" i="1"/>
  <c r="H79" i="1"/>
  <c r="I78" i="1"/>
  <c r="H78" i="1"/>
  <c r="L76" i="1"/>
  <c r="L79" i="1" s="1"/>
  <c r="I76" i="1"/>
  <c r="H76" i="1"/>
  <c r="L75" i="1"/>
  <c r="L78" i="1" s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S35" i="1"/>
  <c r="R35" i="1" l="1"/>
  <c r="R32" i="1"/>
  <c r="C24" i="1" l="1"/>
  <c r="C19" i="1"/>
  <c r="K24" i="1"/>
  <c r="J24" i="1"/>
  <c r="I24" i="1"/>
  <c r="H24" i="1"/>
  <c r="G24" i="1"/>
  <c r="H19" i="1"/>
  <c r="I19" i="1"/>
  <c r="J19" i="1"/>
  <c r="K19" i="1"/>
  <c r="G19" i="1"/>
  <c r="H118" i="1" l="1"/>
  <c r="I62" i="1"/>
  <c r="H62" i="1"/>
  <c r="I61" i="1"/>
  <c r="H61" i="1"/>
  <c r="I59" i="1"/>
  <c r="H59" i="1"/>
  <c r="I58" i="1"/>
  <c r="H58" i="1"/>
  <c r="I57" i="1"/>
  <c r="H57" i="1"/>
  <c r="I56" i="1"/>
  <c r="H56" i="1"/>
  <c r="I55" i="1"/>
  <c r="H55" i="1"/>
  <c r="I54" i="1"/>
  <c r="H54" i="1"/>
  <c r="G62" i="1"/>
  <c r="G59" i="1"/>
  <c r="G55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2" i="1"/>
  <c r="H42" i="1"/>
  <c r="I41" i="1"/>
  <c r="H41" i="1"/>
  <c r="H40" i="1"/>
  <c r="H39" i="1"/>
  <c r="I40" i="1"/>
  <c r="A34" i="1"/>
  <c r="B35" i="1"/>
  <c r="K25" i="1"/>
  <c r="J25" i="1"/>
  <c r="H25" i="1"/>
  <c r="G25" i="1"/>
  <c r="K20" i="1"/>
  <c r="J20" i="1"/>
  <c r="H20" i="1"/>
  <c r="G20" i="1"/>
  <c r="I25" i="1"/>
  <c r="D25" i="1"/>
  <c r="Q24" i="1"/>
  <c r="D24" i="1"/>
  <c r="Q23" i="1"/>
  <c r="K38" i="22"/>
  <c r="L38" i="22"/>
  <c r="M38" i="22"/>
  <c r="H38" i="22"/>
  <c r="K37" i="22"/>
  <c r="L37" i="22"/>
  <c r="M37" i="22"/>
  <c r="H37" i="22"/>
  <c r="K36" i="22"/>
  <c r="L36" i="22"/>
  <c r="M36" i="22"/>
  <c r="H36" i="22"/>
  <c r="K35" i="22"/>
  <c r="L35" i="22"/>
  <c r="M35" i="22"/>
  <c r="H35" i="22"/>
  <c r="K34" i="22"/>
  <c r="L34" i="22"/>
  <c r="M34" i="22"/>
  <c r="H34" i="22"/>
  <c r="K33" i="22"/>
  <c r="L33" i="22"/>
  <c r="M33" i="22"/>
  <c r="H33" i="22"/>
  <c r="K32" i="22"/>
  <c r="L32" i="22"/>
  <c r="M32" i="22"/>
  <c r="H32" i="22"/>
  <c r="K31" i="22"/>
  <c r="L31" i="22"/>
  <c r="M31" i="22"/>
  <c r="H31" i="22"/>
  <c r="K30" i="22"/>
  <c r="L30" i="22"/>
  <c r="M30" i="22"/>
  <c r="H30" i="22"/>
  <c r="K29" i="22"/>
  <c r="L29" i="22"/>
  <c r="M29" i="22"/>
  <c r="H29" i="22"/>
  <c r="K28" i="22"/>
  <c r="L28" i="22"/>
  <c r="M28" i="22"/>
  <c r="H28" i="22"/>
  <c r="K27" i="22"/>
  <c r="L27" i="22"/>
  <c r="M27" i="22"/>
  <c r="H27" i="22"/>
  <c r="K26" i="22"/>
  <c r="L26" i="22"/>
  <c r="M26" i="22"/>
  <c r="H26" i="22"/>
  <c r="K25" i="22"/>
  <c r="L25" i="22"/>
  <c r="M25" i="22"/>
  <c r="H25" i="22"/>
  <c r="K24" i="22"/>
  <c r="L24" i="22"/>
  <c r="M24" i="22"/>
  <c r="H24" i="22"/>
  <c r="K23" i="22"/>
  <c r="L23" i="22"/>
  <c r="M23" i="22"/>
  <c r="H23" i="22"/>
  <c r="K22" i="22"/>
  <c r="L22" i="22"/>
  <c r="M22" i="22"/>
  <c r="H22" i="22"/>
  <c r="K21" i="22"/>
  <c r="L21" i="22"/>
  <c r="M21" i="22"/>
  <c r="H21" i="22"/>
  <c r="K20" i="22"/>
  <c r="L20" i="22"/>
  <c r="M20" i="22"/>
  <c r="H20" i="22"/>
  <c r="K19" i="22"/>
  <c r="L19" i="22"/>
  <c r="M19" i="22"/>
  <c r="H19" i="22"/>
  <c r="K18" i="22"/>
  <c r="L18" i="22"/>
  <c r="M18" i="22"/>
  <c r="H18" i="22"/>
  <c r="K17" i="22"/>
  <c r="L17" i="22"/>
  <c r="M17" i="22"/>
  <c r="H17" i="22"/>
  <c r="K16" i="22"/>
  <c r="L16" i="22"/>
  <c r="M16" i="22"/>
  <c r="H16" i="22"/>
  <c r="K15" i="22"/>
  <c r="L15" i="22"/>
  <c r="M15" i="22"/>
  <c r="H15" i="22"/>
  <c r="K14" i="22"/>
  <c r="L14" i="22"/>
  <c r="M14" i="22"/>
  <c r="H14" i="22"/>
  <c r="K13" i="22"/>
  <c r="L13" i="22"/>
  <c r="M13" i="22"/>
  <c r="H13" i="22"/>
  <c r="K12" i="22"/>
  <c r="L12" i="22"/>
  <c r="M12" i="22"/>
  <c r="H12" i="22"/>
  <c r="K11" i="22"/>
  <c r="L11" i="22"/>
  <c r="M11" i="22"/>
  <c r="H11" i="22"/>
  <c r="K10" i="22"/>
  <c r="L10" i="22"/>
  <c r="M10" i="22"/>
  <c r="H10" i="22"/>
  <c r="K9" i="22"/>
  <c r="L9" i="22"/>
  <c r="M9" i="22"/>
  <c r="H9" i="22"/>
  <c r="K8" i="22"/>
  <c r="L8" i="22"/>
  <c r="M8" i="22"/>
  <c r="H8" i="22"/>
  <c r="Q18" i="1"/>
  <c r="Q19" i="1"/>
  <c r="G54" i="1"/>
  <c r="G61" i="1"/>
  <c r="G58" i="1"/>
  <c r="B32" i="1"/>
  <c r="D19" i="1"/>
  <c r="D20" i="1"/>
  <c r="B91" i="1"/>
  <c r="A31" i="1"/>
  <c r="C91" i="1"/>
  <c r="I39" i="1"/>
  <c r="C111" i="1"/>
  <c r="I20" i="1"/>
  <c r="I27" i="1" s="1"/>
  <c r="H4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102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G27" i="1" l="1"/>
  <c r="C118" i="1" s="1"/>
  <c r="H27" i="1"/>
  <c r="D118" i="1" s="1"/>
  <c r="J27" i="1"/>
  <c r="F118" i="1" s="1"/>
  <c r="K27" i="1"/>
  <c r="G118" i="1" s="1"/>
  <c r="E118" i="1"/>
  <c r="Q25" i="1"/>
  <c r="Q20" i="1"/>
  <c r="B5" i="17"/>
  <c r="B102" i="1"/>
  <c r="K67" i="1" l="1"/>
  <c r="K54" i="1"/>
  <c r="K46" i="1"/>
  <c r="K41" i="1"/>
  <c r="K58" i="1"/>
  <c r="M58" i="1" s="1"/>
  <c r="O58" i="1" s="1"/>
  <c r="K61" i="1"/>
  <c r="M61" i="1" s="1"/>
  <c r="O61" i="1" s="1"/>
  <c r="K52" i="1"/>
  <c r="K44" i="1"/>
  <c r="M44" i="1" s="1"/>
  <c r="O44" i="1" s="1"/>
  <c r="K50" i="1"/>
  <c r="K56" i="1"/>
  <c r="K48" i="1"/>
  <c r="K68" i="1"/>
  <c r="K55" i="1"/>
  <c r="M55" i="1" s="1"/>
  <c r="O55" i="1" s="1"/>
  <c r="K47" i="1"/>
  <c r="M47" i="1" s="1"/>
  <c r="O47" i="1" s="1"/>
  <c r="K62" i="1"/>
  <c r="K53" i="1"/>
  <c r="M53" i="1" s="1"/>
  <c r="O53" i="1" s="1"/>
  <c r="K45" i="1"/>
  <c r="K59" i="1"/>
  <c r="K51" i="1"/>
  <c r="K42" i="1"/>
  <c r="K57" i="1"/>
  <c r="K49" i="1"/>
  <c r="M49" i="1" s="1"/>
  <c r="O49" i="1" s="1"/>
  <c r="I118" i="1"/>
  <c r="K78" i="1"/>
  <c r="M78" i="1" s="1"/>
  <c r="O78" i="1" s="1"/>
  <c r="K73" i="1"/>
  <c r="M73" i="1" s="1"/>
  <c r="O73" i="1" s="1"/>
  <c r="K84" i="1"/>
  <c r="M84" i="1" s="1"/>
  <c r="O84" i="1" s="1"/>
  <c r="K80" i="1"/>
  <c r="M80" i="1" s="1"/>
  <c r="O80" i="1" s="1"/>
  <c r="K75" i="1"/>
  <c r="M75" i="1" s="1"/>
  <c r="O75" i="1" s="1"/>
  <c r="K69" i="1"/>
  <c r="M69" i="1" s="1"/>
  <c r="O69" i="1" s="1"/>
  <c r="M67" i="1"/>
  <c r="O67" i="1" s="1"/>
  <c r="K82" i="1"/>
  <c r="M82" i="1" s="1"/>
  <c r="O82" i="1" s="1"/>
  <c r="K71" i="1"/>
  <c r="M71" i="1" s="1"/>
  <c r="O71" i="1" s="1"/>
  <c r="Q27" i="1"/>
  <c r="K40" i="1"/>
  <c r="M68" i="1"/>
  <c r="O68" i="1" s="1"/>
  <c r="K79" i="1"/>
  <c r="M79" i="1" s="1"/>
  <c r="O79" i="1" s="1"/>
  <c r="K72" i="1"/>
  <c r="M72" i="1" s="1"/>
  <c r="O72" i="1" s="1"/>
  <c r="K76" i="1"/>
  <c r="M76" i="1" s="1"/>
  <c r="O76" i="1" s="1"/>
  <c r="K85" i="1"/>
  <c r="M85" i="1" s="1"/>
  <c r="O85" i="1" s="1"/>
  <c r="K81" i="1"/>
  <c r="M81" i="1" s="1"/>
  <c r="O81" i="1" s="1"/>
  <c r="K70" i="1"/>
  <c r="M70" i="1" s="1"/>
  <c r="O70" i="1" s="1"/>
  <c r="K83" i="1"/>
  <c r="M83" i="1" s="1"/>
  <c r="O83" i="1" s="1"/>
  <c r="K74" i="1"/>
  <c r="M74" i="1" s="1"/>
  <c r="O74" i="1" s="1"/>
  <c r="G35" i="1"/>
  <c r="G36" i="1" s="1"/>
  <c r="I36" i="1" s="1"/>
  <c r="J36" i="1" s="1"/>
  <c r="M54" i="1"/>
  <c r="O54" i="1" s="1"/>
  <c r="M57" i="1"/>
  <c r="O57" i="1" s="1"/>
  <c r="M59" i="1"/>
  <c r="O59" i="1" s="1"/>
  <c r="M62" i="1"/>
  <c r="O62" i="1" s="1"/>
  <c r="M52" i="1"/>
  <c r="O52" i="1" s="1"/>
  <c r="M46" i="1"/>
  <c r="O46" i="1" s="1"/>
  <c r="M48" i="1"/>
  <c r="O48" i="1" s="1"/>
  <c r="M51" i="1"/>
  <c r="O51" i="1" s="1"/>
  <c r="M45" i="1"/>
  <c r="O45" i="1" s="1"/>
  <c r="M50" i="1"/>
  <c r="O50" i="1" s="1"/>
  <c r="M40" i="1"/>
  <c r="O40" i="1" s="1"/>
  <c r="M42" i="1"/>
  <c r="O42" i="1" s="1"/>
  <c r="K39" i="1"/>
  <c r="M39" i="1" s="1"/>
  <c r="O39" i="1" s="1"/>
  <c r="M41" i="1"/>
  <c r="O41" i="1" s="1"/>
  <c r="G33" i="1"/>
  <c r="I33" i="1" s="1"/>
  <c r="M56" i="1"/>
  <c r="O56" i="1" s="1"/>
  <c r="G32" i="1"/>
  <c r="I32" i="1" s="1"/>
  <c r="J33" i="1" l="1"/>
  <c r="M33" i="1" s="1"/>
  <c r="J32" i="1"/>
  <c r="M32" i="1" s="1"/>
  <c r="I35" i="1"/>
  <c r="J35" i="1" s="1"/>
  <c r="M35" i="1" s="1"/>
  <c r="M36" i="1"/>
</calcChain>
</file>

<file path=xl/sharedStrings.xml><?xml version="1.0" encoding="utf-8"?>
<sst xmlns="http://schemas.openxmlformats.org/spreadsheetml/2006/main" count="1230" uniqueCount="465">
  <si>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</si>
  <si>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</si>
  <si>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</si>
  <si>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</si>
  <si>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</si>
  <si>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</si>
  <si>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</si>
  <si>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</si>
  <si>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</si>
  <si>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</si>
  <si>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</si>
  <si>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</si>
  <si>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</si>
  <si>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</si>
  <si>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</si>
  <si>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</si>
  <si>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</si>
  <si>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</si>
  <si>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</si>
  <si>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</si>
  <si>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</si>
  <si>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</si>
  <si>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</si>
  <si>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</si>
  <si>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</si>
  <si>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</si>
  <si>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</si>
  <si>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</si>
  <si>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</si>
  <si>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</si>
  <si>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</si>
  <si>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</si>
  <si>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</si>
  <si>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</si>
  <si>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</si>
  <si>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</si>
  <si>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</si>
  <si>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</si>
  <si>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</si>
  <si>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</si>
  <si>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</si>
  <si>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</si>
  <si>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</si>
  <si>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</si>
  <si>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</si>
  <si>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</si>
  <si>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</si>
  <si>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</si>
  <si>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</si>
  <si>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</si>
  <si>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</si>
  <si>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</si>
  <si>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</si>
  <si>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</si>
  <si>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</si>
  <si>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</si>
  <si>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</si>
  <si>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</si>
  <si>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</si>
  <si>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</si>
  <si>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</si>
  <si>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</si>
  <si>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</si>
  <si>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</si>
  <si>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</si>
  <si>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</si>
  <si>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</si>
  <si>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</si>
  <si>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</si>
  <si>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</si>
  <si>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</si>
  <si>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</si>
  <si>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</si>
  <si>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</si>
  <si>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</si>
  <si>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</si>
  <si>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</si>
  <si>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</si>
  <si>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</si>
  <si>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</si>
  <si>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</si>
  <si>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</si>
  <si>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</si>
  <si>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</si>
  <si>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</si>
  <si>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</si>
  <si>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</si>
  <si>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</si>
  <si>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</si>
  <si>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</si>
  <si>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</si>
  <si>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</si>
  <si>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</si>
  <si>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</si>
  <si>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</si>
  <si>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</si>
  <si>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</si>
  <si>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</si>
  <si>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</si>
  <si>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</si>
  <si>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</si>
  <si>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</si>
  <si>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</si>
  <si>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</si>
  <si>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</si>
  <si>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</si>
  <si>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</si>
  <si>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</si>
  <si>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</si>
  <si>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</si>
  <si>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</si>
  <si>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</si>
  <si>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</si>
  <si>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</si>
  <si>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</si>
  <si>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</si>
  <si>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</si>
  <si>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</si>
  <si>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</si>
  <si>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</si>
  <si>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</si>
  <si>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</si>
  <si>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</si>
  <si>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</si>
  <si>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</si>
  <si>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</si>
  <si>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</si>
  <si>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</si>
  <si>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</si>
  <si>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</si>
  <si>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</si>
  <si>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</si>
  <si>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</si>
  <si>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</si>
  <si>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</si>
  <si>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</si>
  <si>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</si>
  <si>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</si>
  <si>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</si>
  <si>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</si>
  <si>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</si>
  <si>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</si>
  <si>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</si>
  <si>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</si>
  <si>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</si>
  <si>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</si>
  <si>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</si>
  <si>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</si>
  <si>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</si>
  <si>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</si>
  <si>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</si>
  <si>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</si>
  <si>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</si>
  <si>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</si>
  <si>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</si>
  <si>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</si>
  <si>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</si>
  <si>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</si>
  <si>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</si>
  <si>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</si>
  <si>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</si>
  <si>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</si>
  <si>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</si>
  <si>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</si>
  <si>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</si>
  <si>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</si>
  <si>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</si>
  <si>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</si>
  <si>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</si>
  <si>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</si>
  <si>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</si>
  <si>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</si>
  <si>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</si>
  <si>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</si>
  <si>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</si>
  <si>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</si>
  <si>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</si>
  <si>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</si>
  <si>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</si>
  <si>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</si>
  <si>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</si>
  <si>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</si>
  <si>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</si>
  <si>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</si>
  <si>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</si>
  <si>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</si>
  <si>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11 1/2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</si>
  <si>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</si>
  <si>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</si>
  <si>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</si>
  <si>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</si>
  <si>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</si>
  <si>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IN:</t>
  </si>
  <si>
    <t>THÊU:</t>
  </si>
  <si>
    <t>WASH:</t>
  </si>
  <si>
    <t>1.65 M</t>
  </si>
  <si>
    <t>HERSCHEL</t>
  </si>
  <si>
    <t>NHÃN DỆT BẰNG VẢI 38MM*71MM 
(NHÃN CHÍNH-PHÂN THEO TỪNG SIZE)
CODE: HSC-ML-0047(MENS)</t>
  </si>
  <si>
    <t>NHÃN HSCO SATIN
CODE: HSC-ML-0002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</si>
  <si>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</si>
  <si>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</si>
  <si>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</si>
  <si>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</si>
  <si>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</si>
  <si>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</si>
  <si>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</si>
  <si>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</si>
  <si>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</si>
  <si>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Developer:</t>
  </si>
  <si>
    <t>CODE</t>
  </si>
  <si>
    <t>DESCRIPTION</t>
  </si>
  <si>
    <t>GRADE RULE</t>
  </si>
  <si>
    <t>A</t>
  </si>
  <si>
    <t>NECK WIDTH HSP SEAM TO SEAM</t>
  </si>
  <si>
    <t>1/4</t>
  </si>
  <si>
    <t>B</t>
  </si>
  <si>
    <t>FRONT NECK DROP FROM HSP</t>
  </si>
  <si>
    <t>1/8</t>
  </si>
  <si>
    <t>4 1/4</t>
  </si>
  <si>
    <t>C</t>
  </si>
  <si>
    <t>BACK NECK DROP FROM HSP</t>
  </si>
  <si>
    <t>D</t>
  </si>
  <si>
    <t>1/2</t>
  </si>
  <si>
    <t>F</t>
  </si>
  <si>
    <t/>
  </si>
  <si>
    <t>G</t>
  </si>
  <si>
    <t>SHOULDER WIDTH - SET IN</t>
  </si>
  <si>
    <t>5/8</t>
  </si>
  <si>
    <t>H</t>
  </si>
  <si>
    <t>ACROSS FRONT (6" FROM HSP)</t>
  </si>
  <si>
    <t>I</t>
  </si>
  <si>
    <t>ACROSS BACK (6" FROM HSP)</t>
  </si>
  <si>
    <t>J</t>
  </si>
  <si>
    <t>ARMHOLE DROP FROM HSP</t>
  </si>
  <si>
    <t>12 1/4</t>
  </si>
  <si>
    <t>K</t>
  </si>
  <si>
    <t>SHOULDER SLOPE (FOR REF.)</t>
  </si>
  <si>
    <t>1 3/4</t>
  </si>
  <si>
    <t>CHEST CIRCUMFERENCE  1" BELOW ARMHOLE</t>
  </si>
  <si>
    <t>2 1/2</t>
  </si>
  <si>
    <t>45 1/2</t>
  </si>
  <si>
    <t>N</t>
  </si>
  <si>
    <t>O</t>
  </si>
  <si>
    <t>FRONT LENGTH (HSP TO HEM) - ABOVE LOW HIP (NON ZIP)</t>
  </si>
  <si>
    <t>P</t>
  </si>
  <si>
    <t>BICEP CIRCUMFERENCE 1" FROM UNDERARM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</si>
  <si>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</si>
  <si>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</si>
  <si>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</si>
  <si>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</si>
  <si>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</si>
  <si>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</si>
  <si>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ANTIQUE SILVER</t>
  </si>
  <si>
    <t>DÂY TAPE XƯƠNG CÁ 1CM</t>
  </si>
  <si>
    <t>MIỆNG NÓN</t>
  </si>
  <si>
    <t>Men's PO Hoodie</t>
  </si>
  <si>
    <t>2024 S1</t>
  </si>
  <si>
    <t>Tolerance (+/-)</t>
  </si>
  <si>
    <t>RỘNG CỔ TẠI ĐỈNH VAI TỪ ĐƯỜNG MAY ĐẾN ĐƯỜNG MAY</t>
  </si>
  <si>
    <t>8 3/4</t>
  </si>
  <si>
    <t>9 1/2</t>
  </si>
  <si>
    <t>HẠ CỔ TRƯỚC TỪ ĐỈNH VAI (KHÔNG BAO GỒM BO CỔ)</t>
  </si>
  <si>
    <t>HẠ CỔ SAU TỪ ĐỈNH VAI (KHÔNG BAO GỒM BO CỔ)</t>
  </si>
  <si>
    <t>RỘNG VAI - ĐO NGANG TỪ ĐIỂM HẠ VAI TRÁI QUA ĐIỂM HẠ VAI PHẢI</t>
  </si>
  <si>
    <t>19 1/2</t>
  </si>
  <si>
    <t>NGANG THÂN TRƯỚC (6" TỪ ĐỈNH VAI)</t>
  </si>
  <si>
    <t>NGANG THÂN SAU (6" TỪ ĐỈNH VAI)</t>
  </si>
  <si>
    <t>SHOULDER SEAM FORWARD (FOR REF. AT LSP ONLY, 0" AT HSP)</t>
  </si>
  <si>
    <t xml:space="preserve">VÒNG NGỰC THÂN TRƯỚC 1" DƯỚI NÁCH </t>
  </si>
  <si>
    <t>HEM CIRCUMFERENCE (RELAXED)</t>
  </si>
  <si>
    <t>LAI ĐO ÊM</t>
  </si>
  <si>
    <t>41 1/2</t>
  </si>
  <si>
    <t>HEM CIRCUMFERENCE (EXTENDED)</t>
  </si>
  <si>
    <t xml:space="preserve">LAI ĐO CĂNG </t>
  </si>
  <si>
    <t>BOTTOM TRIM/RIB HEIGHT</t>
  </si>
  <si>
    <t>TO BẢN RIB LAI</t>
  </si>
  <si>
    <t>DÀI THÂN TRƯỚC TỪ ĐỈNH VAI TỚI LAI</t>
  </si>
  <si>
    <t>28 1/4</t>
  </si>
  <si>
    <t>CB SLEEVE LENGTH - LONG SLV</t>
  </si>
  <si>
    <t xml:space="preserve">DÀI TAY TẠI GIỮA </t>
  </si>
  <si>
    <t>35 1/2</t>
  </si>
  <si>
    <t xml:space="preserve">BẮP TAY 1" TỪ NÁCH </t>
  </si>
  <si>
    <t>U</t>
  </si>
  <si>
    <t>ELBOW POSITION FROM UNDERARM</t>
  </si>
  <si>
    <t>VỊ TRÍ ĐO KHỦY TAY TỪ DƯỚI NÁCH</t>
  </si>
  <si>
    <t>Placement</t>
  </si>
  <si>
    <t>V</t>
  </si>
  <si>
    <t>ELBOW CIRCUMFERENCE</t>
  </si>
  <si>
    <t>VÒNG KHỦY TAY</t>
  </si>
  <si>
    <t>15 1/2</t>
  </si>
  <si>
    <t>W</t>
  </si>
  <si>
    <t>CUFF CIRCUMFERENCE AT CENTER (RELAXED)</t>
  </si>
  <si>
    <t>VÒNG CỬA TAY TẠI GIỮA - ĐO ÊM</t>
  </si>
  <si>
    <t>X</t>
  </si>
  <si>
    <t>CUFF CIRCUMFERENCE AT CENTER (STRETCHED)</t>
  </si>
  <si>
    <t>VÒNG CỬA TAY TẠI GIỮA- ĐO CĂNG</t>
  </si>
  <si>
    <t>Z</t>
  </si>
  <si>
    <t>CUFF HEIGHT</t>
  </si>
  <si>
    <t>TO BẢN RIB TAY</t>
  </si>
  <si>
    <t>AA</t>
  </si>
  <si>
    <t>CF OVERLAP</t>
  </si>
  <si>
    <t xml:space="preserve">CẠNH MŨ CHỒNG LÊN </t>
  </si>
  <si>
    <t>AB</t>
  </si>
  <si>
    <t>HOOD OPENING</t>
  </si>
  <si>
    <t>AC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</si>
  <si>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</si>
  <si>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</si>
  <si>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</si>
  <si>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</si>
  <si>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</si>
  <si>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</si>
  <si>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</si>
  <si>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</si>
  <si>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AF</t>
  </si>
  <si>
    <t>HOOD DRAWCORD LENGTH</t>
  </si>
  <si>
    <t>AG</t>
  </si>
  <si>
    <t>KANGAROO POCKET HEIGHT AT CENTER</t>
  </si>
  <si>
    <t>CAO TÚI KANGAROO TẠI GIỮA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</si>
  <si>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</si>
  <si>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</si>
  <si>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</si>
  <si>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</si>
  <si>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</si>
  <si>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</si>
  <si>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AJ</t>
  </si>
  <si>
    <t>KANGAROO POCKET OPENING</t>
  </si>
  <si>
    <t>MIỆNG TÚI KANGAROO</t>
  </si>
  <si>
    <t>6 1/2</t>
  </si>
  <si>
    <t>CẬP NHẬT THÔNG SỐ DÀI TAY 21/08</t>
  </si>
  <si>
    <t>S1</t>
  </si>
  <si>
    <t>SET</t>
  </si>
  <si>
    <t>W: 6CM</t>
  </si>
  <si>
    <t>THÔNG TIN ĐỊNH VỊ HÌNH IN</t>
  </si>
  <si>
    <t>20CM</t>
  </si>
  <si>
    <t>11CM</t>
  </si>
  <si>
    <t xml:space="preserve">DUYỆT MÀU SẮC + CHẤT LƯỢNG HÌNH IN THEO S/O MÃ H06-HD32M, MÀU ICEBERG GREEN CHUYỂN NGÀY </t>
  </si>
  <si>
    <t>GIẤY CHỐNG ẨM A3</t>
  </si>
  <si>
    <t>H06-HD34M-DYE</t>
  </si>
  <si>
    <t>PIGMENT DYE CLASSIC HOODIE MEN'S</t>
  </si>
  <si>
    <t>PFD</t>
  </si>
  <si>
    <t>ABBEY STONE</t>
  </si>
  <si>
    <t>DYEMAX</t>
  </si>
  <si>
    <t>CHỈ SỬA HÀNG</t>
  </si>
  <si>
    <t>NHÃN TRANG TRÍ 4CM * 3.2CM 
CODE: HSA-10026</t>
  </si>
  <si>
    <t>PIGMENT DYE</t>
  </si>
  <si>
    <t>1.	MAY TÚI KANGAROO KHÔNG RỚT MŨI XUỐNG THÂN, CÓ THỂ HỞ NỬA MŨI CHỈ. 
2.	MAY GÓC CHỐT NGANG 2 MŨI TẠI TÚI KANGAROO
3.	SỬ DỤNG DỰNG TẠI MẶT SAU TÚI 
4.VẪN ĐÓNG BỌ TÚI SAU NHUỘM NHƯ ÁO MẪU</t>
  </si>
  <si>
    <t>LƯU Ý: GỬI DÂY LUỒN ĐI NHUỘM KÈM ÁO</t>
  </si>
  <si>
    <t>BẢNG THÔNG SỐ CÓ ADD L= 4%,W=0.5%</t>
  </si>
  <si>
    <t>Tol UA suggest</t>
  </si>
  <si>
    <t>MTP</t>
  </si>
  <si>
    <t>HA NACH- ĐO KHOẢNG CÁCH TỪ ĐỈNH VAI ĐẾN HẠ VAI</t>
  </si>
  <si>
    <t>XUOI VAI</t>
  </si>
  <si>
    <t>CHOM VAI</t>
  </si>
  <si>
    <t>DÀI DÂY LUỒN NÓN- THÀNH PHẨM</t>
  </si>
  <si>
    <t>Chữ tô đỏ UA đề xuất dung size mới cho sản xuất</t>
  </si>
  <si>
    <t>Dây tape 1.2cm giữa cổ sau</t>
  </si>
  <si>
    <t>40cm allsize</t>
  </si>
  <si>
    <t>Herschel Supply Co.</t>
  </si>
  <si>
    <t>8 1/2</t>
  </si>
  <si>
    <t>9 1/4</t>
  </si>
  <si>
    <t>4 1/8</t>
  </si>
  <si>
    <t>4 3/8</t>
  </si>
  <si>
    <t>4 1/2</t>
  </si>
  <si>
    <t>4 5/8</t>
  </si>
  <si>
    <t>18 7/8</t>
  </si>
  <si>
    <t>20 1/8</t>
  </si>
  <si>
    <t>20 3/4</t>
  </si>
  <si>
    <t>21 3/8</t>
  </si>
  <si>
    <t>17 3/8</t>
  </si>
  <si>
    <t>18 5/8</t>
  </si>
  <si>
    <t>19 1/4</t>
  </si>
  <si>
    <t>19 7/8</t>
  </si>
  <si>
    <t>18 3/8</t>
  </si>
  <si>
    <t>19 5/8</t>
  </si>
  <si>
    <t>20 1/4</t>
  </si>
  <si>
    <t>20 7/8</t>
  </si>
  <si>
    <t>12 1/2</t>
  </si>
  <si>
    <t>12 3/4</t>
  </si>
  <si>
    <t>XUÔI VAI - ĐO KHOẢNG CÁCH TỪ ĐỈNH VAI ĐẾN HẠ VAI</t>
  </si>
  <si>
    <t>CHỒM VAI TRƯỚC(CHỈ THAM KHẢO TẠI ĐIỂM HẠ VAI, 0" TẠI ĐỈNH VAI)</t>
  </si>
  <si>
    <t>46 1/2</t>
  </si>
  <si>
    <t>51 1/2</t>
  </si>
  <si>
    <t>56 1/2</t>
  </si>
  <si>
    <t>50 1/2</t>
  </si>
  <si>
    <t>27 3/4</t>
  </si>
  <si>
    <t>28 3/4</t>
  </si>
  <si>
    <t>29 1/4</t>
  </si>
  <si>
    <t>29 3/4</t>
  </si>
  <si>
    <t>34 7/8</t>
  </si>
  <si>
    <t>36 3/8</t>
  </si>
  <si>
    <t>37 1/4</t>
  </si>
  <si>
    <t>38 1/8</t>
  </si>
  <si>
    <t>20 3/8</t>
  </si>
  <si>
    <t>21 5/8</t>
  </si>
  <si>
    <t>22 1/4</t>
  </si>
  <si>
    <t>22 7/8</t>
  </si>
  <si>
    <t>16 1/2</t>
  </si>
  <si>
    <t>7 3/4</t>
  </si>
  <si>
    <t>8 1/4</t>
  </si>
  <si>
    <t>10 3/4</t>
  </si>
  <si>
    <t>11 1/4</t>
  </si>
  <si>
    <t>11 3/4</t>
  </si>
  <si>
    <t>31 1/2</t>
  </si>
  <si>
    <t>32 1/2</t>
  </si>
  <si>
    <t>33 1/2</t>
  </si>
  <si>
    <t>14 3/4</t>
  </si>
  <si>
    <t>15 1/4</t>
  </si>
  <si>
    <t>15 3/4</t>
  </si>
  <si>
    <t>DÀI DÂY LUỒN NÓN</t>
  </si>
  <si>
    <t>9 3/8</t>
  </si>
  <si>
    <t>9 5/8</t>
  </si>
  <si>
    <t>9 3/4</t>
  </si>
  <si>
    <t>9 7/8</t>
  </si>
  <si>
    <t>14 1/2</t>
  </si>
  <si>
    <t>6 3/8</t>
  </si>
  <si>
    <t>6 5/8</t>
  </si>
  <si>
    <t>6 3/4</t>
  </si>
  <si>
    <t>6 7/8</t>
  </si>
  <si>
    <t>H06  SS25   G2635</t>
  </si>
  <si>
    <r>
      <rPr>
        <b/>
        <sz val="24"/>
        <color theme="1"/>
        <rFont val="Muli"/>
      </rPr>
      <t>ĐỊNH VỊ HÌNH IN THÂN TRƯỚC:</t>
    </r>
    <r>
      <rPr>
        <sz val="24"/>
        <color theme="1"/>
        <rFont val="Muli"/>
      </rPr>
      <t xml:space="preserve">
TỪ ĐỈNH VAI ĐẾN ĐỈNH HÌNH IN BÊN TRÁI THÂN TRƯỚC</t>
    </r>
  </si>
  <si>
    <r>
      <rPr>
        <b/>
        <sz val="24"/>
        <color theme="1"/>
        <rFont val="Muli"/>
      </rPr>
      <t>ĐỊNH VỊ HÌNH IN THÂN TRƯỚC:</t>
    </r>
    <r>
      <rPr>
        <sz val="24"/>
        <color theme="1"/>
        <rFont val="Muli"/>
      </rPr>
      <t xml:space="preserve">
TỪ ĐƯỜNG TRA TAY (BÊN TRÁI NGƯỜI MẶC) ĐẾN CẠNH  HÌNH IN</t>
    </r>
  </si>
  <si>
    <t>CHỈ 40/2 MAY CHÍNH</t>
  </si>
  <si>
    <t xml:space="preserve">H06-0576 </t>
  </si>
  <si>
    <t>CHỈ CHỢ</t>
  </si>
  <si>
    <t>NHÃN TRACKING
#24102425S1</t>
  </si>
  <si>
    <t>BAO BỌC NHÃN CHÍNH 5.5CM X 9CM</t>
  </si>
  <si>
    <t>DÂY LUỒN DẸP 9MM</t>
  </si>
  <si>
    <t>MẮT CÁO 7MM</t>
  </si>
  <si>
    <t>H06-0584</t>
  </si>
  <si>
    <t>H06-0585</t>
  </si>
  <si>
    <t xml:space="preserve">H06-0578 </t>
  </si>
  <si>
    <t>H06-0580</t>
  </si>
  <si>
    <t>H06-0586</t>
  </si>
  <si>
    <t xml:space="preserve">H06-0577 </t>
  </si>
  <si>
    <t>H06-0579</t>
  </si>
  <si>
    <t>SS25 PRODUCTION</t>
  </si>
  <si>
    <t>VẢI SX TRƯỚC NHUỘM</t>
  </si>
  <si>
    <t>2XL</t>
  </si>
  <si>
    <t>50326-00001</t>
  </si>
  <si>
    <t>50326-06537</t>
  </si>
  <si>
    <t xml:space="preserve">HS2025P0571013T00K LOT 0605/8 CẤP ĐỦ SỐ LƯỢNG </t>
  </si>
  <si>
    <t>HS2025P0571012T00K LOT 0740/8 CẤP TRIỆT TIÊU 267M
LOT 0613/8 CẤP ĐỦ 13M</t>
  </si>
  <si>
    <t>HS2025P0571012T00K LOT 0705/4 CẤP TRIỆT TIÊU 44M
LOT 0708/4 ÁNH B (LÔ 8 CÂY)  CẤP TRIỆT TIÊU 222M
LOT 0708/4 ÁNH C (LÔ 13 CÂY) CẤP ĐỦ 74M</t>
  </si>
  <si>
    <t>THẺ BÀI BẰNG GIẤY + DÂY TREO + SIZE STICKER</t>
  </si>
  <si>
    <t>HSC-AP-0301: MEN</t>
  </si>
  <si>
    <t>H06-0588</t>
  </si>
  <si>
    <t>GHIM BĂNG GẮN THẺ BÀI 22MM
CODE: HSA-10026</t>
  </si>
  <si>
    <t>SILVER</t>
  </si>
  <si>
    <t>H06-0590</t>
  </si>
  <si>
    <t>BAO POLY (LỚN) HSC-MIS-0350 
KÍCH THƯỚC- 39x40cm+5cm</t>
  </si>
  <si>
    <t xml:space="preserve">HSC-MIS-0350 </t>
  </si>
  <si>
    <t>H06-0589</t>
  </si>
  <si>
    <t>UPC STICKER DÁN TRÊN THẺ BÀI+ BAO POLYBAG+ THÙNG CARTON
KÍCH THƯỚC: 34 x 24mm</t>
  </si>
  <si>
    <t>H06-0593</t>
  </si>
  <si>
    <t>GÓI CHỐNG ẨM</t>
  </si>
  <si>
    <t>THÙNG CARTON HERSCHEL</t>
  </si>
  <si>
    <t>H06-0592</t>
  </si>
  <si>
    <t>TẤM LÓT THÙNG
1 THÙNG ĐÓNG 2 CÁI: LÓT ĐÁY THÙNG + MIỆNG THÙNG</t>
  </si>
  <si>
    <t>DESTINATION STICKER</t>
  </si>
  <si>
    <t>H06-0594</t>
  </si>
  <si>
    <t>MER: THANH QUÝ / QUỲNH - 251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</si>
  <si>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</si>
  <si>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DUYỆT CHẤT LƯỢNG, HIỆU ỨNG, HANFEEL SAU DYE NHƯ ÁO MẪU H06-CR24W-DYE ĐÃ CHUYỂN WASHING TEAM</t>
  </si>
  <si>
    <t>DUYỆT CHẤT LƯỢNG, HIỆU ỨNG, HANFEEL SAU DYE THEO ÁO MẪU ĐÃ CHUYỂN WASHING TEAM</t>
  </si>
  <si>
    <t>XÀI CỦA C QUY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</si>
</sst>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0.000"/>
    <numFmt numFmtId="179" formatCode="#\ ?/4"/>
    <numFmt numFmtId="180" formatCode="#\ ?/8"/>
    <numFmt numFmtId="181" formatCode="#\ ?/2"/>
    <numFmt numFmtId="182" formatCode="0;[Red]0"/>
  </numFmts>
  <fonts count="1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theme="1"/>
      <name val="Muli"/>
    </font>
    <font>
      <b/>
      <sz val="20"/>
      <color theme="1"/>
      <name val="Muli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Muli"/>
    </font>
    <font>
      <b/>
      <sz val="26"/>
      <color theme="1"/>
      <name val="Muli"/>
    </font>
    <font>
      <b/>
      <sz val="16"/>
      <color theme="1"/>
      <name val="Muli"/>
    </font>
    <font>
      <sz val="26"/>
      <color theme="1"/>
      <name val="Muli"/>
    </font>
    <font>
      <b/>
      <u/>
      <sz val="26"/>
      <color theme="1"/>
      <name val="Muli"/>
    </font>
    <font>
      <sz val="36"/>
      <color theme="1"/>
      <name val="Muli"/>
    </font>
    <font>
      <b/>
      <i/>
      <sz val="22"/>
      <color theme="1"/>
      <name val="Muli"/>
    </font>
    <font>
      <b/>
      <sz val="33"/>
      <color theme="1"/>
      <name val="Muli"/>
    </font>
    <font>
      <b/>
      <sz val="30"/>
      <color theme="1"/>
      <name val="Muli"/>
    </font>
    <font>
      <b/>
      <sz val="14"/>
      <color theme="1"/>
      <name val="Muli"/>
    </font>
    <font>
      <b/>
      <sz val="11"/>
      <color theme="1"/>
      <name val="Muli"/>
    </font>
    <font>
      <sz val="18"/>
      <color theme="1"/>
      <name val="Muli"/>
    </font>
    <font>
      <sz val="20"/>
      <color theme="1"/>
      <name val="Muli"/>
    </font>
    <font>
      <b/>
      <sz val="50"/>
      <color theme="1"/>
      <name val="Muli"/>
    </font>
    <font>
      <b/>
      <u/>
      <sz val="24"/>
      <color theme="1"/>
      <name val="Muli"/>
    </font>
    <font>
      <sz val="24"/>
      <color theme="1"/>
      <name val="Muli"/>
    </font>
    <font>
      <b/>
      <sz val="37"/>
      <color theme="1"/>
      <name val="Muli"/>
    </font>
    <font>
      <b/>
      <sz val="28"/>
      <color theme="1"/>
      <name val="Muli"/>
    </font>
    <font>
      <b/>
      <u/>
      <sz val="28"/>
      <color theme="1"/>
      <name val="Muli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2" fillId="0" borderId="0"/>
    <xf numFmtId="0" fontId="82" fillId="0" borderId="0"/>
  </cellStyleXfs>
  <cellXfs count="73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81" fillId="0" borderId="0" xfId="0" applyFont="1"/>
    <xf numFmtId="1" fontId="85" fillId="0" borderId="42" xfId="1" applyNumberFormat="1" applyFont="1" applyBorder="1" applyAlignment="1">
      <alignment horizontal="center" vertical="center" wrapText="1"/>
    </xf>
    <xf numFmtId="178" fontId="48" fillId="2" borderId="42" xfId="0" applyNumberFormat="1" applyFont="1" applyFill="1" applyBorder="1" applyAlignment="1">
      <alignment horizontal="center" vertical="center"/>
    </xf>
    <xf numFmtId="0" fontId="83" fillId="0" borderId="0" xfId="129" applyFont="1" applyAlignment="1">
      <alignment horizontal="left" vertical="top"/>
    </xf>
    <xf numFmtId="0" fontId="79" fillId="0" borderId="67" xfId="129" applyFont="1" applyBorder="1" applyAlignment="1">
      <alignment horizontal="left" vertical="top" wrapText="1"/>
    </xf>
    <xf numFmtId="0" fontId="89" fillId="0" borderId="68" xfId="129" applyFont="1" applyBorder="1" applyAlignment="1">
      <alignment horizontal="left" vertical="top" wrapText="1"/>
    </xf>
    <xf numFmtId="0" fontId="79" fillId="0" borderId="68" xfId="129" applyFont="1" applyBorder="1" applyAlignment="1">
      <alignment horizontal="center" vertical="top" wrapText="1"/>
    </xf>
    <xf numFmtId="0" fontId="90" fillId="0" borderId="68" xfId="129" applyFont="1" applyBorder="1" applyAlignment="1">
      <alignment horizontal="center" wrapText="1"/>
    </xf>
    <xf numFmtId="0" fontId="90" fillId="0" borderId="68" xfId="129" applyFont="1" applyBorder="1" applyAlignment="1">
      <alignment horizontal="center" vertical="top" wrapText="1"/>
    </xf>
    <xf numFmtId="177" fontId="90" fillId="0" borderId="68" xfId="129" applyNumberFormat="1" applyFont="1" applyBorder="1" applyAlignment="1">
      <alignment horizontal="center" vertical="top" shrinkToFit="1"/>
    </xf>
    <xf numFmtId="0" fontId="90" fillId="0" borderId="69" xfId="129" applyFont="1" applyBorder="1" applyAlignment="1">
      <alignment horizontal="center" wrapText="1"/>
    </xf>
    <xf numFmtId="0" fontId="79" fillId="0" borderId="70" xfId="129" applyFont="1" applyBorder="1" applyAlignment="1">
      <alignment horizontal="left" vertical="top" wrapText="1"/>
    </xf>
    <xf numFmtId="1" fontId="79" fillId="0" borderId="0" xfId="129" applyNumberFormat="1" applyFont="1" applyAlignment="1">
      <alignment horizontal="left" vertical="top" shrinkToFit="1"/>
    </xf>
    <xf numFmtId="0" fontId="79" fillId="0" borderId="0" xfId="129" applyFont="1" applyAlignment="1">
      <alignment horizontal="left" wrapText="1"/>
    </xf>
    <xf numFmtId="0" fontId="89" fillId="0" borderId="0" xfId="129" applyFont="1" applyAlignment="1">
      <alignment horizontal="left" wrapText="1"/>
    </xf>
    <xf numFmtId="0" fontId="79" fillId="0" borderId="0" xfId="129" applyFont="1" applyAlignment="1">
      <alignment horizontal="center" wrapText="1"/>
    </xf>
    <xf numFmtId="0" fontId="79" fillId="0" borderId="0" xfId="129" applyFont="1" applyAlignment="1">
      <alignment horizontal="center" vertical="top" wrapText="1"/>
    </xf>
    <xf numFmtId="0" fontId="90" fillId="0" borderId="0" xfId="129" applyFont="1" applyAlignment="1">
      <alignment horizontal="center" wrapText="1"/>
    </xf>
    <xf numFmtId="0" fontId="90" fillId="0" borderId="0" xfId="129" applyFont="1" applyAlignment="1">
      <alignment horizontal="center" vertical="top" wrapText="1"/>
    </xf>
    <xf numFmtId="0" fontId="90" fillId="0" borderId="71" xfId="129" applyFont="1" applyBorder="1" applyAlignment="1">
      <alignment horizontal="center" wrapText="1"/>
    </xf>
    <xf numFmtId="0" fontId="79" fillId="0" borderId="59" xfId="129" applyFont="1" applyBorder="1" applyAlignment="1">
      <alignment horizontal="left" vertical="top" wrapText="1"/>
    </xf>
    <xf numFmtId="0" fontId="79" fillId="0" borderId="72" xfId="129" applyFont="1" applyBorder="1" applyAlignment="1">
      <alignment horizontal="left" vertical="top" wrapText="1"/>
    </xf>
    <xf numFmtId="0" fontId="79" fillId="0" borderId="72" xfId="129" applyFont="1" applyBorder="1" applyAlignment="1">
      <alignment horizontal="left" wrapText="1"/>
    </xf>
    <xf numFmtId="0" fontId="89" fillId="0" borderId="72" xfId="129" applyFont="1" applyBorder="1" applyAlignment="1">
      <alignment horizontal="left" wrapText="1"/>
    </xf>
    <xf numFmtId="0" fontId="79" fillId="0" borderId="72" xfId="129" applyFont="1" applyBorder="1" applyAlignment="1">
      <alignment horizontal="center" wrapText="1"/>
    </xf>
    <xf numFmtId="0" fontId="79" fillId="0" borderId="72" xfId="129" applyFont="1" applyBorder="1" applyAlignment="1">
      <alignment horizontal="center" vertical="top" wrapText="1"/>
    </xf>
    <xf numFmtId="0" fontId="90" fillId="0" borderId="72" xfId="129" applyFont="1" applyBorder="1" applyAlignment="1">
      <alignment horizontal="center" wrapText="1"/>
    </xf>
    <xf numFmtId="0" fontId="90" fillId="0" borderId="73" xfId="129" applyFont="1" applyBorder="1" applyAlignment="1">
      <alignment horizontal="center" wrapText="1"/>
    </xf>
    <xf numFmtId="0" fontId="79" fillId="0" borderId="74" xfId="129" applyFont="1" applyBorder="1" applyAlignment="1">
      <alignment horizontal="center" vertical="center" wrapText="1"/>
    </xf>
    <xf numFmtId="0" fontId="79" fillId="0" borderId="66" xfId="129" applyFont="1" applyBorder="1" applyAlignment="1">
      <alignment horizontal="center" vertical="center" wrapText="1"/>
    </xf>
    <xf numFmtId="0" fontId="89" fillId="0" borderId="66" xfId="129" applyFont="1" applyBorder="1" applyAlignment="1">
      <alignment horizontal="left" vertical="center" wrapText="1"/>
    </xf>
    <xf numFmtId="0" fontId="91" fillId="50" borderId="69" xfId="129" applyFont="1" applyFill="1" applyBorder="1" applyAlignment="1">
      <alignment horizontal="center" vertical="center" wrapText="1"/>
    </xf>
    <xf numFmtId="0" fontId="79" fillId="50" borderId="74" xfId="129" applyFont="1" applyFill="1" applyBorder="1" applyAlignment="1">
      <alignment horizontal="center" vertical="center" wrapText="1"/>
    </xf>
    <xf numFmtId="0" fontId="1" fillId="0" borderId="74" xfId="129" applyFont="1" applyBorder="1" applyAlignment="1">
      <alignment horizontal="center" vertical="top" wrapText="1"/>
    </xf>
    <xf numFmtId="0" fontId="92" fillId="0" borderId="66" xfId="129" applyFont="1" applyBorder="1" applyAlignment="1">
      <alignment horizontal="left" vertical="top" wrapText="1"/>
    </xf>
    <xf numFmtId="12" fontId="1" fillId="0" borderId="65" xfId="129" applyNumberFormat="1" applyFont="1" applyBorder="1" applyAlignment="1">
      <alignment horizontal="center" vertical="top" wrapText="1"/>
    </xf>
    <xf numFmtId="12" fontId="1" fillId="50" borderId="42" xfId="129" applyNumberFormat="1" applyFont="1" applyFill="1" applyBorder="1" applyAlignment="1">
      <alignment horizontal="center" vertical="top" wrapText="1"/>
    </xf>
    <xf numFmtId="0" fontId="1" fillId="0" borderId="66" xfId="129" applyFont="1" applyBorder="1" applyAlignment="1">
      <alignment horizontal="center" vertical="top" wrapText="1"/>
    </xf>
    <xf numFmtId="12" fontId="92" fillId="0" borderId="74" xfId="129" applyNumberFormat="1" applyFont="1" applyBorder="1" applyAlignment="1">
      <alignment horizontal="center" vertical="center" shrinkToFit="1"/>
    </xf>
    <xf numFmtId="12" fontId="93" fillId="50" borderId="74" xfId="129" applyNumberFormat="1" applyFont="1" applyFill="1" applyBorder="1" applyAlignment="1">
      <alignment horizontal="center" vertical="center" shrinkToFit="1"/>
    </xf>
    <xf numFmtId="0" fontId="84" fillId="0" borderId="0" xfId="129" applyFont="1" applyAlignment="1">
      <alignment horizontal="left" vertical="top"/>
    </xf>
    <xf numFmtId="179" fontId="84" fillId="0" borderId="0" xfId="129" applyNumberFormat="1" applyFont="1" applyAlignment="1">
      <alignment horizontal="left" vertical="top"/>
    </xf>
    <xf numFmtId="12" fontId="91" fillId="50" borderId="42" xfId="129" applyNumberFormat="1" applyFont="1" applyFill="1" applyBorder="1" applyAlignment="1">
      <alignment horizontal="center" vertical="center" wrapText="1"/>
    </xf>
    <xf numFmtId="180" fontId="84" fillId="0" borderId="0" xfId="129" applyNumberFormat="1" applyFont="1" applyAlignment="1">
      <alignment horizontal="left" vertical="top"/>
    </xf>
    <xf numFmtId="1" fontId="1" fillId="0" borderId="66" xfId="129" applyNumberFormat="1" applyFont="1" applyBorder="1" applyAlignment="1">
      <alignment horizontal="center" vertical="top" shrinkToFit="1"/>
    </xf>
    <xf numFmtId="12" fontId="92" fillId="0" borderId="74" xfId="129" applyNumberFormat="1" applyFont="1" applyBorder="1" applyAlignment="1">
      <alignment horizontal="center" vertical="center" wrapText="1"/>
    </xf>
    <xf numFmtId="12" fontId="92" fillId="51" borderId="74" xfId="129" applyNumberFormat="1" applyFont="1" applyFill="1" applyBorder="1" applyAlignment="1">
      <alignment horizontal="center" vertical="center" shrinkToFit="1"/>
    </xf>
    <xf numFmtId="12" fontId="93" fillId="50" borderId="74" xfId="129" applyNumberFormat="1" applyFont="1" applyFill="1" applyBorder="1" applyAlignment="1">
      <alignment horizontal="center" vertical="center" wrapText="1"/>
    </xf>
    <xf numFmtId="12" fontId="92" fillId="51" borderId="74" xfId="129" applyNumberFormat="1" applyFont="1" applyFill="1" applyBorder="1" applyAlignment="1">
      <alignment horizontal="center" vertical="center" wrapText="1"/>
    </xf>
    <xf numFmtId="181" fontId="84" fillId="0" borderId="0" xfId="129" applyNumberFormat="1" applyFont="1" applyAlignment="1">
      <alignment horizontal="left" vertical="top"/>
    </xf>
    <xf numFmtId="12" fontId="79" fillId="50" borderId="42" xfId="129" applyNumberFormat="1" applyFont="1" applyFill="1" applyBorder="1" applyAlignment="1">
      <alignment horizontal="center" vertical="top" wrapText="1"/>
    </xf>
    <xf numFmtId="12" fontId="91" fillId="50" borderId="42" xfId="129" applyNumberFormat="1" applyFont="1" applyFill="1" applyBorder="1" applyAlignment="1">
      <alignment horizontal="center" vertical="top" wrapText="1"/>
    </xf>
    <xf numFmtId="0" fontId="92" fillId="0" borderId="69" xfId="129" applyFont="1" applyBorder="1" applyAlignment="1">
      <alignment horizontal="left" vertical="top" wrapText="1"/>
    </xf>
    <xf numFmtId="12" fontId="1" fillId="0" borderId="68" xfId="129" applyNumberFormat="1" applyFont="1" applyBorder="1" applyAlignment="1">
      <alignment horizontal="center" vertical="top" wrapText="1"/>
    </xf>
    <xf numFmtId="0" fontId="1" fillId="0" borderId="69" xfId="129" applyFont="1" applyBorder="1" applyAlignment="1">
      <alignment horizontal="center" vertical="top" wrapText="1"/>
    </xf>
    <xf numFmtId="12" fontId="92" fillId="0" borderId="75" xfId="129" applyNumberFormat="1" applyFont="1" applyBorder="1" applyAlignment="1">
      <alignment horizontal="center" vertical="center" shrinkToFit="1"/>
    </xf>
    <xf numFmtId="12" fontId="93" fillId="50" borderId="75" xfId="129" applyNumberFormat="1" applyFont="1" applyFill="1" applyBorder="1" applyAlignment="1">
      <alignment horizontal="center" vertical="center" shrinkToFit="1"/>
    </xf>
    <xf numFmtId="0" fontId="92" fillId="0" borderId="42" xfId="129" applyFont="1" applyBorder="1" applyAlignment="1">
      <alignment horizontal="left" vertical="top" wrapText="1"/>
    </xf>
    <xf numFmtId="12" fontId="1" fillId="0" borderId="43" xfId="129" applyNumberFormat="1" applyFont="1" applyBorder="1" applyAlignment="1">
      <alignment horizontal="center" vertical="top" wrapText="1"/>
    </xf>
    <xf numFmtId="12" fontId="1" fillId="50" borderId="39" xfId="129" applyNumberFormat="1" applyFont="1" applyFill="1" applyBorder="1" applyAlignment="1">
      <alignment horizontal="center" vertical="top" wrapText="1"/>
    </xf>
    <xf numFmtId="0" fontId="1" fillId="0" borderId="30" xfId="129" applyFont="1" applyBorder="1" applyAlignment="1">
      <alignment horizontal="center" vertical="top" wrapText="1"/>
    </xf>
    <xf numFmtId="12" fontId="92" fillId="0" borderId="39" xfId="129" applyNumberFormat="1" applyFont="1" applyBorder="1" applyAlignment="1">
      <alignment horizontal="center" vertical="center" shrinkToFit="1"/>
    </xf>
    <xf numFmtId="12" fontId="93" fillId="50" borderId="39" xfId="129" applyNumberFormat="1" applyFont="1" applyFill="1" applyBorder="1" applyAlignment="1">
      <alignment horizontal="center" vertical="center" wrapText="1"/>
    </xf>
    <xf numFmtId="12" fontId="92" fillId="51" borderId="68" xfId="129" applyNumberFormat="1" applyFont="1" applyFill="1" applyBorder="1" applyAlignment="1">
      <alignment horizontal="center" vertical="center" wrapText="1"/>
    </xf>
    <xf numFmtId="0" fontId="1" fillId="0" borderId="0" xfId="129" applyFont="1" applyAlignment="1">
      <alignment horizontal="center" vertical="top" wrapText="1"/>
    </xf>
    <xf numFmtId="0" fontId="92" fillId="0" borderId="0" xfId="129" applyFont="1" applyAlignment="1">
      <alignment horizontal="left" vertical="center" wrapText="1"/>
    </xf>
    <xf numFmtId="0" fontId="92" fillId="0" borderId="0" xfId="129" applyFont="1" applyAlignment="1">
      <alignment horizontal="left" vertical="top" wrapText="1"/>
    </xf>
    <xf numFmtId="12" fontId="1" fillId="0" borderId="0" xfId="129" applyNumberFormat="1" applyFont="1" applyAlignment="1">
      <alignment horizontal="center" vertical="top" wrapText="1"/>
    </xf>
    <xf numFmtId="0" fontId="1" fillId="0" borderId="0" xfId="129" applyFont="1" applyAlignment="1">
      <alignment horizontal="left" vertical="top"/>
    </xf>
    <xf numFmtId="0" fontId="95" fillId="50" borderId="42" xfId="129" applyFont="1" applyFill="1" applyBorder="1" applyAlignment="1">
      <alignment horizontal="left" vertical="top"/>
    </xf>
    <xf numFmtId="0" fontId="1" fillId="0" borderId="42" xfId="129" applyFont="1" applyBorder="1" applyAlignment="1">
      <alignment horizontal="center" vertical="top"/>
    </xf>
    <xf numFmtId="0" fontId="96" fillId="0" borderId="0" xfId="129" applyFont="1" applyAlignment="1">
      <alignment horizontal="left" vertical="top"/>
    </xf>
    <xf numFmtId="0" fontId="84" fillId="0" borderId="0" xfId="129" applyFont="1" applyAlignment="1">
      <alignment horizontal="center" vertical="top"/>
    </xf>
    <xf numFmtId="0" fontId="97" fillId="0" borderId="0" xfId="129" applyFont="1" applyAlignment="1">
      <alignment horizontal="center" vertical="top"/>
    </xf>
    <xf numFmtId="0" fontId="83" fillId="0" borderId="0" xfId="128" applyFont="1" applyAlignment="1">
      <alignment horizontal="left" vertical="top"/>
    </xf>
    <xf numFmtId="0" fontId="79" fillId="0" borderId="67" xfId="128" applyFont="1" applyBorder="1" applyAlignment="1">
      <alignment horizontal="left" vertical="top" wrapText="1"/>
    </xf>
    <xf numFmtId="0" fontId="79" fillId="0" borderId="68" xfId="128" applyFont="1" applyBorder="1" applyAlignment="1">
      <alignment horizontal="left" vertical="top" wrapText="1"/>
    </xf>
    <xf numFmtId="0" fontId="79" fillId="0" borderId="68" xfId="128" applyFont="1" applyBorder="1" applyAlignment="1">
      <alignment horizontal="center" vertical="top" wrapText="1"/>
    </xf>
    <xf numFmtId="0" fontId="79" fillId="0" borderId="68" xfId="128" applyFont="1" applyBorder="1" applyAlignment="1">
      <alignment horizontal="center" wrapText="1"/>
    </xf>
    <xf numFmtId="177" fontId="79" fillId="0" borderId="68" xfId="128" applyNumberFormat="1" applyFont="1" applyBorder="1" applyAlignment="1">
      <alignment horizontal="center" vertical="top" shrinkToFit="1"/>
    </xf>
    <xf numFmtId="0" fontId="79" fillId="0" borderId="69" xfId="128" applyFont="1" applyBorder="1" applyAlignment="1">
      <alignment horizontal="center" wrapText="1"/>
    </xf>
    <xf numFmtId="0" fontId="79" fillId="0" borderId="70" xfId="128" applyFont="1" applyBorder="1" applyAlignment="1">
      <alignment horizontal="left" vertical="top" wrapText="1"/>
    </xf>
    <xf numFmtId="1" fontId="79" fillId="0" borderId="0" xfId="128" applyNumberFormat="1" applyFont="1" applyAlignment="1">
      <alignment horizontal="left" vertical="top" shrinkToFit="1"/>
    </xf>
    <xf numFmtId="0" fontId="79" fillId="0" borderId="0" xfId="128" applyFont="1" applyAlignment="1">
      <alignment horizontal="left" wrapText="1"/>
    </xf>
    <xf numFmtId="0" fontId="79" fillId="0" borderId="0" xfId="128" applyFont="1" applyAlignment="1">
      <alignment horizontal="center" wrapText="1"/>
    </xf>
    <xf numFmtId="0" fontId="79" fillId="0" borderId="0" xfId="128" applyFont="1" applyAlignment="1">
      <alignment horizontal="center" vertical="top" wrapText="1"/>
    </xf>
    <xf numFmtId="0" fontId="79" fillId="0" borderId="71" xfId="128" applyFont="1" applyBorder="1" applyAlignment="1">
      <alignment horizontal="center" wrapText="1"/>
    </xf>
    <xf numFmtId="0" fontId="79" fillId="0" borderId="59" xfId="128" applyFont="1" applyBorder="1" applyAlignment="1">
      <alignment horizontal="left" vertical="top" wrapText="1"/>
    </xf>
    <xf numFmtId="0" fontId="79" fillId="0" borderId="72" xfId="128" applyFont="1" applyBorder="1" applyAlignment="1">
      <alignment horizontal="left" vertical="top" wrapText="1"/>
    </xf>
    <xf numFmtId="0" fontId="79" fillId="0" borderId="72" xfId="128" applyFont="1" applyBorder="1" applyAlignment="1">
      <alignment horizontal="left" wrapText="1"/>
    </xf>
    <xf numFmtId="0" fontId="79" fillId="0" borderId="72" xfId="128" applyFont="1" applyBorder="1" applyAlignment="1">
      <alignment horizontal="center" wrapText="1"/>
    </xf>
    <xf numFmtId="0" fontId="79" fillId="0" borderId="72" xfId="128" applyFont="1" applyBorder="1" applyAlignment="1">
      <alignment horizontal="center" vertical="top" wrapText="1"/>
    </xf>
    <xf numFmtId="0" fontId="79" fillId="0" borderId="73" xfId="128" applyFont="1" applyBorder="1" applyAlignment="1">
      <alignment horizontal="center" wrapText="1"/>
    </xf>
    <xf numFmtId="0" fontId="79" fillId="0" borderId="74" xfId="128" applyFont="1" applyBorder="1" applyAlignment="1">
      <alignment horizontal="center" vertical="center" wrapText="1"/>
    </xf>
    <xf numFmtId="0" fontId="79" fillId="0" borderId="66" xfId="128" applyFont="1" applyBorder="1" applyAlignment="1">
      <alignment horizontal="center" vertical="center" wrapText="1"/>
    </xf>
    <xf numFmtId="0" fontId="79" fillId="0" borderId="66" xfId="128" applyFont="1" applyBorder="1" applyAlignment="1">
      <alignment horizontal="left" vertical="center" wrapText="1"/>
    </xf>
    <xf numFmtId="0" fontId="91" fillId="50" borderId="69" xfId="128" applyFont="1" applyFill="1" applyBorder="1" applyAlignment="1">
      <alignment horizontal="center" vertical="center" wrapText="1"/>
    </xf>
    <xf numFmtId="0" fontId="1" fillId="0" borderId="74" xfId="128" applyFont="1" applyBorder="1" applyAlignment="1">
      <alignment horizontal="center" vertical="top" wrapText="1"/>
    </xf>
    <xf numFmtId="0" fontId="1" fillId="0" borderId="66" xfId="128" applyFont="1" applyBorder="1" applyAlignment="1">
      <alignment horizontal="left" vertical="top" wrapText="1"/>
    </xf>
    <xf numFmtId="12" fontId="1" fillId="0" borderId="66" xfId="128" applyNumberFormat="1" applyFont="1" applyBorder="1" applyAlignment="1">
      <alignment horizontal="center" vertical="top" wrapText="1"/>
    </xf>
    <xf numFmtId="12" fontId="79" fillId="50" borderId="42" xfId="128" applyNumberFormat="1" applyFont="1" applyFill="1" applyBorder="1" applyAlignment="1">
      <alignment horizontal="center" vertical="top" wrapText="1"/>
    </xf>
    <xf numFmtId="0" fontId="92" fillId="0" borderId="74" xfId="128" applyFont="1" applyBorder="1" applyAlignment="1">
      <alignment horizontal="center" vertical="top" wrapText="1"/>
    </xf>
    <xf numFmtId="1" fontId="92" fillId="0" borderId="74" xfId="128" applyNumberFormat="1" applyFont="1" applyBorder="1" applyAlignment="1">
      <alignment horizontal="center" vertical="top" shrinkToFit="1"/>
    </xf>
    <xf numFmtId="0" fontId="84" fillId="0" borderId="0" xfId="128" applyFont="1" applyAlignment="1">
      <alignment horizontal="left" vertical="top"/>
    </xf>
    <xf numFmtId="12" fontId="91" fillId="50" borderId="42" xfId="128" applyNumberFormat="1" applyFont="1" applyFill="1" applyBorder="1" applyAlignment="1">
      <alignment horizontal="center" vertical="center" wrapText="1"/>
    </xf>
    <xf numFmtId="1" fontId="1" fillId="0" borderId="74" xfId="128" applyNumberFormat="1" applyFont="1" applyBorder="1" applyAlignment="1">
      <alignment horizontal="center" vertical="top" shrinkToFit="1"/>
    </xf>
    <xf numFmtId="0" fontId="84" fillId="0" borderId="0" xfId="128" applyFont="1" applyAlignment="1">
      <alignment horizontal="left" vertical="center"/>
    </xf>
    <xf numFmtId="182" fontId="92" fillId="0" borderId="74" xfId="128" applyNumberFormat="1" applyFont="1" applyBorder="1" applyAlignment="1">
      <alignment horizontal="center" vertical="top" shrinkToFit="1"/>
    </xf>
    <xf numFmtId="12" fontId="91" fillId="50" borderId="42" xfId="128" applyNumberFormat="1" applyFont="1" applyFill="1" applyBorder="1" applyAlignment="1">
      <alignment horizontal="center" vertical="top" wrapText="1"/>
    </xf>
    <xf numFmtId="12" fontId="79" fillId="50" borderId="39" xfId="128" applyNumberFormat="1" applyFont="1" applyFill="1" applyBorder="1" applyAlignment="1">
      <alignment horizontal="center" vertical="top" wrapText="1"/>
    </xf>
    <xf numFmtId="0" fontId="1" fillId="0" borderId="75" xfId="128" applyFont="1" applyBorder="1" applyAlignment="1">
      <alignment horizontal="center" vertical="top" wrapText="1"/>
    </xf>
    <xf numFmtId="0" fontId="92" fillId="0" borderId="75" xfId="128" applyFont="1" applyBorder="1" applyAlignment="1">
      <alignment horizontal="center" vertical="top" wrapText="1"/>
    </xf>
    <xf numFmtId="0" fontId="1" fillId="0" borderId="0" xfId="128" applyFont="1" applyAlignment="1">
      <alignment horizontal="left" vertical="top"/>
    </xf>
    <xf numFmtId="0" fontId="1" fillId="0" borderId="0" xfId="128" applyFont="1" applyAlignment="1">
      <alignment horizontal="center" vertical="top"/>
    </xf>
    <xf numFmtId="0" fontId="84" fillId="0" borderId="0" xfId="128" applyFont="1" applyAlignment="1">
      <alignment horizontal="center" vertical="top"/>
    </xf>
    <xf numFmtId="0" fontId="99" fillId="2" borderId="33" xfId="0" applyFont="1" applyFill="1" applyBorder="1" applyAlignment="1">
      <alignment vertical="center"/>
    </xf>
    <xf numFmtId="0" fontId="100" fillId="2" borderId="33" xfId="0" applyFont="1" applyFill="1" applyBorder="1" applyAlignment="1">
      <alignment vertical="center" wrapText="1"/>
    </xf>
    <xf numFmtId="0" fontId="99" fillId="2" borderId="34" xfId="0" applyFont="1" applyFill="1" applyBorder="1" applyAlignment="1">
      <alignment vertical="center"/>
    </xf>
    <xf numFmtId="0" fontId="99" fillId="2" borderId="0" xfId="0" applyFont="1" applyFill="1" applyAlignment="1">
      <alignment vertical="center"/>
    </xf>
    <xf numFmtId="0" fontId="102" fillId="2" borderId="0" xfId="0" applyFont="1" applyFill="1" applyAlignment="1">
      <alignment vertical="center"/>
    </xf>
    <xf numFmtId="0" fontId="100" fillId="2" borderId="0" xfId="0" applyFont="1" applyFill="1" applyAlignment="1">
      <alignment vertical="center"/>
    </xf>
    <xf numFmtId="0" fontId="102" fillId="2" borderId="0" xfId="0" applyFont="1" applyFill="1" applyAlignment="1">
      <alignment vertical="center" wrapText="1"/>
    </xf>
    <xf numFmtId="0" fontId="103" fillId="2" borderId="0" xfId="0" applyFont="1" applyFill="1" applyAlignment="1">
      <alignment vertical="center"/>
    </xf>
    <xf numFmtId="0" fontId="100" fillId="2" borderId="0" xfId="0" applyFont="1" applyFill="1" applyAlignment="1">
      <alignment vertical="center" wrapText="1"/>
    </xf>
    <xf numFmtId="0" fontId="102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100" fillId="3" borderId="0" xfId="0" applyFont="1" applyFill="1" applyAlignment="1">
      <alignment horizontal="left" vertical="center"/>
    </xf>
    <xf numFmtId="0" fontId="100" fillId="3" borderId="0" xfId="0" applyFont="1" applyFill="1" applyAlignment="1">
      <alignment horizontal="left" vertical="center" wrapText="1"/>
    </xf>
    <xf numFmtId="0" fontId="100" fillId="0" borderId="0" xfId="0" applyFont="1" applyAlignment="1">
      <alignment vertical="center" wrapText="1"/>
    </xf>
    <xf numFmtId="0" fontId="104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85" fillId="2" borderId="0" xfId="0" applyFont="1" applyFill="1" applyAlignment="1">
      <alignment horizontal="left" vertical="center"/>
    </xf>
    <xf numFmtId="0" fontId="85" fillId="3" borderId="0" xfId="0" applyFont="1" applyFill="1" applyAlignment="1">
      <alignment vertical="center"/>
    </xf>
    <xf numFmtId="0" fontId="85" fillId="2" borderId="0" xfId="0" applyFont="1" applyFill="1" applyAlignment="1">
      <alignment vertical="center"/>
    </xf>
    <xf numFmtId="0" fontId="85" fillId="2" borderId="0" xfId="0" applyFont="1" applyFill="1" applyAlignment="1">
      <alignment vertical="center" wrapText="1"/>
    </xf>
    <xf numFmtId="0" fontId="85" fillId="2" borderId="1" xfId="0" applyFont="1" applyFill="1" applyBorder="1" applyAlignment="1" applyProtection="1">
      <alignment vertical="center"/>
      <protection hidden="1"/>
    </xf>
    <xf numFmtId="0" fontId="105" fillId="2" borderId="38" xfId="0" applyFont="1" applyFill="1" applyBorder="1" applyAlignment="1">
      <alignment horizontal="left" vertical="center"/>
    </xf>
    <xf numFmtId="0" fontId="105" fillId="2" borderId="1" xfId="0" applyFont="1" applyFill="1" applyBorder="1" applyAlignment="1">
      <alignment horizontal="left" vertical="center"/>
    </xf>
    <xf numFmtId="0" fontId="105" fillId="2" borderId="1" xfId="0" applyFont="1" applyFill="1" applyBorder="1" applyAlignment="1">
      <alignment horizontal="left" vertical="center" wrapText="1"/>
    </xf>
    <xf numFmtId="0" fontId="85" fillId="2" borderId="1" xfId="0" applyFont="1" applyFill="1" applyBorder="1" applyAlignment="1">
      <alignment vertical="center"/>
    </xf>
    <xf numFmtId="0" fontId="86" fillId="2" borderId="1" xfId="0" applyFont="1" applyFill="1" applyBorder="1" applyAlignment="1">
      <alignment vertical="center"/>
    </xf>
    <xf numFmtId="0" fontId="85" fillId="2" borderId="38" xfId="0" applyFont="1" applyFill="1" applyBorder="1" applyAlignment="1">
      <alignment vertical="center"/>
    </xf>
    <xf numFmtId="0" fontId="85" fillId="2" borderId="1" xfId="0" applyFont="1" applyFill="1" applyBorder="1" applyAlignment="1">
      <alignment horizontal="left" vertical="center"/>
    </xf>
    <xf numFmtId="15" fontId="85" fillId="2" borderId="1" xfId="0" applyNumberFormat="1" applyFont="1" applyFill="1" applyBorder="1" applyAlignment="1">
      <alignment horizontal="left" vertical="center"/>
    </xf>
    <xf numFmtId="15" fontId="85" fillId="2" borderId="1" xfId="0" applyNumberFormat="1" applyFont="1" applyFill="1" applyBorder="1" applyAlignment="1">
      <alignment horizontal="left" vertical="center" wrapText="1"/>
    </xf>
    <xf numFmtId="164" fontId="85" fillId="2" borderId="1" xfId="0" quotePrefix="1" applyNumberFormat="1" applyFont="1" applyFill="1" applyBorder="1" applyAlignment="1">
      <alignment horizontal="left" vertical="center"/>
    </xf>
    <xf numFmtId="0" fontId="85" fillId="2" borderId="1" xfId="0" applyFont="1" applyFill="1" applyBorder="1" applyAlignment="1">
      <alignment horizontal="center" vertical="center" wrapText="1"/>
    </xf>
    <xf numFmtId="0" fontId="85" fillId="2" borderId="1" xfId="0" applyFont="1" applyFill="1" applyBorder="1" applyAlignment="1">
      <alignment horizontal="center" vertical="center"/>
    </xf>
    <xf numFmtId="0" fontId="85" fillId="2" borderId="1" xfId="0" applyFont="1" applyFill="1" applyBorder="1" applyAlignment="1">
      <alignment vertical="center" wrapText="1"/>
    </xf>
    <xf numFmtId="0" fontId="85" fillId="3" borderId="0" xfId="0" applyFont="1" applyFill="1" applyAlignment="1">
      <alignment horizontal="left" vertical="center"/>
    </xf>
    <xf numFmtId="0" fontId="85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101" fillId="2" borderId="0" xfId="0" applyFont="1" applyFill="1" applyAlignment="1">
      <alignment horizontal="center" vertical="center"/>
    </xf>
    <xf numFmtId="0" fontId="104" fillId="2" borderId="0" xfId="0" applyFont="1" applyFill="1" applyAlignment="1">
      <alignment vertical="center"/>
    </xf>
    <xf numFmtId="0" fontId="52" fillId="2" borderId="2" xfId="0" applyFont="1" applyFill="1" applyBorder="1" applyAlignment="1">
      <alignment horizontal="center" vertical="center"/>
    </xf>
    <xf numFmtId="0" fontId="52" fillId="3" borderId="0" xfId="0" applyFont="1" applyFill="1" applyAlignment="1">
      <alignment vertical="center"/>
    </xf>
    <xf numFmtId="0" fontId="52" fillId="4" borderId="2" xfId="0" quotePrefix="1" applyFont="1" applyFill="1" applyBorder="1" applyAlignment="1">
      <alignment horizontal="center" vertical="center"/>
    </xf>
    <xf numFmtId="0" fontId="52" fillId="0" borderId="2" xfId="0" quotePrefix="1" applyFont="1" applyBorder="1" applyAlignment="1">
      <alignment horizontal="center" vertical="center"/>
    </xf>
    <xf numFmtId="0" fontId="52" fillId="2" borderId="2" xfId="0" applyFont="1" applyFill="1" applyBorder="1" applyAlignment="1">
      <alignment horizontal="right" vertical="center"/>
    </xf>
    <xf numFmtId="0" fontId="100" fillId="2" borderId="2" xfId="0" applyFont="1" applyFill="1" applyBorder="1" applyAlignment="1">
      <alignment horizontal="left" vertical="center" wrapText="1"/>
    </xf>
    <xf numFmtId="0" fontId="106" fillId="2" borderId="3" xfId="0" applyFont="1" applyFill="1" applyBorder="1" applyAlignment="1">
      <alignment horizontal="left" vertical="center"/>
    </xf>
    <xf numFmtId="0" fontId="52" fillId="2" borderId="3" xfId="0" applyFont="1" applyFill="1" applyBorder="1" applyAlignment="1">
      <alignment vertical="center"/>
    </xf>
    <xf numFmtId="0" fontId="52" fillId="2" borderId="3" xfId="0" applyFont="1" applyFill="1" applyBorder="1" applyAlignment="1">
      <alignment horizontal="center" vertical="center"/>
    </xf>
    <xf numFmtId="3" fontId="52" fillId="2" borderId="3" xfId="0" applyNumberFormat="1" applyFont="1" applyFill="1" applyBorder="1" applyAlignment="1">
      <alignment horizontal="center" vertical="center"/>
    </xf>
    <xf numFmtId="0" fontId="52" fillId="2" borderId="3" xfId="62" applyNumberFormat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52" fillId="13" borderId="3" xfId="0" applyFont="1" applyFill="1" applyBorder="1" applyAlignment="1">
      <alignment horizontal="center" vertical="center"/>
    </xf>
    <xf numFmtId="0" fontId="100" fillId="13" borderId="3" xfId="0" applyFont="1" applyFill="1" applyBorder="1" applyAlignment="1">
      <alignment horizontal="center" vertical="center" wrapText="1"/>
    </xf>
    <xf numFmtId="0" fontId="106" fillId="5" borderId="3" xfId="0" applyFont="1" applyFill="1" applyBorder="1" applyAlignment="1">
      <alignment vertical="center"/>
    </xf>
    <xf numFmtId="1" fontId="52" fillId="13" borderId="3" xfId="0" applyNumberFormat="1" applyFont="1" applyFill="1" applyBorder="1" applyAlignment="1">
      <alignment vertical="center"/>
    </xf>
    <xf numFmtId="1" fontId="52" fillId="13" borderId="3" xfId="0" applyNumberFormat="1" applyFont="1" applyFill="1" applyBorder="1" applyAlignment="1">
      <alignment horizontal="center" vertical="center"/>
    </xf>
    <xf numFmtId="0" fontId="52" fillId="5" borderId="2" xfId="0" quotePrefix="1" applyFont="1" applyFill="1" applyBorder="1" applyAlignment="1">
      <alignment horizontal="center" vertical="center"/>
    </xf>
    <xf numFmtId="0" fontId="52" fillId="3" borderId="0" xfId="0" applyFont="1" applyFill="1" applyAlignment="1">
      <alignment horizontal="left" vertical="center"/>
    </xf>
    <xf numFmtId="0" fontId="52" fillId="2" borderId="0" xfId="0" applyFont="1" applyFill="1" applyAlignment="1">
      <alignment horizontal="right" vertical="center"/>
    </xf>
    <xf numFmtId="0" fontId="52" fillId="2" borderId="0" xfId="0" applyFont="1" applyFill="1" applyAlignment="1">
      <alignment horizontal="right" vertical="center" wrapText="1"/>
    </xf>
    <xf numFmtId="0" fontId="52" fillId="2" borderId="4" xfId="0" applyFont="1" applyFill="1" applyBorder="1" applyAlignment="1">
      <alignment vertical="center" wrapText="1"/>
    </xf>
    <xf numFmtId="0" fontId="52" fillId="14" borderId="0" xfId="0" applyFont="1" applyFill="1" applyAlignment="1">
      <alignment horizontal="left" vertical="center"/>
    </xf>
    <xf numFmtId="0" fontId="52" fillId="14" borderId="0" xfId="0" applyFont="1" applyFill="1" applyAlignment="1">
      <alignment horizontal="center" vertical="center"/>
    </xf>
    <xf numFmtId="1" fontId="52" fillId="14" borderId="0" xfId="0" applyNumberFormat="1" applyFont="1" applyFill="1" applyAlignment="1">
      <alignment horizontal="right" vertical="center"/>
    </xf>
    <xf numFmtId="1" fontId="52" fillId="14" borderId="0" xfId="0" applyNumberFormat="1" applyFont="1" applyFill="1" applyAlignment="1">
      <alignment horizontal="center" vertical="center"/>
    </xf>
    <xf numFmtId="0" fontId="107" fillId="3" borderId="0" xfId="0" applyFont="1" applyFill="1" applyAlignment="1">
      <alignment vertical="center"/>
    </xf>
    <xf numFmtId="0" fontId="107" fillId="15" borderId="0" xfId="0" applyFont="1" applyFill="1" applyAlignment="1">
      <alignment horizontal="left" vertical="center"/>
    </xf>
    <xf numFmtId="0" fontId="107" fillId="15" borderId="0" xfId="0" applyFont="1" applyFill="1" applyAlignment="1">
      <alignment horizontal="center" vertical="center"/>
    </xf>
    <xf numFmtId="0" fontId="108" fillId="2" borderId="0" xfId="0" applyFont="1" applyFill="1" applyAlignment="1">
      <alignment vertical="center"/>
    </xf>
    <xf numFmtId="0" fontId="101" fillId="5" borderId="42" xfId="0" applyFont="1" applyFill="1" applyBorder="1" applyAlignment="1">
      <alignment horizontal="center" vertical="center"/>
    </xf>
    <xf numFmtId="0" fontId="101" fillId="5" borderId="4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109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109" fillId="2" borderId="0" xfId="0" applyFont="1" applyFill="1" applyAlignment="1">
      <alignment vertical="center" wrapText="1"/>
    </xf>
    <xf numFmtId="0" fontId="109" fillId="2" borderId="0" xfId="0" applyFont="1" applyFill="1" applyAlignment="1">
      <alignment horizontal="center" vertical="center"/>
    </xf>
    <xf numFmtId="0" fontId="101" fillId="5" borderId="60" xfId="0" applyFont="1" applyFill="1" applyBorder="1" applyAlignment="1">
      <alignment horizontal="center" vertical="center" wrapText="1"/>
    </xf>
    <xf numFmtId="0" fontId="101" fillId="5" borderId="61" xfId="0" applyFont="1" applyFill="1" applyBorder="1" applyAlignment="1">
      <alignment horizontal="center" vertical="center" wrapText="1"/>
    </xf>
    <xf numFmtId="0" fontId="101" fillId="5" borderId="60" xfId="0" applyFont="1" applyFill="1" applyBorder="1" applyAlignment="1">
      <alignment horizontal="center" vertical="center"/>
    </xf>
    <xf numFmtId="0" fontId="110" fillId="2" borderId="0" xfId="0" applyFont="1" applyFill="1" applyAlignment="1">
      <alignment horizontal="center" vertical="center"/>
    </xf>
    <xf numFmtId="0" fontId="48" fillId="2" borderId="42" xfId="0" applyFont="1" applyFill="1" applyBorder="1" applyAlignment="1">
      <alignment horizontal="center" vertical="center"/>
    </xf>
    <xf numFmtId="1" fontId="48" fillId="0" borderId="42" xfId="1" applyNumberFormat="1" applyFont="1" applyBorder="1" applyAlignment="1">
      <alignment horizontal="center" vertical="center" wrapText="1"/>
    </xf>
    <xf numFmtId="1" fontId="48" fillId="2" borderId="42" xfId="0" applyNumberFormat="1" applyFont="1" applyFill="1" applyBorder="1" applyAlignment="1">
      <alignment horizontal="center" vertical="center"/>
    </xf>
    <xf numFmtId="165" fontId="48" fillId="2" borderId="42" xfId="0" applyNumberFormat="1" applyFont="1" applyFill="1" applyBorder="1" applyAlignment="1">
      <alignment horizontal="center" vertical="center"/>
    </xf>
    <xf numFmtId="1" fontId="85" fillId="2" borderId="42" xfId="0" applyNumberFormat="1" applyFont="1" applyFill="1" applyBorder="1" applyAlignment="1">
      <alignment horizontal="center" vertical="center"/>
    </xf>
    <xf numFmtId="0" fontId="111" fillId="0" borderId="42" xfId="120" applyFont="1" applyBorder="1" applyAlignment="1">
      <alignment horizontal="center" vertical="center" wrapText="1"/>
    </xf>
    <xf numFmtId="2" fontId="48" fillId="2" borderId="42" xfId="0" applyNumberFormat="1" applyFont="1" applyFill="1" applyBorder="1" applyAlignment="1">
      <alignment horizontal="center" vertical="center"/>
    </xf>
    <xf numFmtId="1" fontId="111" fillId="0" borderId="42" xfId="120" applyNumberFormat="1" applyFont="1" applyBorder="1" applyAlignment="1">
      <alignment horizontal="center" vertical="center" wrapText="1"/>
    </xf>
    <xf numFmtId="1" fontId="111" fillId="0" borderId="42" xfId="1" applyNumberFormat="1" applyFont="1" applyBorder="1" applyAlignment="1">
      <alignment horizontal="center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166" fontId="48" fillId="2" borderId="0" xfId="0" applyNumberFormat="1" applyFont="1" applyFill="1" applyAlignment="1">
      <alignment horizontal="center" vertical="center"/>
    </xf>
    <xf numFmtId="0" fontId="113" fillId="2" borderId="0" xfId="0" applyFont="1" applyFill="1" applyAlignment="1">
      <alignment horizontal="left" vertical="center"/>
    </xf>
    <xf numFmtId="0" fontId="85" fillId="0" borderId="39" xfId="0" quotePrefix="1" applyFont="1" applyBorder="1" applyAlignment="1">
      <alignment horizontal="center" vertical="center"/>
    </xf>
    <xf numFmtId="1" fontId="48" fillId="2" borderId="43" xfId="0" applyNumberFormat="1" applyFont="1" applyFill="1" applyBorder="1" applyAlignment="1">
      <alignment vertical="center" wrapText="1"/>
    </xf>
    <xf numFmtId="0" fontId="48" fillId="2" borderId="40" xfId="0" quotePrefix="1" applyFont="1" applyFill="1" applyBorder="1" applyAlignment="1">
      <alignment vertical="center" wrapText="1"/>
    </xf>
    <xf numFmtId="0" fontId="48" fillId="2" borderId="29" xfId="0" quotePrefix="1" applyFont="1" applyFill="1" applyBorder="1" applyAlignment="1">
      <alignment vertical="center" wrapText="1"/>
    </xf>
    <xf numFmtId="0" fontId="48" fillId="2" borderId="29" xfId="0" quotePrefix="1" applyFont="1" applyFill="1" applyBorder="1" applyAlignment="1">
      <alignment horizontal="center" vertical="center" wrapText="1"/>
    </xf>
    <xf numFmtId="0" fontId="48" fillId="2" borderId="30" xfId="0" quotePrefix="1" applyFont="1" applyFill="1" applyBorder="1" applyAlignment="1">
      <alignment horizontal="center" vertical="center" wrapText="1"/>
    </xf>
    <xf numFmtId="12" fontId="85" fillId="0" borderId="43" xfId="0" quotePrefix="1" applyNumberFormat="1" applyFont="1" applyBorder="1" applyAlignment="1">
      <alignment vertical="center" wrapText="1"/>
    </xf>
    <xf numFmtId="12" fontId="85" fillId="0" borderId="42" xfId="0" quotePrefix="1" applyNumberFormat="1" applyFont="1" applyBorder="1" applyAlignment="1">
      <alignment horizontal="center" vertical="center" wrapText="1"/>
    </xf>
    <xf numFmtId="0" fontId="48" fillId="2" borderId="0" xfId="0" quotePrefix="1" applyFont="1" applyFill="1" applyAlignment="1">
      <alignment horizontal="left" vertical="center"/>
    </xf>
    <xf numFmtId="0" fontId="85" fillId="2" borderId="42" xfId="0" quotePrefix="1" applyFont="1" applyFill="1" applyBorder="1" applyAlignment="1">
      <alignment horizontal="left" vertical="center"/>
    </xf>
    <xf numFmtId="0" fontId="85" fillId="2" borderId="42" xfId="0" applyFont="1" applyFill="1" applyBorder="1" applyAlignment="1">
      <alignment horizontal="center" vertical="center"/>
    </xf>
    <xf numFmtId="0" fontId="85" fillId="2" borderId="0" xfId="0" applyFont="1" applyFill="1" applyAlignment="1">
      <alignment horizontal="center" vertical="center"/>
    </xf>
    <xf numFmtId="166" fontId="85" fillId="2" borderId="0" xfId="0" applyNumberFormat="1" applyFont="1" applyFill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100" fillId="0" borderId="0" xfId="0" applyFont="1" applyAlignment="1">
      <alignment horizontal="center" vertical="center" wrapText="1"/>
    </xf>
    <xf numFmtId="0" fontId="106" fillId="0" borderId="0" xfId="0" applyFont="1" applyAlignment="1">
      <alignment vertical="center"/>
    </xf>
    <xf numFmtId="1" fontId="52" fillId="0" borderId="0" xfId="0" applyNumberFormat="1" applyFont="1" applyAlignment="1">
      <alignment vertical="center"/>
    </xf>
    <xf numFmtId="1" fontId="52" fillId="0" borderId="0" xfId="0" applyNumberFormat="1" applyFont="1" applyAlignment="1">
      <alignment horizontal="center" vertical="center"/>
    </xf>
    <xf numFmtId="0" fontId="52" fillId="0" borderId="0" xfId="0" quotePrefix="1" applyFont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116" fillId="2" borderId="2" xfId="0" applyFont="1" applyFill="1" applyBorder="1" applyAlignment="1">
      <alignment horizontal="left" vertical="center" wrapText="1"/>
    </xf>
    <xf numFmtId="0" fontId="114" fillId="2" borderId="42" xfId="0" applyFont="1" applyFill="1" applyBorder="1" applyAlignment="1">
      <alignment horizontal="center" vertical="center"/>
    </xf>
    <xf numFmtId="0" fontId="114" fillId="2" borderId="42" xfId="0" applyFont="1" applyFill="1" applyBorder="1" applyAlignment="1">
      <alignment horizontal="center" vertical="center" wrapText="1"/>
    </xf>
    <xf numFmtId="1" fontId="114" fillId="2" borderId="42" xfId="0" applyNumberFormat="1" applyFont="1" applyFill="1" applyBorder="1" applyAlignment="1">
      <alignment horizontal="center" vertical="center" wrapText="1"/>
    </xf>
    <xf numFmtId="0" fontId="114" fillId="0" borderId="42" xfId="0" applyFont="1" applyBorder="1" applyAlignment="1">
      <alignment horizontal="center" vertical="center"/>
    </xf>
    <xf numFmtId="165" fontId="114" fillId="0" borderId="42" xfId="0" applyNumberFormat="1" applyFont="1" applyBorder="1" applyAlignment="1">
      <alignment horizontal="center" vertical="center"/>
    </xf>
    <xf numFmtId="4" fontId="114" fillId="2" borderId="42" xfId="0" applyNumberFormat="1" applyFont="1" applyFill="1" applyBorder="1" applyAlignment="1">
      <alignment horizontal="center" vertical="center"/>
    </xf>
    <xf numFmtId="176" fontId="114" fillId="0" borderId="42" xfId="0" applyNumberFormat="1" applyFont="1" applyBorder="1" applyAlignment="1">
      <alignment horizontal="center" vertical="center"/>
    </xf>
    <xf numFmtId="0" fontId="114" fillId="2" borderId="0" xfId="0" applyFont="1" applyFill="1" applyAlignment="1">
      <alignment vertical="center"/>
    </xf>
    <xf numFmtId="0" fontId="26" fillId="2" borderId="42" xfId="0" applyFont="1" applyFill="1" applyBorder="1" applyAlignment="1">
      <alignment horizontal="center" vertical="center"/>
    </xf>
    <xf numFmtId="1" fontId="26" fillId="2" borderId="42" xfId="0" applyNumberFormat="1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114" fillId="0" borderId="42" xfId="1" applyNumberFormat="1" applyFont="1" applyBorder="1" applyAlignment="1">
      <alignment horizontal="center" vertical="center" wrapText="1"/>
    </xf>
    <xf numFmtId="1" fontId="114" fillId="2" borderId="42" xfId="0" applyNumberFormat="1" applyFont="1" applyFill="1" applyBorder="1" applyAlignment="1">
      <alignment horizontal="center" vertical="center"/>
    </xf>
    <xf numFmtId="2" fontId="114" fillId="2" borderId="42" xfId="0" applyNumberFormat="1" applyFont="1" applyFill="1" applyBorder="1" applyAlignment="1">
      <alignment horizontal="center" vertical="center"/>
    </xf>
    <xf numFmtId="165" fontId="114" fillId="2" borderId="42" xfId="0" applyNumberFormat="1" applyFont="1" applyFill="1" applyBorder="1" applyAlignment="1">
      <alignment horizontal="center" vertical="center"/>
    </xf>
    <xf numFmtId="1" fontId="58" fillId="2" borderId="42" xfId="0" applyNumberFormat="1" applyFont="1" applyFill="1" applyBorder="1" applyAlignment="1">
      <alignment horizontal="center" vertical="center"/>
    </xf>
    <xf numFmtId="0" fontId="48" fillId="2" borderId="42" xfId="0" applyFont="1" applyFill="1" applyBorder="1" applyAlignment="1">
      <alignment horizontal="left" vertical="center" wrapText="1"/>
    </xf>
    <xf numFmtId="0" fontId="48" fillId="2" borderId="42" xfId="0" applyFont="1" applyFill="1" applyBorder="1" applyAlignment="1">
      <alignment horizontal="left" vertical="center"/>
    </xf>
    <xf numFmtId="1" fontId="48" fillId="2" borderId="42" xfId="0" applyNumberFormat="1" applyFont="1" applyFill="1" applyBorder="1" applyAlignment="1">
      <alignment horizontal="center" vertical="center" wrapText="1"/>
    </xf>
    <xf numFmtId="1" fontId="85" fillId="2" borderId="42" xfId="0" quotePrefix="1" applyNumberFormat="1" applyFont="1" applyFill="1" applyBorder="1" applyAlignment="1">
      <alignment horizontal="center" vertical="center" wrapText="1"/>
    </xf>
    <xf numFmtId="1" fontId="85" fillId="2" borderId="42" xfId="0" applyNumberFormat="1" applyFont="1" applyFill="1" applyBorder="1" applyAlignment="1">
      <alignment horizontal="center" vertical="center" wrapText="1"/>
    </xf>
    <xf numFmtId="0" fontId="112" fillId="2" borderId="42" xfId="0" applyFont="1" applyFill="1" applyBorder="1" applyAlignment="1">
      <alignment horizontal="center" vertical="center"/>
    </xf>
    <xf numFmtId="1" fontId="85" fillId="2" borderId="42" xfId="0" quotePrefix="1" applyNumberFormat="1" applyFont="1" applyFill="1" applyBorder="1" applyAlignment="1">
      <alignment horizontal="center" vertical="center"/>
    </xf>
    <xf numFmtId="1" fontId="85" fillId="2" borderId="42" xfId="0" applyNumberFormat="1" applyFont="1" applyFill="1" applyBorder="1" applyAlignment="1">
      <alignment horizontal="center" vertical="center"/>
    </xf>
    <xf numFmtId="0" fontId="116" fillId="0" borderId="0" xfId="0" applyFont="1" applyAlignment="1">
      <alignment horizontal="left" vertical="center" wrapText="1"/>
    </xf>
    <xf numFmtId="0" fontId="116" fillId="0" borderId="0" xfId="0" applyFont="1" applyAlignment="1">
      <alignment horizontal="left" vertical="center"/>
    </xf>
    <xf numFmtId="0" fontId="58" fillId="48" borderId="43" xfId="0" applyFont="1" applyFill="1" applyBorder="1" applyAlignment="1">
      <alignment horizontal="center" vertical="center" wrapText="1"/>
    </xf>
    <xf numFmtId="0" fontId="58" fillId="48" borderId="40" xfId="0" applyFont="1" applyFill="1" applyBorder="1" applyAlignment="1">
      <alignment horizontal="center" vertical="center" wrapText="1"/>
    </xf>
    <xf numFmtId="0" fontId="58" fillId="48" borderId="41" xfId="0" applyFont="1" applyFill="1" applyBorder="1" applyAlignment="1">
      <alignment horizontal="center" vertical="center" wrapText="1"/>
    </xf>
    <xf numFmtId="0" fontId="58" fillId="0" borderId="43" xfId="0" applyFont="1" applyBorder="1" applyAlignment="1">
      <alignment horizontal="center" vertical="center"/>
    </xf>
    <xf numFmtId="0" fontId="58" fillId="0" borderId="41" xfId="0" applyFont="1" applyBorder="1" applyAlignment="1">
      <alignment horizontal="center" vertical="center"/>
    </xf>
    <xf numFmtId="0" fontId="58" fillId="0" borderId="43" xfId="0" applyFont="1" applyBorder="1" applyAlignment="1">
      <alignment horizontal="center" vertical="center" wrapText="1"/>
    </xf>
    <xf numFmtId="0" fontId="58" fillId="0" borderId="40" xfId="0" applyFont="1" applyBorder="1" applyAlignment="1">
      <alignment horizontal="center" vertical="center" wrapText="1"/>
    </xf>
    <xf numFmtId="0" fontId="58" fillId="0" borderId="41" xfId="0" applyFont="1" applyBorder="1" applyAlignment="1">
      <alignment horizontal="center" vertical="center" wrapText="1"/>
    </xf>
    <xf numFmtId="0" fontId="85" fillId="48" borderId="43" xfId="0" applyFont="1" applyFill="1" applyBorder="1" applyAlignment="1">
      <alignment horizontal="center" vertical="center" wrapText="1"/>
    </xf>
    <xf numFmtId="0" fontId="85" fillId="48" borderId="40" xfId="0" applyFont="1" applyFill="1" applyBorder="1" applyAlignment="1">
      <alignment horizontal="center" vertical="center" wrapText="1"/>
    </xf>
    <xf numFmtId="0" fontId="85" fillId="48" borderId="29" xfId="0" applyFont="1" applyFill="1" applyBorder="1" applyAlignment="1">
      <alignment horizontal="center" vertical="center" wrapText="1"/>
    </xf>
    <xf numFmtId="0" fontId="85" fillId="48" borderId="30" xfId="0" applyFont="1" applyFill="1" applyBorder="1" applyAlignment="1">
      <alignment horizontal="center" vertical="center" wrapText="1"/>
    </xf>
    <xf numFmtId="0" fontId="48" fillId="2" borderId="43" xfId="0" applyFont="1" applyFill="1" applyBorder="1" applyAlignment="1">
      <alignment horizontal="center" vertical="center" wrapText="1"/>
    </xf>
    <xf numFmtId="0" fontId="48" fillId="2" borderId="41" xfId="0" applyFont="1" applyFill="1" applyBorder="1" applyAlignment="1">
      <alignment horizontal="center" vertical="center" wrapText="1"/>
    </xf>
    <xf numFmtId="0" fontId="114" fillId="0" borderId="42" xfId="0" applyFont="1" applyBorder="1" applyAlignment="1">
      <alignment horizontal="left" vertical="center" wrapText="1"/>
    </xf>
    <xf numFmtId="12" fontId="59" fillId="49" borderId="43" xfId="0" quotePrefix="1" applyNumberFormat="1" applyFont="1" applyFill="1" applyBorder="1" applyAlignment="1">
      <alignment horizontal="center" vertical="center" wrapText="1"/>
    </xf>
    <xf numFmtId="12" fontId="59" fillId="49" borderId="40" xfId="0" quotePrefix="1" applyNumberFormat="1" applyFont="1" applyFill="1" applyBorder="1" applyAlignment="1">
      <alignment horizontal="center" vertical="center" wrapText="1"/>
    </xf>
    <xf numFmtId="12" fontId="59" fillId="49" borderId="41" xfId="0" quotePrefix="1" applyNumberFormat="1" applyFont="1" applyFill="1" applyBorder="1" applyAlignment="1">
      <alignment horizontal="center" vertical="center" wrapText="1"/>
    </xf>
    <xf numFmtId="0" fontId="114" fillId="0" borderId="43" xfId="0" applyFont="1" applyBorder="1" applyAlignment="1">
      <alignment horizontal="left" vertical="center" wrapText="1"/>
    </xf>
    <xf numFmtId="0" fontId="114" fillId="0" borderId="41" xfId="0" applyFont="1" applyBorder="1" applyAlignment="1">
      <alignment horizontal="left" vertical="center" wrapText="1"/>
    </xf>
    <xf numFmtId="1" fontId="58" fillId="2" borderId="42" xfId="0" applyNumberFormat="1" applyFont="1" applyFill="1" applyBorder="1" applyAlignment="1">
      <alignment horizontal="center" vertical="center" wrapText="1"/>
    </xf>
    <xf numFmtId="0" fontId="114" fillId="2" borderId="43" xfId="0" quotePrefix="1" applyFont="1" applyFill="1" applyBorder="1" applyAlignment="1">
      <alignment horizontal="center" vertical="center" wrapText="1"/>
    </xf>
    <xf numFmtId="0" fontId="114" fillId="2" borderId="40" xfId="0" quotePrefix="1" applyFont="1" applyFill="1" applyBorder="1" applyAlignment="1">
      <alignment horizontal="center" vertical="center" wrapText="1"/>
    </xf>
    <xf numFmtId="0" fontId="114" fillId="2" borderId="41" xfId="0" quotePrefix="1" applyFont="1" applyFill="1" applyBorder="1" applyAlignment="1">
      <alignment horizontal="center" vertical="center" wrapText="1"/>
    </xf>
    <xf numFmtId="0" fontId="101" fillId="5" borderId="42" xfId="0" applyFont="1" applyFill="1" applyBorder="1" applyAlignment="1">
      <alignment horizontal="center" vertical="center"/>
    </xf>
    <xf numFmtId="0" fontId="101" fillId="5" borderId="16" xfId="0" applyFont="1" applyFill="1" applyBorder="1" applyAlignment="1">
      <alignment horizontal="center" vertical="center"/>
    </xf>
    <xf numFmtId="0" fontId="101" fillId="5" borderId="24" xfId="0" applyFont="1" applyFill="1" applyBorder="1" applyAlignment="1">
      <alignment horizontal="center" vertical="center"/>
    </xf>
    <xf numFmtId="0" fontId="101" fillId="5" borderId="36" xfId="0" applyFont="1" applyFill="1" applyBorder="1" applyAlignment="1">
      <alignment horizontal="center" vertical="center"/>
    </xf>
    <xf numFmtId="0" fontId="101" fillId="5" borderId="61" xfId="0" applyFont="1" applyFill="1" applyBorder="1" applyAlignment="1">
      <alignment horizontal="center" vertical="center" wrapText="1"/>
    </xf>
    <xf numFmtId="0" fontId="101" fillId="5" borderId="36" xfId="0" applyFont="1" applyFill="1" applyBorder="1" applyAlignment="1">
      <alignment horizontal="center" vertical="center" wrapText="1"/>
    </xf>
    <xf numFmtId="0" fontId="101" fillId="5" borderId="62" xfId="0" applyFont="1" applyFill="1" applyBorder="1" applyAlignment="1">
      <alignment horizontal="center" vertical="center" wrapText="1"/>
    </xf>
    <xf numFmtId="0" fontId="101" fillId="5" borderId="63" xfId="0" applyFont="1" applyFill="1" applyBorder="1" applyAlignment="1">
      <alignment horizontal="center" vertical="center" wrapText="1"/>
    </xf>
    <xf numFmtId="0" fontId="101" fillId="5" borderId="42" xfId="0" applyFont="1" applyFill="1" applyBorder="1" applyAlignment="1">
      <alignment horizontal="center" vertical="center" wrapText="1"/>
    </xf>
    <xf numFmtId="0" fontId="101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100" fillId="3" borderId="0" xfId="0" applyFont="1" applyFill="1" applyAlignment="1">
      <alignment horizontal="left" vertical="center" wrapText="1"/>
    </xf>
    <xf numFmtId="0" fontId="115" fillId="0" borderId="23" xfId="0" applyFont="1" applyBorder="1" applyAlignment="1">
      <alignment horizontal="center" vertical="center" wrapText="1"/>
    </xf>
    <xf numFmtId="0" fontId="115" fillId="0" borderId="24" xfId="0" applyFont="1" applyBorder="1" applyAlignment="1">
      <alignment horizontal="center" vertical="center" wrapText="1"/>
    </xf>
    <xf numFmtId="0" fontId="115" fillId="0" borderId="25" xfId="0" applyFont="1" applyBorder="1" applyAlignment="1">
      <alignment horizontal="center" vertical="center" wrapText="1"/>
    </xf>
    <xf numFmtId="0" fontId="115" fillId="0" borderId="26" xfId="0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5" fillId="0" borderId="27" xfId="0" applyFont="1" applyBorder="1" applyAlignment="1">
      <alignment horizontal="center" vertical="center" wrapText="1"/>
    </xf>
    <xf numFmtId="0" fontId="115" fillId="0" borderId="31" xfId="0" applyFont="1" applyBorder="1" applyAlignment="1">
      <alignment horizontal="center" vertical="center" wrapText="1"/>
    </xf>
    <xf numFmtId="0" fontId="115" fillId="0" borderId="28" xfId="0" applyFont="1" applyBorder="1" applyAlignment="1">
      <alignment horizontal="center" vertical="center" wrapText="1"/>
    </xf>
    <xf numFmtId="0" fontId="115" fillId="0" borderId="32" xfId="0" applyFont="1" applyBorder="1" applyAlignment="1">
      <alignment horizontal="center" vertical="center" wrapText="1"/>
    </xf>
    <xf numFmtId="0" fontId="85" fillId="2" borderId="38" xfId="0" applyFont="1" applyFill="1" applyBorder="1" applyAlignment="1">
      <alignment horizontal="left" vertical="center" wrapText="1"/>
    </xf>
    <xf numFmtId="0" fontId="52" fillId="15" borderId="0" xfId="0" applyFont="1" applyFill="1" applyAlignment="1">
      <alignment horizontal="left"/>
    </xf>
    <xf numFmtId="15" fontId="85" fillId="2" borderId="1" xfId="0" quotePrefix="1" applyNumberFormat="1" applyFont="1" applyFill="1" applyBorder="1" applyAlignment="1">
      <alignment horizontal="left" vertical="center"/>
    </xf>
    <xf numFmtId="15" fontId="85" fillId="2" borderId="1" xfId="0" applyNumberFormat="1" applyFont="1" applyFill="1" applyBorder="1" applyAlignment="1">
      <alignment horizontal="left" vertical="center"/>
    </xf>
    <xf numFmtId="0" fontId="85" fillId="2" borderId="1" xfId="0" applyFont="1" applyFill="1" applyBorder="1" applyAlignment="1">
      <alignment horizontal="center" vertical="center"/>
    </xf>
    <xf numFmtId="0" fontId="39" fillId="4" borderId="42" xfId="0" quotePrefix="1" applyFont="1" applyFill="1" applyBorder="1" applyAlignment="1">
      <alignment horizontal="center" vertical="center" wrapText="1"/>
    </xf>
    <xf numFmtId="0" fontId="42" fillId="2" borderId="42" xfId="0" applyFont="1" applyFill="1" applyBorder="1" applyAlignment="1">
      <alignment horizontal="center" vertical="center"/>
    </xf>
    <xf numFmtId="0" fontId="52" fillId="10" borderId="42" xfId="0" applyFont="1" applyFill="1" applyBorder="1" applyAlignment="1">
      <alignment horizontal="center" vertical="center"/>
    </xf>
    <xf numFmtId="0" fontId="114" fillId="2" borderId="42" xfId="0" applyFont="1" applyFill="1" applyBorder="1" applyAlignment="1">
      <alignment horizontal="center" vertical="center" wrapText="1"/>
    </xf>
    <xf numFmtId="1" fontId="58" fillId="0" borderId="42" xfId="0" applyNumberFormat="1" applyFont="1" applyBorder="1" applyAlignment="1">
      <alignment horizontal="left" vertical="center" wrapText="1"/>
    </xf>
    <xf numFmtId="0" fontId="116" fillId="0" borderId="0" xfId="0" quotePrefix="1" applyFont="1" applyAlignment="1">
      <alignment horizontal="left" vertical="center" wrapText="1"/>
    </xf>
    <xf numFmtId="0" fontId="100" fillId="2" borderId="0" xfId="0" applyFont="1" applyFill="1" applyAlignment="1">
      <alignment horizontal="left" vertical="center" wrapText="1"/>
    </xf>
    <xf numFmtId="0" fontId="85" fillId="2" borderId="0" xfId="0" applyFont="1" applyFill="1" applyAlignment="1">
      <alignment horizontal="left" vertical="center"/>
    </xf>
    <xf numFmtId="0" fontId="85" fillId="3" borderId="43" xfId="0" applyFont="1" applyFill="1" applyBorder="1" applyAlignment="1">
      <alignment horizontal="center" vertical="center" wrapText="1"/>
    </xf>
    <xf numFmtId="0" fontId="85" fillId="3" borderId="40" xfId="0" applyFont="1" applyFill="1" applyBorder="1" applyAlignment="1">
      <alignment horizontal="center" vertical="center" wrapText="1"/>
    </xf>
    <xf numFmtId="0" fontId="85" fillId="3" borderId="29" xfId="0" applyFont="1" applyFill="1" applyBorder="1" applyAlignment="1">
      <alignment horizontal="center" vertical="center" wrapText="1"/>
    </xf>
    <xf numFmtId="0" fontId="85" fillId="3" borderId="30" xfId="0" applyFont="1" applyFill="1" applyBorder="1" applyAlignment="1">
      <alignment horizontal="center" vertical="center" wrapText="1"/>
    </xf>
    <xf numFmtId="0" fontId="85" fillId="3" borderId="41" xfId="0" applyFont="1" applyFill="1" applyBorder="1" applyAlignment="1">
      <alignment horizontal="center" vertical="center" wrapText="1"/>
    </xf>
    <xf numFmtId="1" fontId="48" fillId="2" borderId="42" xfId="0" applyNumberFormat="1" applyFont="1" applyFill="1" applyBorder="1" applyAlignment="1">
      <alignment horizontal="left" vertical="center" wrapText="1"/>
    </xf>
    <xf numFmtId="0" fontId="85" fillId="0" borderId="43" xfId="0" applyFont="1" applyBorder="1" applyAlignment="1">
      <alignment horizontal="center" vertical="center"/>
    </xf>
    <xf numFmtId="0" fontId="85" fillId="0" borderId="41" xfId="0" applyFont="1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85" fillId="0" borderId="40" xfId="0" applyFont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 wrapText="1"/>
    </xf>
    <xf numFmtId="0" fontId="48" fillId="2" borderId="43" xfId="0" quotePrefix="1" applyFont="1" applyFill="1" applyBorder="1" applyAlignment="1">
      <alignment horizontal="center" vertical="center" wrapText="1"/>
    </xf>
    <xf numFmtId="0" fontId="48" fillId="2" borderId="40" xfId="0" quotePrefix="1" applyFont="1" applyFill="1" applyBorder="1" applyAlignment="1">
      <alignment horizontal="center" vertical="center" wrapText="1"/>
    </xf>
    <xf numFmtId="0" fontId="48" fillId="2" borderId="41" xfId="0" quotePrefix="1" applyFont="1" applyFill="1" applyBorder="1" applyAlignment="1">
      <alignment horizontal="center" vertical="center" wrapText="1"/>
    </xf>
    <xf numFmtId="1" fontId="58" fillId="2" borderId="42" xfId="0" applyNumberFormat="1" applyFont="1" applyFill="1" applyBorder="1" applyAlignment="1">
      <alignment horizontal="left" vertical="center" wrapText="1"/>
    </xf>
    <xf numFmtId="12" fontId="114" fillId="0" borderId="43" xfId="0" quotePrefix="1" applyNumberFormat="1" applyFont="1" applyBorder="1" applyAlignment="1">
      <alignment horizontal="left" vertical="center" wrapText="1"/>
    </xf>
    <xf numFmtId="12" fontId="114" fillId="0" borderId="40" xfId="0" quotePrefix="1" applyNumberFormat="1" applyFont="1" applyBorder="1" applyAlignment="1">
      <alignment horizontal="left" vertical="center" wrapText="1"/>
    </xf>
    <xf numFmtId="12" fontId="114" fillId="0" borderId="41" xfId="0" quotePrefix="1" applyNumberFormat="1" applyFont="1" applyBorder="1" applyAlignment="1">
      <alignment horizontal="left" vertical="center" wrapText="1"/>
    </xf>
    <xf numFmtId="0" fontId="114" fillId="9" borderId="42" xfId="0" applyFont="1" applyFill="1" applyBorder="1" applyAlignment="1">
      <alignment horizontal="left" vertical="center" wrapText="1"/>
    </xf>
    <xf numFmtId="0" fontId="58" fillId="0" borderId="43" xfId="0" applyFont="1" applyBorder="1" applyAlignment="1">
      <alignment horizontal="left" vertical="center"/>
    </xf>
    <xf numFmtId="0" fontId="58" fillId="0" borderId="41" xfId="0" applyFont="1" applyBorder="1" applyAlignment="1">
      <alignment horizontal="left" vertical="center"/>
    </xf>
    <xf numFmtId="0" fontId="100" fillId="2" borderId="0" xfId="0" applyFont="1" applyFill="1" applyAlignment="1">
      <alignment horizontal="left" vertical="center"/>
    </xf>
    <xf numFmtId="0" fontId="112" fillId="2" borderId="42" xfId="0" applyFont="1" applyFill="1" applyBorder="1" applyAlignment="1">
      <alignment horizontal="left"/>
    </xf>
    <xf numFmtId="0" fontId="26" fillId="2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7" fillId="2" borderId="48" xfId="0" applyNumberFormat="1" applyFont="1" applyFill="1" applyBorder="1" applyAlignment="1">
      <alignment horizontal="center" vertical="center"/>
    </xf>
    <xf numFmtId="1" fontId="27" fillId="2" borderId="30" xfId="0" applyNumberFormat="1" applyFont="1" applyFill="1" applyBorder="1" applyAlignment="1">
      <alignment horizontal="center" vertical="center"/>
    </xf>
    <xf numFmtId="1" fontId="27" fillId="2" borderId="49" xfId="0" applyNumberFormat="1" applyFont="1" applyFill="1" applyBorder="1" applyAlignment="1">
      <alignment horizontal="center" vertical="center"/>
    </xf>
    <xf numFmtId="1" fontId="27" fillId="2" borderId="37" xfId="0" applyNumberFormat="1" applyFont="1" applyFill="1" applyBorder="1" applyAlignment="1">
      <alignment horizontal="center" vertical="center"/>
    </xf>
    <xf numFmtId="0" fontId="48" fillId="2" borderId="4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27" fillId="2" borderId="46" xfId="0" applyNumberFormat="1" applyFont="1" applyFill="1" applyBorder="1" applyAlignment="1">
      <alignment horizontal="center" vertical="center"/>
    </xf>
    <xf numFmtId="1" fontId="27" fillId="2" borderId="47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116" fillId="2" borderId="0" xfId="0" applyFont="1" applyFill="1" applyAlignment="1">
      <alignment horizontal="left"/>
    </xf>
    <xf numFmtId="0" fontId="114" fillId="2" borderId="42" xfId="0" applyFont="1" applyFill="1" applyBorder="1" applyAlignment="1">
      <alignment horizontal="center" vertical="center"/>
    </xf>
    <xf numFmtId="1" fontId="48" fillId="0" borderId="39" xfId="1" applyNumberFormat="1" applyFont="1" applyBorder="1" applyAlignment="1">
      <alignment horizontal="center" vertical="center" wrapText="1"/>
    </xf>
    <xf numFmtId="1" fontId="48" fillId="0" borderId="10" xfId="1" applyNumberFormat="1" applyFont="1" applyBorder="1" applyAlignment="1">
      <alignment horizontal="center" vertical="center" wrapText="1"/>
    </xf>
    <xf numFmtId="1" fontId="58" fillId="2" borderId="48" xfId="0" quotePrefix="1" applyNumberFormat="1" applyFont="1" applyFill="1" applyBorder="1" applyAlignment="1">
      <alignment horizontal="center" vertical="center"/>
    </xf>
    <xf numFmtId="1" fontId="58" fillId="2" borderId="30" xfId="0" quotePrefix="1" applyNumberFormat="1" applyFont="1" applyFill="1" applyBorder="1" applyAlignment="1">
      <alignment horizontal="center" vertical="center"/>
    </xf>
    <xf numFmtId="1" fontId="58" fillId="2" borderId="46" xfId="0" quotePrefix="1" applyNumberFormat="1" applyFont="1" applyFill="1" applyBorder="1" applyAlignment="1">
      <alignment horizontal="center" vertical="center"/>
    </xf>
    <xf numFmtId="1" fontId="58" fillId="2" borderId="47" xfId="0" quotePrefix="1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left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92" fillId="0" borderId="64" xfId="129" applyFont="1" applyBorder="1" applyAlignment="1">
      <alignment horizontal="left" vertical="center" wrapText="1"/>
    </xf>
    <xf numFmtId="0" fontId="92" fillId="0" borderId="66" xfId="129" applyFont="1" applyBorder="1" applyAlignment="1">
      <alignment horizontal="left" vertical="center" wrapText="1"/>
    </xf>
    <xf numFmtId="0" fontId="87" fillId="0" borderId="64" xfId="129" applyFont="1" applyBorder="1" applyAlignment="1">
      <alignment horizontal="center" vertical="center" wrapText="1"/>
    </xf>
    <xf numFmtId="0" fontId="87" fillId="0" borderId="65" xfId="129" applyFont="1" applyBorder="1" applyAlignment="1">
      <alignment horizontal="center" vertical="center" wrapText="1"/>
    </xf>
    <xf numFmtId="0" fontId="87" fillId="0" borderId="66" xfId="129" applyFont="1" applyBorder="1" applyAlignment="1">
      <alignment horizontal="center" vertical="center" wrapText="1"/>
    </xf>
    <xf numFmtId="0" fontId="88" fillId="0" borderId="64" xfId="129" applyFont="1" applyBorder="1" applyAlignment="1">
      <alignment horizontal="center" vertical="center" wrapText="1"/>
    </xf>
    <xf numFmtId="0" fontId="88" fillId="0" borderId="65" xfId="129" applyFont="1" applyBorder="1" applyAlignment="1">
      <alignment horizontal="center" vertical="center" wrapText="1"/>
    </xf>
    <xf numFmtId="0" fontId="88" fillId="0" borderId="66" xfId="129" applyFont="1" applyBorder="1" applyAlignment="1">
      <alignment horizontal="center" vertical="center" wrapText="1"/>
    </xf>
    <xf numFmtId="0" fontId="79" fillId="0" borderId="68" xfId="129" applyFont="1" applyBorder="1" applyAlignment="1">
      <alignment horizontal="left" vertical="top" wrapText="1"/>
    </xf>
    <xf numFmtId="0" fontId="90" fillId="50" borderId="64" xfId="129" applyFont="1" applyFill="1" applyBorder="1" applyAlignment="1">
      <alignment horizontal="center" vertical="center" wrapText="1"/>
    </xf>
    <xf numFmtId="0" fontId="90" fillId="50" borderId="65" xfId="129" applyFont="1" applyFill="1" applyBorder="1" applyAlignment="1">
      <alignment horizontal="center" vertical="center" wrapText="1"/>
    </xf>
    <xf numFmtId="0" fontId="90" fillId="50" borderId="66" xfId="129" applyFont="1" applyFill="1" applyBorder="1" applyAlignment="1">
      <alignment horizontal="center" vertical="center" wrapText="1"/>
    </xf>
    <xf numFmtId="0" fontId="79" fillId="0" borderId="64" xfId="129" applyFont="1" applyBorder="1" applyAlignment="1">
      <alignment horizontal="center" vertical="center" wrapText="1"/>
    </xf>
    <xf numFmtId="0" fontId="79" fillId="0" borderId="66" xfId="129" applyFont="1" applyBorder="1" applyAlignment="1">
      <alignment horizontal="center" vertical="center" wrapText="1"/>
    </xf>
    <xf numFmtId="12" fontId="94" fillId="50" borderId="42" xfId="129" applyNumberFormat="1" applyFont="1" applyFill="1" applyBorder="1" applyAlignment="1">
      <alignment horizontal="center" vertical="center" wrapText="1"/>
    </xf>
    <xf numFmtId="0" fontId="90" fillId="50" borderId="42" xfId="129" applyFont="1" applyFill="1" applyBorder="1" applyAlignment="1">
      <alignment horizontal="center" vertical="top"/>
    </xf>
    <xf numFmtId="0" fontId="92" fillId="0" borderId="65" xfId="129" applyFont="1" applyBorder="1" applyAlignment="1">
      <alignment horizontal="left" vertical="center" wrapText="1"/>
    </xf>
    <xf numFmtId="0" fontId="98" fillId="50" borderId="42" xfId="128" applyFont="1" applyFill="1" applyBorder="1" applyAlignment="1">
      <alignment horizontal="center" vertical="top"/>
    </xf>
    <xf numFmtId="0" fontId="1" fillId="0" borderId="64" xfId="128" applyFont="1" applyBorder="1" applyAlignment="1">
      <alignment horizontal="left" vertical="top" wrapText="1"/>
    </xf>
    <xf numFmtId="0" fontId="1" fillId="0" borderId="66" xfId="128" applyFont="1" applyBorder="1" applyAlignment="1">
      <alignment horizontal="left" vertical="top" wrapText="1"/>
    </xf>
    <xf numFmtId="0" fontId="79" fillId="0" borderId="64" xfId="128" applyFont="1" applyBorder="1" applyAlignment="1">
      <alignment horizontal="center" vertical="top" wrapText="1"/>
    </xf>
    <xf numFmtId="0" fontId="79" fillId="0" borderId="65" xfId="128" applyFont="1" applyBorder="1" applyAlignment="1">
      <alignment horizontal="center" vertical="top" wrapText="1"/>
    </xf>
    <xf numFmtId="0" fontId="79" fillId="0" borderId="66" xfId="128" applyFont="1" applyBorder="1" applyAlignment="1">
      <alignment horizontal="center" vertical="top" wrapText="1"/>
    </xf>
    <xf numFmtId="0" fontId="79" fillId="0" borderId="68" xfId="128" applyFont="1" applyBorder="1" applyAlignment="1">
      <alignment horizontal="left" vertical="top" wrapText="1"/>
    </xf>
    <xf numFmtId="0" fontId="79" fillId="0" borderId="64" xfId="128" applyFont="1" applyBorder="1" applyAlignment="1">
      <alignment horizontal="center" vertical="center" wrapText="1"/>
    </xf>
    <xf numFmtId="0" fontId="79" fillId="0" borderId="66" xfId="128" applyFont="1" applyBorder="1" applyAlignment="1">
      <alignment horizontal="center" vertical="center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1" xfId="129" xr:uid="{503619DC-1736-42F5-8113-9D1C849008E0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5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796583</xdr:colOff>
      <xdr:row>4</xdr:row>
      <xdr:rowOff>539749</xdr:rowOff>
    </xdr:from>
    <xdr:to>
      <xdr:col>16</xdr:col>
      <xdr:colOff>1044736</xdr:colOff>
      <xdr:row>10</xdr:row>
      <xdr:rowOff>881061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A0945-A64B-FCC9-3247-57B24C29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74521" y="2468562"/>
          <a:ext cx="6153653" cy="4770437"/>
        </a:xfrm>
        <a:prstGeom prst="rect">
          <a:avLst/>
        </a:prstGeom>
      </xdr:spPr>
    </xdr:pic>
    <xdr:clientData/>
  </xdr:twoCellAnchor>
  <xdr:twoCellAnchor editAs="oneCell">
    <xdr:from>
      <xdr:col>10</xdr:col>
      <xdr:colOff>1170420</xdr:colOff>
      <xdr:row>98</xdr:row>
      <xdr:rowOff>432954</xdr:rowOff>
    </xdr:from>
    <xdr:to>
      <xdr:col>16</xdr:col>
      <xdr:colOff>427366</xdr:colOff>
      <xdr:row>113</xdr:row>
      <xdr:rowOff>88034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7E78D9-91B4-4D32-9A16-59A583A61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8875" y="92617636"/>
          <a:ext cx="5197082" cy="4053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@/Cuc-thu/d/MINHHUNG/Truyentai/Phong-A-TPHCM/LUUTAM/VBAO/BookJHFGJGXBGCCNCVCCVVCVCC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PRINTING/COSTING%20FOR%20MER/MUNSTER/MUNSTER%20FALL%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Documents%20and%20Settings/ThuTo/Desktop/Unavailable/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TRIMS%20&amp;%20FABRIC%20LIST/ATREEBUTES/PRODUCTION/AW11/TRIM/MAI/BCThue/Nam%202009/Tu%20van%20ke%20toan/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MAI/BCThue/Nam%202009/Tu%20van%20ke%20toan/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erchandising/C/MAI/BCThue/Nam%202009/Tu%20van%20ke%20toan/Monthly%20report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uc-thu/d/MINHHUNG/Truyentai/Phong-A-TPHCM/LUUTAM/VBAO/BookJHFGJGXBGCCNCVCCVVCV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41"/>
  <sheetViews>
    <sheetView tabSelected="1" view="pageBreakPreview" zoomScale="40" zoomScaleNormal="10" zoomScaleSheetLayoutView="40" zoomScalePageLayoutView="25" workbookViewId="0">
      <selection activeCell="G5" sqref="G5:M8"/>
    </sheetView>
  </sheetViews>
  <sheetFormatPr defaultColWidth="9.140625" defaultRowHeight="16.5"/>
  <cols>
    <col min="1" max="1" width="8.42578125" style="49" customWidth="1"/>
    <col min="2" max="2" width="25" style="49" customWidth="1"/>
    <col min="3" max="3" width="24.5703125" style="49" customWidth="1"/>
    <col min="4" max="4" width="28.140625" style="49" customWidth="1"/>
    <col min="5" max="5" width="22.85546875" style="49" customWidth="1"/>
    <col min="6" max="6" width="23.5703125" style="49" customWidth="1"/>
    <col min="7" max="7" width="20" style="50" customWidth="1"/>
    <col min="8" max="8" width="20" style="49" customWidth="1"/>
    <col min="9" max="9" width="20.85546875" style="49" customWidth="1"/>
    <col min="10" max="10" width="16" style="49" customWidth="1"/>
    <col min="11" max="11" width="17.5703125" style="49" customWidth="1"/>
    <col min="12" max="12" width="20.140625" style="49" customWidth="1"/>
    <col min="13" max="13" width="16.5703125" style="49" customWidth="1"/>
    <col min="14" max="15" width="13.42578125" style="49" customWidth="1"/>
    <col min="16" max="16" width="7.42578125" style="49" customWidth="1"/>
    <col min="17" max="17" width="20.42578125" style="49" customWidth="1"/>
    <col min="18" max="19" width="10.85546875" style="49" bestFit="1" customWidth="1"/>
    <col min="20" max="16384" width="9.140625" style="49"/>
  </cols>
  <sheetData>
    <row r="1" spans="1:25" s="317" customFormat="1" ht="39.950000000000003" customHeight="1">
      <c r="A1" s="314"/>
      <c r="B1" s="314"/>
      <c r="C1" s="314"/>
      <c r="D1" s="315"/>
      <c r="E1" s="314"/>
      <c r="F1" s="314"/>
      <c r="G1" s="314"/>
      <c r="H1" s="314"/>
      <c r="I1" s="314"/>
      <c r="J1" s="314"/>
      <c r="K1" s="314"/>
      <c r="L1" s="316"/>
      <c r="M1" s="316"/>
      <c r="N1" s="491" t="s">
        <v>73</v>
      </c>
      <c r="O1" s="491" t="s">
        <v>73</v>
      </c>
      <c r="P1" s="492" t="s">
        <v>74</v>
      </c>
      <c r="Q1" s="492"/>
    </row>
    <row r="2" spans="1:25" s="317" customFormat="1" ht="39.950000000000003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6"/>
      <c r="M2" s="316"/>
      <c r="N2" s="491" t="s">
        <v>75</v>
      </c>
      <c r="O2" s="491" t="s">
        <v>75</v>
      </c>
      <c r="P2" s="493" t="s">
        <v>76</v>
      </c>
      <c r="Q2" s="493"/>
    </row>
    <row r="3" spans="1:25" s="317" customFormat="1" ht="39.950000000000003" customHeight="1">
      <c r="A3" s="314"/>
      <c r="B3" s="314"/>
      <c r="C3" s="314"/>
      <c r="D3" s="314"/>
      <c r="E3" s="199"/>
      <c r="F3" s="314"/>
      <c r="G3" s="314"/>
      <c r="H3" s="314"/>
      <c r="I3" s="314"/>
      <c r="J3" s="314"/>
      <c r="K3" s="314"/>
      <c r="L3" s="316"/>
      <c r="M3" s="316"/>
      <c r="N3" s="491" t="s">
        <v>77</v>
      </c>
      <c r="O3" s="491" t="s">
        <v>77</v>
      </c>
      <c r="P3" s="494" t="s">
        <v>79</v>
      </c>
      <c r="Q3" s="492"/>
    </row>
    <row r="4" spans="1:25" s="318" customFormat="1" ht="33" customHeight="1" thickBot="1">
      <c r="B4" s="319" t="s">
        <v>460</v>
      </c>
      <c r="G4" s="320"/>
      <c r="H4" s="318" t="str">
        <f>UPPER(G3)</f>
        <v/>
      </c>
    </row>
    <row r="5" spans="1:25" s="318" customFormat="1" ht="57.95" customHeight="1">
      <c r="B5" s="321" t="s">
        <v>0</v>
      </c>
      <c r="C5" s="321"/>
      <c r="D5" s="319"/>
      <c r="F5" s="322"/>
      <c r="G5" s="496"/>
      <c r="H5" s="497"/>
      <c r="I5" s="497"/>
      <c r="J5" s="497"/>
      <c r="K5" s="497"/>
      <c r="L5" s="497"/>
      <c r="M5" s="498"/>
    </row>
    <row r="6" spans="1:25" s="323" customFormat="1" ht="57.95" customHeight="1">
      <c r="B6" s="324" t="s">
        <v>43</v>
      </c>
      <c r="C6" s="324"/>
      <c r="D6" s="325" t="s">
        <v>418</v>
      </c>
      <c r="E6" s="326"/>
      <c r="F6" s="324"/>
      <c r="G6" s="499"/>
      <c r="H6" s="500"/>
      <c r="I6" s="500"/>
      <c r="J6" s="500"/>
      <c r="K6" s="500"/>
      <c r="L6" s="500"/>
      <c r="M6" s="501"/>
      <c r="N6" s="327"/>
      <c r="O6" s="327"/>
      <c r="P6" s="327"/>
      <c r="Q6" s="327"/>
    </row>
    <row r="7" spans="1:25" s="323" customFormat="1" ht="57.95" customHeight="1">
      <c r="B7" s="324" t="s">
        <v>44</v>
      </c>
      <c r="C7" s="324"/>
      <c r="D7" s="325" t="s">
        <v>337</v>
      </c>
      <c r="E7" s="325"/>
      <c r="F7" s="324"/>
      <c r="G7" s="499"/>
      <c r="H7" s="500"/>
      <c r="I7" s="500"/>
      <c r="J7" s="500"/>
      <c r="K7" s="500"/>
      <c r="L7" s="500"/>
      <c r="M7" s="501"/>
      <c r="N7" s="327"/>
      <c r="O7" s="327"/>
      <c r="P7" s="327"/>
      <c r="Q7" s="327"/>
    </row>
    <row r="8" spans="1:25" s="323" customFormat="1" ht="77.099999999999994" customHeight="1" thickBot="1">
      <c r="B8" s="324" t="s">
        <v>45</v>
      </c>
      <c r="C8" s="324"/>
      <c r="D8" s="495" t="s">
        <v>338</v>
      </c>
      <c r="E8" s="495"/>
      <c r="F8" s="495"/>
      <c r="G8" s="502"/>
      <c r="H8" s="503"/>
      <c r="I8" s="503"/>
      <c r="J8" s="503"/>
      <c r="K8" s="503"/>
      <c r="L8" s="503"/>
      <c r="M8" s="504"/>
      <c r="N8" s="327"/>
      <c r="O8" s="327"/>
      <c r="P8" s="327"/>
      <c r="Q8" s="327"/>
      <c r="Y8" s="328"/>
    </row>
    <row r="9" spans="1:25" s="329" customFormat="1" ht="48.6" customHeight="1">
      <c r="B9" s="330" t="s">
        <v>1</v>
      </c>
      <c r="C9" s="330"/>
      <c r="D9" s="331" t="s">
        <v>435</v>
      </c>
      <c r="E9" s="331"/>
      <c r="F9" s="332"/>
      <c r="G9" s="333"/>
      <c r="H9" s="332"/>
      <c r="I9" s="332"/>
      <c r="J9" s="332"/>
      <c r="K9" s="332"/>
      <c r="L9" s="332"/>
      <c r="M9" s="332"/>
      <c r="N9" s="332"/>
      <c r="O9" s="332"/>
      <c r="P9" s="332"/>
      <c r="Q9" s="332"/>
    </row>
    <row r="10" spans="1:25" s="329" customFormat="1" ht="48.6" customHeight="1">
      <c r="B10" s="334" t="s">
        <v>2</v>
      </c>
      <c r="C10" s="334"/>
      <c r="D10" s="335" t="s">
        <v>247</v>
      </c>
      <c r="E10" s="336"/>
      <c r="F10" s="336"/>
      <c r="G10" s="337"/>
      <c r="H10" s="336"/>
      <c r="I10" s="338"/>
      <c r="J10" s="339" t="s">
        <v>46</v>
      </c>
      <c r="K10" s="338"/>
      <c r="L10" s="340"/>
      <c r="M10" s="338" t="s">
        <v>329</v>
      </c>
      <c r="N10" s="341"/>
      <c r="O10" s="341"/>
      <c r="P10" s="341"/>
      <c r="Q10" s="341"/>
    </row>
    <row r="11" spans="1:25" s="329" customFormat="1" ht="95.1" customHeight="1">
      <c r="B11" s="338" t="s">
        <v>3</v>
      </c>
      <c r="C11" s="338"/>
      <c r="D11" s="507">
        <v>45532</v>
      </c>
      <c r="E11" s="508"/>
      <c r="F11" s="508"/>
      <c r="G11" s="343"/>
      <c r="H11" s="342"/>
      <c r="I11" s="338"/>
      <c r="J11" s="339" t="s">
        <v>4</v>
      </c>
      <c r="K11" s="338"/>
      <c r="L11" s="340"/>
      <c r="M11" s="505" t="s">
        <v>248</v>
      </c>
      <c r="N11" s="505"/>
      <c r="O11" s="505"/>
      <c r="P11" s="505"/>
      <c r="Q11" s="505"/>
    </row>
    <row r="12" spans="1:25" s="329" customFormat="1" ht="48.6" customHeight="1">
      <c r="B12" s="338" t="s">
        <v>5</v>
      </c>
      <c r="C12" s="338"/>
      <c r="D12" s="344"/>
      <c r="E12" s="338"/>
      <c r="F12" s="338"/>
      <c r="G12" s="345"/>
      <c r="H12" s="346"/>
      <c r="I12" s="338"/>
      <c r="J12" s="339" t="s">
        <v>40</v>
      </c>
      <c r="M12" s="338" t="s">
        <v>112</v>
      </c>
      <c r="N12" s="338"/>
      <c r="O12" s="346"/>
      <c r="P12" s="346"/>
      <c r="Q12" s="341"/>
    </row>
    <row r="13" spans="1:25" s="329" customFormat="1" ht="48.6" customHeight="1">
      <c r="B13" s="509"/>
      <c r="C13" s="509"/>
      <c r="D13" s="509"/>
      <c r="E13" s="509"/>
      <c r="F13" s="509"/>
      <c r="G13" s="345"/>
      <c r="H13" s="346"/>
      <c r="I13" s="338"/>
      <c r="J13" s="339" t="s">
        <v>6</v>
      </c>
      <c r="K13" s="338"/>
      <c r="L13" s="340"/>
      <c r="M13" s="338" t="s">
        <v>195</v>
      </c>
      <c r="N13" s="346"/>
      <c r="O13" s="341"/>
      <c r="P13" s="341"/>
      <c r="Q13" s="346"/>
    </row>
    <row r="14" spans="1:25" s="329" customFormat="1" ht="48.6" customHeight="1">
      <c r="B14" s="338" t="s">
        <v>50</v>
      </c>
      <c r="C14" s="338"/>
      <c r="D14" s="338" t="s">
        <v>7</v>
      </c>
      <c r="E14" s="338"/>
      <c r="F14" s="338"/>
      <c r="G14" s="347"/>
      <c r="H14" s="338"/>
      <c r="I14" s="338"/>
      <c r="J14" s="339" t="s">
        <v>8</v>
      </c>
      <c r="K14" s="338"/>
      <c r="L14" s="340"/>
      <c r="M14" s="341" t="s">
        <v>196</v>
      </c>
      <c r="N14" s="341"/>
      <c r="O14" s="341"/>
      <c r="P14" s="341"/>
      <c r="Q14" s="341"/>
    </row>
    <row r="15" spans="1:25" s="329" customFormat="1" ht="32.450000000000003" customHeight="1">
      <c r="B15" s="348" t="s">
        <v>64</v>
      </c>
      <c r="C15" s="348"/>
      <c r="D15" s="348"/>
      <c r="E15" s="330"/>
      <c r="F15" s="330"/>
      <c r="G15" s="349"/>
      <c r="H15" s="330"/>
      <c r="I15" s="330"/>
      <c r="J15" s="330"/>
      <c r="K15" s="330"/>
      <c r="L15" s="330"/>
      <c r="M15" s="330"/>
      <c r="N15" s="330"/>
      <c r="O15" s="330"/>
      <c r="P15" s="330"/>
      <c r="Q15" s="330"/>
    </row>
    <row r="16" spans="1:25" s="350" customFormat="1" ht="18.75" customHeight="1"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</row>
    <row r="17" spans="1:18" s="352" customFormat="1" ht="93" customHeight="1">
      <c r="B17" s="353"/>
      <c r="C17" s="354" t="s">
        <v>72</v>
      </c>
      <c r="D17" s="354" t="s">
        <v>9</v>
      </c>
      <c r="E17" s="355"/>
      <c r="F17" s="355" t="s">
        <v>56</v>
      </c>
      <c r="G17" s="355" t="s">
        <v>60</v>
      </c>
      <c r="H17" s="355" t="s">
        <v>10</v>
      </c>
      <c r="I17" s="355" t="s">
        <v>57</v>
      </c>
      <c r="J17" s="355" t="s">
        <v>58</v>
      </c>
      <c r="K17" s="355" t="s">
        <v>437</v>
      </c>
      <c r="L17" s="510" t="s">
        <v>436</v>
      </c>
      <c r="M17" s="510"/>
      <c r="N17" s="510"/>
      <c r="O17" s="510"/>
      <c r="P17" s="356"/>
      <c r="Q17" s="357" t="s">
        <v>11</v>
      </c>
    </row>
    <row r="18" spans="1:18" s="352" customFormat="1" ht="92.25" customHeight="1">
      <c r="B18" s="429" t="s">
        <v>12</v>
      </c>
      <c r="C18" s="358" t="s">
        <v>438</v>
      </c>
      <c r="D18" s="359" t="s">
        <v>39</v>
      </c>
      <c r="E18" s="360"/>
      <c r="F18" s="361"/>
      <c r="G18" s="361">
        <v>19</v>
      </c>
      <c r="H18" s="361">
        <v>52</v>
      </c>
      <c r="I18" s="361">
        <v>60</v>
      </c>
      <c r="J18" s="361">
        <v>34</v>
      </c>
      <c r="K18" s="361">
        <v>11</v>
      </c>
      <c r="L18" s="511" t="s">
        <v>339</v>
      </c>
      <c r="M18" s="511"/>
      <c r="N18" s="511"/>
      <c r="O18" s="511"/>
      <c r="P18" s="361"/>
      <c r="Q18" s="362">
        <f>SUM(E18:P18)</f>
        <v>176</v>
      </c>
    </row>
    <row r="19" spans="1:18" s="352" customFormat="1" ht="92.25" customHeight="1">
      <c r="B19" s="429" t="s">
        <v>63</v>
      </c>
      <c r="C19" s="358" t="str">
        <f>C18</f>
        <v>50326-00001</v>
      </c>
      <c r="D19" s="359" t="str">
        <f>D18</f>
        <v>BLACK</v>
      </c>
      <c r="E19" s="360"/>
      <c r="F19" s="361"/>
      <c r="G19" s="361">
        <f>ROUNDUP(G18*5%,0)</f>
        <v>1</v>
      </c>
      <c r="H19" s="361">
        <f t="shared" ref="H19:K19" si="0">ROUNDUP(H18*5%,0)</f>
        <v>3</v>
      </c>
      <c r="I19" s="361">
        <f t="shared" si="0"/>
        <v>3</v>
      </c>
      <c r="J19" s="361">
        <f t="shared" si="0"/>
        <v>2</v>
      </c>
      <c r="K19" s="361">
        <f t="shared" si="0"/>
        <v>1</v>
      </c>
      <c r="L19" s="511"/>
      <c r="M19" s="511"/>
      <c r="N19" s="511"/>
      <c r="O19" s="511"/>
      <c r="P19" s="363"/>
      <c r="Q19" s="362">
        <f>SUM(E19:P19)</f>
        <v>10</v>
      </c>
    </row>
    <row r="20" spans="1:18" s="364" customFormat="1" ht="92.25" customHeight="1">
      <c r="B20" s="365" t="s">
        <v>13</v>
      </c>
      <c r="C20" s="366"/>
      <c r="D20" s="367" t="str">
        <f>D18</f>
        <v>BLACK</v>
      </c>
      <c r="E20" s="368"/>
      <c r="F20" s="369"/>
      <c r="G20" s="369">
        <f t="shared" ref="G20:K20" si="1">SUM(G18:G19)</f>
        <v>20</v>
      </c>
      <c r="H20" s="369">
        <f t="shared" si="1"/>
        <v>55</v>
      </c>
      <c r="I20" s="369">
        <f t="shared" si="1"/>
        <v>63</v>
      </c>
      <c r="J20" s="369">
        <f t="shared" si="1"/>
        <v>36</v>
      </c>
      <c r="K20" s="369">
        <f t="shared" si="1"/>
        <v>12</v>
      </c>
      <c r="L20" s="370"/>
      <c r="M20" s="369"/>
      <c r="N20" s="369"/>
      <c r="O20" s="369"/>
      <c r="P20" s="369"/>
      <c r="Q20" s="369">
        <f>SUM(Q18:Q19)</f>
        <v>186</v>
      </c>
    </row>
    <row r="21" spans="1:18" s="352" customFormat="1" ht="40.5" customHeight="1">
      <c r="B21" s="371"/>
      <c r="C21" s="371"/>
      <c r="D21" s="371"/>
      <c r="E21" s="372"/>
      <c r="F21" s="372"/>
      <c r="G21" s="373"/>
      <c r="H21" s="372"/>
      <c r="I21" s="372"/>
      <c r="J21" s="372"/>
      <c r="K21" s="372"/>
      <c r="L21" s="372"/>
      <c r="M21" s="374"/>
      <c r="N21" s="374"/>
      <c r="O21" s="374"/>
      <c r="P21" s="374"/>
      <c r="Q21" s="357"/>
    </row>
    <row r="22" spans="1:18" s="352" customFormat="1" ht="88.5" customHeight="1">
      <c r="B22" s="353"/>
      <c r="C22" s="354" t="s">
        <v>72</v>
      </c>
      <c r="D22" s="354" t="s">
        <v>9</v>
      </c>
      <c r="E22" s="355"/>
      <c r="F22" s="355" t="s">
        <v>56</v>
      </c>
      <c r="G22" s="355" t="s">
        <v>60</v>
      </c>
      <c r="H22" s="355" t="s">
        <v>10</v>
      </c>
      <c r="I22" s="355" t="s">
        <v>57</v>
      </c>
      <c r="J22" s="355" t="s">
        <v>58</v>
      </c>
      <c r="K22" s="355" t="s">
        <v>437</v>
      </c>
      <c r="L22" s="510" t="s">
        <v>436</v>
      </c>
      <c r="M22" s="510"/>
      <c r="N22" s="510"/>
      <c r="O22" s="510"/>
      <c r="P22" s="356"/>
      <c r="Q22" s="357" t="s">
        <v>11</v>
      </c>
    </row>
    <row r="23" spans="1:18" s="352" customFormat="1" ht="87" customHeight="1">
      <c r="B23" s="429" t="s">
        <v>12</v>
      </c>
      <c r="C23" s="358" t="s">
        <v>439</v>
      </c>
      <c r="D23" s="359" t="s">
        <v>340</v>
      </c>
      <c r="E23" s="360"/>
      <c r="F23" s="361"/>
      <c r="G23" s="361">
        <v>24</v>
      </c>
      <c r="H23" s="361">
        <v>64</v>
      </c>
      <c r="I23" s="361">
        <v>67</v>
      </c>
      <c r="J23" s="361">
        <v>39</v>
      </c>
      <c r="K23" s="361">
        <v>18</v>
      </c>
      <c r="L23" s="511" t="s">
        <v>339</v>
      </c>
      <c r="M23" s="511"/>
      <c r="N23" s="511"/>
      <c r="O23" s="511"/>
      <c r="P23" s="361"/>
      <c r="Q23" s="362">
        <f>SUM(E23:P23)</f>
        <v>212</v>
      </c>
    </row>
    <row r="24" spans="1:18" s="352" customFormat="1" ht="87" customHeight="1">
      <c r="B24" s="429" t="s">
        <v>63</v>
      </c>
      <c r="C24" s="358" t="str">
        <f>C23</f>
        <v>50326-06537</v>
      </c>
      <c r="D24" s="359" t="str">
        <f>D23</f>
        <v>ABBEY STONE</v>
      </c>
      <c r="E24" s="360"/>
      <c r="F24" s="361"/>
      <c r="G24" s="361">
        <f>ROUNDUP(G23*5%,0)</f>
        <v>2</v>
      </c>
      <c r="H24" s="361">
        <f t="shared" ref="H24" si="2">ROUNDUP(H23*5%,0)</f>
        <v>4</v>
      </c>
      <c r="I24" s="361">
        <f t="shared" ref="I24" si="3">ROUNDUP(I23*5%,0)</f>
        <v>4</v>
      </c>
      <c r="J24" s="361">
        <f t="shared" ref="J24" si="4">ROUNDUP(J23*5%,0)</f>
        <v>2</v>
      </c>
      <c r="K24" s="361">
        <f t="shared" ref="K24" si="5">ROUNDUP(K23*5%,0)</f>
        <v>1</v>
      </c>
      <c r="L24" s="511"/>
      <c r="M24" s="511"/>
      <c r="N24" s="511"/>
      <c r="O24" s="511"/>
      <c r="P24" s="363"/>
      <c r="Q24" s="362">
        <f>SUM(E24:P24)</f>
        <v>13</v>
      </c>
    </row>
    <row r="25" spans="1:18" s="364" customFormat="1" ht="87" customHeight="1">
      <c r="B25" s="365" t="s">
        <v>13</v>
      </c>
      <c r="C25" s="366"/>
      <c r="D25" s="367" t="str">
        <f>D23</f>
        <v>ABBEY STONE</v>
      </c>
      <c r="E25" s="368"/>
      <c r="F25" s="369"/>
      <c r="G25" s="369">
        <f t="shared" ref="G25:K25" si="6">SUM(G23:G24)</f>
        <v>26</v>
      </c>
      <c r="H25" s="369">
        <f t="shared" si="6"/>
        <v>68</v>
      </c>
      <c r="I25" s="369">
        <f t="shared" si="6"/>
        <v>71</v>
      </c>
      <c r="J25" s="369">
        <f t="shared" si="6"/>
        <v>41</v>
      </c>
      <c r="K25" s="369">
        <f t="shared" si="6"/>
        <v>19</v>
      </c>
      <c r="L25" s="370"/>
      <c r="M25" s="369"/>
      <c r="N25" s="369"/>
      <c r="O25" s="369"/>
      <c r="P25" s="369"/>
      <c r="Q25" s="369">
        <f>SUM(Q23:Q24)</f>
        <v>225</v>
      </c>
    </row>
    <row r="26" spans="1:18" s="421" customFormat="1" ht="78.95" customHeight="1">
      <c r="B26" s="422"/>
      <c r="C26" s="423"/>
      <c r="D26" s="424"/>
      <c r="E26" s="425"/>
      <c r="F26" s="426"/>
      <c r="G26" s="426"/>
      <c r="H26" s="426"/>
      <c r="I26" s="426"/>
      <c r="J26" s="426"/>
      <c r="K26" s="426"/>
      <c r="L26" s="427"/>
      <c r="M26" s="426"/>
      <c r="N26" s="426"/>
      <c r="O26" s="426"/>
      <c r="P26" s="426"/>
      <c r="Q26" s="426"/>
    </row>
    <row r="27" spans="1:18" s="364" customFormat="1" ht="52.5">
      <c r="B27" s="375" t="s">
        <v>121</v>
      </c>
      <c r="C27" s="376"/>
      <c r="D27" s="375"/>
      <c r="E27" s="377"/>
      <c r="F27" s="378"/>
      <c r="G27" s="378">
        <f>G20+G25</f>
        <v>46</v>
      </c>
      <c r="H27" s="378">
        <f t="shared" ref="H27:K27" si="7">H20+H25</f>
        <v>123</v>
      </c>
      <c r="I27" s="378">
        <f t="shared" si="7"/>
        <v>134</v>
      </c>
      <c r="J27" s="378">
        <f t="shared" si="7"/>
        <v>77</v>
      </c>
      <c r="K27" s="378">
        <f t="shared" si="7"/>
        <v>31</v>
      </c>
      <c r="L27" s="378"/>
      <c r="M27" s="378"/>
      <c r="N27" s="378"/>
      <c r="O27" s="378"/>
      <c r="P27" s="378"/>
      <c r="Q27" s="378">
        <f>Q20+Q25</f>
        <v>411</v>
      </c>
    </row>
    <row r="28" spans="1:18" s="379" customFormat="1" ht="20.25" customHeight="1">
      <c r="B28" s="380"/>
      <c r="C28" s="381"/>
      <c r="D28" s="506" t="s">
        <v>184</v>
      </c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</row>
    <row r="29" spans="1:18" s="317" customFormat="1" ht="54.95" customHeight="1">
      <c r="B29" s="332" t="s">
        <v>14</v>
      </c>
      <c r="C29" s="382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</row>
    <row r="30" spans="1:18" s="385" customFormat="1" ht="157.5" customHeight="1">
      <c r="A30" s="482" t="s">
        <v>15</v>
      </c>
      <c r="B30" s="482"/>
      <c r="C30" s="482"/>
      <c r="D30" s="383" t="s">
        <v>16</v>
      </c>
      <c r="E30" s="383" t="s">
        <v>17</v>
      </c>
      <c r="F30" s="383" t="s">
        <v>18</v>
      </c>
      <c r="G30" s="384" t="s">
        <v>19</v>
      </c>
      <c r="H30" s="384" t="s">
        <v>20</v>
      </c>
      <c r="I30" s="384" t="s">
        <v>34</v>
      </c>
      <c r="J30" s="384" t="s">
        <v>181</v>
      </c>
      <c r="K30" s="384" t="s">
        <v>179</v>
      </c>
      <c r="L30" s="384" t="s">
        <v>180</v>
      </c>
      <c r="M30" s="384" t="s">
        <v>36</v>
      </c>
      <c r="N30" s="490" t="s">
        <v>51</v>
      </c>
      <c r="O30" s="490"/>
      <c r="P30" s="490"/>
      <c r="Q30" s="490"/>
    </row>
    <row r="31" spans="1:18" s="386" customFormat="1" ht="45.75" customHeight="1">
      <c r="A31" s="512" t="str">
        <f>$D$18</f>
        <v>BLACK</v>
      </c>
      <c r="B31" s="512"/>
      <c r="C31" s="512"/>
      <c r="D31" s="512"/>
      <c r="E31" s="512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</row>
    <row r="32" spans="1:18" s="437" customFormat="1" ht="212.25" customHeight="1">
      <c r="A32" s="430">
        <v>1</v>
      </c>
      <c r="B32" s="513" t="str">
        <f>$M$11</f>
        <v>BRUSHED FLEECE 100% COTTON (30/1+8/1) HEAVY WASHING_350GSM</v>
      </c>
      <c r="C32" s="513"/>
      <c r="D32" s="431" t="s">
        <v>113</v>
      </c>
      <c r="E32" s="431" t="s">
        <v>339</v>
      </c>
      <c r="F32" s="430" t="s">
        <v>10</v>
      </c>
      <c r="G32" s="432">
        <f>$Q$20</f>
        <v>186</v>
      </c>
      <c r="H32" s="433">
        <v>1.43</v>
      </c>
      <c r="I32" s="434">
        <f>H32*G32</f>
        <v>265.97999999999996</v>
      </c>
      <c r="J32" s="435">
        <f>(I32*3.9%+(I32/50)*0.5)</f>
        <v>13.033019999999997</v>
      </c>
      <c r="K32" s="435">
        <v>0</v>
      </c>
      <c r="L32" s="435">
        <v>0</v>
      </c>
      <c r="M32" s="436">
        <f>ROUNDUP(SUM(I32:L32),0)</f>
        <v>280</v>
      </c>
      <c r="N32" s="514" t="s">
        <v>441</v>
      </c>
      <c r="O32" s="514"/>
      <c r="P32" s="514"/>
      <c r="Q32" s="514"/>
      <c r="R32" s="437">
        <f>267+13</f>
        <v>280</v>
      </c>
    </row>
    <row r="33" spans="1:19" s="437" customFormat="1" ht="179.25" customHeight="1">
      <c r="A33" s="430">
        <v>2</v>
      </c>
      <c r="B33" s="513" t="s">
        <v>249</v>
      </c>
      <c r="C33" s="513"/>
      <c r="D33" s="431" t="s">
        <v>250</v>
      </c>
      <c r="E33" s="431" t="s">
        <v>339</v>
      </c>
      <c r="F33" s="430" t="s">
        <v>10</v>
      </c>
      <c r="G33" s="432">
        <f>$Q$20</f>
        <v>186</v>
      </c>
      <c r="H33" s="433">
        <v>0.26500000000000001</v>
      </c>
      <c r="I33" s="434">
        <f>H33*G33</f>
        <v>49.29</v>
      </c>
      <c r="J33" s="435">
        <f>(I33*3.2%+(I33/50)*0.5)</f>
        <v>2.0701800000000001</v>
      </c>
      <c r="K33" s="435">
        <v>0</v>
      </c>
      <c r="L33" s="435">
        <v>0</v>
      </c>
      <c r="M33" s="436">
        <f>ROUNDUP(SUM(I33:L33),0)</f>
        <v>52</v>
      </c>
      <c r="N33" s="514" t="s">
        <v>440</v>
      </c>
      <c r="O33" s="514"/>
      <c r="P33" s="514"/>
      <c r="Q33" s="514"/>
    </row>
    <row r="34" spans="1:19" s="386" customFormat="1" ht="45.75" customHeight="1">
      <c r="A34" s="512" t="str">
        <f>D23</f>
        <v>ABBEY STONE</v>
      </c>
      <c r="B34" s="512"/>
      <c r="C34" s="512"/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</row>
    <row r="35" spans="1:19" s="437" customFormat="1" ht="315.75" customHeight="1">
      <c r="A35" s="430">
        <v>1</v>
      </c>
      <c r="B35" s="513" t="str">
        <f>$M$11</f>
        <v>BRUSHED FLEECE 100% COTTON (30/1+8/1) HEAVY WASHING_350GSM</v>
      </c>
      <c r="C35" s="513"/>
      <c r="D35" s="431" t="s">
        <v>113</v>
      </c>
      <c r="E35" s="431" t="s">
        <v>339</v>
      </c>
      <c r="F35" s="430" t="s">
        <v>10</v>
      </c>
      <c r="G35" s="432">
        <f>$Q$25</f>
        <v>225</v>
      </c>
      <c r="H35" s="433">
        <v>1.43</v>
      </c>
      <c r="I35" s="434">
        <f>H35*G35</f>
        <v>321.75</v>
      </c>
      <c r="J35" s="435">
        <f>(I35*4.4%+(I35/50)*0.5)</f>
        <v>17.374500000000001</v>
      </c>
      <c r="K35" s="435">
        <v>0</v>
      </c>
      <c r="L35" s="435">
        <v>0</v>
      </c>
      <c r="M35" s="436">
        <f>ROUNDUP(SUM(I35:L35),0)</f>
        <v>340</v>
      </c>
      <c r="N35" s="514" t="s">
        <v>442</v>
      </c>
      <c r="O35" s="514"/>
      <c r="P35" s="514"/>
      <c r="Q35" s="514"/>
      <c r="R35" s="437">
        <f>340-44-222</f>
        <v>74</v>
      </c>
      <c r="S35" s="437">
        <f>74+222+44</f>
        <v>340</v>
      </c>
    </row>
    <row r="36" spans="1:19" s="437" customFormat="1" ht="181.5" customHeight="1">
      <c r="A36" s="430">
        <v>2</v>
      </c>
      <c r="B36" s="513" t="s">
        <v>249</v>
      </c>
      <c r="C36" s="513"/>
      <c r="D36" s="431" t="s">
        <v>250</v>
      </c>
      <c r="E36" s="431" t="s">
        <v>339</v>
      </c>
      <c r="F36" s="430" t="s">
        <v>10</v>
      </c>
      <c r="G36" s="432">
        <f>G35</f>
        <v>225</v>
      </c>
      <c r="H36" s="433">
        <v>0.26500000000000001</v>
      </c>
      <c r="I36" s="434">
        <f>H36*G36</f>
        <v>59.625</v>
      </c>
      <c r="J36" s="435">
        <f>(I36*3.2%+(I36/50)*0.5)</f>
        <v>2.5042499999999999</v>
      </c>
      <c r="K36" s="435">
        <v>0</v>
      </c>
      <c r="L36" s="435">
        <v>0</v>
      </c>
      <c r="M36" s="436">
        <f>ROUNDUP(SUM(I36:L36),0)</f>
        <v>63</v>
      </c>
      <c r="N36" s="514" t="s">
        <v>440</v>
      </c>
      <c r="O36" s="514"/>
      <c r="P36" s="514"/>
      <c r="Q36" s="514"/>
    </row>
    <row r="37" spans="1:19" s="387" customFormat="1" ht="42" customHeight="1" thickBot="1">
      <c r="B37" s="388" t="s">
        <v>21</v>
      </c>
      <c r="G37" s="389"/>
      <c r="Q37" s="390"/>
    </row>
    <row r="38" spans="1:19" s="394" customFormat="1" ht="84" customHeight="1">
      <c r="A38" s="483" t="s">
        <v>22</v>
      </c>
      <c r="B38" s="484"/>
      <c r="C38" s="484"/>
      <c r="D38" s="484"/>
      <c r="E38" s="485"/>
      <c r="F38" s="391" t="s">
        <v>47</v>
      </c>
      <c r="G38" s="391" t="s">
        <v>23</v>
      </c>
      <c r="H38" s="486" t="s">
        <v>42</v>
      </c>
      <c r="I38" s="487"/>
      <c r="J38" s="393" t="s">
        <v>18</v>
      </c>
      <c r="K38" s="391" t="s">
        <v>48</v>
      </c>
      <c r="L38" s="391" t="s">
        <v>24</v>
      </c>
      <c r="M38" s="392" t="s">
        <v>25</v>
      </c>
      <c r="N38" s="392" t="s">
        <v>26</v>
      </c>
      <c r="O38" s="392" t="s">
        <v>27</v>
      </c>
      <c r="P38" s="488" t="s">
        <v>28</v>
      </c>
      <c r="Q38" s="489"/>
    </row>
    <row r="39" spans="1:19" s="329" customFormat="1" ht="77.25" customHeight="1">
      <c r="A39" s="395">
        <v>1</v>
      </c>
      <c r="B39" s="448" t="s">
        <v>421</v>
      </c>
      <c r="C39" s="449"/>
      <c r="D39" s="449"/>
      <c r="E39" s="449"/>
      <c r="F39" s="396" t="s">
        <v>339</v>
      </c>
      <c r="G39" s="200" t="s">
        <v>341</v>
      </c>
      <c r="H39" s="450" t="str">
        <f>$D$18</f>
        <v>BLACK</v>
      </c>
      <c r="I39" s="450" t="e">
        <f>#REF!</f>
        <v>#REF!</v>
      </c>
      <c r="J39" s="397" t="s">
        <v>29</v>
      </c>
      <c r="K39" s="397">
        <f>$Q$20</f>
        <v>186</v>
      </c>
      <c r="L39" s="201">
        <v>6.5000000000000002E-2</v>
      </c>
      <c r="M39" s="398">
        <f>ROUNDUP(K39*L39,0)</f>
        <v>13</v>
      </c>
      <c r="N39" s="398"/>
      <c r="O39" s="399">
        <f>M39</f>
        <v>13</v>
      </c>
      <c r="P39" s="454" t="s">
        <v>422</v>
      </c>
      <c r="Q39" s="455"/>
    </row>
    <row r="40" spans="1:19" s="329" customFormat="1" ht="77.25" customHeight="1">
      <c r="A40" s="395">
        <v>1</v>
      </c>
      <c r="B40" s="448" t="s">
        <v>421</v>
      </c>
      <c r="C40" s="449"/>
      <c r="D40" s="449"/>
      <c r="E40" s="449"/>
      <c r="F40" s="396" t="s">
        <v>339</v>
      </c>
      <c r="G40" s="200" t="s">
        <v>341</v>
      </c>
      <c r="H40" s="450" t="str">
        <f>$D$23</f>
        <v>ABBEY STONE</v>
      </c>
      <c r="I40" s="450" t="e">
        <f>#REF!</f>
        <v>#REF!</v>
      </c>
      <c r="J40" s="397" t="s">
        <v>29</v>
      </c>
      <c r="K40" s="397">
        <f>$Q$25</f>
        <v>225</v>
      </c>
      <c r="L40" s="201">
        <v>6.5000000000000002E-2</v>
      </c>
      <c r="M40" s="398">
        <f>ROUNDUP(K40*L40,0)</f>
        <v>15</v>
      </c>
      <c r="N40" s="398"/>
      <c r="O40" s="399">
        <f>M40</f>
        <v>15</v>
      </c>
      <c r="P40" s="454" t="s">
        <v>422</v>
      </c>
      <c r="Q40" s="455"/>
    </row>
    <row r="41" spans="1:19" s="329" customFormat="1" ht="77.25" customHeight="1">
      <c r="A41" s="395">
        <v>2</v>
      </c>
      <c r="B41" s="448" t="s">
        <v>342</v>
      </c>
      <c r="C41" s="449"/>
      <c r="D41" s="449"/>
      <c r="E41" s="449"/>
      <c r="F41" s="396" t="s">
        <v>39</v>
      </c>
      <c r="G41" s="200"/>
      <c r="H41" s="450" t="str">
        <f>$D$18</f>
        <v>BLACK</v>
      </c>
      <c r="I41" s="450" t="e">
        <f>#REF!</f>
        <v>#REF!</v>
      </c>
      <c r="J41" s="397" t="s">
        <v>29</v>
      </c>
      <c r="K41" s="397">
        <f>$Q$20</f>
        <v>186</v>
      </c>
      <c r="L41" s="201">
        <v>0.01</v>
      </c>
      <c r="M41" s="398">
        <f>ROUNDUP(K41*L41,0)</f>
        <v>2</v>
      </c>
      <c r="N41" s="398"/>
      <c r="O41" s="399">
        <f>M41</f>
        <v>2</v>
      </c>
      <c r="P41" s="451" t="s">
        <v>423</v>
      </c>
      <c r="Q41" s="452"/>
    </row>
    <row r="42" spans="1:19" s="329" customFormat="1" ht="77.25" customHeight="1" thickBot="1">
      <c r="A42" s="395">
        <v>2</v>
      </c>
      <c r="B42" s="448" t="s">
        <v>342</v>
      </c>
      <c r="C42" s="449"/>
      <c r="D42" s="449"/>
      <c r="E42" s="449"/>
      <c r="F42" s="396" t="s">
        <v>340</v>
      </c>
      <c r="G42" s="200"/>
      <c r="H42" s="450" t="str">
        <f>$D$23</f>
        <v>ABBEY STONE</v>
      </c>
      <c r="I42" s="450" t="e">
        <f>#REF!</f>
        <v>#REF!</v>
      </c>
      <c r="J42" s="397" t="s">
        <v>29</v>
      </c>
      <c r="K42" s="397">
        <f>$Q$25</f>
        <v>225</v>
      </c>
      <c r="L42" s="201">
        <v>0.01</v>
      </c>
      <c r="M42" s="398">
        <f>ROUNDUP(K42*L42,0)</f>
        <v>3</v>
      </c>
      <c r="N42" s="398"/>
      <c r="O42" s="399">
        <f>M42</f>
        <v>3</v>
      </c>
      <c r="P42" s="451" t="s">
        <v>423</v>
      </c>
      <c r="Q42" s="452"/>
    </row>
    <row r="43" spans="1:19" s="394" customFormat="1" ht="84" customHeight="1">
      <c r="A43" s="483" t="s">
        <v>22</v>
      </c>
      <c r="B43" s="484"/>
      <c r="C43" s="484"/>
      <c r="D43" s="484"/>
      <c r="E43" s="485"/>
      <c r="F43" s="391" t="s">
        <v>47</v>
      </c>
      <c r="G43" s="391" t="s">
        <v>23</v>
      </c>
      <c r="H43" s="486" t="s">
        <v>42</v>
      </c>
      <c r="I43" s="487"/>
      <c r="J43" s="393" t="s">
        <v>18</v>
      </c>
      <c r="K43" s="391" t="s">
        <v>48</v>
      </c>
      <c r="L43" s="391" t="s">
        <v>24</v>
      </c>
      <c r="M43" s="392" t="s">
        <v>25</v>
      </c>
      <c r="N43" s="392" t="s">
        <v>26</v>
      </c>
      <c r="O43" s="392" t="s">
        <v>27</v>
      </c>
      <c r="P43" s="488" t="s">
        <v>28</v>
      </c>
      <c r="Q43" s="489"/>
    </row>
    <row r="44" spans="1:19" s="386" customFormat="1" ht="104.45" customHeight="1">
      <c r="A44" s="395">
        <v>3</v>
      </c>
      <c r="B44" s="448" t="s">
        <v>197</v>
      </c>
      <c r="C44" s="449"/>
      <c r="D44" s="449"/>
      <c r="E44" s="449"/>
      <c r="F44" s="396" t="s">
        <v>89</v>
      </c>
      <c r="G44" s="400" t="s">
        <v>89</v>
      </c>
      <c r="H44" s="450" t="str">
        <f>$D$18</f>
        <v>BLACK</v>
      </c>
      <c r="I44" s="450" t="e">
        <f>#REF!</f>
        <v>#REF!</v>
      </c>
      <c r="J44" s="397" t="s">
        <v>30</v>
      </c>
      <c r="K44" s="397">
        <f t="shared" ref="K44" si="8">$Q$20</f>
        <v>186</v>
      </c>
      <c r="L44" s="401">
        <v>1</v>
      </c>
      <c r="M44" s="397">
        <f t="shared" ref="M44" si="9">L44*K44</f>
        <v>186</v>
      </c>
      <c r="N44" s="398"/>
      <c r="O44" s="399">
        <f t="shared" ref="O44" si="10">M44+N44</f>
        <v>186</v>
      </c>
      <c r="P44" s="454" t="s">
        <v>433</v>
      </c>
      <c r="Q44" s="455"/>
    </row>
    <row r="45" spans="1:19" s="386" customFormat="1" ht="104.45" customHeight="1">
      <c r="A45" s="395">
        <v>3</v>
      </c>
      <c r="B45" s="448" t="s">
        <v>197</v>
      </c>
      <c r="C45" s="449"/>
      <c r="D45" s="449"/>
      <c r="E45" s="449"/>
      <c r="F45" s="396" t="s">
        <v>89</v>
      </c>
      <c r="G45" s="400" t="s">
        <v>89</v>
      </c>
      <c r="H45" s="450" t="str">
        <f>$D$23</f>
        <v>ABBEY STONE</v>
      </c>
      <c r="I45" s="450" t="e">
        <f>#REF!</f>
        <v>#REF!</v>
      </c>
      <c r="J45" s="397" t="s">
        <v>30</v>
      </c>
      <c r="K45" s="397">
        <f t="shared" ref="K45" si="11">$Q$25</f>
        <v>225</v>
      </c>
      <c r="L45" s="401">
        <v>1</v>
      </c>
      <c r="M45" s="397">
        <f t="shared" ref="M45" si="12">L45*K45</f>
        <v>225</v>
      </c>
      <c r="N45" s="398"/>
      <c r="O45" s="399">
        <f t="shared" ref="O45" si="13">M45+N45</f>
        <v>225</v>
      </c>
      <c r="P45" s="454" t="s">
        <v>433</v>
      </c>
      <c r="Q45" s="455"/>
    </row>
    <row r="46" spans="1:19" s="386" customFormat="1" ht="111.6" customHeight="1">
      <c r="A46" s="395">
        <v>4</v>
      </c>
      <c r="B46" s="448" t="s">
        <v>251</v>
      </c>
      <c r="C46" s="449"/>
      <c r="D46" s="449"/>
      <c r="E46" s="449"/>
      <c r="F46" s="396" t="s">
        <v>89</v>
      </c>
      <c r="G46" s="400" t="s">
        <v>89</v>
      </c>
      <c r="H46" s="450" t="str">
        <f>$D$18</f>
        <v>BLACK</v>
      </c>
      <c r="I46" s="450" t="e">
        <f>#REF!</f>
        <v>#REF!</v>
      </c>
      <c r="J46" s="397" t="s">
        <v>30</v>
      </c>
      <c r="K46" s="397">
        <f t="shared" ref="K46" si="14">$Q$20</f>
        <v>186</v>
      </c>
      <c r="L46" s="401">
        <v>1</v>
      </c>
      <c r="M46" s="397">
        <f t="shared" ref="M46" si="15">L46*K46</f>
        <v>186</v>
      </c>
      <c r="N46" s="398"/>
      <c r="O46" s="399">
        <f t="shared" ref="O46" si="16">M46+N46</f>
        <v>186</v>
      </c>
      <c r="P46" s="454" t="s">
        <v>434</v>
      </c>
      <c r="Q46" s="455"/>
      <c r="R46" s="386" t="s">
        <v>464</v>
      </c>
    </row>
    <row r="47" spans="1:19" s="386" customFormat="1" ht="111.6" customHeight="1">
      <c r="A47" s="395">
        <v>4</v>
      </c>
      <c r="B47" s="448" t="s">
        <v>251</v>
      </c>
      <c r="C47" s="449"/>
      <c r="D47" s="449"/>
      <c r="E47" s="449"/>
      <c r="F47" s="396" t="s">
        <v>89</v>
      </c>
      <c r="G47" s="400" t="s">
        <v>89</v>
      </c>
      <c r="H47" s="450" t="str">
        <f>$D$23</f>
        <v>ABBEY STONE</v>
      </c>
      <c r="I47" s="450" t="e">
        <f>#REF!</f>
        <v>#REF!</v>
      </c>
      <c r="J47" s="397" t="s">
        <v>30</v>
      </c>
      <c r="K47" s="397">
        <f t="shared" ref="K47" si="17">$Q$25</f>
        <v>225</v>
      </c>
      <c r="L47" s="401">
        <v>1</v>
      </c>
      <c r="M47" s="397">
        <f t="shared" ref="M47" si="18">L47*K47</f>
        <v>225</v>
      </c>
      <c r="N47" s="398"/>
      <c r="O47" s="399">
        <f t="shared" ref="O47" si="19">M47+N47</f>
        <v>225</v>
      </c>
      <c r="P47" s="454" t="s">
        <v>434</v>
      </c>
      <c r="Q47" s="455"/>
    </row>
    <row r="48" spans="1:19" s="386" customFormat="1" ht="98.1" customHeight="1">
      <c r="A48" s="395">
        <v>5</v>
      </c>
      <c r="B48" s="448" t="s">
        <v>198</v>
      </c>
      <c r="C48" s="449"/>
      <c r="D48" s="449"/>
      <c r="E48" s="449"/>
      <c r="F48" s="396" t="s">
        <v>89</v>
      </c>
      <c r="G48" s="400" t="s">
        <v>89</v>
      </c>
      <c r="H48" s="450" t="str">
        <f>$D$18</f>
        <v>BLACK</v>
      </c>
      <c r="I48" s="450" t="e">
        <f>#REF!</f>
        <v>#REF!</v>
      </c>
      <c r="J48" s="397" t="s">
        <v>30</v>
      </c>
      <c r="K48" s="397">
        <f t="shared" ref="K48" si="20">$Q$20</f>
        <v>186</v>
      </c>
      <c r="L48" s="401">
        <v>1</v>
      </c>
      <c r="M48" s="397">
        <f t="shared" ref="M48" si="21">L48*K48</f>
        <v>186</v>
      </c>
      <c r="N48" s="398"/>
      <c r="O48" s="399">
        <f t="shared" ref="O48" si="22">M48+N48</f>
        <v>186</v>
      </c>
      <c r="P48" s="454" t="s">
        <v>433</v>
      </c>
      <c r="Q48" s="455"/>
    </row>
    <row r="49" spans="1:17" s="386" customFormat="1" ht="98.1" customHeight="1">
      <c r="A49" s="395">
        <v>5</v>
      </c>
      <c r="B49" s="448" t="s">
        <v>198</v>
      </c>
      <c r="C49" s="449"/>
      <c r="D49" s="449"/>
      <c r="E49" s="449"/>
      <c r="F49" s="396" t="s">
        <v>89</v>
      </c>
      <c r="G49" s="400" t="s">
        <v>89</v>
      </c>
      <c r="H49" s="450" t="str">
        <f>$D$23</f>
        <v>ABBEY STONE</v>
      </c>
      <c r="I49" s="450" t="e">
        <f>#REF!</f>
        <v>#REF!</v>
      </c>
      <c r="J49" s="397" t="s">
        <v>30</v>
      </c>
      <c r="K49" s="397">
        <f t="shared" ref="K49" si="23">$Q$25</f>
        <v>225</v>
      </c>
      <c r="L49" s="401">
        <v>1</v>
      </c>
      <c r="M49" s="397">
        <f t="shared" ref="M49" si="24">L49*K49</f>
        <v>225</v>
      </c>
      <c r="N49" s="398"/>
      <c r="O49" s="399">
        <f t="shared" ref="O49" si="25">M49+N49</f>
        <v>225</v>
      </c>
      <c r="P49" s="454" t="s">
        <v>433</v>
      </c>
      <c r="Q49" s="455"/>
    </row>
    <row r="50" spans="1:17" s="386" customFormat="1" ht="115.5" customHeight="1">
      <c r="A50" s="395">
        <v>6</v>
      </c>
      <c r="B50" s="448" t="s">
        <v>424</v>
      </c>
      <c r="C50" s="449"/>
      <c r="D50" s="449"/>
      <c r="E50" s="449"/>
      <c r="F50" s="396" t="s">
        <v>89</v>
      </c>
      <c r="G50" s="400" t="s">
        <v>89</v>
      </c>
      <c r="H50" s="450" t="str">
        <f>$D$18</f>
        <v>BLACK</v>
      </c>
      <c r="I50" s="450" t="e">
        <f>#REF!</f>
        <v>#REF!</v>
      </c>
      <c r="J50" s="397" t="s">
        <v>30</v>
      </c>
      <c r="K50" s="397">
        <f t="shared" ref="K50" si="26">$Q$20</f>
        <v>186</v>
      </c>
      <c r="L50" s="401">
        <v>1</v>
      </c>
      <c r="M50" s="397">
        <f t="shared" ref="M50" si="27">L50*K50</f>
        <v>186</v>
      </c>
      <c r="N50" s="398"/>
      <c r="O50" s="399">
        <f t="shared" ref="O50" si="28">M50+N50</f>
        <v>186</v>
      </c>
      <c r="P50" s="454" t="s">
        <v>432</v>
      </c>
      <c r="Q50" s="455"/>
    </row>
    <row r="51" spans="1:17" s="386" customFormat="1" ht="115.5" customHeight="1">
      <c r="A51" s="395">
        <v>6</v>
      </c>
      <c r="B51" s="448" t="s">
        <v>424</v>
      </c>
      <c r="C51" s="449"/>
      <c r="D51" s="449"/>
      <c r="E51" s="449"/>
      <c r="F51" s="396" t="s">
        <v>89</v>
      </c>
      <c r="G51" s="400" t="s">
        <v>89</v>
      </c>
      <c r="H51" s="450" t="str">
        <f>$D$23</f>
        <v>ABBEY STONE</v>
      </c>
      <c r="I51" s="450" t="e">
        <f>#REF!</f>
        <v>#REF!</v>
      </c>
      <c r="J51" s="397" t="s">
        <v>30</v>
      </c>
      <c r="K51" s="397">
        <f t="shared" ref="K51" si="29">$Q$25</f>
        <v>225</v>
      </c>
      <c r="L51" s="401">
        <v>1</v>
      </c>
      <c r="M51" s="397">
        <f t="shared" ref="M51" si="30">L51*K51</f>
        <v>225</v>
      </c>
      <c r="N51" s="398"/>
      <c r="O51" s="399">
        <f t="shared" ref="O51" si="31">M51+N51</f>
        <v>225</v>
      </c>
      <c r="P51" s="454" t="s">
        <v>432</v>
      </c>
      <c r="Q51" s="455"/>
    </row>
    <row r="52" spans="1:17" s="386" customFormat="1" ht="104.1" customHeight="1">
      <c r="A52" s="395">
        <v>7</v>
      </c>
      <c r="B52" s="448" t="s">
        <v>343</v>
      </c>
      <c r="C52" s="449"/>
      <c r="D52" s="449"/>
      <c r="E52" s="449"/>
      <c r="F52" s="396" t="s">
        <v>89</v>
      </c>
      <c r="G52" s="400" t="s">
        <v>89</v>
      </c>
      <c r="H52" s="450" t="str">
        <f>$D$18</f>
        <v>BLACK</v>
      </c>
      <c r="I52" s="450" t="e">
        <f>#REF!</f>
        <v>#REF!</v>
      </c>
      <c r="J52" s="397" t="s">
        <v>30</v>
      </c>
      <c r="K52" s="397">
        <f t="shared" ref="K52" si="32">$Q$20</f>
        <v>186</v>
      </c>
      <c r="L52" s="401">
        <v>1</v>
      </c>
      <c r="M52" s="397">
        <f t="shared" ref="M52" si="33">L52*K52</f>
        <v>186</v>
      </c>
      <c r="N52" s="398"/>
      <c r="O52" s="399">
        <f t="shared" ref="O52" si="34">M52+N52</f>
        <v>186</v>
      </c>
      <c r="P52" s="454" t="s">
        <v>431</v>
      </c>
      <c r="Q52" s="455"/>
    </row>
    <row r="53" spans="1:17" s="386" customFormat="1" ht="104.1" customHeight="1">
      <c r="A53" s="395">
        <v>7</v>
      </c>
      <c r="B53" s="448" t="s">
        <v>343</v>
      </c>
      <c r="C53" s="449"/>
      <c r="D53" s="449"/>
      <c r="E53" s="449"/>
      <c r="F53" s="396" t="s">
        <v>89</v>
      </c>
      <c r="G53" s="400" t="s">
        <v>89</v>
      </c>
      <c r="H53" s="450" t="str">
        <f>$D$23</f>
        <v>ABBEY STONE</v>
      </c>
      <c r="I53" s="450" t="e">
        <f>#REF!</f>
        <v>#REF!</v>
      </c>
      <c r="J53" s="397" t="s">
        <v>30</v>
      </c>
      <c r="K53" s="397">
        <f t="shared" ref="K53" si="35">$Q$25</f>
        <v>225</v>
      </c>
      <c r="L53" s="401">
        <v>1</v>
      </c>
      <c r="M53" s="397">
        <f t="shared" ref="M53" si="36">L53*K53</f>
        <v>225</v>
      </c>
      <c r="N53" s="398"/>
      <c r="O53" s="399">
        <f t="shared" ref="O53" si="37">M53+N53</f>
        <v>225</v>
      </c>
      <c r="P53" s="454" t="s">
        <v>431</v>
      </c>
      <c r="Q53" s="455"/>
    </row>
    <row r="54" spans="1:17" s="386" customFormat="1" ht="81" customHeight="1">
      <c r="A54" s="395">
        <v>8</v>
      </c>
      <c r="B54" s="448" t="s">
        <v>425</v>
      </c>
      <c r="C54" s="449"/>
      <c r="D54" s="449"/>
      <c r="E54" s="449"/>
      <c r="F54" s="396" t="s">
        <v>92</v>
      </c>
      <c r="G54" s="402" t="str">
        <f>F54</f>
        <v>CLEAR</v>
      </c>
      <c r="H54" s="450" t="str">
        <f>$D$18</f>
        <v>BLACK</v>
      </c>
      <c r="I54" s="450" t="e">
        <f>#REF!</f>
        <v>#REF!</v>
      </c>
      <c r="J54" s="397" t="s">
        <v>30</v>
      </c>
      <c r="K54" s="397">
        <f t="shared" ref="K54" si="38">$Q$20</f>
        <v>186</v>
      </c>
      <c r="L54" s="401">
        <v>1</v>
      </c>
      <c r="M54" s="397">
        <f t="shared" ref="M54" si="39">L54*K54</f>
        <v>186</v>
      </c>
      <c r="N54" s="398"/>
      <c r="O54" s="399">
        <f t="shared" ref="O54" si="40">M54+N54</f>
        <v>186</v>
      </c>
      <c r="P54" s="454"/>
      <c r="Q54" s="455"/>
    </row>
    <row r="55" spans="1:17" s="386" customFormat="1" ht="81" customHeight="1">
      <c r="A55" s="395">
        <v>8</v>
      </c>
      <c r="B55" s="448" t="s">
        <v>425</v>
      </c>
      <c r="C55" s="449"/>
      <c r="D55" s="449"/>
      <c r="E55" s="449"/>
      <c r="F55" s="396" t="s">
        <v>92</v>
      </c>
      <c r="G55" s="402" t="str">
        <f>F55</f>
        <v>CLEAR</v>
      </c>
      <c r="H55" s="450" t="str">
        <f>$D$23</f>
        <v>ABBEY STONE</v>
      </c>
      <c r="I55" s="450" t="e">
        <f>#REF!</f>
        <v>#REF!</v>
      </c>
      <c r="J55" s="397" t="s">
        <v>30</v>
      </c>
      <c r="K55" s="397">
        <f t="shared" ref="K55" si="41">$Q$25</f>
        <v>225</v>
      </c>
      <c r="L55" s="401">
        <v>1</v>
      </c>
      <c r="M55" s="397">
        <f t="shared" ref="M55" si="42">L55*K55</f>
        <v>225</v>
      </c>
      <c r="N55" s="398"/>
      <c r="O55" s="399">
        <f t="shared" ref="O55" si="43">M55+N55</f>
        <v>225</v>
      </c>
      <c r="P55" s="454"/>
      <c r="Q55" s="455"/>
    </row>
    <row r="56" spans="1:17" s="386" customFormat="1" ht="89.25" customHeight="1">
      <c r="A56" s="395">
        <v>9</v>
      </c>
      <c r="B56" s="448" t="s">
        <v>427</v>
      </c>
      <c r="C56" s="449"/>
      <c r="D56" s="449"/>
      <c r="E56" s="449"/>
      <c r="F56" s="396" t="s">
        <v>252</v>
      </c>
      <c r="G56" s="400" t="s">
        <v>252</v>
      </c>
      <c r="H56" s="450" t="str">
        <f>$D$18</f>
        <v>BLACK</v>
      </c>
      <c r="I56" s="450" t="e">
        <f>#REF!</f>
        <v>#REF!</v>
      </c>
      <c r="J56" s="397" t="s">
        <v>330</v>
      </c>
      <c r="K56" s="397">
        <f t="shared" ref="K56" si="44">$Q$20</f>
        <v>186</v>
      </c>
      <c r="L56" s="401">
        <v>2</v>
      </c>
      <c r="M56" s="397">
        <f t="shared" ref="M56" si="45">L56*K56</f>
        <v>372</v>
      </c>
      <c r="N56" s="398"/>
      <c r="O56" s="399">
        <f t="shared" ref="O56" si="46">M56+N56</f>
        <v>372</v>
      </c>
      <c r="P56" s="454" t="s">
        <v>430</v>
      </c>
      <c r="Q56" s="455"/>
    </row>
    <row r="57" spans="1:17" s="386" customFormat="1" ht="89.25" customHeight="1">
      <c r="A57" s="395">
        <v>9</v>
      </c>
      <c r="B57" s="448" t="s">
        <v>427</v>
      </c>
      <c r="C57" s="449"/>
      <c r="D57" s="449"/>
      <c r="E57" s="449"/>
      <c r="F57" s="396" t="s">
        <v>252</v>
      </c>
      <c r="G57" s="400" t="s">
        <v>252</v>
      </c>
      <c r="H57" s="450" t="str">
        <f>$D$23</f>
        <v>ABBEY STONE</v>
      </c>
      <c r="I57" s="450" t="e">
        <f>#REF!</f>
        <v>#REF!</v>
      </c>
      <c r="J57" s="397" t="s">
        <v>330</v>
      </c>
      <c r="K57" s="397">
        <f t="shared" ref="K57" si="47">$Q$25</f>
        <v>225</v>
      </c>
      <c r="L57" s="401">
        <v>2</v>
      </c>
      <c r="M57" s="397">
        <f t="shared" ref="M57" si="48">L57*K57</f>
        <v>450</v>
      </c>
      <c r="N57" s="398"/>
      <c r="O57" s="399">
        <f t="shared" ref="O57" si="49">M57+N57</f>
        <v>450</v>
      </c>
      <c r="P57" s="454" t="s">
        <v>430</v>
      </c>
      <c r="Q57" s="455"/>
    </row>
    <row r="58" spans="1:17" s="386" customFormat="1" ht="84" customHeight="1">
      <c r="A58" s="395">
        <v>10</v>
      </c>
      <c r="B58" s="448" t="s">
        <v>426</v>
      </c>
      <c r="C58" s="449"/>
      <c r="D58" s="449"/>
      <c r="E58" s="449"/>
      <c r="F58" s="403" t="s">
        <v>55</v>
      </c>
      <c r="G58" s="403" t="str">
        <f>F58</f>
        <v>NATURAL</v>
      </c>
      <c r="H58" s="450" t="str">
        <f>$D$18</f>
        <v>BLACK</v>
      </c>
      <c r="I58" s="450" t="e">
        <f>#REF!</f>
        <v>#REF!</v>
      </c>
      <c r="J58" s="397" t="s">
        <v>10</v>
      </c>
      <c r="K58" s="397">
        <f t="shared" ref="K58" si="50">$Q$20</f>
        <v>186</v>
      </c>
      <c r="L58" s="401">
        <v>2</v>
      </c>
      <c r="M58" s="397">
        <f t="shared" ref="M58" si="51">L58*K58</f>
        <v>372</v>
      </c>
      <c r="N58" s="398"/>
      <c r="O58" s="399">
        <f t="shared" ref="O58" si="52">M58+N58</f>
        <v>372</v>
      </c>
      <c r="P58" s="454" t="s">
        <v>429</v>
      </c>
      <c r="Q58" s="455"/>
    </row>
    <row r="59" spans="1:17" s="386" customFormat="1" ht="84" customHeight="1" thickBot="1">
      <c r="A59" s="395">
        <v>10</v>
      </c>
      <c r="B59" s="448" t="s">
        <v>426</v>
      </c>
      <c r="C59" s="449"/>
      <c r="D59" s="449"/>
      <c r="E59" s="449"/>
      <c r="F59" s="403" t="s">
        <v>55</v>
      </c>
      <c r="G59" s="403" t="str">
        <f>F59</f>
        <v>NATURAL</v>
      </c>
      <c r="H59" s="450" t="str">
        <f>$D$23</f>
        <v>ABBEY STONE</v>
      </c>
      <c r="I59" s="450" t="e">
        <f>#REF!</f>
        <v>#REF!</v>
      </c>
      <c r="J59" s="397" t="s">
        <v>10</v>
      </c>
      <c r="K59" s="397">
        <f t="shared" ref="K59" si="53">$Q$25</f>
        <v>225</v>
      </c>
      <c r="L59" s="401">
        <v>1.5</v>
      </c>
      <c r="M59" s="397">
        <f t="shared" ref="M59" si="54">L59*K59</f>
        <v>337.5</v>
      </c>
      <c r="N59" s="398"/>
      <c r="O59" s="399">
        <f t="shared" ref="O59" si="55">M59+N59</f>
        <v>337.5</v>
      </c>
      <c r="P59" s="454" t="s">
        <v>429</v>
      </c>
      <c r="Q59" s="455"/>
    </row>
    <row r="60" spans="1:17" s="394" customFormat="1" ht="70.5" customHeight="1">
      <c r="A60" s="483" t="s">
        <v>22</v>
      </c>
      <c r="B60" s="484"/>
      <c r="C60" s="484"/>
      <c r="D60" s="484"/>
      <c r="E60" s="485"/>
      <c r="F60" s="391" t="s">
        <v>47</v>
      </c>
      <c r="G60" s="391" t="s">
        <v>23</v>
      </c>
      <c r="H60" s="486" t="s">
        <v>42</v>
      </c>
      <c r="I60" s="487"/>
      <c r="J60" s="393" t="s">
        <v>18</v>
      </c>
      <c r="K60" s="391" t="s">
        <v>48</v>
      </c>
      <c r="L60" s="391" t="s">
        <v>24</v>
      </c>
      <c r="M60" s="392" t="s">
        <v>25</v>
      </c>
      <c r="N60" s="392" t="s">
        <v>26</v>
      </c>
      <c r="O60" s="392" t="s">
        <v>27</v>
      </c>
      <c r="P60" s="488" t="s">
        <v>28</v>
      </c>
      <c r="Q60" s="489"/>
    </row>
    <row r="61" spans="1:17" s="386" customFormat="1" ht="84" customHeight="1">
      <c r="A61" s="395">
        <v>11</v>
      </c>
      <c r="B61" s="448" t="s">
        <v>253</v>
      </c>
      <c r="C61" s="449"/>
      <c r="D61" s="449"/>
      <c r="E61" s="449"/>
      <c r="F61" s="403" t="s">
        <v>55</v>
      </c>
      <c r="G61" s="403" t="str">
        <f>F61</f>
        <v>NATURAL</v>
      </c>
      <c r="H61" s="450" t="str">
        <f>$D$18</f>
        <v>BLACK</v>
      </c>
      <c r="I61" s="450" t="e">
        <f>#REF!</f>
        <v>#REF!</v>
      </c>
      <c r="J61" s="397" t="s">
        <v>10</v>
      </c>
      <c r="K61" s="397">
        <f t="shared" ref="K61" si="56">$Q$20</f>
        <v>186</v>
      </c>
      <c r="L61" s="401">
        <v>0.35</v>
      </c>
      <c r="M61" s="397">
        <f t="shared" ref="M61" si="57">L61*K61</f>
        <v>65.099999999999994</v>
      </c>
      <c r="N61" s="398"/>
      <c r="O61" s="399">
        <f t="shared" ref="O61" si="58">M61+N61</f>
        <v>65.099999999999994</v>
      </c>
      <c r="P61" s="454" t="s">
        <v>428</v>
      </c>
      <c r="Q61" s="455"/>
    </row>
    <row r="62" spans="1:17" s="386" customFormat="1" ht="84" customHeight="1">
      <c r="A62" s="395">
        <v>11</v>
      </c>
      <c r="B62" s="448" t="s">
        <v>253</v>
      </c>
      <c r="C62" s="449"/>
      <c r="D62" s="449"/>
      <c r="E62" s="449"/>
      <c r="F62" s="403" t="s">
        <v>55</v>
      </c>
      <c r="G62" s="403" t="str">
        <f>F62</f>
        <v>NATURAL</v>
      </c>
      <c r="H62" s="450" t="str">
        <f>$D$23</f>
        <v>ABBEY STONE</v>
      </c>
      <c r="I62" s="450" t="e">
        <f>#REF!</f>
        <v>#REF!</v>
      </c>
      <c r="J62" s="397" t="s">
        <v>10</v>
      </c>
      <c r="K62" s="397">
        <f t="shared" ref="K62" si="59">$Q$25</f>
        <v>225</v>
      </c>
      <c r="L62" s="401">
        <v>0.35</v>
      </c>
      <c r="M62" s="397">
        <f t="shared" ref="M62" si="60">L62*K62</f>
        <v>78.75</v>
      </c>
      <c r="N62" s="398"/>
      <c r="O62" s="399">
        <f t="shared" ref="O62" si="61">M62+N62</f>
        <v>78.75</v>
      </c>
      <c r="P62" s="454" t="s">
        <v>428</v>
      </c>
      <c r="Q62" s="455"/>
    </row>
    <row r="63" spans="1:17" s="386" customFormat="1" ht="75.599999999999994" customHeight="1">
      <c r="A63" s="540" t="s">
        <v>346</v>
      </c>
      <c r="B63" s="540"/>
      <c r="C63" s="540"/>
      <c r="D63" s="540"/>
      <c r="E63" s="540"/>
      <c r="F63" s="540"/>
      <c r="G63" s="540"/>
      <c r="H63" s="540"/>
      <c r="I63" s="540"/>
      <c r="J63" s="540"/>
      <c r="K63" s="540"/>
      <c r="L63" s="540"/>
      <c r="M63" s="540"/>
      <c r="N63" s="540"/>
      <c r="O63" s="540"/>
      <c r="P63" s="540"/>
      <c r="Q63" s="540"/>
    </row>
    <row r="64" spans="1:17" s="386" customFormat="1" ht="21.6" customHeight="1">
      <c r="A64" s="453"/>
      <c r="B64" s="453"/>
      <c r="C64" s="453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</row>
    <row r="65" spans="1:17" s="387" customFormat="1" ht="43.5" customHeight="1">
      <c r="B65" s="388" t="s">
        <v>65</v>
      </c>
      <c r="G65" s="389"/>
      <c r="Q65" s="390"/>
    </row>
    <row r="66" spans="1:17" s="394" customFormat="1" ht="96.95" customHeight="1">
      <c r="A66" s="482" t="s">
        <v>22</v>
      </c>
      <c r="B66" s="482"/>
      <c r="C66" s="482"/>
      <c r="D66" s="482"/>
      <c r="E66" s="482"/>
      <c r="F66" s="384" t="s">
        <v>47</v>
      </c>
      <c r="G66" s="384" t="s">
        <v>23</v>
      </c>
      <c r="H66" s="490" t="s">
        <v>42</v>
      </c>
      <c r="I66" s="490"/>
      <c r="J66" s="383" t="s">
        <v>18</v>
      </c>
      <c r="K66" s="384" t="s">
        <v>48</v>
      </c>
      <c r="L66" s="384" t="s">
        <v>24</v>
      </c>
      <c r="M66" s="384" t="s">
        <v>25</v>
      </c>
      <c r="N66" s="384" t="s">
        <v>26</v>
      </c>
      <c r="O66" s="384" t="s">
        <v>27</v>
      </c>
      <c r="P66" s="490" t="s">
        <v>28</v>
      </c>
      <c r="Q66" s="490"/>
    </row>
    <row r="67" spans="1:17" s="43" customFormat="1" ht="106.5" customHeight="1">
      <c r="A67" s="438">
        <v>1</v>
      </c>
      <c r="B67" s="541" t="s">
        <v>443</v>
      </c>
      <c r="C67" s="542"/>
      <c r="D67" s="542"/>
      <c r="E67" s="542"/>
      <c r="F67" s="543" t="s">
        <v>89</v>
      </c>
      <c r="G67" s="544" t="s">
        <v>444</v>
      </c>
      <c r="H67" s="450" t="str">
        <f t="shared" ref="H67" si="62">$D$18</f>
        <v>BLACK</v>
      </c>
      <c r="I67" s="450" t="e">
        <f>#REF!</f>
        <v>#REF!</v>
      </c>
      <c r="J67" s="439" t="s">
        <v>30</v>
      </c>
      <c r="K67" s="397">
        <f>$Q$20</f>
        <v>186</v>
      </c>
      <c r="L67" s="439">
        <v>1</v>
      </c>
      <c r="M67" s="439">
        <f t="shared" ref="M67:M85" si="63">K67*L67</f>
        <v>186</v>
      </c>
      <c r="N67" s="440"/>
      <c r="O67" s="441">
        <f t="shared" ref="O67:O85" si="64">ROUNDUP(N67+M67,0)</f>
        <v>186</v>
      </c>
      <c r="P67" s="545" t="s">
        <v>445</v>
      </c>
      <c r="Q67" s="546"/>
    </row>
    <row r="68" spans="1:17" s="43" customFormat="1" ht="106.5" customHeight="1">
      <c r="A68" s="438">
        <v>2</v>
      </c>
      <c r="B68" s="549" t="s">
        <v>425</v>
      </c>
      <c r="C68" s="542"/>
      <c r="D68" s="542"/>
      <c r="E68" s="542"/>
      <c r="F68" s="543"/>
      <c r="G68" s="544"/>
      <c r="H68" s="450" t="str">
        <f t="shared" ref="H68" si="65">$D$23</f>
        <v>ABBEY STONE</v>
      </c>
      <c r="I68" s="450" t="e">
        <f>#REF!</f>
        <v>#REF!</v>
      </c>
      <c r="J68" s="439" t="s">
        <v>30</v>
      </c>
      <c r="K68" s="397">
        <f>$Q$25</f>
        <v>225</v>
      </c>
      <c r="L68" s="439">
        <v>1</v>
      </c>
      <c r="M68" s="439">
        <f t="shared" si="63"/>
        <v>225</v>
      </c>
      <c r="N68" s="440"/>
      <c r="O68" s="441">
        <f t="shared" si="64"/>
        <v>225</v>
      </c>
      <c r="P68" s="547"/>
      <c r="Q68" s="548"/>
    </row>
    <row r="69" spans="1:17" s="43" customFormat="1" ht="106.5" customHeight="1">
      <c r="A69" s="438">
        <v>3</v>
      </c>
      <c r="B69" s="541" t="s">
        <v>446</v>
      </c>
      <c r="C69" s="541"/>
      <c r="D69" s="541"/>
      <c r="E69" s="541"/>
      <c r="F69" s="543" t="s">
        <v>447</v>
      </c>
      <c r="G69" s="544"/>
      <c r="H69" s="450" t="str">
        <f t="shared" ref="H69" si="66">$D$18</f>
        <v>BLACK</v>
      </c>
      <c r="I69" s="450" t="e">
        <f>#REF!</f>
        <v>#REF!</v>
      </c>
      <c r="J69" s="439" t="s">
        <v>30</v>
      </c>
      <c r="K69" s="397">
        <f t="shared" ref="K69" si="67">$Q$20</f>
        <v>186</v>
      </c>
      <c r="L69" s="439">
        <v>1</v>
      </c>
      <c r="M69" s="439">
        <f t="shared" si="63"/>
        <v>186</v>
      </c>
      <c r="N69" s="440"/>
      <c r="O69" s="441">
        <f t="shared" si="64"/>
        <v>186</v>
      </c>
      <c r="P69" s="545" t="s">
        <v>448</v>
      </c>
      <c r="Q69" s="546"/>
    </row>
    <row r="70" spans="1:17" s="43" customFormat="1" ht="106.5" customHeight="1">
      <c r="A70" s="438">
        <v>4</v>
      </c>
      <c r="B70" s="541" t="s">
        <v>446</v>
      </c>
      <c r="C70" s="541"/>
      <c r="D70" s="541"/>
      <c r="E70" s="541"/>
      <c r="F70" s="543"/>
      <c r="G70" s="544"/>
      <c r="H70" s="450" t="str">
        <f t="shared" ref="H70" si="68">$D$23</f>
        <v>ABBEY STONE</v>
      </c>
      <c r="I70" s="450" t="e">
        <f>#REF!</f>
        <v>#REF!</v>
      </c>
      <c r="J70" s="439" t="s">
        <v>30</v>
      </c>
      <c r="K70" s="397">
        <f t="shared" ref="K70" si="69">$Q$25</f>
        <v>225</v>
      </c>
      <c r="L70" s="439">
        <v>1</v>
      </c>
      <c r="M70" s="439">
        <f t="shared" si="63"/>
        <v>225</v>
      </c>
      <c r="N70" s="440"/>
      <c r="O70" s="441">
        <f t="shared" si="64"/>
        <v>225</v>
      </c>
      <c r="P70" s="547"/>
      <c r="Q70" s="548"/>
    </row>
    <row r="71" spans="1:17" s="43" customFormat="1" ht="106.5" customHeight="1">
      <c r="A71" s="438">
        <v>5</v>
      </c>
      <c r="B71" s="541" t="s">
        <v>449</v>
      </c>
      <c r="C71" s="541"/>
      <c r="D71" s="541"/>
      <c r="E71" s="541"/>
      <c r="F71" s="550" t="s">
        <v>92</v>
      </c>
      <c r="G71" s="552" t="s">
        <v>450</v>
      </c>
      <c r="H71" s="450" t="str">
        <f t="shared" ref="H71" si="70">$D$18</f>
        <v>BLACK</v>
      </c>
      <c r="I71" s="450" t="e">
        <f>#REF!</f>
        <v>#REF!</v>
      </c>
      <c r="J71" s="439" t="s">
        <v>30</v>
      </c>
      <c r="K71" s="397">
        <f t="shared" ref="K71" si="71">$Q$20</f>
        <v>186</v>
      </c>
      <c r="L71" s="439">
        <v>1</v>
      </c>
      <c r="M71" s="439">
        <f t="shared" si="63"/>
        <v>186</v>
      </c>
      <c r="N71" s="440"/>
      <c r="O71" s="441">
        <f t="shared" si="64"/>
        <v>186</v>
      </c>
      <c r="P71" s="545" t="s">
        <v>451</v>
      </c>
      <c r="Q71" s="546"/>
    </row>
    <row r="72" spans="1:17" s="43" customFormat="1" ht="106.5" customHeight="1">
      <c r="A72" s="438">
        <v>6</v>
      </c>
      <c r="B72" s="541" t="s">
        <v>449</v>
      </c>
      <c r="C72" s="541"/>
      <c r="D72" s="541"/>
      <c r="E72" s="541"/>
      <c r="F72" s="551"/>
      <c r="G72" s="553"/>
      <c r="H72" s="450" t="str">
        <f t="shared" ref="H72" si="72">$D$23</f>
        <v>ABBEY STONE</v>
      </c>
      <c r="I72" s="450" t="e">
        <f>#REF!</f>
        <v>#REF!</v>
      </c>
      <c r="J72" s="439" t="s">
        <v>30</v>
      </c>
      <c r="K72" s="397">
        <f t="shared" ref="K72" si="73">$Q$25</f>
        <v>225</v>
      </c>
      <c r="L72" s="439">
        <v>1</v>
      </c>
      <c r="M72" s="439">
        <f t="shared" si="63"/>
        <v>225</v>
      </c>
      <c r="N72" s="440"/>
      <c r="O72" s="441">
        <f t="shared" si="64"/>
        <v>225</v>
      </c>
      <c r="P72" s="547"/>
      <c r="Q72" s="548"/>
    </row>
    <row r="73" spans="1:17" s="43" customFormat="1" ht="106.5" customHeight="1">
      <c r="A73" s="438">
        <v>7</v>
      </c>
      <c r="B73" s="541" t="s">
        <v>452</v>
      </c>
      <c r="C73" s="541"/>
      <c r="D73" s="541"/>
      <c r="E73" s="541"/>
      <c r="F73" s="543" t="s">
        <v>89</v>
      </c>
      <c r="G73" s="544"/>
      <c r="H73" s="450" t="str">
        <f t="shared" ref="H73" si="74">$D$18</f>
        <v>BLACK</v>
      </c>
      <c r="I73" s="450" t="e">
        <f>#REF!</f>
        <v>#REF!</v>
      </c>
      <c r="J73" s="439" t="s">
        <v>30</v>
      </c>
      <c r="K73" s="397">
        <f t="shared" ref="K73" si="75">$Q$20</f>
        <v>186</v>
      </c>
      <c r="L73" s="442">
        <f>2+L82</f>
        <v>2.1333333333333333</v>
      </c>
      <c r="M73" s="439">
        <f t="shared" si="63"/>
        <v>396.8</v>
      </c>
      <c r="N73" s="440"/>
      <c r="O73" s="441">
        <f t="shared" si="64"/>
        <v>397</v>
      </c>
      <c r="P73" s="545" t="s">
        <v>453</v>
      </c>
      <c r="Q73" s="546"/>
    </row>
    <row r="74" spans="1:17" s="43" customFormat="1" ht="106.5" customHeight="1">
      <c r="A74" s="438">
        <v>8</v>
      </c>
      <c r="B74" s="541" t="s">
        <v>452</v>
      </c>
      <c r="C74" s="541"/>
      <c r="D74" s="541"/>
      <c r="E74" s="541"/>
      <c r="F74" s="543"/>
      <c r="G74" s="544"/>
      <c r="H74" s="450" t="str">
        <f t="shared" ref="H74" si="76">$D$23</f>
        <v>ABBEY STONE</v>
      </c>
      <c r="I74" s="450" t="e">
        <f>#REF!</f>
        <v>#REF!</v>
      </c>
      <c r="J74" s="439" t="s">
        <v>30</v>
      </c>
      <c r="K74" s="397">
        <f t="shared" ref="K74" si="77">$Q$25</f>
        <v>225</v>
      </c>
      <c r="L74" s="442">
        <f>2+L83</f>
        <v>2.1333333333333333</v>
      </c>
      <c r="M74" s="439">
        <f t="shared" si="63"/>
        <v>480</v>
      </c>
      <c r="N74" s="440"/>
      <c r="O74" s="441">
        <f t="shared" si="64"/>
        <v>480</v>
      </c>
      <c r="P74" s="547"/>
      <c r="Q74" s="548"/>
    </row>
    <row r="75" spans="1:17" s="43" customFormat="1" ht="106.5" customHeight="1">
      <c r="A75" s="438">
        <v>9</v>
      </c>
      <c r="B75" s="541" t="s">
        <v>454</v>
      </c>
      <c r="C75" s="542"/>
      <c r="D75" s="542"/>
      <c r="E75" s="542"/>
      <c r="F75" s="550" t="s">
        <v>92</v>
      </c>
      <c r="G75" s="428"/>
      <c r="H75" s="450" t="str">
        <f t="shared" ref="H75" si="78">$D$18</f>
        <v>BLACK</v>
      </c>
      <c r="I75" s="450" t="e">
        <f>#REF!</f>
        <v>#REF!</v>
      </c>
      <c r="J75" s="439" t="s">
        <v>30</v>
      </c>
      <c r="K75" s="397">
        <f t="shared" ref="K75" si="79">$Q$20</f>
        <v>186</v>
      </c>
      <c r="L75" s="442">
        <f>1/25</f>
        <v>0.04</v>
      </c>
      <c r="M75" s="439">
        <f t="shared" si="63"/>
        <v>7.44</v>
      </c>
      <c r="N75" s="440"/>
      <c r="O75" s="441">
        <f t="shared" si="64"/>
        <v>8</v>
      </c>
      <c r="P75" s="556"/>
      <c r="Q75" s="556"/>
    </row>
    <row r="76" spans="1:17" s="43" customFormat="1" ht="106.5" customHeight="1">
      <c r="A76" s="438">
        <v>10</v>
      </c>
      <c r="B76" s="541" t="s">
        <v>454</v>
      </c>
      <c r="C76" s="542"/>
      <c r="D76" s="542"/>
      <c r="E76" s="542"/>
      <c r="F76" s="551"/>
      <c r="G76" s="428"/>
      <c r="H76" s="450" t="str">
        <f t="shared" ref="H76" si="80">$D$23</f>
        <v>ABBEY STONE</v>
      </c>
      <c r="I76" s="450" t="e">
        <f>#REF!</f>
        <v>#REF!</v>
      </c>
      <c r="J76" s="439" t="s">
        <v>30</v>
      </c>
      <c r="K76" s="397">
        <f t="shared" ref="K76" si="81">$Q$25</f>
        <v>225</v>
      </c>
      <c r="L76" s="442">
        <f t="shared" ref="L76" si="82">1/25</f>
        <v>0.04</v>
      </c>
      <c r="M76" s="439">
        <f t="shared" si="63"/>
        <v>9</v>
      </c>
      <c r="N76" s="440"/>
      <c r="O76" s="441">
        <f t="shared" si="64"/>
        <v>9</v>
      </c>
      <c r="P76" s="556"/>
      <c r="Q76" s="556"/>
    </row>
    <row r="77" spans="1:17" s="394" customFormat="1" ht="91.5" customHeight="1">
      <c r="A77" s="482" t="s">
        <v>22</v>
      </c>
      <c r="B77" s="482"/>
      <c r="C77" s="482"/>
      <c r="D77" s="482"/>
      <c r="E77" s="482"/>
      <c r="F77" s="384" t="s">
        <v>47</v>
      </c>
      <c r="G77" s="384" t="s">
        <v>23</v>
      </c>
      <c r="H77" s="490" t="s">
        <v>42</v>
      </c>
      <c r="I77" s="490"/>
      <c r="J77" s="383" t="s">
        <v>18</v>
      </c>
      <c r="K77" s="384" t="s">
        <v>48</v>
      </c>
      <c r="L77" s="384" t="s">
        <v>24</v>
      </c>
      <c r="M77" s="384" t="s">
        <v>25</v>
      </c>
      <c r="N77" s="384" t="s">
        <v>26</v>
      </c>
      <c r="O77" s="384" t="s">
        <v>27</v>
      </c>
      <c r="P77" s="490" t="s">
        <v>28</v>
      </c>
      <c r="Q77" s="490"/>
    </row>
    <row r="78" spans="1:17" s="43" customFormat="1" ht="54.75" customHeight="1">
      <c r="A78" s="438">
        <v>11</v>
      </c>
      <c r="B78" s="541" t="s">
        <v>336</v>
      </c>
      <c r="C78" s="542"/>
      <c r="D78" s="542"/>
      <c r="E78" s="542"/>
      <c r="F78" s="550" t="s">
        <v>38</v>
      </c>
      <c r="G78" s="428"/>
      <c r="H78" s="450" t="str">
        <f t="shared" ref="H78" si="83">$D$18</f>
        <v>BLACK</v>
      </c>
      <c r="I78" s="450" t="e">
        <f>#REF!</f>
        <v>#REF!</v>
      </c>
      <c r="J78" s="439" t="s">
        <v>30</v>
      </c>
      <c r="K78" s="397">
        <f t="shared" ref="K78" si="84">$Q$20</f>
        <v>186</v>
      </c>
      <c r="L78" s="442">
        <f>L75*2</f>
        <v>0.08</v>
      </c>
      <c r="M78" s="439">
        <f t="shared" si="63"/>
        <v>14.88</v>
      </c>
      <c r="N78" s="440"/>
      <c r="O78" s="441">
        <f t="shared" si="64"/>
        <v>15</v>
      </c>
      <c r="P78" s="556"/>
      <c r="Q78" s="556"/>
    </row>
    <row r="79" spans="1:17" s="43" customFormat="1" ht="54.75" customHeight="1">
      <c r="A79" s="438">
        <v>12</v>
      </c>
      <c r="B79" s="541" t="s">
        <v>336</v>
      </c>
      <c r="C79" s="542"/>
      <c r="D79" s="542"/>
      <c r="E79" s="542"/>
      <c r="F79" s="551"/>
      <c r="G79" s="428"/>
      <c r="H79" s="450" t="str">
        <f t="shared" ref="H79" si="85">$D$23</f>
        <v>ABBEY STONE</v>
      </c>
      <c r="I79" s="450" t="e">
        <f>#REF!</f>
        <v>#REF!</v>
      </c>
      <c r="J79" s="439" t="s">
        <v>30</v>
      </c>
      <c r="K79" s="397">
        <f t="shared" ref="K79" si="86">$Q$25</f>
        <v>225</v>
      </c>
      <c r="L79" s="442">
        <f>L76*2</f>
        <v>0.08</v>
      </c>
      <c r="M79" s="439">
        <f t="shared" si="63"/>
        <v>18</v>
      </c>
      <c r="N79" s="440"/>
      <c r="O79" s="441">
        <f t="shared" si="64"/>
        <v>18</v>
      </c>
      <c r="P79" s="556"/>
      <c r="Q79" s="556"/>
    </row>
    <row r="80" spans="1:17" s="43" customFormat="1" ht="54.75" customHeight="1">
      <c r="A80" s="438">
        <v>13</v>
      </c>
      <c r="B80" s="541" t="s">
        <v>455</v>
      </c>
      <c r="C80" s="542"/>
      <c r="D80" s="542"/>
      <c r="E80" s="542"/>
      <c r="F80" s="550" t="s">
        <v>55</v>
      </c>
      <c r="G80" s="428"/>
      <c r="H80" s="450" t="str">
        <f t="shared" ref="H80" si="87">$D$18</f>
        <v>BLACK</v>
      </c>
      <c r="I80" s="450" t="e">
        <f>#REF!</f>
        <v>#REF!</v>
      </c>
      <c r="J80" s="439" t="s">
        <v>30</v>
      </c>
      <c r="K80" s="397">
        <f t="shared" ref="K80" si="88">$Q$20</f>
        <v>186</v>
      </c>
      <c r="L80" s="442">
        <f>1/15</f>
        <v>6.6666666666666666E-2</v>
      </c>
      <c r="M80" s="439">
        <f t="shared" si="63"/>
        <v>12.4</v>
      </c>
      <c r="N80" s="440"/>
      <c r="O80" s="441">
        <f t="shared" si="64"/>
        <v>13</v>
      </c>
      <c r="P80" s="545" t="s">
        <v>456</v>
      </c>
      <c r="Q80" s="546"/>
    </row>
    <row r="81" spans="1:17" s="43" customFormat="1" ht="54.75" customHeight="1">
      <c r="A81" s="438">
        <v>14</v>
      </c>
      <c r="B81" s="541" t="s">
        <v>455</v>
      </c>
      <c r="C81" s="542"/>
      <c r="D81" s="542"/>
      <c r="E81" s="542"/>
      <c r="F81" s="551"/>
      <c r="G81" s="428"/>
      <c r="H81" s="450" t="str">
        <f t="shared" ref="H81" si="89">$D$23</f>
        <v>ABBEY STONE</v>
      </c>
      <c r="I81" s="450" t="e">
        <f>#REF!</f>
        <v>#REF!</v>
      </c>
      <c r="J81" s="439" t="s">
        <v>30</v>
      </c>
      <c r="K81" s="397">
        <f t="shared" ref="K81" si="90">$Q$25</f>
        <v>225</v>
      </c>
      <c r="L81" s="442">
        <f>1/15</f>
        <v>6.6666666666666666E-2</v>
      </c>
      <c r="M81" s="439">
        <f t="shared" si="63"/>
        <v>15</v>
      </c>
      <c r="N81" s="440"/>
      <c r="O81" s="441">
        <f t="shared" si="64"/>
        <v>15</v>
      </c>
      <c r="P81" s="554"/>
      <c r="Q81" s="555"/>
    </row>
    <row r="82" spans="1:17" s="43" customFormat="1" ht="99.75" customHeight="1">
      <c r="A82" s="438">
        <v>15</v>
      </c>
      <c r="B82" s="541" t="s">
        <v>457</v>
      </c>
      <c r="C82" s="542"/>
      <c r="D82" s="542"/>
      <c r="E82" s="542"/>
      <c r="F82" s="550" t="s">
        <v>55</v>
      </c>
      <c r="G82" s="428"/>
      <c r="H82" s="450" t="str">
        <f t="shared" ref="H82" si="91">$D$18</f>
        <v>BLACK</v>
      </c>
      <c r="I82" s="450" t="e">
        <f>#REF!</f>
        <v>#REF!</v>
      </c>
      <c r="J82" s="439" t="s">
        <v>30</v>
      </c>
      <c r="K82" s="397">
        <f t="shared" ref="K82" si="92">$Q$20</f>
        <v>186</v>
      </c>
      <c r="L82" s="442">
        <f>1/15*2</f>
        <v>0.13333333333333333</v>
      </c>
      <c r="M82" s="439">
        <f t="shared" si="63"/>
        <v>24.8</v>
      </c>
      <c r="N82" s="440"/>
      <c r="O82" s="441">
        <f t="shared" si="64"/>
        <v>25</v>
      </c>
      <c r="P82" s="556"/>
      <c r="Q82" s="556"/>
    </row>
    <row r="83" spans="1:17" s="43" customFormat="1" ht="94.5" customHeight="1">
      <c r="A83" s="438">
        <v>16</v>
      </c>
      <c r="B83" s="541" t="s">
        <v>457</v>
      </c>
      <c r="C83" s="542"/>
      <c r="D83" s="542"/>
      <c r="E83" s="542"/>
      <c r="F83" s="551"/>
      <c r="G83" s="428"/>
      <c r="H83" s="450" t="str">
        <f t="shared" ref="H83" si="93">$D$23</f>
        <v>ABBEY STONE</v>
      </c>
      <c r="I83" s="450" t="e">
        <f>#REF!</f>
        <v>#REF!</v>
      </c>
      <c r="J83" s="439" t="s">
        <v>30</v>
      </c>
      <c r="K83" s="397">
        <f t="shared" ref="K83" si="94">$Q$25</f>
        <v>225</v>
      </c>
      <c r="L83" s="442">
        <f>1/15*2</f>
        <v>0.13333333333333333</v>
      </c>
      <c r="M83" s="439">
        <f t="shared" si="63"/>
        <v>30</v>
      </c>
      <c r="N83" s="440"/>
      <c r="O83" s="441">
        <f t="shared" si="64"/>
        <v>30</v>
      </c>
      <c r="P83" s="556"/>
      <c r="Q83" s="556"/>
    </row>
    <row r="84" spans="1:17" s="386" customFormat="1" ht="58.5" customHeight="1">
      <c r="A84" s="430">
        <v>9</v>
      </c>
      <c r="B84" s="513" t="s">
        <v>458</v>
      </c>
      <c r="C84" s="558"/>
      <c r="D84" s="558"/>
      <c r="E84" s="558"/>
      <c r="F84" s="559" t="s">
        <v>89</v>
      </c>
      <c r="G84" s="443"/>
      <c r="H84" s="450" t="str">
        <f t="shared" ref="H84" si="95">$D$18</f>
        <v>BLACK</v>
      </c>
      <c r="I84" s="450" t="e">
        <f>#REF!</f>
        <v>#REF!</v>
      </c>
      <c r="J84" s="444" t="s">
        <v>30</v>
      </c>
      <c r="K84" s="397">
        <f t="shared" ref="K84" si="96">$Q$20</f>
        <v>186</v>
      </c>
      <c r="L84" s="445">
        <f>$L$47</f>
        <v>1</v>
      </c>
      <c r="M84" s="444">
        <f t="shared" si="63"/>
        <v>186</v>
      </c>
      <c r="N84" s="446"/>
      <c r="O84" s="447">
        <f t="shared" si="64"/>
        <v>186</v>
      </c>
      <c r="P84" s="561" t="s">
        <v>459</v>
      </c>
      <c r="Q84" s="562"/>
    </row>
    <row r="85" spans="1:17" s="386" customFormat="1" ht="58.5" customHeight="1">
      <c r="A85" s="430">
        <v>9</v>
      </c>
      <c r="B85" s="513" t="s">
        <v>458</v>
      </c>
      <c r="C85" s="558"/>
      <c r="D85" s="558"/>
      <c r="E85" s="558"/>
      <c r="F85" s="560"/>
      <c r="G85" s="443"/>
      <c r="H85" s="450" t="str">
        <f t="shared" ref="H85" si="97">$D$23</f>
        <v>ABBEY STONE</v>
      </c>
      <c r="I85" s="450" t="e">
        <f>#REF!</f>
        <v>#REF!</v>
      </c>
      <c r="J85" s="444" t="s">
        <v>30</v>
      </c>
      <c r="K85" s="397">
        <f t="shared" ref="K85" si="98">$Q$25</f>
        <v>225</v>
      </c>
      <c r="L85" s="445">
        <f>$L$47</f>
        <v>1</v>
      </c>
      <c r="M85" s="444">
        <f t="shared" si="63"/>
        <v>225</v>
      </c>
      <c r="N85" s="446"/>
      <c r="O85" s="447">
        <f t="shared" si="64"/>
        <v>225</v>
      </c>
      <c r="P85" s="563"/>
      <c r="Q85" s="564"/>
    </row>
    <row r="86" spans="1:17" s="329" customFormat="1" ht="15.95" customHeight="1">
      <c r="A86" s="404"/>
      <c r="B86" s="404"/>
      <c r="C86" s="405"/>
      <c r="D86" s="405"/>
      <c r="E86" s="405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</row>
    <row r="87" spans="1:17" s="329" customFormat="1" ht="48" customHeight="1">
      <c r="B87" s="319" t="s">
        <v>66</v>
      </c>
      <c r="C87" s="404"/>
      <c r="G87" s="405"/>
      <c r="J87" s="539" t="s">
        <v>31</v>
      </c>
      <c r="K87" s="539"/>
      <c r="L87" s="539"/>
      <c r="M87" s="539"/>
      <c r="N87" s="539"/>
      <c r="O87" s="406"/>
      <c r="P87" s="406"/>
      <c r="Q87" s="386"/>
    </row>
    <row r="88" spans="1:17" s="404" customFormat="1" ht="35.450000000000003" customHeight="1">
      <c r="A88" s="404">
        <v>1</v>
      </c>
      <c r="B88" s="407" t="s">
        <v>192</v>
      </c>
      <c r="C88" s="319" t="s">
        <v>154</v>
      </c>
      <c r="D88" s="329"/>
      <c r="E88" s="329"/>
      <c r="F88" s="329"/>
      <c r="G88" s="405"/>
      <c r="H88" s="405"/>
      <c r="I88" s="405"/>
      <c r="J88" s="405"/>
      <c r="K88" s="333"/>
      <c r="L88" s="333"/>
      <c r="M88" s="405"/>
      <c r="N88" s="405"/>
      <c r="O88" s="405"/>
      <c r="P88" s="405"/>
      <c r="Q88" s="405"/>
    </row>
    <row r="89" spans="1:17" s="329" customFormat="1" ht="44.45" hidden="1" customHeight="1">
      <c r="A89" s="404"/>
      <c r="B89" s="458" t="s">
        <v>49</v>
      </c>
      <c r="C89" s="459"/>
      <c r="D89" s="459"/>
      <c r="E89" s="459"/>
      <c r="F89" s="459"/>
      <c r="G89" s="459"/>
      <c r="H89" s="459"/>
      <c r="I89" s="460"/>
      <c r="J89" s="405"/>
      <c r="K89" s="333"/>
      <c r="L89" s="333"/>
      <c r="M89" s="405"/>
      <c r="N89" s="405"/>
      <c r="O89" s="405"/>
      <c r="P89" s="405"/>
      <c r="Q89" s="405"/>
    </row>
    <row r="90" spans="1:17" s="329" customFormat="1" ht="59.25" hidden="1" customHeight="1">
      <c r="A90" s="404"/>
      <c r="B90" s="461" t="s">
        <v>42</v>
      </c>
      <c r="C90" s="462"/>
      <c r="D90" s="463" t="s">
        <v>54</v>
      </c>
      <c r="E90" s="464"/>
      <c r="F90" s="464"/>
      <c r="G90" s="464"/>
      <c r="H90" s="464"/>
      <c r="I90" s="465"/>
      <c r="J90" s="405"/>
      <c r="K90" s="405"/>
      <c r="L90" s="405"/>
      <c r="M90" s="405"/>
      <c r="N90" s="405"/>
      <c r="O90" s="405"/>
      <c r="P90" s="405"/>
      <c r="Q90" s="405"/>
    </row>
    <row r="91" spans="1:17" s="329" customFormat="1" ht="111.6" hidden="1" customHeight="1">
      <c r="A91" s="404"/>
      <c r="B91" s="478" t="str">
        <f>$D$18</f>
        <v>BLACK</v>
      </c>
      <c r="C91" s="478" t="e">
        <f>#REF!</f>
        <v>#REF!</v>
      </c>
      <c r="D91" s="479" t="s">
        <v>335</v>
      </c>
      <c r="E91" s="480"/>
      <c r="F91" s="480"/>
      <c r="G91" s="480"/>
      <c r="H91" s="480"/>
      <c r="I91" s="481"/>
      <c r="J91" s="405"/>
      <c r="K91" s="405"/>
      <c r="L91" s="405"/>
      <c r="M91" s="405"/>
      <c r="N91" s="405"/>
      <c r="O91" s="405"/>
    </row>
    <row r="92" spans="1:17" s="329" customFormat="1" ht="17.45" hidden="1" customHeight="1"/>
    <row r="93" spans="1:17" s="329" customFormat="1" ht="41.45" hidden="1" customHeight="1">
      <c r="A93" s="404"/>
      <c r="B93" s="466" t="s">
        <v>332</v>
      </c>
      <c r="C93" s="467"/>
      <c r="D93" s="468"/>
      <c r="E93" s="468"/>
      <c r="F93" s="468"/>
      <c r="G93" s="468"/>
      <c r="H93" s="468"/>
      <c r="I93" s="469"/>
      <c r="J93" s="405"/>
      <c r="K93" s="405"/>
      <c r="L93" s="405"/>
    </row>
    <row r="94" spans="1:17" s="329" customFormat="1" ht="40.5" hidden="1" customHeight="1">
      <c r="A94" s="404"/>
      <c r="B94" s="470"/>
      <c r="C94" s="471"/>
      <c r="D94" s="408" t="s">
        <v>182</v>
      </c>
      <c r="E94" s="408" t="s">
        <v>60</v>
      </c>
      <c r="F94" s="408" t="s">
        <v>10</v>
      </c>
      <c r="G94" s="408" t="s">
        <v>57</v>
      </c>
      <c r="H94" s="408" t="s">
        <v>58</v>
      </c>
      <c r="I94" s="408" t="s">
        <v>59</v>
      </c>
      <c r="J94" s="405"/>
    </row>
    <row r="95" spans="1:17" s="329" customFormat="1" ht="81.599999999999994" hidden="1" customHeight="1">
      <c r="A95" s="404"/>
      <c r="B95" s="472" t="s">
        <v>191</v>
      </c>
      <c r="C95" s="472"/>
      <c r="D95" s="473" t="s">
        <v>331</v>
      </c>
      <c r="E95" s="474"/>
      <c r="F95" s="474"/>
      <c r="G95" s="474"/>
      <c r="H95" s="474"/>
      <c r="I95" s="475"/>
      <c r="J95" s="405"/>
    </row>
    <row r="96" spans="1:17" s="329" customFormat="1" ht="182.1" hidden="1" customHeight="1">
      <c r="A96" s="404"/>
      <c r="B96" s="476" t="s">
        <v>419</v>
      </c>
      <c r="C96" s="477"/>
      <c r="D96" s="473" t="s">
        <v>333</v>
      </c>
      <c r="E96" s="474"/>
      <c r="F96" s="474"/>
      <c r="G96" s="474"/>
      <c r="H96" s="474"/>
      <c r="I96" s="475"/>
      <c r="J96" s="405"/>
    </row>
    <row r="97" spans="1:17" s="329" customFormat="1" ht="222.6" hidden="1" customHeight="1">
      <c r="A97" s="404"/>
      <c r="B97" s="476" t="s">
        <v>420</v>
      </c>
      <c r="C97" s="477"/>
      <c r="D97" s="473" t="s">
        <v>334</v>
      </c>
      <c r="E97" s="474"/>
      <c r="F97" s="474"/>
      <c r="G97" s="474"/>
      <c r="H97" s="474"/>
      <c r="I97" s="475"/>
      <c r="J97" s="405"/>
    </row>
    <row r="98" spans="1:17" s="329" customFormat="1" ht="12.75" customHeight="1">
      <c r="A98" s="404"/>
      <c r="B98" s="404"/>
      <c r="C98" s="404"/>
      <c r="D98" s="404"/>
      <c r="E98" s="404"/>
      <c r="F98" s="404"/>
      <c r="G98" s="404"/>
      <c r="H98" s="404"/>
      <c r="I98" s="404"/>
      <c r="J98" s="405"/>
      <c r="K98" s="405"/>
      <c r="L98" s="405"/>
      <c r="M98" s="405"/>
      <c r="N98" s="405"/>
      <c r="O98" s="405"/>
      <c r="P98" s="405"/>
      <c r="Q98" s="405"/>
    </row>
    <row r="99" spans="1:17" s="404" customFormat="1" ht="42" customHeight="1">
      <c r="A99" s="330">
        <v>2</v>
      </c>
      <c r="B99" s="407" t="s">
        <v>193</v>
      </c>
      <c r="C99" s="516" t="s">
        <v>185</v>
      </c>
      <c r="D99" s="516"/>
      <c r="E99" s="516"/>
      <c r="F99" s="516"/>
      <c r="G99" s="405"/>
      <c r="H99" s="405"/>
      <c r="I99" s="405"/>
      <c r="J99" s="405"/>
      <c r="K99" s="333"/>
      <c r="L99" s="333"/>
      <c r="M99" s="405"/>
      <c r="N99" s="405"/>
      <c r="O99" s="405"/>
      <c r="P99" s="405"/>
      <c r="Q99" s="405"/>
    </row>
    <row r="100" spans="1:17" s="329" customFormat="1" ht="33" hidden="1">
      <c r="A100" s="404"/>
      <c r="B100" s="518" t="s">
        <v>49</v>
      </c>
      <c r="C100" s="519"/>
      <c r="D100" s="519"/>
      <c r="E100" s="519"/>
      <c r="F100" s="519"/>
      <c r="G100" s="519"/>
      <c r="H100" s="519"/>
      <c r="I100" s="522"/>
      <c r="J100" s="405"/>
      <c r="K100" s="333"/>
      <c r="L100" s="333"/>
      <c r="M100" s="405"/>
      <c r="N100" s="405"/>
      <c r="O100" s="405"/>
      <c r="P100" s="405"/>
      <c r="Q100" s="405"/>
    </row>
    <row r="101" spans="1:17" s="329" customFormat="1" ht="63" hidden="1" customHeight="1">
      <c r="A101" s="404"/>
      <c r="B101" s="524" t="s">
        <v>42</v>
      </c>
      <c r="C101" s="525"/>
      <c r="D101" s="526" t="s">
        <v>69</v>
      </c>
      <c r="E101" s="527"/>
      <c r="F101" s="527"/>
      <c r="G101" s="527"/>
      <c r="H101" s="527"/>
      <c r="I101" s="528"/>
      <c r="J101" s="405"/>
      <c r="K101" s="405"/>
      <c r="L101" s="405"/>
      <c r="M101" s="405"/>
      <c r="N101" s="405"/>
      <c r="O101" s="405"/>
      <c r="P101" s="405"/>
      <c r="Q101" s="405"/>
    </row>
    <row r="102" spans="1:17" s="329" customFormat="1" ht="72" hidden="1" customHeight="1">
      <c r="A102" s="404"/>
      <c r="B102" s="523" t="str">
        <f>$D$20</f>
        <v>BLACK</v>
      </c>
      <c r="C102" s="523" t="e">
        <f>#REF!</f>
        <v>#REF!</v>
      </c>
      <c r="D102" s="529" t="s">
        <v>178</v>
      </c>
      <c r="E102" s="530"/>
      <c r="F102" s="530"/>
      <c r="G102" s="530"/>
      <c r="H102" s="530"/>
      <c r="I102" s="531"/>
      <c r="J102" s="405"/>
      <c r="K102" s="405"/>
      <c r="L102" s="405"/>
      <c r="M102" s="405"/>
      <c r="N102" s="405"/>
      <c r="O102" s="405"/>
    </row>
    <row r="103" spans="1:17" s="329" customFormat="1" ht="29.1" hidden="1" customHeight="1">
      <c r="A103" s="404"/>
      <c r="B103" s="409"/>
      <c r="C103" s="410"/>
      <c r="D103" s="411"/>
      <c r="E103" s="412"/>
      <c r="F103" s="412"/>
      <c r="G103" s="412"/>
      <c r="H103" s="412"/>
      <c r="I103" s="413"/>
      <c r="J103" s="405"/>
      <c r="K103" s="405"/>
      <c r="L103" s="405"/>
      <c r="M103" s="405"/>
      <c r="N103" s="405"/>
      <c r="O103" s="405"/>
    </row>
    <row r="104" spans="1:17" s="329" customFormat="1" ht="33" hidden="1">
      <c r="A104" s="404"/>
      <c r="B104" s="518" t="s">
        <v>70</v>
      </c>
      <c r="C104" s="519"/>
      <c r="D104" s="520"/>
      <c r="E104" s="520"/>
      <c r="F104" s="520"/>
      <c r="G104" s="520"/>
      <c r="H104" s="520"/>
      <c r="I104" s="521"/>
      <c r="J104" s="405"/>
      <c r="K104" s="405"/>
      <c r="L104" s="405"/>
    </row>
    <row r="105" spans="1:17" s="329" customFormat="1" ht="56.25" hidden="1" customHeight="1">
      <c r="A105" s="404"/>
      <c r="B105" s="470"/>
      <c r="C105" s="471"/>
      <c r="D105" s="408" t="s">
        <v>182</v>
      </c>
      <c r="E105" s="408" t="s">
        <v>60</v>
      </c>
      <c r="F105" s="408" t="s">
        <v>10</v>
      </c>
      <c r="G105" s="408" t="s">
        <v>57</v>
      </c>
      <c r="H105" s="408" t="s">
        <v>58</v>
      </c>
      <c r="I105" s="408" t="s">
        <v>59</v>
      </c>
      <c r="J105" s="405"/>
    </row>
    <row r="106" spans="1:17" s="329" customFormat="1" ht="67.5" hidden="1" customHeight="1">
      <c r="A106" s="404"/>
      <c r="B106" s="536" t="s">
        <v>183</v>
      </c>
      <c r="C106" s="536"/>
      <c r="D106" s="414"/>
      <c r="E106" s="415"/>
      <c r="F106" s="415"/>
      <c r="G106" s="415"/>
      <c r="H106" s="415"/>
      <c r="I106" s="415"/>
      <c r="J106" s="405"/>
    </row>
    <row r="107" spans="1:17" s="329" customFormat="1" ht="33" hidden="1">
      <c r="A107" s="404"/>
      <c r="B107" s="404"/>
      <c r="C107" s="404"/>
      <c r="D107" s="404"/>
      <c r="E107" s="404"/>
      <c r="F107" s="404"/>
      <c r="G107" s="404"/>
      <c r="H107" s="404"/>
      <c r="I107" s="404"/>
      <c r="J107" s="405"/>
      <c r="K107" s="405"/>
      <c r="L107" s="405"/>
      <c r="M107" s="405"/>
      <c r="N107" s="405"/>
      <c r="O107" s="405"/>
      <c r="P107" s="405"/>
      <c r="Q107" s="405"/>
    </row>
    <row r="108" spans="1:17" s="404" customFormat="1" ht="48.6" customHeight="1">
      <c r="A108" s="330">
        <v>3</v>
      </c>
      <c r="B108" s="407" t="s">
        <v>194</v>
      </c>
      <c r="C108" s="388" t="s">
        <v>344</v>
      </c>
      <c r="D108" s="332"/>
      <c r="E108" s="332"/>
      <c r="F108" s="332"/>
      <c r="G108" s="405"/>
      <c r="H108" s="405"/>
      <c r="I108" s="405"/>
      <c r="J108" s="405"/>
      <c r="K108" s="333"/>
      <c r="L108" s="333"/>
      <c r="M108" s="405"/>
      <c r="N108" s="405"/>
      <c r="O108" s="405"/>
      <c r="P108" s="405"/>
      <c r="Q108" s="405"/>
    </row>
    <row r="109" spans="1:17" s="329" customFormat="1" ht="45.6" customHeight="1">
      <c r="A109" s="404"/>
      <c r="B109" s="461" t="s">
        <v>42</v>
      </c>
      <c r="C109" s="462"/>
      <c r="D109" s="463" t="s">
        <v>190</v>
      </c>
      <c r="E109" s="464"/>
      <c r="F109" s="464"/>
      <c r="G109" s="464"/>
      <c r="H109" s="464"/>
      <c r="I109" s="465"/>
      <c r="J109" s="405"/>
      <c r="K109" s="405"/>
      <c r="L109" s="405"/>
      <c r="M109" s="405"/>
      <c r="N109" s="405"/>
      <c r="O109" s="405"/>
      <c r="P109" s="405"/>
      <c r="Q109" s="405"/>
    </row>
    <row r="110" spans="1:17" s="329" customFormat="1" ht="75" customHeight="1">
      <c r="A110" s="404"/>
      <c r="B110" s="537" t="s">
        <v>39</v>
      </c>
      <c r="C110" s="538"/>
      <c r="D110" s="533" t="s">
        <v>462</v>
      </c>
      <c r="E110" s="534"/>
      <c r="F110" s="534"/>
      <c r="G110" s="534"/>
      <c r="H110" s="534"/>
      <c r="I110" s="535"/>
      <c r="J110" s="405"/>
      <c r="K110" s="405"/>
      <c r="L110" s="405"/>
      <c r="M110" s="405"/>
      <c r="N110" s="405"/>
      <c r="O110" s="405"/>
      <c r="P110" s="405"/>
      <c r="Q110" s="405"/>
    </row>
    <row r="111" spans="1:17" s="329" customFormat="1" ht="75" customHeight="1">
      <c r="A111" s="404"/>
      <c r="B111" s="532" t="s">
        <v>340</v>
      </c>
      <c r="C111" s="532" t="e">
        <f>#REF!</f>
        <v>#REF!</v>
      </c>
      <c r="D111" s="533" t="s">
        <v>463</v>
      </c>
      <c r="E111" s="534"/>
      <c r="F111" s="534"/>
      <c r="G111" s="534"/>
      <c r="H111" s="534"/>
      <c r="I111" s="535"/>
      <c r="J111" s="405"/>
    </row>
    <row r="112" spans="1:17" s="329" customFormat="1" ht="33">
      <c r="A112" s="404"/>
      <c r="B112" s="404"/>
      <c r="C112" s="405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</row>
    <row r="113" spans="1:17" s="329" customFormat="1" ht="29.25" customHeight="1">
      <c r="B113" s="517" t="s">
        <v>78</v>
      </c>
      <c r="C113" s="517"/>
      <c r="D113" s="517"/>
      <c r="E113" s="517"/>
      <c r="G113" s="405"/>
      <c r="N113" s="386"/>
      <c r="O113" s="406"/>
      <c r="P113" s="406"/>
      <c r="Q113" s="386"/>
    </row>
    <row r="114" spans="1:17" s="329" customFormat="1" ht="36" customHeight="1">
      <c r="A114" s="404">
        <v>1</v>
      </c>
      <c r="B114" s="416" t="s">
        <v>187</v>
      </c>
      <c r="C114" s="404"/>
      <c r="D114" s="404"/>
      <c r="G114" s="405"/>
      <c r="N114" s="386"/>
      <c r="O114" s="406"/>
      <c r="P114" s="406"/>
      <c r="Q114" s="386"/>
    </row>
    <row r="115" spans="1:17" s="329" customFormat="1" ht="36" customHeight="1">
      <c r="A115" s="404">
        <v>2</v>
      </c>
      <c r="B115" s="416" t="s">
        <v>188</v>
      </c>
      <c r="C115" s="404"/>
      <c r="D115" s="404"/>
      <c r="G115" s="405"/>
      <c r="N115" s="386"/>
      <c r="O115" s="406"/>
      <c r="P115" s="406"/>
      <c r="Q115" s="386"/>
    </row>
    <row r="116" spans="1:17" s="329" customFormat="1" ht="36" customHeight="1">
      <c r="A116" s="404">
        <v>3</v>
      </c>
      <c r="B116" s="416" t="s">
        <v>189</v>
      </c>
      <c r="C116" s="404"/>
      <c r="D116" s="404"/>
      <c r="G116" s="405"/>
      <c r="N116" s="386"/>
      <c r="O116" s="406"/>
      <c r="P116" s="406"/>
      <c r="Q116" s="386"/>
    </row>
    <row r="117" spans="1:17" s="332" customFormat="1" ht="45.75" customHeight="1">
      <c r="A117" s="330"/>
      <c r="B117" s="417" t="s">
        <v>61</v>
      </c>
      <c r="C117" s="418" t="s">
        <v>182</v>
      </c>
      <c r="D117" s="418" t="s">
        <v>60</v>
      </c>
      <c r="E117" s="418" t="s">
        <v>10</v>
      </c>
      <c r="F117" s="418" t="s">
        <v>57</v>
      </c>
      <c r="G117" s="418" t="s">
        <v>58</v>
      </c>
      <c r="H117" s="418" t="s">
        <v>59</v>
      </c>
      <c r="I117" s="418" t="s">
        <v>11</v>
      </c>
      <c r="M117" s="419"/>
      <c r="N117" s="420"/>
      <c r="O117" s="420"/>
      <c r="P117" s="419"/>
    </row>
    <row r="118" spans="1:17" s="332" customFormat="1" ht="45.75" customHeight="1">
      <c r="A118" s="330"/>
      <c r="B118" s="417" t="s">
        <v>62</v>
      </c>
      <c r="C118" s="399">
        <f t="shared" ref="C118:D118" si="99">G$27</f>
        <v>46</v>
      </c>
      <c r="D118" s="399">
        <f t="shared" si="99"/>
        <v>123</v>
      </c>
      <c r="E118" s="399">
        <f>I$27</f>
        <v>134</v>
      </c>
      <c r="F118" s="399">
        <f t="shared" ref="F118:H118" si="100">J$27</f>
        <v>77</v>
      </c>
      <c r="G118" s="399">
        <f t="shared" si="100"/>
        <v>31</v>
      </c>
      <c r="H118" s="399">
        <f t="shared" si="100"/>
        <v>0</v>
      </c>
      <c r="I118" s="399">
        <f>SUM(C118:H118)</f>
        <v>411</v>
      </c>
      <c r="M118" s="419"/>
      <c r="N118" s="420"/>
      <c r="O118" s="420"/>
      <c r="P118" s="419"/>
    </row>
    <row r="119" spans="1:17" s="95" customFormat="1" ht="176.25" customHeight="1">
      <c r="A119" s="515" t="s">
        <v>461</v>
      </c>
      <c r="B119" s="515"/>
      <c r="C119" s="515"/>
      <c r="D119" s="515"/>
      <c r="E119" s="515"/>
      <c r="F119" s="515"/>
      <c r="G119" s="515"/>
      <c r="H119" s="515"/>
      <c r="I119" s="515"/>
      <c r="J119" s="515"/>
      <c r="K119" s="515"/>
      <c r="L119" s="515"/>
      <c r="M119" s="515"/>
      <c r="N119" s="515"/>
      <c r="O119" s="515"/>
      <c r="P119" s="515"/>
      <c r="Q119" s="515"/>
    </row>
    <row r="120" spans="1:17" s="95" customFormat="1" ht="162" customHeight="1">
      <c r="A120" s="456" t="s">
        <v>345</v>
      </c>
      <c r="B120" s="457"/>
      <c r="C120" s="457"/>
      <c r="D120" s="457"/>
      <c r="E120" s="457"/>
      <c r="F120" s="457"/>
      <c r="G120" s="457"/>
      <c r="H120" s="457"/>
      <c r="I120" s="457"/>
      <c r="J120" s="457"/>
      <c r="K120" s="457"/>
      <c r="L120" s="457"/>
      <c r="M120" s="457"/>
      <c r="N120" s="457"/>
      <c r="O120" s="457"/>
      <c r="P120" s="457"/>
      <c r="Q120" s="457"/>
    </row>
    <row r="121" spans="1:17" s="95" customFormat="1" ht="54" customHeight="1">
      <c r="A121" s="557" t="s">
        <v>346</v>
      </c>
      <c r="B121" s="557"/>
      <c r="C121" s="557"/>
      <c r="D121" s="557"/>
      <c r="E121" s="557"/>
      <c r="F121" s="557"/>
      <c r="G121" s="557"/>
      <c r="H121" s="557"/>
      <c r="I121" s="557"/>
      <c r="J121" s="557"/>
      <c r="K121" s="557"/>
      <c r="L121" s="557"/>
      <c r="M121" s="557"/>
      <c r="N121" s="557"/>
      <c r="O121" s="557"/>
      <c r="P121" s="557"/>
      <c r="Q121" s="557"/>
    </row>
    <row r="122" spans="1:17" s="95" customFormat="1" ht="33">
      <c r="G122" s="96"/>
    </row>
    <row r="123" spans="1:17" s="95" customFormat="1" ht="33">
      <c r="G123" s="96"/>
    </row>
    <row r="124" spans="1:17" s="95" customFormat="1" ht="33">
      <c r="G124" s="96"/>
    </row>
    <row r="125" spans="1:17" s="95" customFormat="1" ht="33">
      <c r="G125" s="96"/>
    </row>
    <row r="126" spans="1:17" s="95" customFormat="1" ht="33">
      <c r="G126" s="96"/>
    </row>
    <row r="127" spans="1:17" s="95" customFormat="1" ht="33">
      <c r="G127" s="96"/>
    </row>
    <row r="128" spans="1:17" s="95" customFormat="1" ht="33">
      <c r="G128" s="96"/>
    </row>
    <row r="129" spans="7:7" s="95" customFormat="1" ht="33">
      <c r="G129" s="96"/>
    </row>
    <row r="130" spans="7:7" s="95" customFormat="1" ht="33">
      <c r="G130" s="96"/>
    </row>
    <row r="131" spans="7:7" s="95" customFormat="1" ht="33">
      <c r="G131" s="96"/>
    </row>
    <row r="132" spans="7:7" s="95" customFormat="1" ht="33">
      <c r="G132" s="96"/>
    </row>
    <row r="133" spans="7:7" s="95" customFormat="1" ht="33">
      <c r="G133" s="96"/>
    </row>
    <row r="134" spans="7:7" s="95" customFormat="1" ht="33">
      <c r="G134" s="96"/>
    </row>
    <row r="135" spans="7:7" s="95" customFormat="1" ht="33">
      <c r="G135" s="96"/>
    </row>
    <row r="136" spans="7:7" s="95" customFormat="1" ht="33">
      <c r="G136" s="96"/>
    </row>
    <row r="137" spans="7:7" s="95" customFormat="1" ht="33">
      <c r="G137" s="96"/>
    </row>
    <row r="138" spans="7:7" s="95" customFormat="1" ht="33">
      <c r="G138" s="96"/>
    </row>
    <row r="139" spans="7:7" s="95" customFormat="1" ht="33">
      <c r="G139" s="96"/>
    </row>
    <row r="140" spans="7:7" s="95" customFormat="1" ht="33">
      <c r="G140" s="96"/>
    </row>
    <row r="141" spans="7:7" s="95" customFormat="1" ht="33">
      <c r="G141" s="96"/>
    </row>
  </sheetData>
  <autoFilter ref="A38:R88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205">
    <mergeCell ref="A121:Q121"/>
    <mergeCell ref="A43:E43"/>
    <mergeCell ref="H43:I43"/>
    <mergeCell ref="P43:Q43"/>
    <mergeCell ref="B82:E82"/>
    <mergeCell ref="F82:F83"/>
    <mergeCell ref="H82:I82"/>
    <mergeCell ref="P82:Q82"/>
    <mergeCell ref="B83:E83"/>
    <mergeCell ref="H83:I83"/>
    <mergeCell ref="P83:Q83"/>
    <mergeCell ref="B84:E84"/>
    <mergeCell ref="F84:F85"/>
    <mergeCell ref="H84:I84"/>
    <mergeCell ref="P84:Q85"/>
    <mergeCell ref="B85:E85"/>
    <mergeCell ref="H85:I85"/>
    <mergeCell ref="B78:E78"/>
    <mergeCell ref="F78:F79"/>
    <mergeCell ref="H78:I78"/>
    <mergeCell ref="P78:Q78"/>
    <mergeCell ref="B79:E79"/>
    <mergeCell ref="H79:I79"/>
    <mergeCell ref="P79:Q79"/>
    <mergeCell ref="B73:E73"/>
    <mergeCell ref="F73:F74"/>
    <mergeCell ref="G73:G74"/>
    <mergeCell ref="H73:I73"/>
    <mergeCell ref="P73:Q74"/>
    <mergeCell ref="B74:E74"/>
    <mergeCell ref="H74:I74"/>
    <mergeCell ref="B80:E80"/>
    <mergeCell ref="F80:F81"/>
    <mergeCell ref="H80:I80"/>
    <mergeCell ref="P80:Q81"/>
    <mergeCell ref="B81:E81"/>
    <mergeCell ref="H81:I81"/>
    <mergeCell ref="B75:E75"/>
    <mergeCell ref="F75:F76"/>
    <mergeCell ref="H75:I75"/>
    <mergeCell ref="P75:Q75"/>
    <mergeCell ref="B76:E76"/>
    <mergeCell ref="H76:I76"/>
    <mergeCell ref="P76:Q76"/>
    <mergeCell ref="A77:E77"/>
    <mergeCell ref="H77:I77"/>
    <mergeCell ref="P77:Q77"/>
    <mergeCell ref="B69:E69"/>
    <mergeCell ref="F69:F70"/>
    <mergeCell ref="G69:G70"/>
    <mergeCell ref="H69:I69"/>
    <mergeCell ref="P69:Q70"/>
    <mergeCell ref="B70:E70"/>
    <mergeCell ref="H70:I70"/>
    <mergeCell ref="B71:E71"/>
    <mergeCell ref="F71:F72"/>
    <mergeCell ref="G71:G72"/>
    <mergeCell ref="H71:I71"/>
    <mergeCell ref="P71:Q72"/>
    <mergeCell ref="B72:E72"/>
    <mergeCell ref="H72:I72"/>
    <mergeCell ref="D97:I97"/>
    <mergeCell ref="B97:C97"/>
    <mergeCell ref="H61:I61"/>
    <mergeCell ref="B58:E58"/>
    <mergeCell ref="H58:I58"/>
    <mergeCell ref="P58:Q58"/>
    <mergeCell ref="B61:E61"/>
    <mergeCell ref="P61:Q61"/>
    <mergeCell ref="P66:Q66"/>
    <mergeCell ref="B59:E59"/>
    <mergeCell ref="H59:I59"/>
    <mergeCell ref="P59:Q59"/>
    <mergeCell ref="B62:E62"/>
    <mergeCell ref="H62:I62"/>
    <mergeCell ref="P62:Q62"/>
    <mergeCell ref="J87:N87"/>
    <mergeCell ref="A63:Q63"/>
    <mergeCell ref="B67:E67"/>
    <mergeCell ref="F67:F68"/>
    <mergeCell ref="G67:G68"/>
    <mergeCell ref="H67:I67"/>
    <mergeCell ref="P67:Q68"/>
    <mergeCell ref="B68:E68"/>
    <mergeCell ref="H68:I68"/>
    <mergeCell ref="P49:Q49"/>
    <mergeCell ref="B46:E46"/>
    <mergeCell ref="H46:I46"/>
    <mergeCell ref="P46:Q46"/>
    <mergeCell ref="B48:E48"/>
    <mergeCell ref="H48:I48"/>
    <mergeCell ref="P48:Q48"/>
    <mergeCell ref="B51:E51"/>
    <mergeCell ref="H51:I51"/>
    <mergeCell ref="P51:Q51"/>
    <mergeCell ref="B50:E50"/>
    <mergeCell ref="H50:I50"/>
    <mergeCell ref="P50:Q50"/>
    <mergeCell ref="A119:Q119"/>
    <mergeCell ref="C99:F99"/>
    <mergeCell ref="B113:E113"/>
    <mergeCell ref="B104:I104"/>
    <mergeCell ref="B100:I100"/>
    <mergeCell ref="B102:C102"/>
    <mergeCell ref="B101:C101"/>
    <mergeCell ref="D101:I101"/>
    <mergeCell ref="D102:I102"/>
    <mergeCell ref="B109:C109"/>
    <mergeCell ref="D109:I109"/>
    <mergeCell ref="B111:C111"/>
    <mergeCell ref="D111:I111"/>
    <mergeCell ref="B105:C105"/>
    <mergeCell ref="B106:C106"/>
    <mergeCell ref="B110:C110"/>
    <mergeCell ref="D110:I110"/>
    <mergeCell ref="A31:Q31"/>
    <mergeCell ref="B32:C32"/>
    <mergeCell ref="N32:Q32"/>
    <mergeCell ref="B33:C33"/>
    <mergeCell ref="N33:Q33"/>
    <mergeCell ref="P38:Q38"/>
    <mergeCell ref="H44:I44"/>
    <mergeCell ref="A38:E38"/>
    <mergeCell ref="H38:I38"/>
    <mergeCell ref="B39:E39"/>
    <mergeCell ref="H39:I39"/>
    <mergeCell ref="P39:Q39"/>
    <mergeCell ref="B44:E44"/>
    <mergeCell ref="P44:Q44"/>
    <mergeCell ref="A34:Q34"/>
    <mergeCell ref="B35:C35"/>
    <mergeCell ref="N35:Q35"/>
    <mergeCell ref="B36:C36"/>
    <mergeCell ref="N36:Q36"/>
    <mergeCell ref="B40:E40"/>
    <mergeCell ref="H40:I40"/>
    <mergeCell ref="P40:Q40"/>
    <mergeCell ref="B42:E42"/>
    <mergeCell ref="H42:I42"/>
    <mergeCell ref="N1:O1"/>
    <mergeCell ref="P1:Q1"/>
    <mergeCell ref="N2:O2"/>
    <mergeCell ref="P2:Q2"/>
    <mergeCell ref="N3:O3"/>
    <mergeCell ref="P3:Q3"/>
    <mergeCell ref="N30:Q30"/>
    <mergeCell ref="A30:C30"/>
    <mergeCell ref="D8:F8"/>
    <mergeCell ref="G5:M8"/>
    <mergeCell ref="M11:Q11"/>
    <mergeCell ref="D28:Q29"/>
    <mergeCell ref="D11:F11"/>
    <mergeCell ref="B13:F13"/>
    <mergeCell ref="L17:O17"/>
    <mergeCell ref="L18:O19"/>
    <mergeCell ref="L22:O22"/>
    <mergeCell ref="L23:O24"/>
    <mergeCell ref="A120:Q120"/>
    <mergeCell ref="P56:Q56"/>
    <mergeCell ref="B52:E52"/>
    <mergeCell ref="H52:I52"/>
    <mergeCell ref="P52:Q52"/>
    <mergeCell ref="B54:E54"/>
    <mergeCell ref="H54:I54"/>
    <mergeCell ref="P54:Q54"/>
    <mergeCell ref="B89:I89"/>
    <mergeCell ref="B90:C90"/>
    <mergeCell ref="D90:I90"/>
    <mergeCell ref="B93:I93"/>
    <mergeCell ref="B94:C94"/>
    <mergeCell ref="B95:C95"/>
    <mergeCell ref="D95:I95"/>
    <mergeCell ref="B96:C96"/>
    <mergeCell ref="D96:I96"/>
    <mergeCell ref="B91:C91"/>
    <mergeCell ref="D91:I91"/>
    <mergeCell ref="A66:E66"/>
    <mergeCell ref="A60:E60"/>
    <mergeCell ref="H60:I60"/>
    <mergeCell ref="P60:Q60"/>
    <mergeCell ref="H66:I66"/>
    <mergeCell ref="B41:E41"/>
    <mergeCell ref="H41:I41"/>
    <mergeCell ref="P41:Q41"/>
    <mergeCell ref="A64:Q64"/>
    <mergeCell ref="P42:Q42"/>
    <mergeCell ref="B45:E45"/>
    <mergeCell ref="H45:I45"/>
    <mergeCell ref="P45:Q45"/>
    <mergeCell ref="B47:E47"/>
    <mergeCell ref="H47:I47"/>
    <mergeCell ref="P47:Q47"/>
    <mergeCell ref="B49:E49"/>
    <mergeCell ref="B56:E56"/>
    <mergeCell ref="H56:I56"/>
    <mergeCell ref="B53:E53"/>
    <mergeCell ref="H53:I53"/>
    <mergeCell ref="P53:Q53"/>
    <mergeCell ref="B55:E55"/>
    <mergeCell ref="H55:I55"/>
    <mergeCell ref="P55:Q55"/>
    <mergeCell ref="B57:E57"/>
    <mergeCell ref="H57:I57"/>
    <mergeCell ref="P57:Q57"/>
    <mergeCell ref="H49:I49"/>
  </mergeCells>
  <printOptions horizontalCentered="1"/>
  <pageMargins left="0" right="0" top="0.61388888888888893" bottom="0.75" header="0" footer="0"/>
  <pageSetup paperSize="9" scale="31" fitToWidth="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7" max="16" man="1"/>
    <brk id="59" max="16" man="1"/>
    <brk id="7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F4B8-5A46-40E3-A5AA-3B26BD86703B}">
  <dimension ref="A1"/>
  <sheetViews>
    <sheetView workbookViewId="0">
      <selection activeCell="K12" sqref="K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49" customWidth="1"/>
    <col min="2" max="2" width="25" style="49" customWidth="1"/>
    <col min="3" max="3" width="24.140625" style="49" customWidth="1"/>
    <col min="4" max="4" width="29.5703125" style="49" customWidth="1"/>
    <col min="5" max="5" width="29.28515625" style="49" customWidth="1"/>
    <col min="6" max="6" width="24.5703125" style="49" customWidth="1"/>
    <col min="7" max="7" width="20" style="50" customWidth="1"/>
    <col min="8" max="8" width="16" style="49" customWidth="1"/>
    <col min="9" max="9" width="18.5703125" style="49" customWidth="1"/>
    <col min="10" max="10" width="16" style="49" customWidth="1"/>
    <col min="11" max="11" width="22.140625" style="49" customWidth="1"/>
    <col min="12" max="12" width="18.85546875" style="49" customWidth="1"/>
    <col min="13" max="13" width="14.140625" style="49" customWidth="1"/>
    <col min="14" max="15" width="13.42578125" style="49" customWidth="1"/>
    <col min="16" max="16" width="24.140625" style="49" customWidth="1"/>
    <col min="17" max="17" width="14.85546875" style="49" bestFit="1" customWidth="1"/>
    <col min="18" max="16384" width="9.140625" style="49"/>
  </cols>
  <sheetData>
    <row r="1" spans="1:16" s="1" customFormat="1" ht="39.950000000000003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79" t="s">
        <v>73</v>
      </c>
      <c r="N1" s="579" t="s">
        <v>73</v>
      </c>
      <c r="O1" s="492" t="s">
        <v>74</v>
      </c>
      <c r="P1" s="492"/>
    </row>
    <row r="2" spans="1:16" s="1" customFormat="1" ht="39.950000000000003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79" t="s">
        <v>75</v>
      </c>
      <c r="N2" s="579" t="s">
        <v>75</v>
      </c>
      <c r="O2" s="493" t="s">
        <v>76</v>
      </c>
      <c r="P2" s="493"/>
    </row>
    <row r="3" spans="1:16" s="1" customFormat="1" ht="39.950000000000003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579" t="s">
        <v>77</v>
      </c>
      <c r="N3" s="579" t="s">
        <v>77</v>
      </c>
      <c r="O3" s="494" t="s">
        <v>79</v>
      </c>
      <c r="P3" s="492"/>
    </row>
    <row r="4" spans="1:16" s="2" customFormat="1" ht="33" customHeight="1" thickBot="1">
      <c r="B4" s="3" t="s">
        <v>127</v>
      </c>
      <c r="G4" s="4"/>
    </row>
    <row r="5" spans="1:16" s="2" customFormat="1" ht="57.95" customHeight="1">
      <c r="B5" s="5" t="s">
        <v>0</v>
      </c>
      <c r="C5" s="5"/>
      <c r="D5" s="3"/>
      <c r="F5" s="6"/>
      <c r="G5" s="565" t="s">
        <v>139</v>
      </c>
      <c r="H5" s="566"/>
      <c r="I5" s="566"/>
      <c r="J5" s="566"/>
      <c r="K5" s="566"/>
      <c r="L5" s="567"/>
    </row>
    <row r="6" spans="1:16" s="7" customFormat="1" ht="57.95" customHeight="1">
      <c r="B6" s="8" t="s">
        <v>43</v>
      </c>
      <c r="C6" s="8"/>
      <c r="D6" s="9" t="s">
        <v>140</v>
      </c>
      <c r="E6" s="11"/>
      <c r="F6" s="8"/>
      <c r="G6" s="568"/>
      <c r="H6" s="569"/>
      <c r="I6" s="569"/>
      <c r="J6" s="569"/>
      <c r="K6" s="569"/>
      <c r="L6" s="570"/>
      <c r="M6" s="10"/>
      <c r="N6" s="10"/>
      <c r="O6" s="10"/>
      <c r="P6" s="10"/>
    </row>
    <row r="7" spans="1:16" s="7" customFormat="1" ht="57.95" customHeight="1">
      <c r="B7" s="8" t="s">
        <v>44</v>
      </c>
      <c r="C7" s="8"/>
      <c r="D7" s="9" t="s">
        <v>141</v>
      </c>
      <c r="E7" s="9"/>
      <c r="F7" s="8"/>
      <c r="G7" s="568"/>
      <c r="H7" s="569"/>
      <c r="I7" s="569"/>
      <c r="J7" s="569"/>
      <c r="K7" s="569"/>
      <c r="L7" s="570"/>
      <c r="M7" s="10"/>
      <c r="N7" s="10"/>
      <c r="O7" s="10"/>
      <c r="P7" s="10"/>
    </row>
    <row r="8" spans="1:16" s="7" customFormat="1" ht="57.95" customHeight="1" thickBot="1">
      <c r="B8" s="8" t="s">
        <v>45</v>
      </c>
      <c r="C8" s="8"/>
      <c r="D8" s="574" t="s">
        <v>142</v>
      </c>
      <c r="E8" s="574"/>
      <c r="F8" s="574"/>
      <c r="G8" s="571"/>
      <c r="H8" s="572"/>
      <c r="I8" s="572"/>
      <c r="J8" s="572"/>
      <c r="K8" s="572"/>
      <c r="L8" s="573"/>
      <c r="M8" s="10"/>
      <c r="N8" s="10"/>
      <c r="O8" s="10"/>
      <c r="P8" s="10"/>
    </row>
    <row r="9" spans="1:16" s="12" customFormat="1" ht="33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3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575">
        <v>44964</v>
      </c>
      <c r="E11" s="576"/>
      <c r="F11" s="576"/>
      <c r="G11" s="22"/>
      <c r="H11" s="23"/>
      <c r="I11" s="20"/>
      <c r="J11" s="20" t="s">
        <v>4</v>
      </c>
      <c r="K11" s="20"/>
      <c r="L11" s="577" t="s">
        <v>128</v>
      </c>
      <c r="M11" s="577"/>
      <c r="N11" s="577"/>
      <c r="O11" s="577"/>
      <c r="P11" s="577"/>
    </row>
    <row r="12" spans="1:16" s="12" customFormat="1" ht="33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3">
      <c r="B13" s="578"/>
      <c r="C13" s="578"/>
      <c r="D13" s="578"/>
      <c r="E13" s="578"/>
      <c r="F13" s="578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3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88" t="s">
        <v>147</v>
      </c>
      <c r="E28" s="588"/>
      <c r="F28" s="58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88" t="str">
        <f>+D28</f>
        <v>WASHED BURGUNDY</v>
      </c>
      <c r="E29" s="588"/>
      <c r="F29" s="58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89" t="str">
        <f>+D29</f>
        <v>WASHED BURGUNDY</v>
      </c>
      <c r="E30" s="589"/>
      <c r="F30" s="58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590" t="s">
        <v>130</v>
      </c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</row>
    <row r="44" spans="1:16" s="1" customFormat="1" ht="59.1" customHeight="1" thickBot="1">
      <c r="B44" s="75" t="s">
        <v>14</v>
      </c>
      <c r="C44" s="32"/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</row>
    <row r="45" spans="1:16" s="33" customFormat="1" ht="120.75" thickBot="1">
      <c r="A45" s="592" t="s">
        <v>15</v>
      </c>
      <c r="B45" s="593"/>
      <c r="C45" s="59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94" t="s">
        <v>51</v>
      </c>
      <c r="N45" s="595"/>
      <c r="O45" s="595"/>
      <c r="P45" s="596"/>
    </row>
    <row r="46" spans="1:16" s="43" customFormat="1" ht="45.75" hidden="1" customHeight="1">
      <c r="A46" s="580" t="str">
        <f>D18</f>
        <v>BLACK</v>
      </c>
      <c r="B46" s="581"/>
      <c r="C46" s="581"/>
      <c r="D46" s="581"/>
      <c r="E46" s="581"/>
      <c r="F46" s="581"/>
      <c r="G46" s="581"/>
      <c r="H46" s="581"/>
      <c r="I46" s="581"/>
      <c r="J46" s="581"/>
      <c r="K46" s="581"/>
      <c r="L46" s="581"/>
      <c r="M46" s="581"/>
      <c r="N46" s="581"/>
      <c r="O46" s="581"/>
      <c r="P46" s="582"/>
    </row>
    <row r="47" spans="1:16" s="139" customFormat="1" ht="120" hidden="1" customHeight="1">
      <c r="A47" s="115">
        <v>1</v>
      </c>
      <c r="B47" s="583" t="str">
        <f>$L$11</f>
        <v>100% DRY COTTON FLEECE 410GSM</v>
      </c>
      <c r="C47" s="58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84"/>
      <c r="N47" s="585"/>
      <c r="O47" s="585"/>
      <c r="P47" s="586"/>
    </row>
    <row r="48" spans="1:16" s="139" customFormat="1" ht="89.25" hidden="1" customHeight="1">
      <c r="A48" s="144">
        <v>2</v>
      </c>
      <c r="B48" s="583" t="s">
        <v>149</v>
      </c>
      <c r="C48" s="58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84"/>
      <c r="N48" s="585"/>
      <c r="O48" s="585"/>
      <c r="P48" s="586"/>
    </row>
    <row r="49" spans="1:16" s="139" customFormat="1" ht="129" hidden="1" customHeight="1">
      <c r="A49" s="115">
        <v>3</v>
      </c>
      <c r="B49" s="587" t="s">
        <v>126</v>
      </c>
      <c r="C49" s="58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84"/>
      <c r="N49" s="585"/>
      <c r="O49" s="585"/>
      <c r="P49" s="586"/>
    </row>
    <row r="50" spans="1:16" s="43" customFormat="1" ht="51.75" customHeight="1">
      <c r="A50" s="597" t="str">
        <f>D23</f>
        <v>GREY HEATHER</v>
      </c>
      <c r="B50" s="598"/>
      <c r="C50" s="598"/>
      <c r="D50" s="598"/>
      <c r="E50" s="598"/>
      <c r="F50" s="598"/>
      <c r="G50" s="598"/>
      <c r="H50" s="598"/>
      <c r="I50" s="598"/>
      <c r="J50" s="598"/>
      <c r="K50" s="598"/>
      <c r="L50" s="598"/>
      <c r="M50" s="598"/>
      <c r="N50" s="598"/>
      <c r="O50" s="598"/>
      <c r="P50" s="599"/>
    </row>
    <row r="51" spans="1:16" s="139" customFormat="1" ht="186.75" customHeight="1">
      <c r="A51" s="115">
        <v>1</v>
      </c>
      <c r="B51" s="583" t="str">
        <f>$L$11</f>
        <v>100% DRY COTTON FLEECE 410GSM</v>
      </c>
      <c r="C51" s="58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84" t="s">
        <v>177</v>
      </c>
      <c r="N51" s="585"/>
      <c r="O51" s="585"/>
      <c r="P51" s="586"/>
    </row>
    <row r="52" spans="1:16" s="139" customFormat="1" ht="186.75" customHeight="1">
      <c r="A52" s="144">
        <v>2</v>
      </c>
      <c r="B52" s="583" t="s">
        <v>149</v>
      </c>
      <c r="C52" s="58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84" t="s">
        <v>168</v>
      </c>
      <c r="N52" s="585"/>
      <c r="O52" s="585"/>
      <c r="P52" s="586"/>
    </row>
    <row r="53" spans="1:16" s="139" customFormat="1" ht="186.75" customHeight="1">
      <c r="A53" s="115">
        <v>3</v>
      </c>
      <c r="B53" s="587" t="s">
        <v>126</v>
      </c>
      <c r="C53" s="58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84" t="s">
        <v>169</v>
      </c>
      <c r="N53" s="585"/>
      <c r="O53" s="585"/>
      <c r="P53" s="586"/>
    </row>
    <row r="54" spans="1:16" s="43" customFormat="1" ht="51.75" hidden="1" customHeight="1">
      <c r="A54" s="597" t="str">
        <f>D28</f>
        <v>WASHED BURGUNDY</v>
      </c>
      <c r="B54" s="598"/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9"/>
    </row>
    <row r="55" spans="1:16" s="139" customFormat="1" ht="96.75" hidden="1" customHeight="1">
      <c r="A55" s="115">
        <v>1</v>
      </c>
      <c r="B55" s="583" t="str">
        <f>$L$11</f>
        <v>100% DRY COTTON FLEECE 410GSM</v>
      </c>
      <c r="C55" s="58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84"/>
      <c r="N55" s="585"/>
      <c r="O55" s="585"/>
      <c r="P55" s="586"/>
    </row>
    <row r="56" spans="1:16" s="139" customFormat="1" ht="70.5" hidden="1" customHeight="1">
      <c r="A56" s="144">
        <v>2</v>
      </c>
      <c r="B56" s="583" t="s">
        <v>149</v>
      </c>
      <c r="C56" s="58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84"/>
      <c r="N56" s="585"/>
      <c r="O56" s="585"/>
      <c r="P56" s="586"/>
    </row>
    <row r="57" spans="1:16" s="139" customFormat="1" ht="125.25" hidden="1" customHeight="1">
      <c r="A57" s="115">
        <v>3</v>
      </c>
      <c r="B57" s="587" t="s">
        <v>126</v>
      </c>
      <c r="C57" s="58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84"/>
      <c r="N57" s="585"/>
      <c r="O57" s="585"/>
      <c r="P57" s="586"/>
    </row>
    <row r="58" spans="1:16" s="43" customFormat="1" ht="51.75" hidden="1" customHeight="1">
      <c r="A58" s="597" t="str">
        <f>D33</f>
        <v>LIME</v>
      </c>
      <c r="B58" s="598"/>
      <c r="C58" s="598"/>
      <c r="D58" s="598"/>
      <c r="E58" s="598"/>
      <c r="F58" s="598"/>
      <c r="G58" s="598"/>
      <c r="H58" s="598"/>
      <c r="I58" s="598"/>
      <c r="J58" s="598"/>
      <c r="K58" s="598"/>
      <c r="L58" s="598"/>
      <c r="M58" s="598"/>
      <c r="N58" s="598"/>
      <c r="O58" s="598"/>
      <c r="P58" s="599"/>
    </row>
    <row r="59" spans="1:16" s="139" customFormat="1" ht="96.75" hidden="1" customHeight="1">
      <c r="A59" s="115">
        <v>1</v>
      </c>
      <c r="B59" s="583" t="str">
        <f>$L$11</f>
        <v>100% DRY COTTON FLEECE 410GSM</v>
      </c>
      <c r="C59" s="58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84"/>
      <c r="N59" s="585"/>
      <c r="O59" s="585"/>
      <c r="P59" s="586"/>
    </row>
    <row r="60" spans="1:16" s="139" customFormat="1" ht="70.5" hidden="1" customHeight="1">
      <c r="A60" s="144">
        <v>2</v>
      </c>
      <c r="B60" s="583" t="s">
        <v>149</v>
      </c>
      <c r="C60" s="58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84"/>
      <c r="N60" s="585"/>
      <c r="O60" s="585"/>
      <c r="P60" s="586"/>
    </row>
    <row r="61" spans="1:16" s="139" customFormat="1" ht="125.25" hidden="1" customHeight="1">
      <c r="A61" s="115">
        <v>3</v>
      </c>
      <c r="B61" s="587" t="s">
        <v>126</v>
      </c>
      <c r="C61" s="58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84"/>
      <c r="N61" s="585"/>
      <c r="O61" s="585"/>
      <c r="P61" s="586"/>
    </row>
    <row r="62" spans="1:16" s="43" customFormat="1" ht="21.75" customHeight="1">
      <c r="A62" s="597"/>
      <c r="B62" s="598"/>
      <c r="C62" s="598"/>
      <c r="D62" s="598"/>
      <c r="E62" s="598"/>
      <c r="F62" s="598"/>
      <c r="G62" s="598"/>
      <c r="H62" s="598"/>
      <c r="I62" s="598"/>
      <c r="J62" s="598"/>
      <c r="K62" s="598"/>
      <c r="L62" s="598"/>
      <c r="M62" s="598"/>
      <c r="N62" s="598"/>
      <c r="O62" s="598"/>
      <c r="P62" s="599"/>
    </row>
    <row r="63" spans="1:16" s="34" customFormat="1" ht="33.75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600" t="s">
        <v>22</v>
      </c>
      <c r="B64" s="601"/>
      <c r="C64" s="601"/>
      <c r="D64" s="601"/>
      <c r="E64" s="602"/>
      <c r="F64" s="72" t="s">
        <v>47</v>
      </c>
      <c r="G64" s="72" t="s">
        <v>23</v>
      </c>
      <c r="H64" s="603" t="s">
        <v>42</v>
      </c>
      <c r="I64" s="60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605" t="s">
        <v>41</v>
      </c>
      <c r="C65" s="605"/>
      <c r="D65" s="605"/>
      <c r="E65" s="605"/>
      <c r="F65" s="82" t="str">
        <f>H65</f>
        <v>BLACK</v>
      </c>
      <c r="G65" s="112"/>
      <c r="H65" s="606" t="str">
        <f>$D$18</f>
        <v>BLACK</v>
      </c>
      <c r="I65" s="60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605" t="s">
        <v>41</v>
      </c>
      <c r="C66" s="605"/>
      <c r="D66" s="605"/>
      <c r="E66" s="605"/>
      <c r="F66" s="82" t="str">
        <f t="shared" ref="F66:F68" si="18">H66</f>
        <v>GREY HEATHER</v>
      </c>
      <c r="G66" s="112" t="s">
        <v>176</v>
      </c>
      <c r="H66" s="606" t="str">
        <f>$D$23</f>
        <v>GREY HEATHER</v>
      </c>
      <c r="I66" s="60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605" t="s">
        <v>41</v>
      </c>
      <c r="C67" s="605"/>
      <c r="D67" s="605"/>
      <c r="E67" s="605"/>
      <c r="F67" s="82" t="str">
        <f t="shared" si="18"/>
        <v>WASHED BURGUNDY</v>
      </c>
      <c r="G67" s="112"/>
      <c r="H67" s="606" t="str">
        <f>$D$28</f>
        <v>WASHED BURGUNDY</v>
      </c>
      <c r="I67" s="60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605" t="s">
        <v>41</v>
      </c>
      <c r="C68" s="605"/>
      <c r="D68" s="605"/>
      <c r="E68" s="605"/>
      <c r="F68" s="82" t="str">
        <f t="shared" si="18"/>
        <v>LIME</v>
      </c>
      <c r="G68" s="112"/>
      <c r="H68" s="606" t="str">
        <f>$D$33</f>
        <v>LIME</v>
      </c>
      <c r="I68" s="60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605" t="s">
        <v>123</v>
      </c>
      <c r="C69" s="605"/>
      <c r="D69" s="605"/>
      <c r="E69" s="605"/>
      <c r="F69" s="550" t="s">
        <v>39</v>
      </c>
      <c r="G69" s="552" t="s">
        <v>131</v>
      </c>
      <c r="H69" s="610" t="str">
        <f t="shared" ref="H69" si="19">$D$18</f>
        <v>BLACK</v>
      </c>
      <c r="I69" s="61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605" t="s">
        <v>123</v>
      </c>
      <c r="C70" s="605"/>
      <c r="D70" s="605"/>
      <c r="E70" s="605"/>
      <c r="F70" s="543" t="s">
        <v>39</v>
      </c>
      <c r="G70" s="544" t="s">
        <v>131</v>
      </c>
      <c r="H70" s="612" t="str">
        <f t="shared" ref="H70" si="21">$D$23</f>
        <v>GREY HEATHER</v>
      </c>
      <c r="I70" s="61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605" t="s">
        <v>123</v>
      </c>
      <c r="C71" s="605"/>
      <c r="D71" s="605"/>
      <c r="E71" s="605"/>
      <c r="F71" s="551" t="s">
        <v>39</v>
      </c>
      <c r="G71" s="553" t="s">
        <v>131</v>
      </c>
      <c r="H71" s="613" t="str">
        <f t="shared" ref="H71" si="23">$D$28</f>
        <v>WASHED BURGUNDY</v>
      </c>
      <c r="I71" s="614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605" t="s">
        <v>123</v>
      </c>
      <c r="C72" s="605"/>
      <c r="D72" s="605"/>
      <c r="E72" s="605"/>
      <c r="F72" s="608" t="s">
        <v>39</v>
      </c>
      <c r="G72" s="609" t="s">
        <v>131</v>
      </c>
      <c r="H72" s="606" t="str">
        <f t="shared" ref="H72" si="25">$D$33</f>
        <v>LIME</v>
      </c>
      <c r="I72" s="60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615" t="s">
        <v>151</v>
      </c>
      <c r="C73" s="605"/>
      <c r="D73" s="605"/>
      <c r="E73" s="605"/>
      <c r="F73" s="550" t="s">
        <v>107</v>
      </c>
      <c r="G73" s="552" t="s">
        <v>152</v>
      </c>
      <c r="H73" s="610" t="str">
        <f t="shared" ref="H73" si="27">$D$18</f>
        <v>BLACK</v>
      </c>
      <c r="I73" s="61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615" t="s">
        <v>151</v>
      </c>
      <c r="C74" s="605"/>
      <c r="D74" s="605"/>
      <c r="E74" s="605"/>
      <c r="F74" s="543"/>
      <c r="G74" s="544"/>
      <c r="H74" s="612" t="str">
        <f t="shared" ref="H74" si="30">$D$23</f>
        <v>GREY HEATHER</v>
      </c>
      <c r="I74" s="61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615" t="s">
        <v>151</v>
      </c>
      <c r="C75" s="605"/>
      <c r="D75" s="605"/>
      <c r="E75" s="605"/>
      <c r="F75" s="551"/>
      <c r="G75" s="553"/>
      <c r="H75" s="613" t="str">
        <f t="shared" ref="H75" si="32">$D$28</f>
        <v>WASHED BURGUNDY</v>
      </c>
      <c r="I75" s="614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615" t="s">
        <v>151</v>
      </c>
      <c r="C76" s="605"/>
      <c r="D76" s="605"/>
      <c r="E76" s="605"/>
      <c r="F76" s="608"/>
      <c r="G76" s="609"/>
      <c r="H76" s="606" t="str">
        <f t="shared" ref="H76" si="34">$D$33</f>
        <v>LIME</v>
      </c>
      <c r="I76" s="60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615" t="s">
        <v>85</v>
      </c>
      <c r="C77" s="605"/>
      <c r="D77" s="605"/>
      <c r="E77" s="605"/>
      <c r="F77" s="550" t="s">
        <v>107</v>
      </c>
      <c r="G77" s="552" t="s">
        <v>86</v>
      </c>
      <c r="H77" s="610" t="str">
        <f t="shared" ref="H77" si="36">$D$18</f>
        <v>BLACK</v>
      </c>
      <c r="I77" s="61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615" t="s">
        <v>85</v>
      </c>
      <c r="C78" s="605"/>
      <c r="D78" s="605"/>
      <c r="E78" s="605"/>
      <c r="F78" s="543"/>
      <c r="G78" s="544"/>
      <c r="H78" s="612" t="str">
        <f t="shared" ref="H78" si="38">$D$23</f>
        <v>GREY HEATHER</v>
      </c>
      <c r="I78" s="61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615" t="s">
        <v>85</v>
      </c>
      <c r="C79" s="605"/>
      <c r="D79" s="605"/>
      <c r="E79" s="605"/>
      <c r="F79" s="551"/>
      <c r="G79" s="553"/>
      <c r="H79" s="613" t="str">
        <f t="shared" ref="H79" si="40">$D$28</f>
        <v>WASHED BURGUNDY</v>
      </c>
      <c r="I79" s="614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615" t="s">
        <v>85</v>
      </c>
      <c r="C80" s="605"/>
      <c r="D80" s="605"/>
      <c r="E80" s="605"/>
      <c r="F80" s="608"/>
      <c r="G80" s="609"/>
      <c r="H80" s="606" t="str">
        <f t="shared" ref="H80" si="42">$D$33</f>
        <v>LIME</v>
      </c>
      <c r="I80" s="60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615" t="s">
        <v>114</v>
      </c>
      <c r="C81" s="605"/>
      <c r="D81" s="605"/>
      <c r="E81" s="605"/>
      <c r="F81" s="550" t="s">
        <v>89</v>
      </c>
      <c r="G81" s="552"/>
      <c r="H81" s="610" t="str">
        <f t="shared" ref="H81" si="44">$D$18</f>
        <v>BLACK</v>
      </c>
      <c r="I81" s="61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615" t="s">
        <v>114</v>
      </c>
      <c r="C82" s="605"/>
      <c r="D82" s="605"/>
      <c r="E82" s="605"/>
      <c r="F82" s="543"/>
      <c r="G82" s="544"/>
      <c r="H82" s="612" t="str">
        <f t="shared" ref="H82" si="46">$D$23</f>
        <v>GREY HEATHER</v>
      </c>
      <c r="I82" s="61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615" t="s">
        <v>114</v>
      </c>
      <c r="C83" s="605"/>
      <c r="D83" s="605"/>
      <c r="E83" s="605"/>
      <c r="F83" s="551"/>
      <c r="G83" s="553"/>
      <c r="H83" s="613" t="str">
        <f t="shared" ref="H83" si="48">$D$28</f>
        <v>WASHED BURGUNDY</v>
      </c>
      <c r="I83" s="614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615" t="s">
        <v>114</v>
      </c>
      <c r="C84" s="605"/>
      <c r="D84" s="605"/>
      <c r="E84" s="605"/>
      <c r="F84" s="608"/>
      <c r="G84" s="609"/>
      <c r="H84" s="606" t="str">
        <f t="shared" ref="H84" si="50">$D$33</f>
        <v>LIME</v>
      </c>
      <c r="I84" s="60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605" t="s">
        <v>87</v>
      </c>
      <c r="C85" s="605"/>
      <c r="D85" s="605"/>
      <c r="E85" s="605"/>
      <c r="F85" s="550" t="s">
        <v>108</v>
      </c>
      <c r="G85" s="552" t="s">
        <v>88</v>
      </c>
      <c r="H85" s="610" t="str">
        <f t="shared" ref="H85" si="52">$D$18</f>
        <v>BLACK</v>
      </c>
      <c r="I85" s="61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605" t="s">
        <v>87</v>
      </c>
      <c r="C86" s="605"/>
      <c r="D86" s="605"/>
      <c r="E86" s="605"/>
      <c r="F86" s="543"/>
      <c r="G86" s="544"/>
      <c r="H86" s="612" t="str">
        <f t="shared" ref="H86" si="55">$D$23</f>
        <v>GREY HEATHER</v>
      </c>
      <c r="I86" s="61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3" hidden="1">
      <c r="A87" s="81">
        <v>6</v>
      </c>
      <c r="B87" s="605" t="s">
        <v>87</v>
      </c>
      <c r="C87" s="605"/>
      <c r="D87" s="605"/>
      <c r="E87" s="605"/>
      <c r="F87" s="551"/>
      <c r="G87" s="553"/>
      <c r="H87" s="613" t="str">
        <f t="shared" ref="H87" si="57">$D$28</f>
        <v>WASHED BURGUNDY</v>
      </c>
      <c r="I87" s="614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3" hidden="1">
      <c r="A88" s="81">
        <v>6</v>
      </c>
      <c r="B88" s="605" t="s">
        <v>87</v>
      </c>
      <c r="C88" s="605"/>
      <c r="D88" s="605"/>
      <c r="E88" s="605"/>
      <c r="F88" s="608"/>
      <c r="G88" s="609"/>
      <c r="H88" s="606" t="str">
        <f t="shared" ref="H88" si="59">$D$33</f>
        <v>LIME</v>
      </c>
      <c r="I88" s="60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.7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600" t="s">
        <v>22</v>
      </c>
      <c r="B90" s="601"/>
      <c r="C90" s="601"/>
      <c r="D90" s="601"/>
      <c r="E90" s="602"/>
      <c r="F90" s="72" t="s">
        <v>47</v>
      </c>
      <c r="G90" s="72" t="s">
        <v>23</v>
      </c>
      <c r="H90" s="603" t="s">
        <v>42</v>
      </c>
      <c r="I90" s="60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3" hidden="1">
      <c r="A91" s="81">
        <v>1</v>
      </c>
      <c r="B91" s="615" t="s">
        <v>132</v>
      </c>
      <c r="C91" s="605"/>
      <c r="D91" s="605"/>
      <c r="E91" s="605"/>
      <c r="F91" s="550" t="s">
        <v>89</v>
      </c>
      <c r="G91" s="552" t="s">
        <v>118</v>
      </c>
      <c r="H91" s="606" t="str">
        <f t="shared" ref="H91" si="61">$D$18</f>
        <v>BLACK</v>
      </c>
      <c r="I91" s="60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615" t="s">
        <v>132</v>
      </c>
      <c r="C92" s="605"/>
      <c r="D92" s="605"/>
      <c r="E92" s="605"/>
      <c r="F92" s="551"/>
      <c r="G92" s="553"/>
      <c r="H92" s="606" t="str">
        <f t="shared" ref="H92" si="66">$D$23</f>
        <v>GREY HEATHER</v>
      </c>
      <c r="I92" s="60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3" hidden="1">
      <c r="A93" s="81">
        <v>1</v>
      </c>
      <c r="B93" s="615" t="s">
        <v>132</v>
      </c>
      <c r="C93" s="605"/>
      <c r="D93" s="605"/>
      <c r="E93" s="605"/>
      <c r="F93" s="551"/>
      <c r="G93" s="553"/>
      <c r="H93" s="606" t="str">
        <f t="shared" ref="H93" si="68">$D$28</f>
        <v>WASHED BURGUNDY</v>
      </c>
      <c r="I93" s="60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3" hidden="1">
      <c r="A94" s="81">
        <v>1</v>
      </c>
      <c r="B94" s="615" t="s">
        <v>132</v>
      </c>
      <c r="C94" s="605"/>
      <c r="D94" s="605"/>
      <c r="E94" s="605"/>
      <c r="F94" s="608"/>
      <c r="G94" s="609"/>
      <c r="H94" s="606" t="str">
        <f t="shared" ref="H94" si="70">$D$33</f>
        <v>LIME</v>
      </c>
      <c r="I94" s="60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3" hidden="1">
      <c r="A95" s="81">
        <v>2</v>
      </c>
      <c r="B95" s="616" t="s">
        <v>133</v>
      </c>
      <c r="C95" s="617"/>
      <c r="D95" s="617"/>
      <c r="E95" s="618"/>
      <c r="F95" s="550" t="s">
        <v>89</v>
      </c>
      <c r="G95" s="552" t="s">
        <v>118</v>
      </c>
      <c r="H95" s="606" t="str">
        <f t="shared" ref="H95:H123" si="72">$D$18</f>
        <v>BLACK</v>
      </c>
      <c r="I95" s="60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616" t="s">
        <v>133</v>
      </c>
      <c r="C96" s="617"/>
      <c r="D96" s="617"/>
      <c r="E96" s="618"/>
      <c r="F96" s="551"/>
      <c r="G96" s="553"/>
      <c r="H96" s="606" t="str">
        <f t="shared" ref="H96:H124" si="73">$D$23</f>
        <v>GREY HEATHER</v>
      </c>
      <c r="I96" s="60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3" hidden="1">
      <c r="A97" s="81">
        <v>2</v>
      </c>
      <c r="B97" s="616" t="s">
        <v>133</v>
      </c>
      <c r="C97" s="617"/>
      <c r="D97" s="617"/>
      <c r="E97" s="618"/>
      <c r="F97" s="551"/>
      <c r="G97" s="553"/>
      <c r="H97" s="606" t="str">
        <f t="shared" ref="H97:H121" si="74">$D$28</f>
        <v>WASHED BURGUNDY</v>
      </c>
      <c r="I97" s="60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3" hidden="1">
      <c r="A98" s="81">
        <v>2</v>
      </c>
      <c r="B98" s="616" t="s">
        <v>133</v>
      </c>
      <c r="C98" s="617"/>
      <c r="D98" s="617"/>
      <c r="E98" s="618"/>
      <c r="F98" s="608"/>
      <c r="G98" s="609"/>
      <c r="H98" s="606" t="str">
        <f t="shared" ref="H98:H122" si="76">$D$33</f>
        <v>LIME</v>
      </c>
      <c r="I98" s="60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3" hidden="1">
      <c r="A99" s="81">
        <v>3</v>
      </c>
      <c r="B99" s="616" t="s">
        <v>153</v>
      </c>
      <c r="C99" s="617"/>
      <c r="D99" s="617"/>
      <c r="E99" s="618"/>
      <c r="F99" s="550" t="s">
        <v>91</v>
      </c>
      <c r="G99" s="552" t="s">
        <v>174</v>
      </c>
      <c r="H99" s="606" t="str">
        <f t="shared" si="72"/>
        <v>BLACK</v>
      </c>
      <c r="I99" s="60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616" t="s">
        <v>153</v>
      </c>
      <c r="C100" s="617"/>
      <c r="D100" s="617"/>
      <c r="E100" s="618"/>
      <c r="F100" s="551"/>
      <c r="G100" s="553"/>
      <c r="H100" s="606" t="str">
        <f t="shared" si="73"/>
        <v>GREY HEATHER</v>
      </c>
      <c r="I100" s="60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3" hidden="1">
      <c r="A101" s="81">
        <v>3</v>
      </c>
      <c r="B101" s="616" t="s">
        <v>153</v>
      </c>
      <c r="C101" s="617"/>
      <c r="D101" s="617"/>
      <c r="E101" s="618"/>
      <c r="F101" s="551"/>
      <c r="G101" s="553"/>
      <c r="H101" s="606" t="str">
        <f t="shared" si="74"/>
        <v>WASHED BURGUNDY</v>
      </c>
      <c r="I101" s="60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3" hidden="1">
      <c r="A102" s="81">
        <v>3</v>
      </c>
      <c r="B102" s="616" t="s">
        <v>153</v>
      </c>
      <c r="C102" s="617"/>
      <c r="D102" s="617"/>
      <c r="E102" s="618"/>
      <c r="F102" s="608"/>
      <c r="G102" s="609"/>
      <c r="H102" s="606" t="str">
        <f t="shared" si="76"/>
        <v>LIME</v>
      </c>
      <c r="I102" s="60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3" hidden="1">
      <c r="A103" s="81">
        <v>4</v>
      </c>
      <c r="B103" s="616" t="s">
        <v>116</v>
      </c>
      <c r="C103" s="617"/>
      <c r="D103" s="617"/>
      <c r="E103" s="618"/>
      <c r="F103" s="82" t="s">
        <v>92</v>
      </c>
      <c r="G103" s="82"/>
      <c r="H103" s="606" t="str">
        <f t="shared" si="72"/>
        <v>BLACK</v>
      </c>
      <c r="I103" s="60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616" t="s">
        <v>116</v>
      </c>
      <c r="C104" s="617"/>
      <c r="D104" s="617"/>
      <c r="E104" s="618"/>
      <c r="F104" s="82" t="s">
        <v>92</v>
      </c>
      <c r="G104" s="82"/>
      <c r="H104" s="606" t="str">
        <f t="shared" si="73"/>
        <v>GREY HEATHER</v>
      </c>
      <c r="I104" s="60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3" hidden="1">
      <c r="A105" s="81">
        <v>4</v>
      </c>
      <c r="B105" s="616" t="s">
        <v>116</v>
      </c>
      <c r="C105" s="617"/>
      <c r="D105" s="617"/>
      <c r="E105" s="618"/>
      <c r="F105" s="82" t="s">
        <v>92</v>
      </c>
      <c r="G105" s="82"/>
      <c r="H105" s="606" t="str">
        <f t="shared" si="74"/>
        <v>WASHED BURGUNDY</v>
      </c>
      <c r="I105" s="60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3" hidden="1">
      <c r="A106" s="81">
        <v>4</v>
      </c>
      <c r="B106" s="616" t="s">
        <v>116</v>
      </c>
      <c r="C106" s="617"/>
      <c r="D106" s="617"/>
      <c r="E106" s="618"/>
      <c r="F106" s="82" t="s">
        <v>92</v>
      </c>
      <c r="G106" s="82"/>
      <c r="H106" s="606" t="str">
        <f t="shared" si="76"/>
        <v>LIME</v>
      </c>
      <c r="I106" s="60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3" hidden="1">
      <c r="A107" s="81">
        <v>5</v>
      </c>
      <c r="B107" s="615" t="s">
        <v>93</v>
      </c>
      <c r="C107" s="605"/>
      <c r="D107" s="605"/>
      <c r="E107" s="605"/>
      <c r="F107" s="82" t="s">
        <v>55</v>
      </c>
      <c r="G107" s="82"/>
      <c r="H107" s="606" t="str">
        <f t="shared" si="72"/>
        <v>BLACK</v>
      </c>
      <c r="I107" s="60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615" t="s">
        <v>93</v>
      </c>
      <c r="C108" s="605"/>
      <c r="D108" s="605"/>
      <c r="E108" s="605"/>
      <c r="F108" s="82" t="s">
        <v>55</v>
      </c>
      <c r="G108" s="82"/>
      <c r="H108" s="606" t="str">
        <f t="shared" si="73"/>
        <v>GREY HEATHER</v>
      </c>
      <c r="I108" s="60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3" hidden="1">
      <c r="A109" s="81">
        <v>5</v>
      </c>
      <c r="B109" s="615" t="s">
        <v>93</v>
      </c>
      <c r="C109" s="605"/>
      <c r="D109" s="605"/>
      <c r="E109" s="605"/>
      <c r="F109" s="82" t="s">
        <v>55</v>
      </c>
      <c r="G109" s="82"/>
      <c r="H109" s="606" t="str">
        <f t="shared" si="74"/>
        <v>WASHED BURGUNDY</v>
      </c>
      <c r="I109" s="60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3" hidden="1">
      <c r="A110" s="81">
        <v>5</v>
      </c>
      <c r="B110" s="615" t="s">
        <v>93</v>
      </c>
      <c r="C110" s="605"/>
      <c r="D110" s="605"/>
      <c r="E110" s="605"/>
      <c r="F110" s="82" t="s">
        <v>55</v>
      </c>
      <c r="G110" s="82"/>
      <c r="H110" s="606" t="str">
        <f t="shared" si="76"/>
        <v>LIME</v>
      </c>
      <c r="I110" s="60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3" hidden="1">
      <c r="A111" s="81">
        <v>6</v>
      </c>
      <c r="B111" s="615" t="s">
        <v>94</v>
      </c>
      <c r="C111" s="605"/>
      <c r="D111" s="605"/>
      <c r="E111" s="605"/>
      <c r="F111" s="82" t="s">
        <v>55</v>
      </c>
      <c r="G111" s="82"/>
      <c r="H111" s="606" t="str">
        <f t="shared" si="72"/>
        <v>BLACK</v>
      </c>
      <c r="I111" s="60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615" t="s">
        <v>94</v>
      </c>
      <c r="C112" s="605"/>
      <c r="D112" s="605"/>
      <c r="E112" s="605"/>
      <c r="F112" s="82" t="s">
        <v>55</v>
      </c>
      <c r="G112" s="82"/>
      <c r="H112" s="606" t="str">
        <f t="shared" si="73"/>
        <v>GREY HEATHER</v>
      </c>
      <c r="I112" s="60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3" hidden="1">
      <c r="A113" s="81">
        <v>6</v>
      </c>
      <c r="B113" s="615" t="s">
        <v>94</v>
      </c>
      <c r="C113" s="605"/>
      <c r="D113" s="605"/>
      <c r="E113" s="605"/>
      <c r="F113" s="82" t="s">
        <v>55</v>
      </c>
      <c r="G113" s="82"/>
      <c r="H113" s="606" t="str">
        <f t="shared" si="74"/>
        <v>WASHED BURGUNDY</v>
      </c>
      <c r="I113" s="60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3" hidden="1">
      <c r="A114" s="81">
        <v>6</v>
      </c>
      <c r="B114" s="615" t="s">
        <v>94</v>
      </c>
      <c r="C114" s="605"/>
      <c r="D114" s="605"/>
      <c r="E114" s="605"/>
      <c r="F114" s="82" t="s">
        <v>55</v>
      </c>
      <c r="G114" s="82"/>
      <c r="H114" s="606" t="str">
        <f t="shared" si="76"/>
        <v>LIME</v>
      </c>
      <c r="I114" s="60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3" hidden="1">
      <c r="A115" s="81">
        <v>7</v>
      </c>
      <c r="B115" s="615" t="s">
        <v>95</v>
      </c>
      <c r="C115" s="605"/>
      <c r="D115" s="605"/>
      <c r="E115" s="605"/>
      <c r="F115" s="82" t="s">
        <v>92</v>
      </c>
      <c r="G115" s="82"/>
      <c r="H115" s="606" t="str">
        <f t="shared" si="72"/>
        <v>BLACK</v>
      </c>
      <c r="I115" s="60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615" t="s">
        <v>95</v>
      </c>
      <c r="C116" s="605"/>
      <c r="D116" s="605"/>
      <c r="E116" s="605"/>
      <c r="F116" s="82" t="s">
        <v>92</v>
      </c>
      <c r="G116" s="82"/>
      <c r="H116" s="606" t="str">
        <f t="shared" si="73"/>
        <v>GREY HEATHER</v>
      </c>
      <c r="I116" s="60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3" hidden="1">
      <c r="A117" s="81">
        <v>7</v>
      </c>
      <c r="B117" s="615" t="s">
        <v>95</v>
      </c>
      <c r="C117" s="605"/>
      <c r="D117" s="605"/>
      <c r="E117" s="605"/>
      <c r="F117" s="82" t="s">
        <v>92</v>
      </c>
      <c r="G117" s="82"/>
      <c r="H117" s="606" t="str">
        <f t="shared" si="74"/>
        <v>WASHED BURGUNDY</v>
      </c>
      <c r="I117" s="60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3" hidden="1">
      <c r="A118" s="81">
        <v>7</v>
      </c>
      <c r="B118" s="615" t="s">
        <v>95</v>
      </c>
      <c r="C118" s="605"/>
      <c r="D118" s="605"/>
      <c r="E118" s="605"/>
      <c r="F118" s="82" t="s">
        <v>92</v>
      </c>
      <c r="G118" s="82"/>
      <c r="H118" s="606" t="str">
        <f t="shared" si="76"/>
        <v>LIME</v>
      </c>
      <c r="I118" s="60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3" hidden="1">
      <c r="A119" s="81">
        <v>8</v>
      </c>
      <c r="B119" s="616" t="s">
        <v>96</v>
      </c>
      <c r="C119" s="617"/>
      <c r="D119" s="617"/>
      <c r="E119" s="618"/>
      <c r="F119" s="82" t="s">
        <v>38</v>
      </c>
      <c r="G119" s="82"/>
      <c r="H119" s="606" t="str">
        <f t="shared" si="72"/>
        <v>BLACK</v>
      </c>
      <c r="I119" s="60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615" t="s">
        <v>96</v>
      </c>
      <c r="C120" s="605"/>
      <c r="D120" s="605"/>
      <c r="E120" s="605"/>
      <c r="F120" s="82" t="s">
        <v>38</v>
      </c>
      <c r="G120" s="82"/>
      <c r="H120" s="606" t="str">
        <f t="shared" si="73"/>
        <v>GREY HEATHER</v>
      </c>
      <c r="I120" s="60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3" hidden="1">
      <c r="A121" s="81">
        <v>8</v>
      </c>
      <c r="B121" s="615" t="s">
        <v>96</v>
      </c>
      <c r="C121" s="605"/>
      <c r="D121" s="605"/>
      <c r="E121" s="605"/>
      <c r="F121" s="82" t="s">
        <v>38</v>
      </c>
      <c r="G121" s="82"/>
      <c r="H121" s="606" t="str">
        <f t="shared" si="74"/>
        <v>WASHED BURGUNDY</v>
      </c>
      <c r="I121" s="60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3" hidden="1">
      <c r="A122" s="81">
        <v>8</v>
      </c>
      <c r="B122" s="615" t="s">
        <v>96</v>
      </c>
      <c r="C122" s="605"/>
      <c r="D122" s="605"/>
      <c r="E122" s="605"/>
      <c r="F122" s="82" t="s">
        <v>38</v>
      </c>
      <c r="G122" s="82"/>
      <c r="H122" s="606" t="str">
        <f t="shared" si="76"/>
        <v>LIME</v>
      </c>
      <c r="I122" s="60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3" hidden="1">
      <c r="A123" s="81">
        <v>9</v>
      </c>
      <c r="B123" s="615" t="s">
        <v>97</v>
      </c>
      <c r="C123" s="605"/>
      <c r="D123" s="605"/>
      <c r="E123" s="605"/>
      <c r="F123" s="82" t="s">
        <v>92</v>
      </c>
      <c r="G123" s="82"/>
      <c r="H123" s="606" t="str">
        <f t="shared" si="72"/>
        <v>BLACK</v>
      </c>
      <c r="I123" s="60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616" t="s">
        <v>97</v>
      </c>
      <c r="C124" s="617"/>
      <c r="D124" s="617"/>
      <c r="E124" s="618"/>
      <c r="F124" s="82" t="s">
        <v>92</v>
      </c>
      <c r="G124" s="82"/>
      <c r="H124" s="606" t="str">
        <f t="shared" si="73"/>
        <v>GREY HEATHER</v>
      </c>
      <c r="I124" s="60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3" hidden="1">
      <c r="A125" s="81">
        <v>9</v>
      </c>
      <c r="B125" s="616" t="s">
        <v>97</v>
      </c>
      <c r="C125" s="617"/>
      <c r="D125" s="617"/>
      <c r="E125" s="618"/>
      <c r="F125" s="82" t="s">
        <v>92</v>
      </c>
      <c r="G125" s="82"/>
      <c r="H125" s="606" t="str">
        <f>$D$28</f>
        <v>WASHED BURGUNDY</v>
      </c>
      <c r="I125" s="60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3" hidden="1">
      <c r="A126" s="81">
        <v>9</v>
      </c>
      <c r="B126" s="616" t="s">
        <v>97</v>
      </c>
      <c r="C126" s="617"/>
      <c r="D126" s="617"/>
      <c r="E126" s="618"/>
      <c r="F126" s="82" t="s">
        <v>92</v>
      </c>
      <c r="G126" s="82"/>
      <c r="H126" s="606" t="str">
        <f>$D$33</f>
        <v>LIME</v>
      </c>
      <c r="I126" s="60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615" t="s">
        <v>110</v>
      </c>
      <c r="C127" s="605"/>
      <c r="D127" s="605"/>
      <c r="E127" s="605"/>
      <c r="F127" s="619" t="s">
        <v>111</v>
      </c>
      <c r="G127" s="82"/>
      <c r="H127" s="620" t="s">
        <v>134</v>
      </c>
      <c r="I127" s="60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615" t="s">
        <v>110</v>
      </c>
      <c r="C128" s="605"/>
      <c r="D128" s="605"/>
      <c r="E128" s="605"/>
      <c r="F128" s="619"/>
      <c r="G128" s="82"/>
      <c r="H128" s="620" t="s">
        <v>135</v>
      </c>
      <c r="I128" s="60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615" t="s">
        <v>110</v>
      </c>
      <c r="C129" s="605"/>
      <c r="D129" s="605"/>
      <c r="E129" s="605"/>
      <c r="F129" s="619"/>
      <c r="G129" s="82"/>
      <c r="H129" s="620" t="s">
        <v>136</v>
      </c>
      <c r="I129" s="60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615" t="s">
        <v>110</v>
      </c>
      <c r="C130" s="605"/>
      <c r="D130" s="605"/>
      <c r="E130" s="605"/>
      <c r="F130" s="619"/>
      <c r="G130" s="82"/>
      <c r="H130" s="620">
        <v>41</v>
      </c>
      <c r="I130" s="60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615" t="s">
        <v>110</v>
      </c>
      <c r="C131" s="605"/>
      <c r="D131" s="605"/>
      <c r="E131" s="605"/>
      <c r="F131" s="619"/>
      <c r="G131" s="82"/>
      <c r="H131" s="606">
        <v>42</v>
      </c>
      <c r="I131" s="60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3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621" t="s">
        <v>31</v>
      </c>
      <c r="K133" s="621"/>
      <c r="L133" s="621"/>
      <c r="M133" s="621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622" t="s">
        <v>49</v>
      </c>
      <c r="C135" s="623"/>
      <c r="D135" s="623"/>
      <c r="E135" s="623"/>
      <c r="F135" s="623"/>
      <c r="G135" s="623"/>
      <c r="H135" s="623"/>
      <c r="I135" s="624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625" t="s">
        <v>99</v>
      </c>
      <c r="E136" s="625"/>
      <c r="F136" s="625" t="s">
        <v>54</v>
      </c>
      <c r="G136" s="625"/>
      <c r="H136" s="625"/>
      <c r="I136" s="625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626" t="s">
        <v>122</v>
      </c>
      <c r="D137" s="628" t="s">
        <v>124</v>
      </c>
      <c r="E137" s="629"/>
      <c r="F137" s="630" t="s">
        <v>137</v>
      </c>
      <c r="G137" s="630"/>
      <c r="H137" s="630"/>
      <c r="I137" s="630"/>
      <c r="J137" s="44"/>
      <c r="K137" s="44"/>
      <c r="L137" s="44"/>
      <c r="M137" s="44"/>
      <c r="N137" s="44"/>
    </row>
    <row r="138" spans="1:16" s="12" customFormat="1" ht="66" hidden="1">
      <c r="A138" s="88"/>
      <c r="B138" s="92" t="str">
        <f t="shared" ref="B138" si="82">$D$23</f>
        <v>GREY HEATHER</v>
      </c>
      <c r="C138" s="627"/>
      <c r="D138" s="631" t="s">
        <v>125</v>
      </c>
      <c r="E138" s="632"/>
      <c r="F138" s="630" t="s">
        <v>138</v>
      </c>
      <c r="G138" s="630"/>
      <c r="H138" s="630"/>
      <c r="I138" s="630"/>
      <c r="J138" s="44"/>
      <c r="K138" s="44"/>
      <c r="L138" s="44"/>
      <c r="M138" s="44"/>
      <c r="N138" s="44"/>
    </row>
    <row r="139" spans="1:16" s="12" customFormat="1" ht="33" hidden="1"/>
    <row r="140" spans="1:16" s="12" customFormat="1" ht="33" hidden="1">
      <c r="A140" s="88"/>
      <c r="B140" s="622"/>
      <c r="C140" s="623"/>
      <c r="D140" s="639"/>
      <c r="E140" s="639"/>
      <c r="F140" s="639"/>
      <c r="G140" s="639"/>
      <c r="H140" s="639"/>
      <c r="I140" s="640"/>
      <c r="J140" s="44"/>
      <c r="K140" s="44"/>
    </row>
    <row r="141" spans="1:16" s="12" customFormat="1" ht="33" hidden="1">
      <c r="A141" s="88"/>
      <c r="B141" s="616"/>
      <c r="C141" s="618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641" t="s">
        <v>119</v>
      </c>
      <c r="C142" s="641"/>
      <c r="D142" s="100"/>
      <c r="E142" s="100">
        <v>2.2000000000000002</v>
      </c>
      <c r="F142" s="642">
        <v>3</v>
      </c>
      <c r="G142" s="643"/>
      <c r="H142" s="643"/>
      <c r="I142" s="64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3">
      <c r="A144" s="13">
        <v>2</v>
      </c>
      <c r="B144" s="90" t="s">
        <v>81</v>
      </c>
      <c r="C144" s="645" t="s">
        <v>155</v>
      </c>
      <c r="D144" s="645"/>
      <c r="E144" s="645"/>
      <c r="F144" s="64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3">
      <c r="A145" s="88"/>
      <c r="B145" s="622" t="s">
        <v>49</v>
      </c>
      <c r="C145" s="623"/>
      <c r="D145" s="623"/>
      <c r="E145" s="623"/>
      <c r="F145" s="623"/>
      <c r="G145" s="623"/>
      <c r="H145" s="623"/>
      <c r="I145" s="624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633" t="s">
        <v>69</v>
      </c>
      <c r="F146" s="634"/>
      <c r="G146" s="634"/>
      <c r="H146" s="634"/>
      <c r="I146" s="635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636" t="s">
        <v>161</v>
      </c>
      <c r="F147" s="637"/>
      <c r="G147" s="637"/>
      <c r="H147" s="637"/>
      <c r="I147" s="638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636" t="s">
        <v>171</v>
      </c>
      <c r="F148" s="637"/>
      <c r="G148" s="637"/>
      <c r="H148" s="637"/>
      <c r="I148" s="638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636" t="s">
        <v>161</v>
      </c>
      <c r="F149" s="637"/>
      <c r="G149" s="637"/>
      <c r="H149" s="637"/>
      <c r="I149" s="638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636" t="s">
        <v>161</v>
      </c>
      <c r="F150" s="637"/>
      <c r="G150" s="637"/>
      <c r="H150" s="637"/>
      <c r="I150" s="638"/>
      <c r="J150" s="44"/>
      <c r="K150" s="44"/>
      <c r="L150" s="44"/>
      <c r="M150" s="44"/>
      <c r="N150" s="44"/>
    </row>
    <row r="151" spans="1:16" s="12" customFormat="1" ht="33">
      <c r="A151" s="88"/>
      <c r="B151" s="622" t="s">
        <v>70</v>
      </c>
      <c r="C151" s="623"/>
      <c r="D151" s="639"/>
      <c r="E151" s="639"/>
      <c r="F151" s="639"/>
      <c r="G151" s="639"/>
      <c r="H151" s="639"/>
      <c r="I151" s="640"/>
      <c r="J151" s="44"/>
      <c r="K151" s="44"/>
    </row>
    <row r="152" spans="1:16" s="12" customFormat="1" ht="56.25" customHeight="1">
      <c r="A152" s="88"/>
      <c r="B152" s="616"/>
      <c r="C152" s="618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658" t="s">
        <v>162</v>
      </c>
      <c r="C153" s="659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660" t="s">
        <v>163</v>
      </c>
      <c r="C154" s="661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3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3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662" t="s">
        <v>71</v>
      </c>
      <c r="D157" s="663"/>
      <c r="E157" s="663"/>
      <c r="F157" s="663"/>
      <c r="G157" s="663"/>
      <c r="H157" s="663"/>
      <c r="I157" s="664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631" t="s">
        <v>164</v>
      </c>
      <c r="D158" s="646"/>
      <c r="E158" s="646"/>
      <c r="F158" s="646"/>
      <c r="G158" s="646"/>
      <c r="H158" s="646"/>
      <c r="I158" s="632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631" t="s">
        <v>165</v>
      </c>
      <c r="D159" s="646"/>
      <c r="E159" s="646"/>
      <c r="F159" s="646"/>
      <c r="G159" s="646"/>
      <c r="H159" s="646"/>
      <c r="I159" s="632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647" t="s">
        <v>164</v>
      </c>
      <c r="D160" s="648"/>
      <c r="E160" s="648"/>
      <c r="F160" s="648"/>
      <c r="G160" s="648"/>
      <c r="H160" s="648"/>
      <c r="I160" s="649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650"/>
      <c r="D161" s="651"/>
      <c r="E161" s="651"/>
      <c r="F161" s="651"/>
      <c r="G161" s="651"/>
      <c r="H161" s="651"/>
      <c r="I161" s="652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653"/>
      <c r="D162" s="654"/>
      <c r="E162" s="654"/>
      <c r="F162" s="654"/>
      <c r="G162" s="654"/>
      <c r="H162" s="654"/>
      <c r="I162" s="655"/>
      <c r="J162" s="44"/>
      <c r="K162" s="44"/>
      <c r="L162" s="44"/>
      <c r="M162" s="44"/>
      <c r="N162" s="44"/>
    </row>
    <row r="163" spans="1:16" s="12" customFormat="1" ht="33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621" t="s">
        <v>78</v>
      </c>
      <c r="C164" s="621"/>
      <c r="D164" s="621"/>
      <c r="E164" s="621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3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656"/>
      <c r="B170" s="657"/>
      <c r="C170" s="657"/>
      <c r="D170" s="657"/>
      <c r="E170" s="657"/>
      <c r="F170" s="657"/>
      <c r="G170" s="657"/>
      <c r="H170" s="657"/>
      <c r="I170" s="657"/>
      <c r="J170" s="657"/>
      <c r="K170" s="657"/>
      <c r="L170" s="657"/>
      <c r="M170" s="657"/>
      <c r="N170" s="657"/>
      <c r="O170" s="657"/>
      <c r="P170" s="657"/>
    </row>
    <row r="171" spans="1:16" s="95" customFormat="1" ht="132.94999999999999" customHeight="1">
      <c r="G171" s="96"/>
    </row>
    <row r="172" spans="1:16" s="95" customFormat="1" ht="33">
      <c r="G172" s="96"/>
    </row>
    <row r="173" spans="1:16" s="95" customFormat="1" ht="33">
      <c r="G173" s="96"/>
    </row>
    <row r="174" spans="1:16" s="95" customFormat="1" ht="33">
      <c r="G174" s="96"/>
    </row>
    <row r="175" spans="1:16" s="95" customFormat="1" ht="33">
      <c r="G175" s="96"/>
    </row>
    <row r="176" spans="1:16" s="95" customFormat="1" ht="33">
      <c r="G176" s="96"/>
    </row>
    <row r="177" spans="7:7" s="95" customFormat="1" ht="33">
      <c r="G177" s="96"/>
    </row>
    <row r="178" spans="7:7" s="95" customFormat="1" ht="33">
      <c r="G178" s="96"/>
    </row>
    <row r="179" spans="7:7" s="95" customFormat="1" ht="33">
      <c r="G179" s="96"/>
    </row>
    <row r="180" spans="7:7" s="95" customFormat="1" ht="33">
      <c r="G180" s="96"/>
    </row>
    <row r="181" spans="7:7" s="95" customFormat="1" ht="33">
      <c r="G181" s="96"/>
    </row>
    <row r="182" spans="7:7" s="95" customFormat="1" ht="33">
      <c r="G182" s="96"/>
    </row>
    <row r="183" spans="7:7" s="95" customFormat="1" ht="33">
      <c r="G183" s="96"/>
    </row>
    <row r="184" spans="7:7" s="95" customFormat="1" ht="33">
      <c r="G184" s="96"/>
    </row>
    <row r="185" spans="7:7" s="95" customFormat="1" ht="33">
      <c r="G185" s="96"/>
    </row>
    <row r="186" spans="7:7" s="95" customFormat="1" ht="33">
      <c r="G186" s="96"/>
    </row>
    <row r="187" spans="7:7" s="95" customFormat="1" ht="33">
      <c r="G187" s="96"/>
    </row>
    <row r="188" spans="7:7" s="95" customFormat="1" ht="33">
      <c r="G188" s="96"/>
    </row>
    <row r="189" spans="7:7" s="95" customFormat="1" ht="33">
      <c r="G189" s="96"/>
    </row>
    <row r="190" spans="7:7" s="95" customFormat="1" ht="33">
      <c r="G190" s="96"/>
    </row>
    <row r="191" spans="7:7" s="95" customFormat="1" ht="33">
      <c r="G191" s="96"/>
    </row>
    <row r="192" spans="7:7" s="95" customFormat="1" ht="33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67" customWidth="1"/>
    <col min="2" max="2" width="81.28515625" style="68" hidden="1" customWidth="1"/>
    <col min="3" max="3" width="206" style="68" customWidth="1"/>
    <col min="4" max="4" width="70.7109375" style="68" hidden="1" customWidth="1"/>
    <col min="5" max="5" width="74.85546875" style="68" hidden="1" customWidth="1"/>
    <col min="6" max="16384" width="9.14062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 G2635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H06-HD34M-DYE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MEN'S</v>
      </c>
      <c r="C4" s="59" t="s">
        <v>142</v>
      </c>
      <c r="D4" s="59"/>
      <c r="E4" s="59"/>
    </row>
    <row r="5" spans="1:12" s="58" customFormat="1" ht="75.95" customHeight="1">
      <c r="A5" s="60"/>
      <c r="B5" s="79" t="str">
        <f>'1. CUTTING DOCKET'!$D$20</f>
        <v>BLACK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667" t="str">
        <f>'1. CUTTING DOCKET'!M11</f>
        <v>BRUSHED FLEECE 100% COTTON (30/1+8/1) HEAVY WASHING_350GSM</v>
      </c>
      <c r="C7" s="669"/>
      <c r="D7" s="669"/>
      <c r="E7" s="668"/>
    </row>
    <row r="8" spans="1:12" s="62" customFormat="1" ht="409.6" customHeight="1">
      <c r="A8" s="64" t="e">
        <f>'1. CUTTING DOCKET'!#REF!</f>
        <v>#REF!</v>
      </c>
      <c r="B8" s="671"/>
      <c r="C8" s="672"/>
      <c r="D8" s="673"/>
      <c r="E8" s="67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675" t="e">
        <f>'1. CUTTING DOCKET'!#REF!</f>
        <v>#REF!</v>
      </c>
      <c r="C13" s="669"/>
      <c r="D13" s="67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671"/>
      <c r="C14" s="672"/>
      <c r="D14" s="67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677" t="e">
        <f>'1. CUTTING DOCKET'!#REF!</f>
        <v>#REF!</v>
      </c>
      <c r="C17" s="678"/>
      <c r="D17" s="679"/>
      <c r="E17" s="680"/>
    </row>
    <row r="18" spans="1:5" s="62" customFormat="1" ht="90" customHeight="1">
      <c r="A18" s="61" t="e">
        <f>'1. CUTTING DOCKET'!#REF!</f>
        <v>#REF!</v>
      </c>
      <c r="B18" s="665" t="e">
        <f>'1. CUTTING DOCKET'!#REF!</f>
        <v>#REF!</v>
      </c>
      <c r="C18" s="670"/>
      <c r="D18" s="670"/>
      <c r="E18" s="666"/>
    </row>
    <row r="19" spans="1:5" s="62" customFormat="1" ht="409.6" customHeight="1">
      <c r="A19" s="166" t="s">
        <v>166</v>
      </c>
      <c r="B19" s="683"/>
      <c r="C19" s="684"/>
      <c r="D19" s="685"/>
      <c r="E19" s="685"/>
    </row>
    <row r="20" spans="1:5" s="62" customFormat="1" ht="79.5" customHeight="1">
      <c r="A20" s="61" t="e">
        <f>'1. CUTTING DOCKET'!#REF!</f>
        <v>#REF!</v>
      </c>
      <c r="B20" s="665" t="e">
        <f>'1. CUTTING DOCKET'!#REF!</f>
        <v>#REF!</v>
      </c>
      <c r="C20" s="670"/>
      <c r="D20" s="670"/>
      <c r="E20" s="666"/>
    </row>
    <row r="21" spans="1:5" s="62" customFormat="1" ht="346.5" customHeight="1">
      <c r="A21" s="64" t="s">
        <v>117</v>
      </c>
      <c r="B21" s="686"/>
      <c r="C21" s="687"/>
      <c r="D21" s="688"/>
      <c r="E21" s="689"/>
    </row>
    <row r="22" spans="1:5" s="62" customFormat="1" ht="40.5">
      <c r="A22" s="61">
        <f>'1. CUTTING DOCKET'!B66</f>
        <v>0</v>
      </c>
      <c r="B22" s="681" t="str">
        <f>'1. CUTTING DOCKET'!F66</f>
        <v>MÀU PHỤ LIỆU</v>
      </c>
      <c r="C22" s="670"/>
      <c r="D22" s="682"/>
      <c r="E22" s="101"/>
    </row>
    <row r="23" spans="1:5" s="62" customFormat="1" ht="299.25" customHeight="1">
      <c r="A23" s="66" t="s">
        <v>100</v>
      </c>
      <c r="B23" s="690"/>
      <c r="C23" s="691"/>
      <c r="D23" s="692"/>
      <c r="E23" s="692"/>
    </row>
    <row r="24" spans="1:5" s="62" customFormat="1" ht="101.45" customHeight="1">
      <c r="A24" s="61" t="str">
        <f>'1. CUTTING DOCKET'!B65</f>
        <v>PHẦN C : PHỤ LIỆU ĐÓNG GÓI</v>
      </c>
      <c r="B24" s="681">
        <f>'1. CUTTING DOCKET'!F65</f>
        <v>0</v>
      </c>
      <c r="C24" s="670"/>
      <c r="D24" s="682"/>
      <c r="E24" s="101"/>
    </row>
    <row r="25" spans="1:5" s="62" customFormat="1" ht="362.25" customHeight="1">
      <c r="A25" s="66" t="s">
        <v>172</v>
      </c>
      <c r="B25" s="693" t="s">
        <v>173</v>
      </c>
      <c r="C25" s="694"/>
      <c r="D25" s="695"/>
      <c r="E25" s="113"/>
    </row>
    <row r="26" spans="1:5" s="62" customFormat="1" ht="109.5" customHeight="1">
      <c r="A26" s="61" t="s">
        <v>101</v>
      </c>
      <c r="B26" s="681" t="e">
        <f>'1. CUTTING DOCKET'!#REF!</f>
        <v>#REF!</v>
      </c>
      <c r="C26" s="670"/>
      <c r="D26" s="682"/>
      <c r="E26" s="102"/>
    </row>
    <row r="27" spans="1:5" s="62" customFormat="1" ht="282" customHeight="1">
      <c r="A27" s="66" t="s">
        <v>102</v>
      </c>
      <c r="B27" s="696" t="s">
        <v>167</v>
      </c>
      <c r="C27" s="697"/>
      <c r="D27" s="698"/>
      <c r="E27" s="698"/>
    </row>
    <row r="28" spans="1:5" s="62" customFormat="1" ht="93.6" customHeight="1">
      <c r="A28" s="61" t="e">
        <f>'1. CUTTING DOCKET'!#REF!</f>
        <v>#REF!</v>
      </c>
      <c r="B28" s="681" t="e">
        <f>'1. CUTTING DOCKET'!#REF!</f>
        <v>#REF!</v>
      </c>
      <c r="C28" s="670"/>
      <c r="D28" s="682"/>
      <c r="E28" s="102"/>
    </row>
    <row r="29" spans="1:5" s="62" customFormat="1" ht="273" customHeight="1">
      <c r="A29" s="64" t="s">
        <v>103</v>
      </c>
      <c r="B29" s="699"/>
      <c r="C29" s="700"/>
      <c r="D29" s="701"/>
      <c r="E29" s="701"/>
    </row>
    <row r="30" spans="1:5" s="62" customFormat="1" ht="95.25" customHeight="1">
      <c r="A30" s="61" t="e">
        <f>'1. CUTTING DOCKET'!#REF!</f>
        <v>#REF!</v>
      </c>
      <c r="B30" s="681" t="e">
        <f>'1. CUTTING DOCKET'!#REF!</f>
        <v>#REF!</v>
      </c>
      <c r="C30" s="670"/>
      <c r="D30" s="682"/>
      <c r="E30" s="102"/>
    </row>
    <row r="31" spans="1:5" s="62" customFormat="1" ht="324.75" customHeight="1">
      <c r="A31" s="64"/>
      <c r="B31" s="699"/>
      <c r="C31" s="700"/>
      <c r="D31" s="701"/>
      <c r="E31" s="701"/>
    </row>
    <row r="32" spans="1:5" s="62" customFormat="1" ht="119.45" customHeight="1">
      <c r="A32" s="61" t="s">
        <v>105</v>
      </c>
      <c r="B32" s="681" t="e">
        <f>'1. CUTTING DOCKET'!#REF!</f>
        <v>#REF!</v>
      </c>
      <c r="C32" s="670"/>
      <c r="D32" s="682"/>
      <c r="E32" s="102"/>
    </row>
    <row r="33" spans="1:9" s="62" customFormat="1" ht="287.25" customHeight="1">
      <c r="A33" s="64" t="s">
        <v>106</v>
      </c>
      <c r="B33" s="699"/>
      <c r="C33" s="700"/>
      <c r="D33" s="701"/>
      <c r="E33" s="701"/>
    </row>
    <row r="34" spans="1:9" s="62" customFormat="1" ht="71.45" customHeight="1">
      <c r="A34" s="61" t="s">
        <v>96</v>
      </c>
      <c r="B34" s="681" t="s">
        <v>38</v>
      </c>
      <c r="C34" s="670"/>
      <c r="D34" s="682"/>
      <c r="E34" s="102"/>
    </row>
    <row r="35" spans="1:9" s="62" customFormat="1" ht="87" customHeight="1">
      <c r="A35" s="64" t="s">
        <v>104</v>
      </c>
      <c r="B35" s="699"/>
      <c r="C35" s="700"/>
      <c r="D35" s="701"/>
      <c r="E35" s="701"/>
    </row>
    <row r="36" spans="1:9" s="62" customFormat="1" ht="63.6" customHeight="1">
      <c r="A36" s="61" t="s">
        <v>97</v>
      </c>
      <c r="B36" s="681" t="s">
        <v>92</v>
      </c>
      <c r="C36" s="670"/>
      <c r="D36" s="682"/>
      <c r="E36" s="102"/>
    </row>
    <row r="37" spans="1:9" s="62" customFormat="1" ht="97.5" customHeight="1">
      <c r="A37" s="64" t="s">
        <v>104</v>
      </c>
      <c r="B37" s="699"/>
      <c r="C37" s="700"/>
      <c r="D37" s="701"/>
      <c r="E37" s="701"/>
    </row>
    <row r="38" spans="1:9" s="62" customFormat="1" ht="97.5" customHeight="1">
      <c r="A38" s="98" t="e">
        <f>'1. CUTTING DOCKET'!#REF!</f>
        <v>#REF!</v>
      </c>
      <c r="B38" s="702" t="e">
        <f>'1. CUTTING DOCKET'!#REF!</f>
        <v>#REF!</v>
      </c>
      <c r="C38" s="703"/>
      <c r="D38" s="704"/>
      <c r="E38" s="103"/>
    </row>
    <row r="39" spans="1:9" s="62" customFormat="1" ht="221.45" customHeight="1">
      <c r="A39" s="64"/>
      <c r="B39" s="705"/>
      <c r="C39" s="706"/>
      <c r="D39" s="705"/>
      <c r="E39" s="705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52"/>
    <col min="18" max="18" width="80.28515625" style="52" customWidth="1"/>
    <col min="19" max="16384" width="9.14062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3BF4-BAFB-45DC-8BFE-BB9256EB7019}">
  <sheetPr codeName="Sheet8">
    <tabColor rgb="FFFF0000"/>
    <pageSetUpPr fitToPage="1"/>
  </sheetPr>
  <dimension ref="A1:T40"/>
  <sheetViews>
    <sheetView view="pageBreakPreview" zoomScale="60" zoomScaleNormal="90" workbookViewId="0">
      <selection sqref="A1:XFD1"/>
    </sheetView>
  </sheetViews>
  <sheetFormatPr defaultColWidth="7.5703125" defaultRowHeight="23.25"/>
  <cols>
    <col min="1" max="2" width="13.7109375" style="239" customWidth="1"/>
    <col min="3" max="3" width="33.140625" style="239" customWidth="1"/>
    <col min="4" max="4" width="48.140625" style="270" customWidth="1"/>
    <col min="5" max="5" width="13.42578125" style="271" customWidth="1"/>
    <col min="6" max="6" width="13.42578125" style="271" hidden="1" customWidth="1"/>
    <col min="7" max="7" width="12.5703125" style="271" customWidth="1"/>
    <col min="8" max="8" width="14.42578125" style="272" customWidth="1"/>
    <col min="9" max="9" width="18.42578125" style="272" customWidth="1"/>
    <col min="10" max="10" width="18.42578125" style="272" hidden="1" customWidth="1"/>
    <col min="11" max="13" width="14.42578125" style="272" customWidth="1"/>
    <col min="14" max="16384" width="7.5703125" style="239"/>
  </cols>
  <sheetData>
    <row r="1" spans="1:20" s="202" customFormat="1" ht="21.75" customHeight="1">
      <c r="A1" s="709"/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1"/>
    </row>
    <row r="2" spans="1:20" s="202" customFormat="1" ht="25.5" customHeight="1">
      <c r="A2" s="712" t="s">
        <v>199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4"/>
    </row>
    <row r="3" spans="1:20" s="202" customFormat="1" ht="16.5" customHeight="1">
      <c r="A3" s="203" t="s">
        <v>200</v>
      </c>
      <c r="B3" s="715" t="s">
        <v>255</v>
      </c>
      <c r="C3" s="715"/>
      <c r="D3" s="204"/>
      <c r="E3" s="205"/>
      <c r="F3" s="205"/>
      <c r="G3" s="205" t="s">
        <v>201</v>
      </c>
      <c r="H3" s="206"/>
      <c r="I3" s="206"/>
      <c r="J3" s="206"/>
      <c r="K3" s="207" t="s">
        <v>202</v>
      </c>
      <c r="L3" s="208">
        <v>45086</v>
      </c>
      <c r="M3" s="209"/>
    </row>
    <row r="4" spans="1:20" s="202" customFormat="1" ht="26.25" customHeight="1">
      <c r="A4" s="210" t="s">
        <v>203</v>
      </c>
      <c r="B4" s="211">
        <v>50289</v>
      </c>
      <c r="C4" s="212"/>
      <c r="D4" s="213"/>
      <c r="E4" s="214"/>
      <c r="F4" s="214"/>
      <c r="G4" s="215" t="s">
        <v>204</v>
      </c>
      <c r="H4" s="216"/>
      <c r="I4" s="216"/>
      <c r="J4" s="216"/>
      <c r="K4" s="217" t="s">
        <v>205</v>
      </c>
      <c r="L4" s="217" t="s">
        <v>206</v>
      </c>
      <c r="M4" s="218"/>
    </row>
    <row r="5" spans="1:20" s="202" customFormat="1" ht="43.5" customHeight="1">
      <c r="A5" s="219" t="s">
        <v>207</v>
      </c>
      <c r="B5" s="220" t="s">
        <v>256</v>
      </c>
      <c r="C5" s="221"/>
      <c r="D5" s="222"/>
      <c r="E5" s="223"/>
      <c r="F5" s="223"/>
      <c r="G5" s="224" t="s">
        <v>208</v>
      </c>
      <c r="H5" s="225"/>
      <c r="I5" s="225"/>
      <c r="J5" s="225"/>
      <c r="K5" s="225"/>
      <c r="L5" s="225"/>
      <c r="M5" s="226"/>
    </row>
    <row r="6" spans="1:20" s="202" customFormat="1" ht="26.25" customHeight="1">
      <c r="A6" s="716" t="s">
        <v>347</v>
      </c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  <c r="M6" s="718"/>
    </row>
    <row r="7" spans="1:20" s="202" customFormat="1" ht="40.5" customHeight="1">
      <c r="A7" s="227" t="s">
        <v>209</v>
      </c>
      <c r="B7" s="719" t="s">
        <v>210</v>
      </c>
      <c r="C7" s="720"/>
      <c r="D7" s="229" t="s">
        <v>224</v>
      </c>
      <c r="E7" s="228" t="s">
        <v>257</v>
      </c>
      <c r="F7" s="230" t="s">
        <v>348</v>
      </c>
      <c r="G7" s="227" t="s">
        <v>211</v>
      </c>
      <c r="H7" s="227" t="s">
        <v>60</v>
      </c>
      <c r="I7" s="231" t="s">
        <v>10</v>
      </c>
      <c r="J7" s="227" t="s">
        <v>349</v>
      </c>
      <c r="K7" s="227" t="s">
        <v>57</v>
      </c>
      <c r="L7" s="227" t="s">
        <v>58</v>
      </c>
      <c r="M7" s="227" t="s">
        <v>59</v>
      </c>
    </row>
    <row r="8" spans="1:20" ht="37.5" customHeight="1">
      <c r="A8" s="232" t="s">
        <v>212</v>
      </c>
      <c r="B8" s="707" t="s">
        <v>213</v>
      </c>
      <c r="C8" s="708"/>
      <c r="D8" s="233" t="s">
        <v>258</v>
      </c>
      <c r="E8" s="234">
        <v>0.25</v>
      </c>
      <c r="F8" s="235">
        <v>0.25</v>
      </c>
      <c r="G8" s="236" t="s">
        <v>214</v>
      </c>
      <c r="H8" s="237">
        <f t="shared" ref="H8:H15" si="0">I8-Q8</f>
        <v>8.5</v>
      </c>
      <c r="I8" s="238" t="s">
        <v>259</v>
      </c>
      <c r="J8" s="237" t="s">
        <v>259</v>
      </c>
      <c r="K8" s="237">
        <f t="shared" ref="K8:K15" si="1">I8+R8</f>
        <v>9</v>
      </c>
      <c r="L8" s="237">
        <f t="shared" ref="L8:M23" si="2">K8+S8</f>
        <v>9.25</v>
      </c>
      <c r="M8" s="237">
        <f t="shared" si="2"/>
        <v>9.5</v>
      </c>
      <c r="P8" s="240"/>
      <c r="Q8" s="240">
        <v>0.25</v>
      </c>
      <c r="R8" s="240">
        <v>0.25</v>
      </c>
      <c r="S8" s="240">
        <v>0.25</v>
      </c>
      <c r="T8" s="240">
        <v>0.25</v>
      </c>
    </row>
    <row r="9" spans="1:20" ht="37.5" customHeight="1">
      <c r="A9" s="232" t="s">
        <v>215</v>
      </c>
      <c r="B9" s="707" t="s">
        <v>216</v>
      </c>
      <c r="C9" s="708"/>
      <c r="D9" s="233" t="s">
        <v>261</v>
      </c>
      <c r="E9" s="234">
        <v>0.125</v>
      </c>
      <c r="F9" s="241">
        <v>0.25</v>
      </c>
      <c r="G9" s="236" t="s">
        <v>217</v>
      </c>
      <c r="H9" s="237">
        <f t="shared" si="0"/>
        <v>4.25</v>
      </c>
      <c r="I9" s="238">
        <v>4.375</v>
      </c>
      <c r="J9" s="237" t="s">
        <v>218</v>
      </c>
      <c r="K9" s="237">
        <f t="shared" si="1"/>
        <v>4.5</v>
      </c>
      <c r="L9" s="237">
        <f t="shared" si="2"/>
        <v>4.625</v>
      </c>
      <c r="M9" s="237">
        <f t="shared" si="2"/>
        <v>4.75</v>
      </c>
      <c r="Q9" s="242">
        <v>0.125</v>
      </c>
      <c r="R9" s="242">
        <v>0.125</v>
      </c>
      <c r="S9" s="242">
        <v>0.125</v>
      </c>
      <c r="T9" s="242">
        <v>0.125</v>
      </c>
    </row>
    <row r="10" spans="1:20" ht="37.5" customHeight="1">
      <c r="A10" s="232" t="s">
        <v>219</v>
      </c>
      <c r="B10" s="707" t="s">
        <v>220</v>
      </c>
      <c r="C10" s="708"/>
      <c r="D10" s="233" t="s">
        <v>262</v>
      </c>
      <c r="E10" s="234">
        <v>0.125</v>
      </c>
      <c r="F10" s="235">
        <v>0.125</v>
      </c>
      <c r="G10" s="243">
        <v>0</v>
      </c>
      <c r="H10" s="244">
        <f t="shared" si="0"/>
        <v>1</v>
      </c>
      <c r="I10" s="238">
        <v>1</v>
      </c>
      <c r="J10" s="245">
        <v>1</v>
      </c>
      <c r="K10" s="237">
        <f t="shared" si="1"/>
        <v>1</v>
      </c>
      <c r="L10" s="237">
        <f t="shared" si="2"/>
        <v>1</v>
      </c>
      <c r="M10" s="237">
        <f t="shared" si="2"/>
        <v>1</v>
      </c>
      <c r="Q10" s="240">
        <v>0</v>
      </c>
      <c r="R10" s="240">
        <v>0</v>
      </c>
      <c r="S10" s="240">
        <v>0</v>
      </c>
      <c r="T10" s="239">
        <v>0</v>
      </c>
    </row>
    <row r="11" spans="1:20" ht="37.5" customHeight="1">
      <c r="A11" s="232" t="s">
        <v>221</v>
      </c>
      <c r="B11" s="707" t="s">
        <v>226</v>
      </c>
      <c r="C11" s="708"/>
      <c r="D11" s="233" t="s">
        <v>263</v>
      </c>
      <c r="E11" s="234">
        <v>0.375</v>
      </c>
      <c r="F11" s="235">
        <v>0.375</v>
      </c>
      <c r="G11" s="236" t="s">
        <v>227</v>
      </c>
      <c r="H11" s="237">
        <f t="shared" si="0"/>
        <v>18.875</v>
      </c>
      <c r="I11" s="246" t="s">
        <v>264</v>
      </c>
      <c r="J11" s="247" t="s">
        <v>264</v>
      </c>
      <c r="K11" s="237">
        <f t="shared" si="1"/>
        <v>20.125</v>
      </c>
      <c r="L11" s="237">
        <f>K11+S11</f>
        <v>20.75</v>
      </c>
      <c r="M11" s="237">
        <f t="shared" si="2"/>
        <v>21.375</v>
      </c>
      <c r="Q11" s="242">
        <v>0.625</v>
      </c>
      <c r="R11" s="242">
        <v>0.625</v>
      </c>
      <c r="S11" s="242">
        <v>0.625</v>
      </c>
      <c r="T11" s="242">
        <v>0.625</v>
      </c>
    </row>
    <row r="12" spans="1:20" ht="26.25" customHeight="1">
      <c r="A12" s="232" t="s">
        <v>223</v>
      </c>
      <c r="B12" s="707" t="s">
        <v>229</v>
      </c>
      <c r="C12" s="708"/>
      <c r="D12" s="233" t="s">
        <v>265</v>
      </c>
      <c r="E12" s="234">
        <v>0.375</v>
      </c>
      <c r="F12" s="235">
        <v>0.375</v>
      </c>
      <c r="G12" s="236" t="s">
        <v>227</v>
      </c>
      <c r="H12" s="237">
        <f t="shared" si="0"/>
        <v>17.375</v>
      </c>
      <c r="I12" s="238">
        <v>18</v>
      </c>
      <c r="J12" s="245">
        <v>18</v>
      </c>
      <c r="K12" s="237">
        <f t="shared" si="1"/>
        <v>18.625</v>
      </c>
      <c r="L12" s="237">
        <f t="shared" si="2"/>
        <v>19.25</v>
      </c>
      <c r="M12" s="237">
        <f t="shared" si="2"/>
        <v>19.875</v>
      </c>
      <c r="Q12" s="242">
        <v>0.625</v>
      </c>
      <c r="R12" s="242">
        <v>0.625</v>
      </c>
      <c r="S12" s="242">
        <v>0.625</v>
      </c>
      <c r="T12" s="242">
        <v>0.625</v>
      </c>
    </row>
    <row r="13" spans="1:20" ht="26.25" customHeight="1">
      <c r="A13" s="232" t="s">
        <v>225</v>
      </c>
      <c r="B13" s="707" t="s">
        <v>231</v>
      </c>
      <c r="C13" s="708"/>
      <c r="D13" s="233" t="s">
        <v>266</v>
      </c>
      <c r="E13" s="234">
        <v>0.375</v>
      </c>
      <c r="F13" s="235">
        <v>0.375</v>
      </c>
      <c r="G13" s="236" t="s">
        <v>227</v>
      </c>
      <c r="H13" s="237">
        <f t="shared" si="0"/>
        <v>18.375</v>
      </c>
      <c r="I13" s="238">
        <v>19</v>
      </c>
      <c r="J13" s="245">
        <v>19</v>
      </c>
      <c r="K13" s="237">
        <f t="shared" si="1"/>
        <v>19.625</v>
      </c>
      <c r="L13" s="237">
        <f t="shared" si="2"/>
        <v>20.25</v>
      </c>
      <c r="M13" s="237">
        <f t="shared" si="2"/>
        <v>20.875</v>
      </c>
      <c r="Q13" s="242">
        <v>0.625</v>
      </c>
      <c r="R13" s="242">
        <v>0.625</v>
      </c>
      <c r="S13" s="242">
        <v>0.625</v>
      </c>
      <c r="T13" s="242">
        <v>0.625</v>
      </c>
    </row>
    <row r="14" spans="1:20" ht="33" customHeight="1">
      <c r="A14" s="232" t="s">
        <v>228</v>
      </c>
      <c r="B14" s="707" t="s">
        <v>233</v>
      </c>
      <c r="C14" s="708"/>
      <c r="D14" s="233" t="s">
        <v>350</v>
      </c>
      <c r="E14" s="234">
        <v>0.25</v>
      </c>
      <c r="F14" s="241">
        <v>0.375</v>
      </c>
      <c r="G14" s="236" t="s">
        <v>214</v>
      </c>
      <c r="H14" s="237">
        <f t="shared" si="0"/>
        <v>12.5</v>
      </c>
      <c r="I14" s="246">
        <v>12.75</v>
      </c>
      <c r="J14" s="247" t="s">
        <v>234</v>
      </c>
      <c r="K14" s="237">
        <f t="shared" si="1"/>
        <v>13</v>
      </c>
      <c r="L14" s="237">
        <f t="shared" si="2"/>
        <v>13.25</v>
      </c>
      <c r="M14" s="237">
        <f t="shared" si="2"/>
        <v>13.5</v>
      </c>
      <c r="Q14" s="240">
        <v>0.25</v>
      </c>
      <c r="R14" s="240">
        <v>0.25</v>
      </c>
      <c r="S14" s="240">
        <v>0.25</v>
      </c>
      <c r="T14" s="240">
        <v>0.25</v>
      </c>
    </row>
    <row r="15" spans="1:20" ht="36" customHeight="1">
      <c r="A15" s="232" t="s">
        <v>230</v>
      </c>
      <c r="B15" s="707" t="s">
        <v>236</v>
      </c>
      <c r="C15" s="708"/>
      <c r="D15" s="233" t="s">
        <v>351</v>
      </c>
      <c r="E15" s="234">
        <v>0.125</v>
      </c>
      <c r="F15" s="235">
        <v>0.125</v>
      </c>
      <c r="G15" s="243">
        <v>0</v>
      </c>
      <c r="H15" s="237">
        <f t="shared" si="0"/>
        <v>1.75</v>
      </c>
      <c r="I15" s="246" t="s">
        <v>237</v>
      </c>
      <c r="J15" s="247" t="s">
        <v>237</v>
      </c>
      <c r="K15" s="237">
        <f t="shared" si="1"/>
        <v>1.75</v>
      </c>
      <c r="L15" s="237">
        <f t="shared" si="2"/>
        <v>1.75</v>
      </c>
      <c r="M15" s="237">
        <f t="shared" si="2"/>
        <v>1.75</v>
      </c>
      <c r="Q15" s="240">
        <v>0</v>
      </c>
      <c r="R15" s="240">
        <v>0</v>
      </c>
      <c r="S15" s="240">
        <v>0</v>
      </c>
      <c r="T15" s="239">
        <v>0</v>
      </c>
    </row>
    <row r="16" spans="1:20" ht="30" customHeight="1">
      <c r="A16" s="232" t="s">
        <v>232</v>
      </c>
      <c r="B16" s="707" t="s">
        <v>267</v>
      </c>
      <c r="C16" s="708"/>
      <c r="D16" s="233" t="s">
        <v>352</v>
      </c>
      <c r="E16" s="234">
        <v>0.125</v>
      </c>
      <c r="F16" s="235">
        <v>0.125</v>
      </c>
      <c r="G16" s="243">
        <v>0</v>
      </c>
      <c r="H16" s="237" t="str">
        <f>I16</f>
        <v>1/2</v>
      </c>
      <c r="I16" s="246" t="s">
        <v>222</v>
      </c>
      <c r="J16" s="247" t="s">
        <v>222</v>
      </c>
      <c r="K16" s="237" t="str">
        <f>I16</f>
        <v>1/2</v>
      </c>
      <c r="L16" s="237" t="str">
        <f>K16</f>
        <v>1/2</v>
      </c>
      <c r="M16" s="237" t="str">
        <f>L16</f>
        <v>1/2</v>
      </c>
      <c r="Q16" s="240">
        <v>0</v>
      </c>
      <c r="R16" s="240">
        <v>0</v>
      </c>
      <c r="S16" s="240">
        <v>0</v>
      </c>
      <c r="T16" s="239">
        <v>0</v>
      </c>
    </row>
    <row r="17" spans="1:20" ht="30" customHeight="1">
      <c r="A17" s="232" t="s">
        <v>235</v>
      </c>
      <c r="B17" s="707" t="s">
        <v>238</v>
      </c>
      <c r="C17" s="708"/>
      <c r="D17" s="233" t="s">
        <v>268</v>
      </c>
      <c r="E17" s="234">
        <v>1</v>
      </c>
      <c r="F17" s="235">
        <v>1</v>
      </c>
      <c r="G17" s="236" t="s">
        <v>239</v>
      </c>
      <c r="H17" s="237">
        <f t="shared" ref="H17:H38" si="3">I17-Q17</f>
        <v>46.5</v>
      </c>
      <c r="I17" s="238">
        <v>49</v>
      </c>
      <c r="J17" s="245">
        <v>49</v>
      </c>
      <c r="K17" s="237">
        <f t="shared" ref="K17:K38" si="4">I17+R17</f>
        <v>51.5</v>
      </c>
      <c r="L17" s="237">
        <f t="shared" si="2"/>
        <v>54</v>
      </c>
      <c r="M17" s="237">
        <f t="shared" si="2"/>
        <v>56.5</v>
      </c>
      <c r="Q17" s="248">
        <v>2.5</v>
      </c>
      <c r="R17" s="248">
        <v>2.5</v>
      </c>
      <c r="S17" s="248">
        <v>2.5</v>
      </c>
      <c r="T17" s="248">
        <v>2.5</v>
      </c>
    </row>
    <row r="18" spans="1:20" ht="30" customHeight="1">
      <c r="A18" s="232" t="s">
        <v>10</v>
      </c>
      <c r="B18" s="707" t="s">
        <v>269</v>
      </c>
      <c r="C18" s="708"/>
      <c r="D18" s="233" t="s">
        <v>270</v>
      </c>
      <c r="E18" s="234">
        <v>1</v>
      </c>
      <c r="F18" s="235">
        <v>1</v>
      </c>
      <c r="G18" s="236" t="s">
        <v>239</v>
      </c>
      <c r="H18" s="237">
        <f t="shared" si="3"/>
        <v>39</v>
      </c>
      <c r="I18" s="246" t="s">
        <v>271</v>
      </c>
      <c r="J18" s="247" t="s">
        <v>271</v>
      </c>
      <c r="K18" s="237">
        <f t="shared" si="4"/>
        <v>44</v>
      </c>
      <c r="L18" s="237">
        <f t="shared" si="2"/>
        <v>46.5</v>
      </c>
      <c r="M18" s="237">
        <f t="shared" si="2"/>
        <v>49</v>
      </c>
      <c r="Q18" s="248">
        <v>2.5</v>
      </c>
      <c r="R18" s="248">
        <v>2.5</v>
      </c>
      <c r="S18" s="248">
        <v>2.5</v>
      </c>
      <c r="T18" s="248">
        <v>2.5</v>
      </c>
    </row>
    <row r="19" spans="1:20" ht="30" customHeight="1">
      <c r="A19" s="232" t="s">
        <v>241</v>
      </c>
      <c r="B19" s="707" t="s">
        <v>272</v>
      </c>
      <c r="C19" s="708"/>
      <c r="D19" s="233" t="s">
        <v>273</v>
      </c>
      <c r="E19" s="234">
        <v>1</v>
      </c>
      <c r="F19" s="235">
        <v>1</v>
      </c>
      <c r="G19" s="236" t="s">
        <v>239</v>
      </c>
      <c r="H19" s="237">
        <f t="shared" si="3"/>
        <v>43</v>
      </c>
      <c r="I19" s="246" t="s">
        <v>240</v>
      </c>
      <c r="J19" s="247" t="s">
        <v>240</v>
      </c>
      <c r="K19" s="237">
        <f t="shared" si="4"/>
        <v>48</v>
      </c>
      <c r="L19" s="237">
        <f t="shared" si="2"/>
        <v>50.5</v>
      </c>
      <c r="M19" s="237">
        <f t="shared" si="2"/>
        <v>53</v>
      </c>
      <c r="Q19" s="248">
        <v>2.5</v>
      </c>
      <c r="R19" s="248">
        <v>2.5</v>
      </c>
      <c r="S19" s="248">
        <v>2.5</v>
      </c>
      <c r="T19" s="248">
        <v>2.5</v>
      </c>
    </row>
    <row r="20" spans="1:20" ht="30" customHeight="1">
      <c r="A20" s="232" t="s">
        <v>242</v>
      </c>
      <c r="B20" s="707" t="s">
        <v>274</v>
      </c>
      <c r="C20" s="708"/>
      <c r="D20" s="233" t="s">
        <v>275</v>
      </c>
      <c r="E20" s="234">
        <v>0.125</v>
      </c>
      <c r="F20" s="235">
        <v>0.125</v>
      </c>
      <c r="G20" s="243">
        <v>0</v>
      </c>
      <c r="H20" s="237">
        <f t="shared" si="3"/>
        <v>3</v>
      </c>
      <c r="I20" s="238">
        <v>3</v>
      </c>
      <c r="J20" s="245">
        <v>3</v>
      </c>
      <c r="K20" s="237">
        <f t="shared" si="4"/>
        <v>3</v>
      </c>
      <c r="L20" s="237">
        <f t="shared" si="2"/>
        <v>3</v>
      </c>
      <c r="M20" s="237">
        <f t="shared" si="2"/>
        <v>3</v>
      </c>
      <c r="Q20" s="240">
        <v>0</v>
      </c>
      <c r="R20" s="240">
        <v>0</v>
      </c>
      <c r="S20" s="240">
        <v>0</v>
      </c>
      <c r="T20" s="239">
        <v>0</v>
      </c>
    </row>
    <row r="21" spans="1:20" ht="30" customHeight="1">
      <c r="A21" s="232" t="s">
        <v>244</v>
      </c>
      <c r="B21" s="707" t="s">
        <v>243</v>
      </c>
      <c r="C21" s="708"/>
      <c r="D21" s="233" t="s">
        <v>276</v>
      </c>
      <c r="E21" s="234">
        <v>0.375</v>
      </c>
      <c r="F21" s="241">
        <v>0.5</v>
      </c>
      <c r="G21" s="236" t="s">
        <v>222</v>
      </c>
      <c r="H21" s="237">
        <f t="shared" si="3"/>
        <v>28.875</v>
      </c>
      <c r="I21" s="246">
        <v>29.375</v>
      </c>
      <c r="J21" s="247" t="s">
        <v>277</v>
      </c>
      <c r="K21" s="237">
        <f t="shared" si="4"/>
        <v>29.875</v>
      </c>
      <c r="L21" s="237">
        <f t="shared" si="2"/>
        <v>30.375</v>
      </c>
      <c r="M21" s="237">
        <f t="shared" si="2"/>
        <v>30.875</v>
      </c>
      <c r="Q21" s="248">
        <v>0.5</v>
      </c>
      <c r="R21" s="248">
        <v>0.5</v>
      </c>
      <c r="S21" s="248">
        <v>0.5</v>
      </c>
      <c r="T21" s="248">
        <v>0.5</v>
      </c>
    </row>
    <row r="22" spans="1:20" ht="30" customHeight="1">
      <c r="A22" s="232" t="s">
        <v>60</v>
      </c>
      <c r="B22" s="707" t="s">
        <v>278</v>
      </c>
      <c r="C22" s="708"/>
      <c r="D22" s="233" t="s">
        <v>279</v>
      </c>
      <c r="E22" s="234">
        <v>0.625</v>
      </c>
      <c r="F22" s="235">
        <v>0.625</v>
      </c>
      <c r="G22" s="236" t="s">
        <v>227</v>
      </c>
      <c r="H22" s="237">
        <f t="shared" si="3"/>
        <v>35.875</v>
      </c>
      <c r="I22" s="246">
        <v>36.5</v>
      </c>
      <c r="J22" s="247" t="s">
        <v>280</v>
      </c>
      <c r="K22" s="237">
        <f t="shared" si="4"/>
        <v>37.375</v>
      </c>
      <c r="L22" s="237">
        <f t="shared" si="2"/>
        <v>38.25</v>
      </c>
      <c r="M22" s="237">
        <f t="shared" si="2"/>
        <v>39.125</v>
      </c>
      <c r="Q22" s="242">
        <v>0.625</v>
      </c>
      <c r="R22" s="242">
        <v>0.875</v>
      </c>
      <c r="S22" s="242">
        <v>0.875</v>
      </c>
      <c r="T22" s="242">
        <v>0.875</v>
      </c>
    </row>
    <row r="23" spans="1:20" ht="30" customHeight="1">
      <c r="A23" s="232" t="s">
        <v>246</v>
      </c>
      <c r="B23" s="707" t="s">
        <v>245</v>
      </c>
      <c r="C23" s="708"/>
      <c r="D23" s="233" t="s">
        <v>281</v>
      </c>
      <c r="E23" s="234">
        <v>0.375</v>
      </c>
      <c r="F23" s="241">
        <v>0.5</v>
      </c>
      <c r="G23" s="236" t="s">
        <v>227</v>
      </c>
      <c r="H23" s="237">
        <f t="shared" si="3"/>
        <v>20.375</v>
      </c>
      <c r="I23" s="238">
        <v>21</v>
      </c>
      <c r="J23" s="245">
        <v>21</v>
      </c>
      <c r="K23" s="237">
        <f t="shared" si="4"/>
        <v>21.625</v>
      </c>
      <c r="L23" s="237">
        <f t="shared" si="2"/>
        <v>22.25</v>
      </c>
      <c r="M23" s="237">
        <f t="shared" si="2"/>
        <v>22.875</v>
      </c>
      <c r="Q23" s="242">
        <v>0.625</v>
      </c>
      <c r="R23" s="242">
        <v>0.625</v>
      </c>
      <c r="S23" s="242">
        <v>0.625</v>
      </c>
      <c r="T23" s="242">
        <v>0.625</v>
      </c>
    </row>
    <row r="24" spans="1:20" ht="30" customHeight="1">
      <c r="A24" s="232" t="s">
        <v>282</v>
      </c>
      <c r="B24" s="707" t="s">
        <v>283</v>
      </c>
      <c r="C24" s="708"/>
      <c r="D24" s="233" t="s">
        <v>284</v>
      </c>
      <c r="E24" s="234" t="s">
        <v>285</v>
      </c>
      <c r="F24" s="249"/>
      <c r="G24" s="243">
        <v>0</v>
      </c>
      <c r="H24" s="237">
        <f t="shared" si="3"/>
        <v>10</v>
      </c>
      <c r="I24" s="238">
        <v>10</v>
      </c>
      <c r="J24" s="245">
        <v>10</v>
      </c>
      <c r="K24" s="237">
        <f t="shared" si="4"/>
        <v>10</v>
      </c>
      <c r="L24" s="237">
        <f t="shared" ref="L24:M38" si="5">K24+S24</f>
        <v>10</v>
      </c>
      <c r="M24" s="237">
        <f t="shared" si="5"/>
        <v>10</v>
      </c>
      <c r="Q24" s="240">
        <v>0</v>
      </c>
      <c r="R24" s="240">
        <v>0</v>
      </c>
      <c r="S24" s="240">
        <v>0</v>
      </c>
      <c r="T24" s="239">
        <v>0</v>
      </c>
    </row>
    <row r="25" spans="1:20" ht="30" customHeight="1">
      <c r="A25" s="232" t="s">
        <v>286</v>
      </c>
      <c r="B25" s="707" t="s">
        <v>287</v>
      </c>
      <c r="C25" s="708"/>
      <c r="D25" s="233" t="s">
        <v>288</v>
      </c>
      <c r="E25" s="234">
        <v>0.375</v>
      </c>
      <c r="F25" s="235">
        <v>0.375</v>
      </c>
      <c r="G25" s="236" t="s">
        <v>222</v>
      </c>
      <c r="H25" s="237">
        <f t="shared" si="3"/>
        <v>15</v>
      </c>
      <c r="I25" s="246" t="s">
        <v>289</v>
      </c>
      <c r="J25" s="247" t="s">
        <v>289</v>
      </c>
      <c r="K25" s="237">
        <f t="shared" si="4"/>
        <v>16</v>
      </c>
      <c r="L25" s="237">
        <f t="shared" si="5"/>
        <v>16.5</v>
      </c>
      <c r="M25" s="237">
        <f t="shared" si="5"/>
        <v>17</v>
      </c>
      <c r="Q25" s="248">
        <v>0.5</v>
      </c>
      <c r="R25" s="248">
        <v>0.5</v>
      </c>
      <c r="S25" s="248">
        <v>0.5</v>
      </c>
      <c r="T25" s="248">
        <v>0.5</v>
      </c>
    </row>
    <row r="26" spans="1:20" ht="30" customHeight="1">
      <c r="A26" s="232" t="s">
        <v>290</v>
      </c>
      <c r="B26" s="707" t="s">
        <v>291</v>
      </c>
      <c r="C26" s="708"/>
      <c r="D26" s="233" t="s">
        <v>292</v>
      </c>
      <c r="E26" s="234">
        <v>0.25</v>
      </c>
      <c r="F26" s="235">
        <v>0.25</v>
      </c>
      <c r="G26" s="236" t="s">
        <v>214</v>
      </c>
      <c r="H26" s="237">
        <f t="shared" si="3"/>
        <v>7.75</v>
      </c>
      <c r="I26" s="238">
        <v>8</v>
      </c>
      <c r="J26" s="245">
        <v>8</v>
      </c>
      <c r="K26" s="237">
        <f t="shared" si="4"/>
        <v>8.25</v>
      </c>
      <c r="L26" s="237">
        <f t="shared" si="5"/>
        <v>8.5</v>
      </c>
      <c r="M26" s="237">
        <f t="shared" si="5"/>
        <v>8.75</v>
      </c>
      <c r="Q26" s="240">
        <v>0.25</v>
      </c>
      <c r="R26" s="240">
        <v>0.25</v>
      </c>
      <c r="S26" s="240">
        <v>0.25</v>
      </c>
      <c r="T26" s="240">
        <v>0.25</v>
      </c>
    </row>
    <row r="27" spans="1:20" ht="30" customHeight="1">
      <c r="A27" s="232" t="s">
        <v>293</v>
      </c>
      <c r="B27" s="707" t="s">
        <v>294</v>
      </c>
      <c r="C27" s="708"/>
      <c r="D27" s="233" t="s">
        <v>295</v>
      </c>
      <c r="E27" s="234">
        <v>0.25</v>
      </c>
      <c r="F27" s="235">
        <v>0.25</v>
      </c>
      <c r="G27" s="236" t="s">
        <v>214</v>
      </c>
      <c r="H27" s="237">
        <f t="shared" si="3"/>
        <v>10.75</v>
      </c>
      <c r="I27" s="238">
        <v>11</v>
      </c>
      <c r="J27" s="245">
        <v>11</v>
      </c>
      <c r="K27" s="237">
        <f t="shared" si="4"/>
        <v>11.25</v>
      </c>
      <c r="L27" s="237">
        <f t="shared" si="5"/>
        <v>11.5</v>
      </c>
      <c r="M27" s="237">
        <f t="shared" si="5"/>
        <v>11.75</v>
      </c>
      <c r="Q27" s="240">
        <v>0.25</v>
      </c>
      <c r="R27" s="240">
        <v>0.25</v>
      </c>
      <c r="S27" s="240">
        <v>0.25</v>
      </c>
      <c r="T27" s="240">
        <v>0.25</v>
      </c>
    </row>
    <row r="28" spans="1:20" ht="30" customHeight="1">
      <c r="A28" s="232" t="s">
        <v>296</v>
      </c>
      <c r="B28" s="707" t="s">
        <v>297</v>
      </c>
      <c r="C28" s="708"/>
      <c r="D28" s="233" t="s">
        <v>298</v>
      </c>
      <c r="E28" s="234">
        <v>0.125</v>
      </c>
      <c r="F28" s="235">
        <v>0.125</v>
      </c>
      <c r="G28" s="243">
        <v>0</v>
      </c>
      <c r="H28" s="237">
        <f t="shared" si="3"/>
        <v>3</v>
      </c>
      <c r="I28" s="238">
        <v>3</v>
      </c>
      <c r="J28" s="245">
        <v>3</v>
      </c>
      <c r="K28" s="237">
        <f t="shared" si="4"/>
        <v>3</v>
      </c>
      <c r="L28" s="237">
        <f t="shared" si="5"/>
        <v>3</v>
      </c>
      <c r="M28" s="237">
        <f t="shared" si="5"/>
        <v>3</v>
      </c>
      <c r="Q28" s="240">
        <v>0</v>
      </c>
      <c r="R28" s="240">
        <v>0</v>
      </c>
      <c r="S28" s="240">
        <v>0</v>
      </c>
      <c r="T28" s="239">
        <v>0</v>
      </c>
    </row>
    <row r="29" spans="1:20" ht="30" customHeight="1">
      <c r="A29" s="232" t="s">
        <v>299</v>
      </c>
      <c r="B29" s="707" t="s">
        <v>300</v>
      </c>
      <c r="C29" s="708"/>
      <c r="D29" s="233" t="s">
        <v>301</v>
      </c>
      <c r="E29" s="234">
        <v>0.125</v>
      </c>
      <c r="F29" s="235">
        <v>0.125</v>
      </c>
      <c r="G29" s="243">
        <v>0</v>
      </c>
      <c r="H29" s="237">
        <f t="shared" si="3"/>
        <v>1</v>
      </c>
      <c r="I29" s="238">
        <v>1</v>
      </c>
      <c r="J29" s="245">
        <v>1</v>
      </c>
      <c r="K29" s="237">
        <f t="shared" si="4"/>
        <v>1</v>
      </c>
      <c r="L29" s="237">
        <f t="shared" si="5"/>
        <v>1</v>
      </c>
      <c r="M29" s="237">
        <f t="shared" si="5"/>
        <v>1</v>
      </c>
      <c r="Q29" s="240">
        <v>0</v>
      </c>
      <c r="R29" s="240">
        <v>0</v>
      </c>
      <c r="S29" s="240">
        <v>0</v>
      </c>
      <c r="T29" s="239">
        <v>0</v>
      </c>
    </row>
    <row r="30" spans="1:20" ht="30" customHeight="1">
      <c r="A30" s="232" t="s">
        <v>302</v>
      </c>
      <c r="B30" s="707" t="s">
        <v>303</v>
      </c>
      <c r="C30" s="708"/>
      <c r="D30" s="233" t="s">
        <v>254</v>
      </c>
      <c r="E30" s="234">
        <v>0.25</v>
      </c>
      <c r="F30" s="241">
        <v>0.5</v>
      </c>
      <c r="G30" s="236" t="s">
        <v>222</v>
      </c>
      <c r="H30" s="237">
        <f t="shared" si="3"/>
        <v>32.5</v>
      </c>
      <c r="I30" s="238">
        <v>33</v>
      </c>
      <c r="J30" s="245">
        <v>32</v>
      </c>
      <c r="K30" s="237">
        <f t="shared" si="4"/>
        <v>33.5</v>
      </c>
      <c r="L30" s="237">
        <f t="shared" si="5"/>
        <v>34</v>
      </c>
      <c r="M30" s="237">
        <f t="shared" si="5"/>
        <v>34.5</v>
      </c>
      <c r="Q30" s="248">
        <v>0.5</v>
      </c>
      <c r="R30" s="248">
        <v>0.5</v>
      </c>
      <c r="S30" s="248">
        <v>0.5</v>
      </c>
      <c r="T30" s="248">
        <v>0.5</v>
      </c>
    </row>
    <row r="31" spans="1:20" ht="30" customHeight="1">
      <c r="A31" s="232" t="s">
        <v>304</v>
      </c>
      <c r="B31" s="707" t="s">
        <v>305</v>
      </c>
      <c r="C31" s="708"/>
      <c r="D31" s="233" t="s">
        <v>306</v>
      </c>
      <c r="E31" s="234" t="s">
        <v>285</v>
      </c>
      <c r="F31" s="249"/>
      <c r="G31" s="243">
        <v>0</v>
      </c>
      <c r="H31" s="237">
        <f t="shared" si="3"/>
        <v>6</v>
      </c>
      <c r="I31" s="238">
        <v>6</v>
      </c>
      <c r="J31" s="245">
        <v>6</v>
      </c>
      <c r="K31" s="237">
        <f t="shared" si="4"/>
        <v>6</v>
      </c>
      <c r="L31" s="237">
        <f t="shared" si="5"/>
        <v>6</v>
      </c>
      <c r="M31" s="237">
        <f t="shared" si="5"/>
        <v>6</v>
      </c>
      <c r="Q31" s="240">
        <v>0</v>
      </c>
      <c r="R31" s="240">
        <v>0</v>
      </c>
      <c r="S31" s="240">
        <v>0</v>
      </c>
      <c r="T31" s="239">
        <v>0</v>
      </c>
    </row>
    <row r="32" spans="1:20" ht="30" customHeight="1">
      <c r="A32" s="232" t="s">
        <v>307</v>
      </c>
      <c r="B32" s="707" t="s">
        <v>308</v>
      </c>
      <c r="C32" s="708"/>
      <c r="D32" s="233" t="s">
        <v>309</v>
      </c>
      <c r="E32" s="234">
        <v>0.25</v>
      </c>
      <c r="F32" s="235">
        <v>0.25</v>
      </c>
      <c r="G32" s="236" t="s">
        <v>214</v>
      </c>
      <c r="H32" s="237">
        <f t="shared" si="3"/>
        <v>11.25</v>
      </c>
      <c r="I32" s="246" t="s">
        <v>186</v>
      </c>
      <c r="J32" s="247" t="s">
        <v>186</v>
      </c>
      <c r="K32" s="237">
        <f t="shared" si="4"/>
        <v>11.75</v>
      </c>
      <c r="L32" s="237">
        <f t="shared" si="5"/>
        <v>12</v>
      </c>
      <c r="M32" s="237">
        <f t="shared" si="5"/>
        <v>12.25</v>
      </c>
      <c r="Q32" s="240">
        <v>0.25</v>
      </c>
      <c r="R32" s="240">
        <v>0.25</v>
      </c>
      <c r="S32" s="240">
        <v>0.25</v>
      </c>
      <c r="T32" s="240">
        <v>0.25</v>
      </c>
    </row>
    <row r="33" spans="1:20" ht="30" customHeight="1">
      <c r="A33" s="232" t="s">
        <v>310</v>
      </c>
      <c r="B33" s="707" t="s">
        <v>311</v>
      </c>
      <c r="C33" s="708"/>
      <c r="D33" s="233" t="s">
        <v>312</v>
      </c>
      <c r="E33" s="234">
        <v>0.25</v>
      </c>
      <c r="F33" s="235">
        <v>0.25</v>
      </c>
      <c r="G33" s="236" t="s">
        <v>214</v>
      </c>
      <c r="H33" s="237">
        <f t="shared" si="3"/>
        <v>15.25</v>
      </c>
      <c r="I33" s="238">
        <v>15.5</v>
      </c>
      <c r="J33" s="245">
        <v>15</v>
      </c>
      <c r="K33" s="237">
        <f t="shared" si="4"/>
        <v>15.75</v>
      </c>
      <c r="L33" s="237">
        <f t="shared" si="5"/>
        <v>16</v>
      </c>
      <c r="M33" s="237">
        <f t="shared" si="5"/>
        <v>16.25</v>
      </c>
      <c r="Q33" s="240">
        <v>0.25</v>
      </c>
      <c r="R33" s="240">
        <v>0.25</v>
      </c>
      <c r="S33" s="240">
        <v>0.25</v>
      </c>
      <c r="T33" s="240">
        <v>0.25</v>
      </c>
    </row>
    <row r="34" spans="1:20" ht="30" customHeight="1">
      <c r="A34" s="232" t="s">
        <v>313</v>
      </c>
      <c r="B34" s="707" t="s">
        <v>314</v>
      </c>
      <c r="C34" s="708"/>
      <c r="D34" s="233" t="s">
        <v>353</v>
      </c>
      <c r="E34" s="234">
        <v>1</v>
      </c>
      <c r="F34" s="235">
        <v>1</v>
      </c>
      <c r="G34" s="236">
        <v>1</v>
      </c>
      <c r="H34" s="237">
        <f t="shared" si="3"/>
        <v>49</v>
      </c>
      <c r="I34" s="246">
        <v>50</v>
      </c>
      <c r="J34" s="247">
        <v>50</v>
      </c>
      <c r="K34" s="237">
        <f t="shared" si="4"/>
        <v>50</v>
      </c>
      <c r="L34" s="237">
        <f t="shared" si="5"/>
        <v>51</v>
      </c>
      <c r="M34" s="237">
        <f t="shared" si="5"/>
        <v>51</v>
      </c>
      <c r="Q34" s="240">
        <v>1</v>
      </c>
      <c r="R34" s="240">
        <v>0</v>
      </c>
      <c r="S34" s="240">
        <v>1</v>
      </c>
      <c r="T34" s="239">
        <v>0</v>
      </c>
    </row>
    <row r="35" spans="1:20" ht="30" customHeight="1">
      <c r="A35" s="232" t="s">
        <v>315</v>
      </c>
      <c r="B35" s="707" t="s">
        <v>316</v>
      </c>
      <c r="C35" s="708"/>
      <c r="D35" s="233" t="s">
        <v>317</v>
      </c>
      <c r="E35" s="234">
        <v>0.125</v>
      </c>
      <c r="F35" s="250">
        <v>0.25</v>
      </c>
      <c r="G35" s="236" t="s">
        <v>217</v>
      </c>
      <c r="H35" s="237">
        <f t="shared" si="3"/>
        <v>9.75</v>
      </c>
      <c r="I35" s="246">
        <v>9.875</v>
      </c>
      <c r="J35" s="247" t="s">
        <v>260</v>
      </c>
      <c r="K35" s="237">
        <f t="shared" si="4"/>
        <v>10</v>
      </c>
      <c r="L35" s="237">
        <f t="shared" si="5"/>
        <v>10.125</v>
      </c>
      <c r="M35" s="237">
        <f t="shared" si="5"/>
        <v>10.25</v>
      </c>
      <c r="Q35" s="242">
        <v>0.125</v>
      </c>
      <c r="R35" s="242">
        <v>0.125</v>
      </c>
      <c r="S35" s="242">
        <v>0.125</v>
      </c>
      <c r="T35" s="242">
        <v>0.125</v>
      </c>
    </row>
    <row r="36" spans="1:20" ht="30" customHeight="1">
      <c r="A36" s="232" t="s">
        <v>318</v>
      </c>
      <c r="B36" s="707" t="s">
        <v>319</v>
      </c>
      <c r="C36" s="708"/>
      <c r="D36" s="233" t="s">
        <v>320</v>
      </c>
      <c r="E36" s="234">
        <v>0.375</v>
      </c>
      <c r="F36" s="235">
        <v>0.375</v>
      </c>
      <c r="G36" s="236" t="s">
        <v>222</v>
      </c>
      <c r="H36" s="237">
        <f t="shared" si="3"/>
        <v>11</v>
      </c>
      <c r="I36" s="246" t="s">
        <v>186</v>
      </c>
      <c r="J36" s="247" t="s">
        <v>186</v>
      </c>
      <c r="K36" s="237">
        <f t="shared" si="4"/>
        <v>11.5</v>
      </c>
      <c r="L36" s="237">
        <f t="shared" si="5"/>
        <v>12</v>
      </c>
      <c r="M36" s="237">
        <f t="shared" si="5"/>
        <v>12</v>
      </c>
      <c r="Q36" s="240">
        <v>0.5</v>
      </c>
      <c r="R36" s="248">
        <v>0</v>
      </c>
      <c r="S36" s="240">
        <v>0.5</v>
      </c>
      <c r="T36" s="239">
        <v>0</v>
      </c>
    </row>
    <row r="37" spans="1:20" ht="30" customHeight="1">
      <c r="A37" s="232" t="s">
        <v>321</v>
      </c>
      <c r="B37" s="707" t="s">
        <v>322</v>
      </c>
      <c r="C37" s="708"/>
      <c r="D37" s="251" t="s">
        <v>323</v>
      </c>
      <c r="E37" s="252">
        <v>0.375</v>
      </c>
      <c r="F37" s="235">
        <v>0.375</v>
      </c>
      <c r="G37" s="253" t="s">
        <v>222</v>
      </c>
      <c r="H37" s="254">
        <f t="shared" si="3"/>
        <v>14.5</v>
      </c>
      <c r="I37" s="255">
        <v>15</v>
      </c>
      <c r="J37" s="245">
        <v>15</v>
      </c>
      <c r="K37" s="254">
        <f t="shared" si="4"/>
        <v>15</v>
      </c>
      <c r="L37" s="254">
        <f t="shared" si="5"/>
        <v>15.5</v>
      </c>
      <c r="M37" s="254">
        <f t="shared" si="5"/>
        <v>15.5</v>
      </c>
      <c r="Q37" s="240">
        <v>0.5</v>
      </c>
      <c r="R37" s="248">
        <v>0</v>
      </c>
      <c r="S37" s="240">
        <v>0.5</v>
      </c>
      <c r="T37" s="239">
        <v>0</v>
      </c>
    </row>
    <row r="38" spans="1:20" ht="30" customHeight="1">
      <c r="A38" s="232" t="s">
        <v>324</v>
      </c>
      <c r="B38" s="707" t="s">
        <v>325</v>
      </c>
      <c r="C38" s="723"/>
      <c r="D38" s="256" t="s">
        <v>326</v>
      </c>
      <c r="E38" s="257">
        <v>0.25</v>
      </c>
      <c r="F38" s="258">
        <v>0.25</v>
      </c>
      <c r="G38" s="259" t="s">
        <v>217</v>
      </c>
      <c r="H38" s="260">
        <f t="shared" si="3"/>
        <v>6.625</v>
      </c>
      <c r="I38" s="261">
        <v>6.75</v>
      </c>
      <c r="J38" s="262" t="s">
        <v>327</v>
      </c>
      <c r="K38" s="260">
        <f t="shared" si="4"/>
        <v>6.875</v>
      </c>
      <c r="L38" s="260">
        <f t="shared" si="5"/>
        <v>7</v>
      </c>
      <c r="M38" s="260">
        <f t="shared" si="5"/>
        <v>7.125</v>
      </c>
      <c r="Q38" s="242">
        <v>0.125</v>
      </c>
      <c r="R38" s="242">
        <v>0.125</v>
      </c>
      <c r="S38" s="242">
        <v>0.125</v>
      </c>
      <c r="T38" s="242">
        <v>0.125</v>
      </c>
    </row>
    <row r="39" spans="1:20" ht="30" hidden="1" customHeight="1">
      <c r="A39" s="263"/>
      <c r="B39" s="264"/>
      <c r="C39" s="264"/>
      <c r="D39" s="265"/>
      <c r="E39" s="266"/>
      <c r="F39" s="721" t="s">
        <v>354</v>
      </c>
      <c r="G39" s="721"/>
      <c r="H39" s="721"/>
      <c r="I39" s="721"/>
      <c r="J39" s="721"/>
      <c r="K39" s="721"/>
      <c r="L39" s="721"/>
      <c r="M39" s="721"/>
      <c r="Q39" s="242"/>
      <c r="R39" s="242"/>
      <c r="S39" s="242"/>
      <c r="T39" s="242"/>
    </row>
    <row r="40" spans="1:20" ht="26.25" customHeight="1">
      <c r="A40" s="267" t="s">
        <v>328</v>
      </c>
      <c r="B40" s="267"/>
      <c r="C40" s="267"/>
      <c r="D40" s="268" t="s">
        <v>355</v>
      </c>
      <c r="E40" s="269"/>
      <c r="F40" s="269"/>
      <c r="G40" s="269"/>
      <c r="H40" s="722" t="s">
        <v>356</v>
      </c>
      <c r="I40" s="722"/>
      <c r="J40" s="722"/>
      <c r="K40" s="722"/>
      <c r="L40" s="722"/>
      <c r="M40" s="722"/>
    </row>
  </sheetData>
  <mergeCells count="38">
    <mergeCell ref="F39:M39"/>
    <mergeCell ref="H40:M40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A1:M1"/>
    <mergeCell ref="A2:M2"/>
    <mergeCell ref="B3:C3"/>
    <mergeCell ref="A6:M6"/>
    <mergeCell ref="B7:C7"/>
  </mergeCells>
  <pageMargins left="0.25" right="0.25" top="0.75" bottom="0.75" header="0.3" footer="0.3"/>
  <pageSetup paperSize="9" scale="68" fitToHeight="0" orientation="landscape" r:id="rId1"/>
  <rowBreaks count="1" manualBreakCount="1">
    <brk id="2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2B93-2D89-4AC8-BC16-E17B40C0AFB5}">
  <sheetPr codeName="Sheet5">
    <tabColor rgb="FFFF0000"/>
    <pageSetUpPr fitToPage="1"/>
  </sheetPr>
  <dimension ref="A1:L38"/>
  <sheetViews>
    <sheetView view="pageBreakPreview" topLeftCell="A7" zoomScale="70" zoomScaleNormal="90" zoomScaleSheetLayoutView="70" workbookViewId="0">
      <selection activeCell="V8" sqref="V8"/>
    </sheetView>
  </sheetViews>
  <sheetFormatPr defaultColWidth="7.5703125" defaultRowHeight="15"/>
  <cols>
    <col min="1" max="2" width="13.7109375" style="302" customWidth="1"/>
    <col min="3" max="3" width="37.7109375" style="302" customWidth="1"/>
    <col min="4" max="4" width="41" style="302" customWidth="1"/>
    <col min="5" max="5" width="10.42578125" style="313" customWidth="1"/>
    <col min="6" max="6" width="10.42578125" style="313" hidden="1" customWidth="1"/>
    <col min="7" max="7" width="13.7109375" style="313" customWidth="1"/>
    <col min="8" max="12" width="12.42578125" style="313" customWidth="1"/>
    <col min="13" max="16384" width="7.5703125" style="302"/>
  </cols>
  <sheetData>
    <row r="1" spans="1:12" s="273" customFormat="1" ht="16.5" customHeight="1">
      <c r="A1" s="727" t="s">
        <v>357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  <c r="L1" s="729"/>
    </row>
    <row r="2" spans="1:12" s="273" customFormat="1" ht="16.5" customHeight="1">
      <c r="A2" s="727" t="s">
        <v>199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9"/>
    </row>
    <row r="3" spans="1:12" s="273" customFormat="1" ht="16.5" customHeight="1">
      <c r="A3" s="274" t="s">
        <v>200</v>
      </c>
      <c r="B3" s="730" t="s">
        <v>255</v>
      </c>
      <c r="C3" s="730"/>
      <c r="D3" s="275"/>
      <c r="E3" s="276"/>
      <c r="F3" s="276"/>
      <c r="G3" s="276" t="s">
        <v>201</v>
      </c>
      <c r="H3" s="277"/>
      <c r="I3" s="277"/>
      <c r="J3" s="276" t="s">
        <v>202</v>
      </c>
      <c r="K3" s="278">
        <v>45086</v>
      </c>
      <c r="L3" s="279"/>
    </row>
    <row r="4" spans="1:12" s="273" customFormat="1" ht="16.5" customHeight="1">
      <c r="A4" s="280" t="s">
        <v>203</v>
      </c>
      <c r="B4" s="281">
        <v>50289</v>
      </c>
      <c r="C4" s="282"/>
      <c r="D4" s="282"/>
      <c r="E4" s="283"/>
      <c r="F4" s="283"/>
      <c r="G4" s="284" t="s">
        <v>204</v>
      </c>
      <c r="H4" s="283"/>
      <c r="I4" s="283"/>
      <c r="J4" s="284" t="s">
        <v>205</v>
      </c>
      <c r="K4" s="284" t="s">
        <v>206</v>
      </c>
      <c r="L4" s="285"/>
    </row>
    <row r="5" spans="1:12" s="273" customFormat="1" ht="16.5" customHeight="1">
      <c r="A5" s="286" t="s">
        <v>207</v>
      </c>
      <c r="B5" s="287" t="s">
        <v>256</v>
      </c>
      <c r="C5" s="288"/>
      <c r="D5" s="288"/>
      <c r="E5" s="289"/>
      <c r="F5" s="289"/>
      <c r="G5" s="290" t="s">
        <v>208</v>
      </c>
      <c r="H5" s="289"/>
      <c r="I5" s="289"/>
      <c r="J5" s="289"/>
      <c r="K5" s="289"/>
      <c r="L5" s="291"/>
    </row>
    <row r="6" spans="1:12" s="273" customFormat="1" ht="30" customHeight="1">
      <c r="A6" s="292" t="s">
        <v>209</v>
      </c>
      <c r="B6" s="731" t="s">
        <v>210</v>
      </c>
      <c r="C6" s="732"/>
      <c r="D6" s="294" t="s">
        <v>224</v>
      </c>
      <c r="E6" s="293" t="s">
        <v>257</v>
      </c>
      <c r="F6" s="295" t="s">
        <v>348</v>
      </c>
      <c r="G6" s="292" t="s">
        <v>211</v>
      </c>
      <c r="H6" s="292" t="s">
        <v>60</v>
      </c>
      <c r="I6" s="292" t="s">
        <v>10</v>
      </c>
      <c r="J6" s="292" t="s">
        <v>57</v>
      </c>
      <c r="K6" s="292" t="s">
        <v>58</v>
      </c>
      <c r="L6" s="292" t="s">
        <v>59</v>
      </c>
    </row>
    <row r="7" spans="1:12" ht="37.5" customHeight="1">
      <c r="A7" s="296" t="s">
        <v>212</v>
      </c>
      <c r="B7" s="725" t="s">
        <v>213</v>
      </c>
      <c r="C7" s="726"/>
      <c r="D7" s="297" t="s">
        <v>258</v>
      </c>
      <c r="E7" s="298">
        <v>0.25</v>
      </c>
      <c r="F7" s="299">
        <v>0.25</v>
      </c>
      <c r="G7" s="296" t="s">
        <v>214</v>
      </c>
      <c r="H7" s="300" t="s">
        <v>358</v>
      </c>
      <c r="I7" s="300" t="s">
        <v>259</v>
      </c>
      <c r="J7" s="301">
        <v>9</v>
      </c>
      <c r="K7" s="300" t="s">
        <v>359</v>
      </c>
      <c r="L7" s="300" t="s">
        <v>260</v>
      </c>
    </row>
    <row r="8" spans="1:12" ht="37.5" customHeight="1">
      <c r="A8" s="296" t="s">
        <v>215</v>
      </c>
      <c r="B8" s="725" t="s">
        <v>216</v>
      </c>
      <c r="C8" s="726"/>
      <c r="D8" s="297" t="s">
        <v>261</v>
      </c>
      <c r="E8" s="298">
        <v>0.125</v>
      </c>
      <c r="F8" s="303">
        <v>0.25</v>
      </c>
      <c r="G8" s="296" t="s">
        <v>217</v>
      </c>
      <c r="H8" s="300" t="s">
        <v>360</v>
      </c>
      <c r="I8" s="300" t="s">
        <v>218</v>
      </c>
      <c r="J8" s="300" t="s">
        <v>361</v>
      </c>
      <c r="K8" s="300" t="s">
        <v>362</v>
      </c>
      <c r="L8" s="300" t="s">
        <v>363</v>
      </c>
    </row>
    <row r="9" spans="1:12" ht="37.5" customHeight="1">
      <c r="A9" s="296" t="s">
        <v>219</v>
      </c>
      <c r="B9" s="725" t="s">
        <v>220</v>
      </c>
      <c r="C9" s="726"/>
      <c r="D9" s="297" t="s">
        <v>262</v>
      </c>
      <c r="E9" s="298">
        <v>0.125</v>
      </c>
      <c r="F9" s="299">
        <v>0.125</v>
      </c>
      <c r="G9" s="304">
        <v>0</v>
      </c>
      <c r="H9" s="301">
        <v>1</v>
      </c>
      <c r="I9" s="301">
        <v>1</v>
      </c>
      <c r="J9" s="301">
        <v>1</v>
      </c>
      <c r="K9" s="301">
        <v>1</v>
      </c>
      <c r="L9" s="301">
        <v>1</v>
      </c>
    </row>
    <row r="10" spans="1:12" ht="37.5" customHeight="1">
      <c r="A10" s="296" t="s">
        <v>221</v>
      </c>
      <c r="B10" s="725" t="s">
        <v>226</v>
      </c>
      <c r="C10" s="726"/>
      <c r="D10" s="297" t="s">
        <v>263</v>
      </c>
      <c r="E10" s="298">
        <v>0.375</v>
      </c>
      <c r="F10" s="299">
        <v>0.375</v>
      </c>
      <c r="G10" s="296" t="s">
        <v>227</v>
      </c>
      <c r="H10" s="300" t="s">
        <v>364</v>
      </c>
      <c r="I10" s="300" t="s">
        <v>264</v>
      </c>
      <c r="J10" s="300" t="s">
        <v>365</v>
      </c>
      <c r="K10" s="300" t="s">
        <v>366</v>
      </c>
      <c r="L10" s="300" t="s">
        <v>367</v>
      </c>
    </row>
    <row r="11" spans="1:12" ht="26.25" customHeight="1">
      <c r="A11" s="296" t="s">
        <v>223</v>
      </c>
      <c r="B11" s="725" t="s">
        <v>229</v>
      </c>
      <c r="C11" s="726"/>
      <c r="D11" s="297" t="s">
        <v>265</v>
      </c>
      <c r="E11" s="298">
        <v>0.375</v>
      </c>
      <c r="F11" s="299">
        <v>0.375</v>
      </c>
      <c r="G11" s="296" t="s">
        <v>227</v>
      </c>
      <c r="H11" s="300" t="s">
        <v>368</v>
      </c>
      <c r="I11" s="301">
        <v>18</v>
      </c>
      <c r="J11" s="300" t="s">
        <v>369</v>
      </c>
      <c r="K11" s="300" t="s">
        <v>370</v>
      </c>
      <c r="L11" s="300" t="s">
        <v>371</v>
      </c>
    </row>
    <row r="12" spans="1:12" ht="26.25" customHeight="1">
      <c r="A12" s="296" t="s">
        <v>225</v>
      </c>
      <c r="B12" s="725" t="s">
        <v>231</v>
      </c>
      <c r="C12" s="726"/>
      <c r="D12" s="297" t="s">
        <v>266</v>
      </c>
      <c r="E12" s="298">
        <v>0.375</v>
      </c>
      <c r="F12" s="299">
        <v>0.375</v>
      </c>
      <c r="G12" s="296" t="s">
        <v>227</v>
      </c>
      <c r="H12" s="300" t="s">
        <v>372</v>
      </c>
      <c r="I12" s="301">
        <v>19</v>
      </c>
      <c r="J12" s="300" t="s">
        <v>373</v>
      </c>
      <c r="K12" s="300" t="s">
        <v>374</v>
      </c>
      <c r="L12" s="300" t="s">
        <v>375</v>
      </c>
    </row>
    <row r="13" spans="1:12" ht="33" customHeight="1">
      <c r="A13" s="296" t="s">
        <v>228</v>
      </c>
      <c r="B13" s="725" t="s">
        <v>233</v>
      </c>
      <c r="C13" s="726"/>
      <c r="D13" s="305" t="s">
        <v>350</v>
      </c>
      <c r="E13" s="298">
        <v>0.25</v>
      </c>
      <c r="F13" s="303">
        <v>0.375</v>
      </c>
      <c r="G13" s="296" t="s">
        <v>214</v>
      </c>
      <c r="H13" s="301">
        <v>12</v>
      </c>
      <c r="I13" s="300" t="s">
        <v>234</v>
      </c>
      <c r="J13" s="300" t="s">
        <v>376</v>
      </c>
      <c r="K13" s="300" t="s">
        <v>377</v>
      </c>
      <c r="L13" s="301">
        <v>13</v>
      </c>
    </row>
    <row r="14" spans="1:12" ht="36" customHeight="1">
      <c r="A14" s="296" t="s">
        <v>230</v>
      </c>
      <c r="B14" s="725" t="s">
        <v>236</v>
      </c>
      <c r="C14" s="726"/>
      <c r="D14" s="297" t="s">
        <v>378</v>
      </c>
      <c r="E14" s="298">
        <v>0.125</v>
      </c>
      <c r="F14" s="299">
        <v>0.125</v>
      </c>
      <c r="G14" s="304">
        <v>0</v>
      </c>
      <c r="H14" s="300" t="s">
        <v>237</v>
      </c>
      <c r="I14" s="300" t="s">
        <v>237</v>
      </c>
      <c r="J14" s="300" t="s">
        <v>237</v>
      </c>
      <c r="K14" s="300" t="s">
        <v>237</v>
      </c>
      <c r="L14" s="300" t="s">
        <v>237</v>
      </c>
    </row>
    <row r="15" spans="1:12" ht="36.75" customHeight="1">
      <c r="A15" s="296" t="s">
        <v>232</v>
      </c>
      <c r="B15" s="725" t="s">
        <v>267</v>
      </c>
      <c r="C15" s="726"/>
      <c r="D15" s="297" t="s">
        <v>379</v>
      </c>
      <c r="E15" s="298">
        <v>0.125</v>
      </c>
      <c r="F15" s="299">
        <v>0.125</v>
      </c>
      <c r="G15" s="304">
        <v>0</v>
      </c>
      <c r="H15" s="300" t="s">
        <v>222</v>
      </c>
      <c r="I15" s="300" t="s">
        <v>222</v>
      </c>
      <c r="J15" s="300" t="s">
        <v>222</v>
      </c>
      <c r="K15" s="300" t="s">
        <v>222</v>
      </c>
      <c r="L15" s="300" t="s">
        <v>222</v>
      </c>
    </row>
    <row r="16" spans="1:12" ht="26.25" customHeight="1">
      <c r="A16" s="296" t="s">
        <v>235</v>
      </c>
      <c r="B16" s="725" t="s">
        <v>238</v>
      </c>
      <c r="C16" s="726"/>
      <c r="D16" s="297" t="s">
        <v>268</v>
      </c>
      <c r="E16" s="298">
        <v>1</v>
      </c>
      <c r="F16" s="299">
        <v>1</v>
      </c>
      <c r="G16" s="296" t="s">
        <v>239</v>
      </c>
      <c r="H16" s="300" t="s">
        <v>380</v>
      </c>
      <c r="I16" s="301">
        <v>49</v>
      </c>
      <c r="J16" s="300" t="s">
        <v>381</v>
      </c>
      <c r="K16" s="301">
        <v>54</v>
      </c>
      <c r="L16" s="300" t="s">
        <v>382</v>
      </c>
    </row>
    <row r="17" spans="1:12" ht="26.25" customHeight="1">
      <c r="A17" s="296" t="s">
        <v>10</v>
      </c>
      <c r="B17" s="725" t="s">
        <v>269</v>
      </c>
      <c r="C17" s="726"/>
      <c r="D17" s="297" t="s">
        <v>270</v>
      </c>
      <c r="E17" s="298">
        <v>1</v>
      </c>
      <c r="F17" s="299">
        <v>1</v>
      </c>
      <c r="G17" s="296" t="s">
        <v>239</v>
      </c>
      <c r="H17" s="306">
        <v>39</v>
      </c>
      <c r="I17" s="300" t="s">
        <v>271</v>
      </c>
      <c r="J17" s="306">
        <v>44</v>
      </c>
      <c r="K17" s="300" t="s">
        <v>380</v>
      </c>
      <c r="L17" s="306">
        <v>49</v>
      </c>
    </row>
    <row r="18" spans="1:12" ht="26.25" customHeight="1">
      <c r="A18" s="296" t="s">
        <v>241</v>
      </c>
      <c r="B18" s="725" t="s">
        <v>272</v>
      </c>
      <c r="C18" s="726"/>
      <c r="D18" s="297" t="s">
        <v>273</v>
      </c>
      <c r="E18" s="298">
        <v>1</v>
      </c>
      <c r="F18" s="299">
        <v>1</v>
      </c>
      <c r="G18" s="296" t="s">
        <v>239</v>
      </c>
      <c r="H18" s="301">
        <v>43</v>
      </c>
      <c r="I18" s="300" t="s">
        <v>240</v>
      </c>
      <c r="J18" s="301">
        <v>48</v>
      </c>
      <c r="K18" s="300" t="s">
        <v>383</v>
      </c>
      <c r="L18" s="301">
        <v>53</v>
      </c>
    </row>
    <row r="19" spans="1:12" ht="26.25" customHeight="1">
      <c r="A19" s="296" t="s">
        <v>242</v>
      </c>
      <c r="B19" s="725" t="s">
        <v>274</v>
      </c>
      <c r="C19" s="726"/>
      <c r="D19" s="297" t="s">
        <v>275</v>
      </c>
      <c r="E19" s="298">
        <v>0.125</v>
      </c>
      <c r="F19" s="299">
        <v>0.125</v>
      </c>
      <c r="G19" s="304">
        <v>0</v>
      </c>
      <c r="H19" s="306">
        <v>3</v>
      </c>
      <c r="I19" s="306">
        <v>3</v>
      </c>
      <c r="J19" s="306">
        <v>3</v>
      </c>
      <c r="K19" s="306">
        <v>3</v>
      </c>
      <c r="L19" s="306">
        <v>3</v>
      </c>
    </row>
    <row r="20" spans="1:12" ht="26.25" customHeight="1">
      <c r="A20" s="296" t="s">
        <v>244</v>
      </c>
      <c r="B20" s="725" t="s">
        <v>243</v>
      </c>
      <c r="C20" s="726"/>
      <c r="D20" s="297" t="s">
        <v>276</v>
      </c>
      <c r="E20" s="298">
        <v>0.375</v>
      </c>
      <c r="F20" s="303">
        <v>0.5</v>
      </c>
      <c r="G20" s="296" t="s">
        <v>222</v>
      </c>
      <c r="H20" s="300" t="s">
        <v>384</v>
      </c>
      <c r="I20" s="300" t="s">
        <v>277</v>
      </c>
      <c r="J20" s="300" t="s">
        <v>385</v>
      </c>
      <c r="K20" s="300" t="s">
        <v>386</v>
      </c>
      <c r="L20" s="300" t="s">
        <v>387</v>
      </c>
    </row>
    <row r="21" spans="1:12" ht="26.25" customHeight="1">
      <c r="A21" s="296" t="s">
        <v>60</v>
      </c>
      <c r="B21" s="725" t="s">
        <v>278</v>
      </c>
      <c r="C21" s="726"/>
      <c r="D21" s="297" t="s">
        <v>279</v>
      </c>
      <c r="E21" s="298">
        <v>0.625</v>
      </c>
      <c r="F21" s="299">
        <v>0.625</v>
      </c>
      <c r="G21" s="296" t="s">
        <v>227</v>
      </c>
      <c r="H21" s="300" t="s">
        <v>388</v>
      </c>
      <c r="I21" s="300" t="s">
        <v>280</v>
      </c>
      <c r="J21" s="300" t="s">
        <v>389</v>
      </c>
      <c r="K21" s="300" t="s">
        <v>390</v>
      </c>
      <c r="L21" s="300" t="s">
        <v>391</v>
      </c>
    </row>
    <row r="22" spans="1:12" ht="26.25" customHeight="1">
      <c r="A22" s="296" t="s">
        <v>246</v>
      </c>
      <c r="B22" s="725" t="s">
        <v>245</v>
      </c>
      <c r="C22" s="726"/>
      <c r="D22" s="297" t="s">
        <v>281</v>
      </c>
      <c r="E22" s="298">
        <v>0.375</v>
      </c>
      <c r="F22" s="303">
        <v>0.5</v>
      </c>
      <c r="G22" s="296" t="s">
        <v>227</v>
      </c>
      <c r="H22" s="300" t="s">
        <v>392</v>
      </c>
      <c r="I22" s="301">
        <v>21</v>
      </c>
      <c r="J22" s="300" t="s">
        <v>393</v>
      </c>
      <c r="K22" s="300" t="s">
        <v>394</v>
      </c>
      <c r="L22" s="300" t="s">
        <v>395</v>
      </c>
    </row>
    <row r="23" spans="1:12" ht="26.25" customHeight="1">
      <c r="A23" s="296" t="s">
        <v>282</v>
      </c>
      <c r="B23" s="725" t="s">
        <v>283</v>
      </c>
      <c r="C23" s="726"/>
      <c r="D23" s="297" t="s">
        <v>284</v>
      </c>
      <c r="E23" s="298" t="s">
        <v>285</v>
      </c>
      <c r="F23" s="299"/>
      <c r="G23" s="304">
        <v>0</v>
      </c>
      <c r="H23" s="301">
        <v>10</v>
      </c>
      <c r="I23" s="301">
        <v>10</v>
      </c>
      <c r="J23" s="301">
        <v>10</v>
      </c>
      <c r="K23" s="301">
        <v>10</v>
      </c>
      <c r="L23" s="301">
        <v>10</v>
      </c>
    </row>
    <row r="24" spans="1:12" ht="26.25" customHeight="1">
      <c r="A24" s="296" t="s">
        <v>286</v>
      </c>
      <c r="B24" s="725" t="s">
        <v>287</v>
      </c>
      <c r="C24" s="726"/>
      <c r="D24" s="297" t="s">
        <v>288</v>
      </c>
      <c r="E24" s="298">
        <v>0.375</v>
      </c>
      <c r="F24" s="299">
        <v>0.375</v>
      </c>
      <c r="G24" s="296" t="s">
        <v>222</v>
      </c>
      <c r="H24" s="301">
        <v>15</v>
      </c>
      <c r="I24" s="300" t="s">
        <v>289</v>
      </c>
      <c r="J24" s="301">
        <v>16</v>
      </c>
      <c r="K24" s="300" t="s">
        <v>396</v>
      </c>
      <c r="L24" s="301">
        <v>17</v>
      </c>
    </row>
    <row r="25" spans="1:12" ht="26.25" customHeight="1">
      <c r="A25" s="296" t="s">
        <v>290</v>
      </c>
      <c r="B25" s="725" t="s">
        <v>291</v>
      </c>
      <c r="C25" s="726"/>
      <c r="D25" s="297" t="s">
        <v>292</v>
      </c>
      <c r="E25" s="298">
        <v>0.25</v>
      </c>
      <c r="F25" s="299">
        <v>0.25</v>
      </c>
      <c r="G25" s="296" t="s">
        <v>214</v>
      </c>
      <c r="H25" s="300" t="s">
        <v>397</v>
      </c>
      <c r="I25" s="301">
        <v>8</v>
      </c>
      <c r="J25" s="300" t="s">
        <v>398</v>
      </c>
      <c r="K25" s="300" t="s">
        <v>358</v>
      </c>
      <c r="L25" s="300" t="s">
        <v>259</v>
      </c>
    </row>
    <row r="26" spans="1:12" ht="26.25" customHeight="1">
      <c r="A26" s="296" t="s">
        <v>293</v>
      </c>
      <c r="B26" s="725" t="s">
        <v>294</v>
      </c>
      <c r="C26" s="726"/>
      <c r="D26" s="297" t="s">
        <v>295</v>
      </c>
      <c r="E26" s="298">
        <v>0.25</v>
      </c>
      <c r="F26" s="299">
        <v>0.25</v>
      </c>
      <c r="G26" s="296" t="s">
        <v>214</v>
      </c>
      <c r="H26" s="300" t="s">
        <v>399</v>
      </c>
      <c r="I26" s="301">
        <v>11</v>
      </c>
      <c r="J26" s="300" t="s">
        <v>400</v>
      </c>
      <c r="K26" s="300" t="s">
        <v>186</v>
      </c>
      <c r="L26" s="300" t="s">
        <v>401</v>
      </c>
    </row>
    <row r="27" spans="1:12" ht="26.25" customHeight="1">
      <c r="A27" s="296" t="s">
        <v>296</v>
      </c>
      <c r="B27" s="725" t="s">
        <v>297</v>
      </c>
      <c r="C27" s="726"/>
      <c r="D27" s="297" t="s">
        <v>298</v>
      </c>
      <c r="E27" s="298">
        <v>0.125</v>
      </c>
      <c r="F27" s="299">
        <v>0.125</v>
      </c>
      <c r="G27" s="304">
        <v>0</v>
      </c>
      <c r="H27" s="301">
        <v>3</v>
      </c>
      <c r="I27" s="301">
        <v>3</v>
      </c>
      <c r="J27" s="301">
        <v>3</v>
      </c>
      <c r="K27" s="301">
        <v>3</v>
      </c>
      <c r="L27" s="301">
        <v>3</v>
      </c>
    </row>
    <row r="28" spans="1:12" ht="26.25" customHeight="1">
      <c r="A28" s="296" t="s">
        <v>299</v>
      </c>
      <c r="B28" s="725" t="s">
        <v>300</v>
      </c>
      <c r="C28" s="726"/>
      <c r="D28" s="297" t="s">
        <v>301</v>
      </c>
      <c r="E28" s="298">
        <v>0.125</v>
      </c>
      <c r="F28" s="299">
        <v>0.125</v>
      </c>
      <c r="G28" s="304">
        <v>0</v>
      </c>
      <c r="H28" s="301">
        <v>1</v>
      </c>
      <c r="I28" s="301">
        <v>1</v>
      </c>
      <c r="J28" s="301">
        <v>1</v>
      </c>
      <c r="K28" s="301">
        <v>1</v>
      </c>
      <c r="L28" s="301">
        <v>1</v>
      </c>
    </row>
    <row r="29" spans="1:12" ht="26.25" customHeight="1">
      <c r="A29" s="296" t="s">
        <v>302</v>
      </c>
      <c r="B29" s="725" t="s">
        <v>303</v>
      </c>
      <c r="C29" s="726"/>
      <c r="D29" s="297" t="s">
        <v>254</v>
      </c>
      <c r="E29" s="298">
        <v>0.25</v>
      </c>
      <c r="F29" s="303">
        <v>0.5</v>
      </c>
      <c r="G29" s="296" t="s">
        <v>222</v>
      </c>
      <c r="H29" s="300" t="s">
        <v>402</v>
      </c>
      <c r="I29" s="301">
        <v>32</v>
      </c>
      <c r="J29" s="300" t="s">
        <v>403</v>
      </c>
      <c r="K29" s="301">
        <v>33</v>
      </c>
      <c r="L29" s="300" t="s">
        <v>404</v>
      </c>
    </row>
    <row r="30" spans="1:12" ht="26.25" customHeight="1">
      <c r="A30" s="296" t="s">
        <v>304</v>
      </c>
      <c r="B30" s="725" t="s">
        <v>305</v>
      </c>
      <c r="C30" s="726"/>
      <c r="D30" s="297" t="s">
        <v>306</v>
      </c>
      <c r="E30" s="298" t="s">
        <v>285</v>
      </c>
      <c r="F30" s="299"/>
      <c r="G30" s="304">
        <v>0</v>
      </c>
      <c r="H30" s="301">
        <v>6</v>
      </c>
      <c r="I30" s="301">
        <v>6</v>
      </c>
      <c r="J30" s="301">
        <v>6</v>
      </c>
      <c r="K30" s="301">
        <v>6</v>
      </c>
      <c r="L30" s="301">
        <v>6</v>
      </c>
    </row>
    <row r="31" spans="1:12" ht="26.25" customHeight="1">
      <c r="A31" s="296" t="s">
        <v>307</v>
      </c>
      <c r="B31" s="725" t="s">
        <v>308</v>
      </c>
      <c r="C31" s="726"/>
      <c r="D31" s="297" t="s">
        <v>309</v>
      </c>
      <c r="E31" s="298">
        <v>0.25</v>
      </c>
      <c r="F31" s="299">
        <v>0.25</v>
      </c>
      <c r="G31" s="296" t="s">
        <v>214</v>
      </c>
      <c r="H31" s="300" t="s">
        <v>400</v>
      </c>
      <c r="I31" s="300" t="s">
        <v>186</v>
      </c>
      <c r="J31" s="300" t="s">
        <v>401</v>
      </c>
      <c r="K31" s="301">
        <v>12</v>
      </c>
      <c r="L31" s="300" t="s">
        <v>234</v>
      </c>
    </row>
    <row r="32" spans="1:12" ht="26.25" customHeight="1">
      <c r="A32" s="296" t="s">
        <v>310</v>
      </c>
      <c r="B32" s="725" t="s">
        <v>311</v>
      </c>
      <c r="C32" s="726"/>
      <c r="D32" s="297" t="s">
        <v>312</v>
      </c>
      <c r="E32" s="298">
        <v>0.25</v>
      </c>
      <c r="F32" s="299">
        <v>0.25</v>
      </c>
      <c r="G32" s="296" t="s">
        <v>214</v>
      </c>
      <c r="H32" s="300" t="s">
        <v>405</v>
      </c>
      <c r="I32" s="301">
        <v>15</v>
      </c>
      <c r="J32" s="300" t="s">
        <v>406</v>
      </c>
      <c r="K32" s="300" t="s">
        <v>289</v>
      </c>
      <c r="L32" s="300" t="s">
        <v>407</v>
      </c>
    </row>
    <row r="33" spans="1:12" ht="26.25" customHeight="1">
      <c r="A33" s="296" t="s">
        <v>313</v>
      </c>
      <c r="B33" s="725" t="s">
        <v>314</v>
      </c>
      <c r="C33" s="726"/>
      <c r="D33" s="297" t="s">
        <v>408</v>
      </c>
      <c r="E33" s="298">
        <v>1</v>
      </c>
      <c r="F33" s="299">
        <v>1</v>
      </c>
      <c r="G33" s="296">
        <v>1</v>
      </c>
      <c r="H33" s="300">
        <v>49</v>
      </c>
      <c r="I33" s="300">
        <v>50</v>
      </c>
      <c r="J33" s="300">
        <v>50</v>
      </c>
      <c r="K33" s="300">
        <v>51</v>
      </c>
      <c r="L33" s="300">
        <v>51</v>
      </c>
    </row>
    <row r="34" spans="1:12" ht="26.25" customHeight="1">
      <c r="A34" s="296" t="s">
        <v>315</v>
      </c>
      <c r="B34" s="725" t="s">
        <v>316</v>
      </c>
      <c r="C34" s="726"/>
      <c r="D34" s="297" t="s">
        <v>317</v>
      </c>
      <c r="E34" s="298">
        <v>0.125</v>
      </c>
      <c r="F34" s="307">
        <v>0.25</v>
      </c>
      <c r="G34" s="296" t="s">
        <v>217</v>
      </c>
      <c r="H34" s="300" t="s">
        <v>409</v>
      </c>
      <c r="I34" s="300" t="s">
        <v>260</v>
      </c>
      <c r="J34" s="300" t="s">
        <v>410</v>
      </c>
      <c r="K34" s="300" t="s">
        <v>411</v>
      </c>
      <c r="L34" s="300" t="s">
        <v>412</v>
      </c>
    </row>
    <row r="35" spans="1:12" ht="26.25" customHeight="1">
      <c r="A35" s="296" t="s">
        <v>318</v>
      </c>
      <c r="B35" s="725" t="s">
        <v>319</v>
      </c>
      <c r="C35" s="726"/>
      <c r="D35" s="297" t="s">
        <v>320</v>
      </c>
      <c r="E35" s="298">
        <v>0.375</v>
      </c>
      <c r="F35" s="299">
        <v>0.375</v>
      </c>
      <c r="G35" s="296" t="s">
        <v>222</v>
      </c>
      <c r="H35" s="306">
        <v>11</v>
      </c>
      <c r="I35" s="300" t="s">
        <v>186</v>
      </c>
      <c r="J35" s="300" t="s">
        <v>186</v>
      </c>
      <c r="K35" s="306">
        <v>12</v>
      </c>
      <c r="L35" s="306">
        <v>12</v>
      </c>
    </row>
    <row r="36" spans="1:12" ht="26.25" customHeight="1">
      <c r="A36" s="296" t="s">
        <v>321</v>
      </c>
      <c r="B36" s="725" t="s">
        <v>322</v>
      </c>
      <c r="C36" s="726"/>
      <c r="D36" s="297" t="s">
        <v>323</v>
      </c>
      <c r="E36" s="298">
        <v>0.375</v>
      </c>
      <c r="F36" s="299">
        <v>0.375</v>
      </c>
      <c r="G36" s="296" t="s">
        <v>222</v>
      </c>
      <c r="H36" s="300" t="s">
        <v>413</v>
      </c>
      <c r="I36" s="306">
        <v>15</v>
      </c>
      <c r="J36" s="306">
        <v>15</v>
      </c>
      <c r="K36" s="300" t="s">
        <v>289</v>
      </c>
      <c r="L36" s="300" t="s">
        <v>289</v>
      </c>
    </row>
    <row r="37" spans="1:12" ht="26.25" customHeight="1">
      <c r="A37" s="296" t="s">
        <v>324</v>
      </c>
      <c r="B37" s="725" t="s">
        <v>325</v>
      </c>
      <c r="C37" s="726"/>
      <c r="D37" s="297" t="s">
        <v>326</v>
      </c>
      <c r="E37" s="298">
        <v>0.25</v>
      </c>
      <c r="F37" s="308">
        <v>0.25</v>
      </c>
      <c r="G37" s="309" t="s">
        <v>217</v>
      </c>
      <c r="H37" s="310" t="s">
        <v>414</v>
      </c>
      <c r="I37" s="310" t="s">
        <v>327</v>
      </c>
      <c r="J37" s="310" t="s">
        <v>415</v>
      </c>
      <c r="K37" s="310" t="s">
        <v>416</v>
      </c>
      <c r="L37" s="310" t="s">
        <v>417</v>
      </c>
    </row>
    <row r="38" spans="1:12" ht="26.25" hidden="1" customHeight="1">
      <c r="A38" s="311" t="s">
        <v>328</v>
      </c>
      <c r="B38" s="311"/>
      <c r="C38" s="311"/>
      <c r="D38" s="311"/>
      <c r="E38" s="312"/>
      <c r="F38" s="724" t="s">
        <v>354</v>
      </c>
      <c r="G38" s="724"/>
      <c r="H38" s="724"/>
      <c r="I38" s="724"/>
      <c r="J38" s="724"/>
      <c r="K38" s="724"/>
      <c r="L38" s="724"/>
    </row>
  </sheetData>
  <mergeCells count="36">
    <mergeCell ref="B14:C14"/>
    <mergeCell ref="A1:L1"/>
    <mergeCell ref="A2:L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F38:L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</mergeCells>
  <pageMargins left="0.25" right="0.25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6E80AD-F755-4102-9F4F-ADDC81487BC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53DAF858-CE89-482C-AACD-08548AA4A8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CFF3C-FF42-47FC-9F11-396C4FC28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1. CUTTING DOCKET</vt:lpstr>
      <vt:lpstr>Sheet1</vt:lpstr>
      <vt:lpstr>GREY</vt:lpstr>
      <vt:lpstr>2. TRIM CARD (GREY)</vt:lpstr>
      <vt:lpstr>3. ĐỊNH VỊ HÌNH IN.THÊU</vt:lpstr>
      <vt:lpstr>TS add L=4</vt:lpstr>
      <vt:lpstr>TS gốc</vt:lpstr>
      <vt:lpstr>'1. CUTTING DOCKET'!Print_Area</vt:lpstr>
      <vt:lpstr>'2. TRIM CARD (GREY)'!Print_Area</vt:lpstr>
      <vt:lpstr>GREY!Print_Area</vt:lpstr>
      <vt:lpstr>'TS add L=4'!Print_Area</vt:lpstr>
      <vt:lpstr>'1. CUTTING DOCKET'!Print_Titles</vt:lpstr>
      <vt:lpstr>'2. TRIM CARD (GREY)'!Print_Titles</vt:lpstr>
      <vt:lpstr>GREY!Print_Titles</vt:lpstr>
      <vt:lpstr>'TS add L=4'!Print_Titles</vt:lpstr>
      <vt:lpstr>'TS gốc'!Print_Titles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Quy To Ngoc Thanh</cp:lastModifiedBy>
  <cp:lastPrinted>2024-10-14T09:40:25Z</cp:lastPrinted>
  <dcterms:created xsi:type="dcterms:W3CDTF">2016-05-06T01:47:29Z</dcterms:created>
  <dcterms:modified xsi:type="dcterms:W3CDTF">2024-11-28T03:33:55Z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