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/MAIN LINE/MEN/FLEECE/ĐÃ CHUYỂN/"/>
    </mc:Choice>
  </mc:AlternateContent>
  <xr:revisionPtr revIDLastSave="519" documentId="13_ncr:1_{7E5DC33C-80F0-4BBA-B38A-E662EEB5BE79}" xr6:coauthVersionLast="47" xr6:coauthVersionMax="47" xr10:uidLastSave="{7A79708D-A38E-4014-BE28-3DDE4CE9D486}"/>
  <bookViews>
    <workbookView xWindow="-120" yWindow="-120" windowWidth="20730" windowHeight="11040" tabRatio="589" xr2:uid="{00000000-000D-0000-FFFF-FFFF00000000}"/>
  </bookViews>
  <sheets>
    <sheet name="1. CUTTING DOCKET (BLACK)" sheetId="23" r:id="rId1"/>
    <sheet name="Sheet3" sheetId="26" r:id="rId2"/>
    <sheet name="1. CUTTING DOCKET" sheetId="18" state="hidden" r:id="rId3"/>
    <sheet name="2. TRIM CARD" sheetId="19" r:id="rId4"/>
    <sheet name="Sheet2" sheetId="15" state="hidden" r:id="rId5"/>
    <sheet name="TS GỐC" sheetId="22" state="hidden" r:id="rId6"/>
    <sheet name="TS sau khi add L=4%W=0.5%" sheetId="21" r:id="rId7"/>
    <sheet name="MER.QT-04.BM4" sheetId="16" r:id="rId8"/>
    <sheet name="QUY CÁCH ĐÓNG GÓI" sheetId="24" state="hidden" r:id="rId9"/>
    <sheet name="DETAIL (SS25-S1-CITY PACK)" sheetId="25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SCM40" localSheetId="9">'[1]Raw material movement'!#REF!</definedName>
    <definedName name="____SCM40" localSheetId="8">'[2]Raw material movement'!#REF!</definedName>
    <definedName name="____SCM40">'[2]Raw material movement'!#REF!</definedName>
    <definedName name="___SCM40" localSheetId="9">'[3]Raw material movement'!#REF!</definedName>
    <definedName name="___SCM40" localSheetId="8">'[4]Raw material movement'!#REF!</definedName>
    <definedName name="___SCM40">'[4]Raw material movement'!#REF!</definedName>
    <definedName name="__SCM40" localSheetId="9">'[5]Raw material movement'!#REF!</definedName>
    <definedName name="__SCM40" localSheetId="8">'[6]Raw material movement'!#REF!</definedName>
    <definedName name="__SCM40">'[6]Raw material movement'!#REF!</definedName>
    <definedName name="_2DATA_DATA2_L" localSheetId="9">'[7]#REF'!#REF!</definedName>
    <definedName name="_2DATA_DATA2_L" localSheetId="8">'[8]#REF'!#REF!</definedName>
    <definedName name="_2DATA_DATA2_L">'[8]#REF'!#REF!</definedName>
    <definedName name="_DATA_DATA2_L" localSheetId="9">'[9]#REF'!#REF!</definedName>
    <definedName name="_DATA_DATA2_L" localSheetId="8">'[10]#REF'!#REF!</definedName>
    <definedName name="_DATA_DATA2_L">'[10]#REF'!#REF!</definedName>
    <definedName name="_Fill" localSheetId="3" hidden="1">#REF!</definedName>
    <definedName name="_Fill" localSheetId="9" hidden="1">#REF!</definedName>
    <definedName name="_Fill" localSheetId="7" hidden="1">#REF!</definedName>
    <definedName name="_Fill" hidden="1">#REF!</definedName>
    <definedName name="_xlnm._FilterDatabase" localSheetId="2" hidden="1">'1. CUTTING DOCKET'!$A$40:$R$76</definedName>
    <definedName name="_xlnm._FilterDatabase" localSheetId="0" hidden="1">'1. CUTTING DOCKET (BLACK)'!$A$34:$Q$55</definedName>
    <definedName name="_xlnm._FilterDatabase" localSheetId="9" hidden="1">'DETAIL (SS25-S1-CITY PACK)'!$A$2:$K$363</definedName>
    <definedName name="_SCM40" localSheetId="9">'[3]Raw material movement'!#REF!</definedName>
    <definedName name="_SCM40">'[4]Raw material movement'!#REF!</definedName>
    <definedName name="AB" localSheetId="9">#REF!</definedName>
    <definedName name="AB">#REF!</definedName>
    <definedName name="CODE" localSheetId="9">[11]CODE!$A$6:$B$156</definedName>
    <definedName name="CODE">[12]CODE!$A$6:$B$156</definedName>
    <definedName name="DA">'[13]Raw material movement'!#REF!</definedName>
    <definedName name="df" localSheetId="9">'[3]Raw material movement'!#REF!</definedName>
    <definedName name="df">'[4]Raw material movement'!#REF!</definedName>
    <definedName name="dsdf" localSheetId="9">'[1]Raw material movement'!#REF!</definedName>
    <definedName name="dsdf">'[2]Raw material movement'!#REF!</definedName>
    <definedName name="GDFD" localSheetId="9">'[14]Raw material movement'!#REF!</definedName>
    <definedName name="GDFD">'[14]Raw material movement'!#REF!</definedName>
    <definedName name="IB" localSheetId="9">#REF!</definedName>
    <definedName name="IB">#REF!</definedName>
    <definedName name="INTERNAL_INVOICE" localSheetId="9">[15]UN!#REF!</definedName>
    <definedName name="INTERNAL_INVOICE">[15]UN!#REF!</definedName>
    <definedName name="MAHANG" localSheetId="9">#REF!</definedName>
    <definedName name="MAHANG">#REF!</definedName>
    <definedName name="MAVT" localSheetId="9">[16]Code!$A$7:$A$73</definedName>
    <definedName name="MAVT">[17]Code!$A$7:$A$73</definedName>
    <definedName name="PRICE" localSheetId="9">#REF!</definedName>
    <definedName name="PRICE">#REF!</definedName>
    <definedName name="_xlnm.Print_Area" localSheetId="2">'1. CUTTING DOCKET'!$A$1:$Q$115</definedName>
    <definedName name="_xlnm.Print_Area" localSheetId="0">'1. CUTTING DOCKET (BLACK)'!$A$1:$Q$95</definedName>
    <definedName name="_xlnm.Print_Area" localSheetId="3">'2. TRIM CARD'!$A$1:$B$49</definedName>
    <definedName name="_xlnm.Print_Area" localSheetId="9">'DETAIL (SS25-S1-CITY PACK)'!$A$1:$I$332</definedName>
    <definedName name="_xlnm.Print_Area" localSheetId="7">'MER.QT-04.BM4'!$A$1:$H$19</definedName>
    <definedName name="_xlnm.Print_Area" localSheetId="8">'QUY CÁCH ĐÓNG GÓI'!$A$1:$Y$232</definedName>
    <definedName name="_xlnm.Print_Area" localSheetId="5">'TS GỐC'!$A$2:$J$38</definedName>
    <definedName name="_xlnm.Print_Area" localSheetId="6">'TS sau khi add L=4%W=0.5%'!$A$2:$M$41</definedName>
    <definedName name="_xlnm.Print_Titles" localSheetId="2">'1. CUTTING DOCKET'!$1:$15</definedName>
    <definedName name="_xlnm.Print_Titles" localSheetId="0">'1. CUTTING DOCKET (BLACK)'!$1:$15</definedName>
    <definedName name="_xlnm.Print_Titles" localSheetId="3">'2. TRIM CARD'!$1:$5</definedName>
    <definedName name="_xlnm.Print_Titles" localSheetId="9">'DETAIL (SS25-S1-CITY PACK)'!$1:$2</definedName>
    <definedName name="_xlnm.Print_Titles" localSheetId="5">'TS GỐC'!$1:$6</definedName>
    <definedName name="_xlnm.Print_Titles" localSheetId="6">'TS sau khi add L=4%W=0.5%'!$1:$7</definedName>
    <definedName name="style" localSheetId="9">#REF!</definedName>
    <definedName name="style">#REF!</definedName>
    <definedName name="WAFORD" localSheetId="9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2" i="23" l="1"/>
  <c r="R31" i="23" l="1"/>
  <c r="G31" i="23"/>
  <c r="K53" i="23"/>
  <c r="K54" i="23"/>
  <c r="K55" i="23"/>
  <c r="K56" i="23"/>
  <c r="K52" i="23"/>
  <c r="K50" i="23"/>
  <c r="K49" i="23"/>
  <c r="K48" i="23"/>
  <c r="K47" i="23"/>
  <c r="K36" i="23"/>
  <c r="K37" i="23"/>
  <c r="K38" i="23"/>
  <c r="K39" i="23"/>
  <c r="K40" i="23"/>
  <c r="K41" i="23"/>
  <c r="K42" i="23"/>
  <c r="K43" i="23"/>
  <c r="K35" i="23"/>
  <c r="H363" i="25"/>
  <c r="J362" i="25"/>
  <c r="I362" i="25"/>
  <c r="J361" i="25"/>
  <c r="I361" i="25"/>
  <c r="J360" i="25"/>
  <c r="I360" i="25"/>
  <c r="J359" i="25"/>
  <c r="I359" i="25"/>
  <c r="J358" i="25"/>
  <c r="I358" i="25"/>
  <c r="J357" i="25"/>
  <c r="I357" i="25"/>
  <c r="J356" i="25"/>
  <c r="I356" i="25"/>
  <c r="J355" i="25"/>
  <c r="I355" i="25"/>
  <c r="J354" i="25"/>
  <c r="I354" i="25"/>
  <c r="J353" i="25"/>
  <c r="I353" i="25"/>
  <c r="J352" i="25"/>
  <c r="I352" i="25"/>
  <c r="J351" i="25"/>
  <c r="I351" i="25"/>
  <c r="J350" i="25"/>
  <c r="I350" i="25"/>
  <c r="J349" i="25"/>
  <c r="I349" i="25"/>
  <c r="J348" i="25"/>
  <c r="I348" i="25"/>
  <c r="J347" i="25"/>
  <c r="I347" i="25"/>
  <c r="J346" i="25"/>
  <c r="I346" i="25"/>
  <c r="J345" i="25"/>
  <c r="I345" i="25"/>
  <c r="J344" i="25"/>
  <c r="I344" i="25"/>
  <c r="J343" i="25"/>
  <c r="I343" i="25"/>
  <c r="J342" i="25"/>
  <c r="I342" i="25"/>
  <c r="J341" i="25"/>
  <c r="I341" i="25"/>
  <c r="J340" i="25"/>
  <c r="I340" i="25"/>
  <c r="J339" i="25"/>
  <c r="I339" i="25"/>
  <c r="J338" i="25"/>
  <c r="I338" i="25"/>
  <c r="J337" i="25"/>
  <c r="I337" i="25"/>
  <c r="J336" i="25"/>
  <c r="I336" i="25"/>
  <c r="J335" i="25"/>
  <c r="I335" i="25"/>
  <c r="J334" i="25"/>
  <c r="I334" i="25"/>
  <c r="J333" i="25"/>
  <c r="I333" i="25"/>
  <c r="J332" i="25"/>
  <c r="I332" i="25"/>
  <c r="J331" i="25"/>
  <c r="I331" i="25"/>
  <c r="J330" i="25"/>
  <c r="I330" i="25"/>
  <c r="J329" i="25"/>
  <c r="I329" i="25"/>
  <c r="J328" i="25"/>
  <c r="I328" i="25"/>
  <c r="J327" i="25"/>
  <c r="I327" i="25"/>
  <c r="J326" i="25"/>
  <c r="I326" i="25"/>
  <c r="J325" i="25"/>
  <c r="I325" i="25"/>
  <c r="J324" i="25"/>
  <c r="I324" i="25"/>
  <c r="J323" i="25"/>
  <c r="I323" i="25"/>
  <c r="J322" i="25"/>
  <c r="I322" i="25"/>
  <c r="J321" i="25"/>
  <c r="I321" i="25"/>
  <c r="J320" i="25"/>
  <c r="I320" i="25"/>
  <c r="J319" i="25"/>
  <c r="I319" i="25"/>
  <c r="J318" i="25"/>
  <c r="I318" i="25"/>
  <c r="J317" i="25"/>
  <c r="I317" i="25"/>
  <c r="J316" i="25"/>
  <c r="I316" i="25"/>
  <c r="J315" i="25"/>
  <c r="I315" i="25"/>
  <c r="J314" i="25"/>
  <c r="I314" i="25"/>
  <c r="J313" i="25"/>
  <c r="I313" i="25"/>
  <c r="J312" i="25"/>
  <c r="I312" i="25"/>
  <c r="J311" i="25"/>
  <c r="I311" i="25"/>
  <c r="J310" i="25"/>
  <c r="I310" i="25"/>
  <c r="J309" i="25"/>
  <c r="I309" i="25"/>
  <c r="J308" i="25"/>
  <c r="I308" i="25"/>
  <c r="J307" i="25"/>
  <c r="I307" i="25"/>
  <c r="J306" i="25"/>
  <c r="I306" i="25"/>
  <c r="J305" i="25"/>
  <c r="I305" i="25"/>
  <c r="J304" i="25"/>
  <c r="I304" i="25"/>
  <c r="J303" i="25"/>
  <c r="I303" i="25"/>
  <c r="J302" i="25"/>
  <c r="I302" i="25"/>
  <c r="J301" i="25"/>
  <c r="I301" i="25"/>
  <c r="J300" i="25"/>
  <c r="I300" i="25"/>
  <c r="J299" i="25"/>
  <c r="I299" i="25"/>
  <c r="J298" i="25"/>
  <c r="I298" i="25"/>
  <c r="J297" i="25"/>
  <c r="I297" i="25"/>
  <c r="J296" i="25"/>
  <c r="I296" i="25"/>
  <c r="J295" i="25"/>
  <c r="I295" i="25"/>
  <c r="J294" i="25"/>
  <c r="I294" i="25"/>
  <c r="J293" i="25"/>
  <c r="I293" i="25"/>
  <c r="J292" i="25"/>
  <c r="I292" i="25"/>
  <c r="J291" i="25"/>
  <c r="I291" i="25"/>
  <c r="J290" i="25"/>
  <c r="I290" i="25"/>
  <c r="J289" i="25"/>
  <c r="I289" i="25"/>
  <c r="J288" i="25"/>
  <c r="I288" i="25"/>
  <c r="J287" i="25"/>
  <c r="I287" i="25"/>
  <c r="J286" i="25"/>
  <c r="I286" i="25"/>
  <c r="J285" i="25"/>
  <c r="I285" i="25"/>
  <c r="J284" i="25"/>
  <c r="I284" i="25"/>
  <c r="J283" i="25"/>
  <c r="I283" i="25"/>
  <c r="J282" i="25"/>
  <c r="I282" i="25"/>
  <c r="J281" i="25"/>
  <c r="I281" i="25"/>
  <c r="J280" i="25"/>
  <c r="I280" i="25"/>
  <c r="J279" i="25"/>
  <c r="I279" i="25"/>
  <c r="J278" i="25"/>
  <c r="I278" i="25"/>
  <c r="J277" i="25"/>
  <c r="I277" i="25"/>
  <c r="J276" i="25"/>
  <c r="I276" i="25"/>
  <c r="J275" i="25"/>
  <c r="I275" i="25"/>
  <c r="J274" i="25"/>
  <c r="I274" i="25"/>
  <c r="J273" i="25"/>
  <c r="I273" i="25"/>
  <c r="J272" i="25"/>
  <c r="I272" i="25"/>
  <c r="J271" i="25"/>
  <c r="I271" i="25"/>
  <c r="J270" i="25"/>
  <c r="I270" i="25"/>
  <c r="J269" i="25"/>
  <c r="I269" i="25"/>
  <c r="J268" i="25"/>
  <c r="I268" i="25"/>
  <c r="J267" i="25"/>
  <c r="I267" i="25"/>
  <c r="J266" i="25"/>
  <c r="I266" i="25"/>
  <c r="J265" i="25"/>
  <c r="I265" i="25"/>
  <c r="J264" i="25"/>
  <c r="I264" i="25"/>
  <c r="J263" i="25"/>
  <c r="I263" i="25"/>
  <c r="J262" i="25"/>
  <c r="I262" i="25"/>
  <c r="J261" i="25"/>
  <c r="I261" i="25"/>
  <c r="J260" i="25"/>
  <c r="I260" i="25"/>
  <c r="J259" i="25"/>
  <c r="I259" i="25"/>
  <c r="J258" i="25"/>
  <c r="I258" i="25"/>
  <c r="J257" i="25"/>
  <c r="I257" i="25"/>
  <c r="J256" i="25"/>
  <c r="I256" i="25"/>
  <c r="J255" i="25"/>
  <c r="I255" i="25"/>
  <c r="J254" i="25"/>
  <c r="I254" i="25"/>
  <c r="J253" i="25"/>
  <c r="I253" i="25"/>
  <c r="J252" i="25"/>
  <c r="I252" i="25"/>
  <c r="J251" i="25"/>
  <c r="I251" i="25"/>
  <c r="J250" i="25"/>
  <c r="I250" i="25"/>
  <c r="J249" i="25"/>
  <c r="I249" i="25"/>
  <c r="J248" i="25"/>
  <c r="I248" i="25"/>
  <c r="J247" i="25"/>
  <c r="I247" i="25"/>
  <c r="J246" i="25"/>
  <c r="I246" i="25"/>
  <c r="J245" i="25"/>
  <c r="I245" i="25"/>
  <c r="J244" i="25"/>
  <c r="I244" i="25"/>
  <c r="J243" i="25"/>
  <c r="I243" i="25"/>
  <c r="J242" i="25"/>
  <c r="I242" i="25"/>
  <c r="J241" i="25"/>
  <c r="I241" i="25"/>
  <c r="J240" i="25"/>
  <c r="I240" i="25"/>
  <c r="J239" i="25"/>
  <c r="I239" i="25"/>
  <c r="J238" i="25"/>
  <c r="I238" i="25"/>
  <c r="J237" i="25"/>
  <c r="I237" i="25"/>
  <c r="J236" i="25"/>
  <c r="I236" i="25"/>
  <c r="J235" i="25"/>
  <c r="I235" i="25"/>
  <c r="J234" i="25"/>
  <c r="I234" i="25"/>
  <c r="J233" i="25"/>
  <c r="I233" i="25"/>
  <c r="J232" i="25"/>
  <c r="I232" i="25"/>
  <c r="J231" i="25"/>
  <c r="I231" i="25"/>
  <c r="J230" i="25"/>
  <c r="I230" i="25"/>
  <c r="J229" i="25"/>
  <c r="I229" i="25"/>
  <c r="J228" i="25"/>
  <c r="I228" i="25"/>
  <c r="J227" i="25"/>
  <c r="I227" i="25"/>
  <c r="J226" i="25"/>
  <c r="I226" i="25"/>
  <c r="J225" i="25"/>
  <c r="I225" i="25"/>
  <c r="J224" i="25"/>
  <c r="I224" i="25"/>
  <c r="J223" i="25"/>
  <c r="I223" i="25"/>
  <c r="J222" i="25"/>
  <c r="I222" i="25"/>
  <c r="J221" i="25"/>
  <c r="I221" i="25"/>
  <c r="J220" i="25"/>
  <c r="I220" i="25"/>
  <c r="J219" i="25"/>
  <c r="I219" i="25"/>
  <c r="J218" i="25"/>
  <c r="I218" i="25"/>
  <c r="J217" i="25"/>
  <c r="I217" i="25"/>
  <c r="J216" i="25"/>
  <c r="I216" i="25"/>
  <c r="J215" i="25"/>
  <c r="I215" i="25"/>
  <c r="J214" i="25"/>
  <c r="I214" i="25"/>
  <c r="J213" i="25"/>
  <c r="I213" i="25"/>
  <c r="J212" i="25"/>
  <c r="I212" i="25"/>
  <c r="J211" i="25"/>
  <c r="I211" i="25"/>
  <c r="J210" i="25"/>
  <c r="I210" i="25"/>
  <c r="J209" i="25"/>
  <c r="I209" i="25"/>
  <c r="J208" i="25"/>
  <c r="I208" i="25"/>
  <c r="J207" i="25"/>
  <c r="I207" i="25"/>
  <c r="J206" i="25"/>
  <c r="I206" i="25"/>
  <c r="J205" i="25"/>
  <c r="I205" i="25"/>
  <c r="J204" i="25"/>
  <c r="I204" i="25"/>
  <c r="J203" i="25"/>
  <c r="I203" i="25"/>
  <c r="J202" i="25"/>
  <c r="I202" i="25"/>
  <c r="J201" i="25"/>
  <c r="I201" i="25"/>
  <c r="J200" i="25"/>
  <c r="I200" i="25"/>
  <c r="J199" i="25"/>
  <c r="I199" i="25"/>
  <c r="J198" i="25"/>
  <c r="I198" i="25"/>
  <c r="J197" i="25"/>
  <c r="I197" i="25"/>
  <c r="J196" i="25"/>
  <c r="I196" i="25"/>
  <c r="J195" i="25"/>
  <c r="I195" i="25"/>
  <c r="J194" i="25"/>
  <c r="I194" i="25"/>
  <c r="J193" i="25"/>
  <c r="I193" i="25"/>
  <c r="J192" i="25"/>
  <c r="I192" i="25"/>
  <c r="J191" i="25"/>
  <c r="I191" i="25"/>
  <c r="J190" i="25"/>
  <c r="I190" i="25"/>
  <c r="J189" i="25"/>
  <c r="I189" i="25"/>
  <c r="J188" i="25"/>
  <c r="I188" i="25"/>
  <c r="J187" i="25"/>
  <c r="I187" i="25"/>
  <c r="J186" i="25"/>
  <c r="I186" i="25"/>
  <c r="J185" i="25"/>
  <c r="I185" i="25"/>
  <c r="J184" i="25"/>
  <c r="I184" i="25"/>
  <c r="J183" i="25"/>
  <c r="I183" i="25"/>
  <c r="J182" i="25"/>
  <c r="I182" i="25"/>
  <c r="J181" i="25"/>
  <c r="I181" i="25"/>
  <c r="J180" i="25"/>
  <c r="I180" i="25"/>
  <c r="J179" i="25"/>
  <c r="I179" i="25"/>
  <c r="J178" i="25"/>
  <c r="I178" i="25"/>
  <c r="J177" i="25"/>
  <c r="I177" i="25"/>
  <c r="J176" i="25"/>
  <c r="I176" i="25"/>
  <c r="J175" i="25"/>
  <c r="I175" i="25"/>
  <c r="J174" i="25"/>
  <c r="I174" i="25"/>
  <c r="J173" i="25"/>
  <c r="I173" i="25"/>
  <c r="J172" i="25"/>
  <c r="I172" i="25"/>
  <c r="J171" i="25"/>
  <c r="I171" i="25"/>
  <c r="J170" i="25"/>
  <c r="I170" i="25"/>
  <c r="J169" i="25"/>
  <c r="I169" i="25"/>
  <c r="J168" i="25"/>
  <c r="I168" i="25"/>
  <c r="J167" i="25"/>
  <c r="I167" i="25"/>
  <c r="J166" i="25"/>
  <c r="I166" i="25"/>
  <c r="J165" i="25"/>
  <c r="I165" i="25"/>
  <c r="J164" i="25"/>
  <c r="I164" i="25"/>
  <c r="J163" i="25"/>
  <c r="I163" i="25"/>
  <c r="J162" i="25"/>
  <c r="I162" i="25"/>
  <c r="J161" i="25"/>
  <c r="I161" i="25"/>
  <c r="J160" i="25"/>
  <c r="I160" i="25"/>
  <c r="J159" i="25"/>
  <c r="I159" i="25"/>
  <c r="J158" i="25"/>
  <c r="I158" i="25"/>
  <c r="J157" i="25"/>
  <c r="I157" i="25"/>
  <c r="J156" i="25"/>
  <c r="I156" i="25"/>
  <c r="J155" i="25"/>
  <c r="I155" i="25"/>
  <c r="J154" i="25"/>
  <c r="I154" i="25"/>
  <c r="J153" i="25"/>
  <c r="I153" i="25"/>
  <c r="J152" i="25"/>
  <c r="I152" i="25"/>
  <c r="J151" i="25"/>
  <c r="I151" i="25"/>
  <c r="J150" i="25"/>
  <c r="I150" i="25"/>
  <c r="J149" i="25"/>
  <c r="I149" i="25"/>
  <c r="J148" i="25"/>
  <c r="I148" i="25"/>
  <c r="J147" i="25"/>
  <c r="I147" i="25"/>
  <c r="J146" i="25"/>
  <c r="I146" i="25"/>
  <c r="J145" i="25"/>
  <c r="I145" i="25"/>
  <c r="J144" i="25"/>
  <c r="I144" i="25"/>
  <c r="J143" i="25"/>
  <c r="I143" i="25"/>
  <c r="J142" i="25"/>
  <c r="I142" i="25"/>
  <c r="J141" i="25"/>
  <c r="I141" i="25"/>
  <c r="J140" i="25"/>
  <c r="I140" i="25"/>
  <c r="J139" i="25"/>
  <c r="I139" i="25"/>
  <c r="J138" i="25"/>
  <c r="I138" i="25"/>
  <c r="J137" i="25"/>
  <c r="I137" i="25"/>
  <c r="J136" i="25"/>
  <c r="I136" i="25"/>
  <c r="J135" i="25"/>
  <c r="I135" i="25"/>
  <c r="J134" i="25"/>
  <c r="I134" i="25"/>
  <c r="J133" i="25"/>
  <c r="I133" i="25"/>
  <c r="J132" i="25"/>
  <c r="I132" i="25"/>
  <c r="J131" i="25"/>
  <c r="I131" i="25"/>
  <c r="J130" i="25"/>
  <c r="I130" i="25"/>
  <c r="J129" i="25"/>
  <c r="I129" i="25"/>
  <c r="J128" i="25"/>
  <c r="I128" i="25"/>
  <c r="J127" i="25"/>
  <c r="I127" i="25"/>
  <c r="J126" i="25"/>
  <c r="I126" i="25"/>
  <c r="J125" i="25"/>
  <c r="I125" i="25"/>
  <c r="J124" i="25"/>
  <c r="I124" i="25"/>
  <c r="J123" i="25"/>
  <c r="I123" i="25"/>
  <c r="J122" i="25"/>
  <c r="I122" i="25"/>
  <c r="J121" i="25"/>
  <c r="I121" i="25"/>
  <c r="J120" i="25"/>
  <c r="I120" i="25"/>
  <c r="J119" i="25"/>
  <c r="I119" i="25"/>
  <c r="J118" i="25"/>
  <c r="I118" i="25"/>
  <c r="J117" i="25"/>
  <c r="I117" i="25"/>
  <c r="J116" i="25"/>
  <c r="I116" i="25"/>
  <c r="J115" i="25"/>
  <c r="I115" i="25"/>
  <c r="J114" i="25"/>
  <c r="I114" i="25"/>
  <c r="J113" i="25"/>
  <c r="I113" i="25"/>
  <c r="J112" i="25"/>
  <c r="I112" i="25"/>
  <c r="J111" i="25"/>
  <c r="I111" i="25"/>
  <c r="J110" i="25"/>
  <c r="I110" i="25"/>
  <c r="J109" i="25"/>
  <c r="I109" i="25"/>
  <c r="J108" i="25"/>
  <c r="I108" i="25"/>
  <c r="J107" i="25"/>
  <c r="I107" i="25"/>
  <c r="J106" i="25"/>
  <c r="I106" i="25"/>
  <c r="J105" i="25"/>
  <c r="I105" i="25"/>
  <c r="J104" i="25"/>
  <c r="I104" i="25"/>
  <c r="J103" i="25"/>
  <c r="I103" i="25"/>
  <c r="J102" i="25"/>
  <c r="I102" i="25"/>
  <c r="J101" i="25"/>
  <c r="I101" i="25"/>
  <c r="J100" i="25"/>
  <c r="I100" i="25"/>
  <c r="J99" i="25"/>
  <c r="I99" i="25"/>
  <c r="J98" i="25"/>
  <c r="I98" i="25"/>
  <c r="J97" i="25"/>
  <c r="I97" i="25"/>
  <c r="J96" i="25"/>
  <c r="I96" i="25"/>
  <c r="J95" i="25"/>
  <c r="I95" i="25"/>
  <c r="J94" i="25"/>
  <c r="I94" i="25"/>
  <c r="J93" i="25"/>
  <c r="I93" i="25"/>
  <c r="J92" i="25"/>
  <c r="I92" i="25"/>
  <c r="J91" i="25"/>
  <c r="I91" i="25"/>
  <c r="J90" i="25"/>
  <c r="I90" i="25"/>
  <c r="J89" i="25"/>
  <c r="I89" i="25"/>
  <c r="J88" i="25"/>
  <c r="I88" i="25"/>
  <c r="J87" i="25"/>
  <c r="I87" i="25"/>
  <c r="J86" i="25"/>
  <c r="I86" i="25"/>
  <c r="J85" i="25"/>
  <c r="I85" i="25"/>
  <c r="J84" i="25"/>
  <c r="I84" i="25"/>
  <c r="J83" i="25"/>
  <c r="I83" i="25"/>
  <c r="J82" i="25"/>
  <c r="I82" i="25"/>
  <c r="J81" i="25"/>
  <c r="I81" i="25"/>
  <c r="J80" i="25"/>
  <c r="I80" i="25"/>
  <c r="J79" i="25"/>
  <c r="I79" i="25"/>
  <c r="J78" i="25"/>
  <c r="I78" i="25"/>
  <c r="J77" i="25"/>
  <c r="I77" i="25"/>
  <c r="J76" i="25"/>
  <c r="I76" i="25"/>
  <c r="J75" i="25"/>
  <c r="I75" i="25"/>
  <c r="J74" i="25"/>
  <c r="I74" i="25"/>
  <c r="J73" i="25"/>
  <c r="I73" i="25"/>
  <c r="J72" i="25"/>
  <c r="I72" i="25"/>
  <c r="J71" i="25"/>
  <c r="I71" i="25"/>
  <c r="J70" i="25"/>
  <c r="I70" i="25"/>
  <c r="J69" i="25"/>
  <c r="I69" i="25"/>
  <c r="J68" i="25"/>
  <c r="I68" i="25"/>
  <c r="J67" i="25"/>
  <c r="I67" i="25"/>
  <c r="J66" i="25"/>
  <c r="I66" i="25"/>
  <c r="J65" i="25"/>
  <c r="I65" i="25"/>
  <c r="J64" i="25"/>
  <c r="I64" i="25"/>
  <c r="J63" i="25"/>
  <c r="I63" i="25"/>
  <c r="J62" i="25"/>
  <c r="I62" i="25"/>
  <c r="J61" i="25"/>
  <c r="I61" i="25"/>
  <c r="J60" i="25"/>
  <c r="I60" i="25"/>
  <c r="J59" i="25"/>
  <c r="I59" i="25"/>
  <c r="J58" i="25"/>
  <c r="I58" i="25"/>
  <c r="J57" i="25"/>
  <c r="I57" i="25"/>
  <c r="J56" i="25"/>
  <c r="I56" i="25"/>
  <c r="J55" i="25"/>
  <c r="I55" i="25"/>
  <c r="J54" i="25"/>
  <c r="I54" i="25"/>
  <c r="J53" i="25"/>
  <c r="I53" i="25"/>
  <c r="J52" i="25"/>
  <c r="I52" i="25"/>
  <c r="J51" i="25"/>
  <c r="I51" i="25"/>
  <c r="J50" i="25"/>
  <c r="I50" i="25"/>
  <c r="J49" i="25"/>
  <c r="I49" i="25"/>
  <c r="J48" i="25"/>
  <c r="I48" i="25"/>
  <c r="J47" i="25"/>
  <c r="I47" i="25"/>
  <c r="J46" i="25"/>
  <c r="I46" i="25"/>
  <c r="J45" i="25"/>
  <c r="I45" i="25"/>
  <c r="J44" i="25"/>
  <c r="I44" i="25"/>
  <c r="J43" i="25"/>
  <c r="I43" i="25"/>
  <c r="J42" i="25"/>
  <c r="I42" i="25"/>
  <c r="J41" i="25"/>
  <c r="I41" i="25"/>
  <c r="J40" i="25"/>
  <c r="I40" i="25"/>
  <c r="J39" i="25"/>
  <c r="I39" i="25"/>
  <c r="J38" i="25"/>
  <c r="I38" i="25"/>
  <c r="J37" i="25"/>
  <c r="I37" i="25"/>
  <c r="J36" i="25"/>
  <c r="I36" i="25"/>
  <c r="J35" i="25"/>
  <c r="I35" i="25"/>
  <c r="J34" i="25"/>
  <c r="I34" i="25"/>
  <c r="J33" i="25"/>
  <c r="I33" i="25"/>
  <c r="J32" i="25"/>
  <c r="I32" i="25"/>
  <c r="J31" i="25"/>
  <c r="I31" i="25"/>
  <c r="J30" i="25"/>
  <c r="I30" i="25"/>
  <c r="J29" i="25"/>
  <c r="I29" i="25"/>
  <c r="J28" i="25"/>
  <c r="I28" i="25"/>
  <c r="J27" i="25"/>
  <c r="I27" i="25"/>
  <c r="J26" i="25"/>
  <c r="I26" i="25"/>
  <c r="J25" i="25"/>
  <c r="I25" i="25"/>
  <c r="J24" i="25"/>
  <c r="I24" i="25"/>
  <c r="J23" i="25"/>
  <c r="I23" i="25"/>
  <c r="J22" i="25"/>
  <c r="I22" i="25"/>
  <c r="J21" i="25"/>
  <c r="I21" i="25"/>
  <c r="J20" i="25"/>
  <c r="I20" i="25"/>
  <c r="J19" i="25"/>
  <c r="I19" i="25"/>
  <c r="J18" i="25"/>
  <c r="I18" i="25"/>
  <c r="J17" i="25"/>
  <c r="I17" i="25"/>
  <c r="J16" i="25"/>
  <c r="I16" i="25"/>
  <c r="J15" i="25"/>
  <c r="I15" i="25"/>
  <c r="J14" i="25"/>
  <c r="I14" i="25"/>
  <c r="J13" i="25"/>
  <c r="I13" i="25"/>
  <c r="J12" i="25"/>
  <c r="I12" i="25"/>
  <c r="J11" i="25"/>
  <c r="I11" i="25"/>
  <c r="J10" i="25"/>
  <c r="I10" i="25"/>
  <c r="J9" i="25"/>
  <c r="I9" i="25"/>
  <c r="J8" i="25"/>
  <c r="I8" i="25"/>
  <c r="J7" i="25"/>
  <c r="I7" i="25"/>
  <c r="J6" i="25"/>
  <c r="I6" i="25"/>
  <c r="J5" i="25"/>
  <c r="I5" i="25"/>
  <c r="J4" i="25"/>
  <c r="I4" i="25"/>
  <c r="J3" i="25"/>
  <c r="I3" i="25"/>
  <c r="D8" i="16"/>
  <c r="I363" i="25" l="1"/>
  <c r="H56" i="23"/>
  <c r="I56" i="23"/>
  <c r="C19" i="23" l="1"/>
  <c r="P18" i="23"/>
  <c r="H19" i="23"/>
  <c r="I19" i="23"/>
  <c r="J19" i="23"/>
  <c r="K19" i="23"/>
  <c r="C85" i="23" l="1"/>
  <c r="B85" i="23"/>
  <c r="C84" i="23"/>
  <c r="B84" i="23"/>
  <c r="C82" i="23"/>
  <c r="C75" i="23"/>
  <c r="B75" i="23"/>
  <c r="C74" i="23"/>
  <c r="B74" i="23"/>
  <c r="C72" i="23"/>
  <c r="C62" i="23"/>
  <c r="L55" i="23"/>
  <c r="L50" i="23" s="1"/>
  <c r="I55" i="23"/>
  <c r="H55" i="23"/>
  <c r="L54" i="23"/>
  <c r="L56" i="23" s="1"/>
  <c r="I54" i="23"/>
  <c r="H54" i="23"/>
  <c r="I53" i="23"/>
  <c r="H53" i="23"/>
  <c r="I52" i="23"/>
  <c r="H52" i="23"/>
  <c r="I50" i="23"/>
  <c r="H50" i="23"/>
  <c r="I49" i="23"/>
  <c r="H49" i="23"/>
  <c r="I48" i="23"/>
  <c r="H48" i="23"/>
  <c r="I47" i="23"/>
  <c r="H47" i="23"/>
  <c r="I43" i="23"/>
  <c r="H43" i="23"/>
  <c r="F43" i="23" s="1"/>
  <c r="I42" i="23"/>
  <c r="H42" i="23"/>
  <c r="F42" i="23" s="1"/>
  <c r="I41" i="23"/>
  <c r="H41" i="23"/>
  <c r="F41" i="23" s="1"/>
  <c r="I40" i="23"/>
  <c r="H40" i="23"/>
  <c r="I39" i="23"/>
  <c r="H39" i="23"/>
  <c r="I38" i="23"/>
  <c r="H38" i="23"/>
  <c r="I37" i="23"/>
  <c r="H37" i="23"/>
  <c r="I36" i="23"/>
  <c r="H36" i="23"/>
  <c r="L35" i="23"/>
  <c r="I35" i="23"/>
  <c r="H35" i="23"/>
  <c r="F35" i="23" s="1"/>
  <c r="E32" i="23"/>
  <c r="B31" i="23"/>
  <c r="Q25" i="23"/>
  <c r="K23" i="23"/>
  <c r="K24" i="23" s="1"/>
  <c r="J23" i="23"/>
  <c r="J24" i="23" s="1"/>
  <c r="I23" i="23"/>
  <c r="I24" i="23" s="1"/>
  <c r="H23" i="23"/>
  <c r="H24" i="23" s="1"/>
  <c r="G24" i="23"/>
  <c r="D23" i="23"/>
  <c r="D24" i="23" s="1"/>
  <c r="C23" i="23"/>
  <c r="Q21" i="23"/>
  <c r="K20" i="23"/>
  <c r="K26" i="23" s="1"/>
  <c r="J20" i="23"/>
  <c r="J26" i="23" s="1"/>
  <c r="I20" i="23"/>
  <c r="I26" i="23" s="1"/>
  <c r="H20" i="23"/>
  <c r="H26" i="23" s="1"/>
  <c r="G19" i="23"/>
  <c r="D19" i="23"/>
  <c r="D20" i="23" s="1"/>
  <c r="Q18" i="23"/>
  <c r="J37" i="22"/>
  <c r="J36" i="22"/>
  <c r="J35" i="22"/>
  <c r="J34" i="22"/>
  <c r="J32" i="22"/>
  <c r="J31" i="22"/>
  <c r="J30" i="22"/>
  <c r="J29" i="22"/>
  <c r="J28" i="22"/>
  <c r="J27" i="22"/>
  <c r="J26" i="22"/>
  <c r="J25" i="22"/>
  <c r="J24" i="22"/>
  <c r="J23" i="22"/>
  <c r="J21" i="22"/>
  <c r="J20" i="22"/>
  <c r="J19" i="22"/>
  <c r="J18" i="22"/>
  <c r="I17" i="22"/>
  <c r="H17" i="22"/>
  <c r="G17" i="22"/>
  <c r="F17" i="22"/>
  <c r="J16" i="22"/>
  <c r="J17" i="22" s="1"/>
  <c r="I16" i="22"/>
  <c r="H16" i="22"/>
  <c r="J15" i="22"/>
  <c r="J14" i="22"/>
  <c r="J13" i="22"/>
  <c r="J12" i="22"/>
  <c r="J11" i="22"/>
  <c r="J10" i="22"/>
  <c r="J9" i="22"/>
  <c r="J8" i="22"/>
  <c r="J7" i="22"/>
  <c r="G20" i="23" l="1"/>
  <c r="G26" i="23" s="1"/>
  <c r="P19" i="23"/>
  <c r="P20" i="23" s="1"/>
  <c r="E92" i="23"/>
  <c r="D92" i="23"/>
  <c r="G92" i="23"/>
  <c r="F92" i="23"/>
  <c r="B72" i="23"/>
  <c r="B82" i="23"/>
  <c r="B62" i="23"/>
  <c r="A30" i="23"/>
  <c r="B73" i="23"/>
  <c r="B83" i="23"/>
  <c r="Q23" i="23"/>
  <c r="Q24" i="23" s="1"/>
  <c r="L38" i="21"/>
  <c r="L37" i="21"/>
  <c r="K36" i="21"/>
  <c r="L36" i="21" s="1"/>
  <c r="J36" i="21"/>
  <c r="G36" i="21"/>
  <c r="K35" i="21"/>
  <c r="L35" i="21" s="1"/>
  <c r="J35" i="21"/>
  <c r="G35" i="21"/>
  <c r="K33" i="21"/>
  <c r="L33" i="21" s="1"/>
  <c r="J33" i="21"/>
  <c r="G33" i="21"/>
  <c r="L32" i="21"/>
  <c r="L31" i="21"/>
  <c r="J30" i="21"/>
  <c r="K30" i="21" s="1"/>
  <c r="L30" i="21" s="1"/>
  <c r="G30" i="21"/>
  <c r="L29" i="21"/>
  <c r="L28" i="21"/>
  <c r="L27" i="21"/>
  <c r="L26" i="21"/>
  <c r="L25" i="21"/>
  <c r="L24" i="21"/>
  <c r="K23" i="21"/>
  <c r="L23" i="21" s="1"/>
  <c r="J23" i="21"/>
  <c r="G23" i="21"/>
  <c r="L22" i="21"/>
  <c r="L21" i="21"/>
  <c r="L20" i="21"/>
  <c r="L19" i="21"/>
  <c r="K17" i="21"/>
  <c r="L17" i="21" s="1"/>
  <c r="J17" i="21"/>
  <c r="G17" i="21"/>
  <c r="L16" i="21"/>
  <c r="L15" i="21"/>
  <c r="K14" i="21"/>
  <c r="L14" i="21" s="1"/>
  <c r="J14" i="21"/>
  <c r="G14" i="21"/>
  <c r="L13" i="21"/>
  <c r="L12" i="21"/>
  <c r="L11" i="21"/>
  <c r="L10" i="21"/>
  <c r="K9" i="21"/>
  <c r="L9" i="21" s="1"/>
  <c r="J9" i="21"/>
  <c r="G9" i="21"/>
  <c r="L8" i="21"/>
  <c r="Q19" i="23" l="1"/>
  <c r="Q20" i="23" s="1"/>
  <c r="C92" i="23"/>
  <c r="H92" i="23" s="1"/>
  <c r="P26" i="23"/>
  <c r="B30" i="19"/>
  <c r="A10" i="19"/>
  <c r="A9" i="19"/>
  <c r="Q26" i="23" l="1"/>
  <c r="M56" i="23"/>
  <c r="O56" i="23" s="1"/>
  <c r="M38" i="23"/>
  <c r="O38" i="23" s="1"/>
  <c r="M47" i="23"/>
  <c r="O47" i="23" s="1"/>
  <c r="M54" i="23"/>
  <c r="O54" i="23" s="1"/>
  <c r="I32" i="23"/>
  <c r="J32" i="23" s="1"/>
  <c r="M32" i="23" s="1"/>
  <c r="M35" i="23"/>
  <c r="O35" i="23" s="1"/>
  <c r="M48" i="23"/>
  <c r="O48" i="23" s="1"/>
  <c r="M39" i="23"/>
  <c r="O39" i="23" s="1"/>
  <c r="I31" i="23"/>
  <c r="J31" i="23" s="1"/>
  <c r="M42" i="23"/>
  <c r="O42" i="23" s="1"/>
  <c r="M49" i="23"/>
  <c r="O49" i="23" s="1"/>
  <c r="M37" i="23"/>
  <c r="O37" i="23" s="1"/>
  <c r="M40" i="23"/>
  <c r="O40" i="23" s="1"/>
  <c r="M36" i="23"/>
  <c r="O36" i="23" s="1"/>
  <c r="M43" i="23"/>
  <c r="O43" i="23" s="1"/>
  <c r="M50" i="23"/>
  <c r="O50" i="23" s="1"/>
  <c r="M52" i="23"/>
  <c r="O52" i="23" s="1"/>
  <c r="M55" i="23"/>
  <c r="O55" i="23" s="1"/>
  <c r="M53" i="23"/>
  <c r="O53" i="23" s="1"/>
  <c r="M41" i="23"/>
  <c r="O41" i="23" s="1"/>
  <c r="I57" i="18"/>
  <c r="H57" i="18"/>
  <c r="F57" i="18" s="1"/>
  <c r="M31" i="23" l="1"/>
  <c r="L42" i="18"/>
  <c r="L41" i="18"/>
  <c r="B24" i="19" l="1"/>
  <c r="I53" i="18"/>
  <c r="H53" i="18"/>
  <c r="F53" i="18" s="1"/>
  <c r="I51" i="18"/>
  <c r="H51" i="18"/>
  <c r="C13" i="16" l="1"/>
  <c r="G8" i="16"/>
  <c r="B46" i="19"/>
  <c r="A46" i="19"/>
  <c r="B44" i="19"/>
  <c r="A44" i="19"/>
  <c r="B42" i="19"/>
  <c r="A42" i="19"/>
  <c r="B40" i="19"/>
  <c r="A40" i="19"/>
  <c r="B38" i="19"/>
  <c r="A38" i="19"/>
  <c r="B33" i="19" l="1"/>
  <c r="B32" i="19"/>
  <c r="A32" i="19"/>
  <c r="A28" i="19" l="1"/>
  <c r="A20" i="19"/>
  <c r="L76" i="18" l="1"/>
  <c r="L68" i="18" s="1"/>
  <c r="L75" i="18"/>
  <c r="L67" i="18" s="1"/>
  <c r="L74" i="18"/>
  <c r="L73" i="18"/>
  <c r="I75" i="18"/>
  <c r="H75" i="18"/>
  <c r="I73" i="18"/>
  <c r="H73" i="18"/>
  <c r="I63" i="18"/>
  <c r="H63" i="18"/>
  <c r="I65" i="18"/>
  <c r="H65" i="18"/>
  <c r="I71" i="18"/>
  <c r="H71" i="18"/>
  <c r="I69" i="18"/>
  <c r="H69" i="18"/>
  <c r="I67" i="18"/>
  <c r="H67" i="18"/>
  <c r="I61" i="18" l="1"/>
  <c r="H61" i="18"/>
  <c r="I55" i="18"/>
  <c r="H55" i="18"/>
  <c r="F55" i="18" s="1"/>
  <c r="I49" i="18"/>
  <c r="H49" i="18"/>
  <c r="I47" i="18"/>
  <c r="H47" i="18"/>
  <c r="I45" i="18"/>
  <c r="H45" i="18"/>
  <c r="I43" i="18"/>
  <c r="H43" i="18"/>
  <c r="H41" i="18"/>
  <c r="B37" i="18"/>
  <c r="K25" i="18"/>
  <c r="J25" i="18"/>
  <c r="I25" i="18"/>
  <c r="H25" i="18"/>
  <c r="G25" i="18"/>
  <c r="D25" i="18"/>
  <c r="C25" i="18"/>
  <c r="C19" i="18"/>
  <c r="B28" i="19" l="1"/>
  <c r="B36" i="19" l="1"/>
  <c r="A36" i="19"/>
  <c r="B34" i="19"/>
  <c r="A34" i="19"/>
  <c r="B22" i="19"/>
  <c r="B20" i="19"/>
  <c r="B17" i="19"/>
  <c r="A17" i="19"/>
  <c r="B15" i="19"/>
  <c r="A15" i="19"/>
  <c r="B14" i="19"/>
  <c r="A12" i="19"/>
  <c r="B11" i="19"/>
  <c r="A11" i="19"/>
  <c r="A8" i="19"/>
  <c r="B7" i="19"/>
  <c r="B6" i="19"/>
  <c r="B4" i="19"/>
  <c r="A4" i="19"/>
  <c r="B3" i="19"/>
  <c r="A3" i="19"/>
  <c r="B2" i="19"/>
  <c r="A2" i="19"/>
  <c r="C107" i="18"/>
  <c r="C106" i="18"/>
  <c r="C104" i="18"/>
  <c r="C96" i="18"/>
  <c r="C95" i="18"/>
  <c r="C93" i="18"/>
  <c r="C82" i="18"/>
  <c r="I41" i="18"/>
  <c r="E35" i="18"/>
  <c r="B34" i="18"/>
  <c r="B106" i="18"/>
  <c r="Q27" i="18"/>
  <c r="J26" i="18"/>
  <c r="I26" i="18"/>
  <c r="D26" i="18"/>
  <c r="K26" i="18"/>
  <c r="H26" i="18"/>
  <c r="G26" i="18"/>
  <c r="Q24" i="18"/>
  <c r="Q21" i="18"/>
  <c r="K19" i="18"/>
  <c r="K20" i="18" s="1"/>
  <c r="J19" i="18"/>
  <c r="J20" i="18" s="1"/>
  <c r="J29" i="18" s="1"/>
  <c r="I19" i="18"/>
  <c r="I20" i="18" s="1"/>
  <c r="H19" i="18"/>
  <c r="H20" i="18" s="1"/>
  <c r="G19" i="18"/>
  <c r="G20" i="18" s="1"/>
  <c r="D19" i="18"/>
  <c r="D20" i="18" s="1"/>
  <c r="Q18" i="18"/>
  <c r="G29" i="18" l="1"/>
  <c r="I29" i="18"/>
  <c r="E114" i="18" s="1"/>
  <c r="H29" i="18"/>
  <c r="K29" i="18"/>
  <c r="B94" i="18"/>
  <c r="C114" i="18"/>
  <c r="D114" i="18"/>
  <c r="G114" i="18"/>
  <c r="F114" i="18"/>
  <c r="B107" i="18"/>
  <c r="B95" i="18"/>
  <c r="B83" i="18"/>
  <c r="B5" i="19"/>
  <c r="B104" i="18"/>
  <c r="B96" i="18"/>
  <c r="B9" i="19"/>
  <c r="A33" i="18"/>
  <c r="A36" i="18"/>
  <c r="B93" i="18"/>
  <c r="Q19" i="18"/>
  <c r="Q20" i="18" s="1"/>
  <c r="K57" i="18" s="1"/>
  <c r="M57" i="18" s="1"/>
  <c r="O57" i="18" s="1"/>
  <c r="F41" i="18"/>
  <c r="B13" i="19" s="1"/>
  <c r="B82" i="18"/>
  <c r="B105" i="18"/>
  <c r="Q25" i="18"/>
  <c r="Q26" i="18" s="1"/>
  <c r="K58" i="18" s="1"/>
  <c r="M58" i="18" s="1"/>
  <c r="O58" i="18" s="1"/>
  <c r="Q29" i="18" l="1"/>
  <c r="E38" i="18"/>
  <c r="E37" i="18"/>
  <c r="H58" i="18" s="1"/>
  <c r="F58" i="18" s="1"/>
  <c r="K52" i="18"/>
  <c r="M52" i="18" s="1"/>
  <c r="O52" i="18" s="1"/>
  <c r="K54" i="18"/>
  <c r="M54" i="18" s="1"/>
  <c r="O54" i="18" s="1"/>
  <c r="K51" i="18"/>
  <c r="M51" i="18" s="1"/>
  <c r="O51" i="18" s="1"/>
  <c r="K53" i="18"/>
  <c r="M53" i="18" s="1"/>
  <c r="O53" i="18" s="1"/>
  <c r="K76" i="18"/>
  <c r="M76" i="18" s="1"/>
  <c r="O76" i="18" s="1"/>
  <c r="K75" i="18"/>
  <c r="M75" i="18" s="1"/>
  <c r="O75" i="18" s="1"/>
  <c r="K74" i="18"/>
  <c r="M74" i="18" s="1"/>
  <c r="O74" i="18" s="1"/>
  <c r="K73" i="18"/>
  <c r="M73" i="18" s="1"/>
  <c r="O73" i="18" s="1"/>
  <c r="K55" i="18"/>
  <c r="M55" i="18" s="1"/>
  <c r="O55" i="18" s="1"/>
  <c r="K67" i="18"/>
  <c r="M67" i="18" s="1"/>
  <c r="O67" i="18" s="1"/>
  <c r="K56" i="18"/>
  <c r="M56" i="18" s="1"/>
  <c r="O56" i="18" s="1"/>
  <c r="K68" i="18"/>
  <c r="M68" i="18" s="1"/>
  <c r="O68" i="18" s="1"/>
  <c r="G38" i="18"/>
  <c r="I38" i="18" s="1"/>
  <c r="G37" i="18"/>
  <c r="I37" i="18" s="1"/>
  <c r="H114" i="18"/>
  <c r="K63" i="18"/>
  <c r="M63" i="18" s="1"/>
  <c r="O63" i="18" s="1"/>
  <c r="K47" i="18"/>
  <c r="M47" i="18" s="1"/>
  <c r="O47" i="18" s="1"/>
  <c r="K71" i="18"/>
  <c r="M71" i="18" s="1"/>
  <c r="O71" i="18" s="1"/>
  <c r="K45" i="18"/>
  <c r="M45" i="18" s="1"/>
  <c r="O45" i="18" s="1"/>
  <c r="K41" i="18"/>
  <c r="M41" i="18" s="1"/>
  <c r="O41" i="18" s="1"/>
  <c r="K69" i="18"/>
  <c r="M69" i="18" s="1"/>
  <c r="O69" i="18" s="1"/>
  <c r="K61" i="18"/>
  <c r="M61" i="18" s="1"/>
  <c r="O61" i="18" s="1"/>
  <c r="G34" i="18"/>
  <c r="I34" i="18" s="1"/>
  <c r="K65" i="18"/>
  <c r="M65" i="18" s="1"/>
  <c r="O65" i="18" s="1"/>
  <c r="K49" i="18"/>
  <c r="M49" i="18" s="1"/>
  <c r="O49" i="18" s="1"/>
  <c r="G35" i="18"/>
  <c r="I35" i="18" s="1"/>
  <c r="K43" i="18"/>
  <c r="M43" i="18" s="1"/>
  <c r="O43" i="18" s="1"/>
  <c r="K66" i="18"/>
  <c r="M66" i="18" s="1"/>
  <c r="O66" i="18" s="1"/>
  <c r="K50" i="18"/>
  <c r="M50" i="18" s="1"/>
  <c r="O50" i="18" s="1"/>
  <c r="K42" i="18"/>
  <c r="M42" i="18" s="1"/>
  <c r="O42" i="18" s="1"/>
  <c r="K44" i="18"/>
  <c r="M44" i="18" s="1"/>
  <c r="O44" i="18" s="1"/>
  <c r="K64" i="18"/>
  <c r="M64" i="18" s="1"/>
  <c r="O64" i="18" s="1"/>
  <c r="K48" i="18"/>
  <c r="M48" i="18" s="1"/>
  <c r="O48" i="18" s="1"/>
  <c r="K46" i="18"/>
  <c r="M46" i="18" s="1"/>
  <c r="O46" i="18" s="1"/>
  <c r="K70" i="18"/>
  <c r="M70" i="18" s="1"/>
  <c r="O70" i="18" s="1"/>
  <c r="K72" i="18"/>
  <c r="M72" i="18" s="1"/>
  <c r="O72" i="18" s="1"/>
  <c r="K62" i="18"/>
  <c r="M62" i="18" s="1"/>
  <c r="O62" i="18" s="1"/>
  <c r="H52" i="18" l="1"/>
  <c r="H54" i="18"/>
  <c r="F54" i="18" s="1"/>
  <c r="H76" i="18"/>
  <c r="H70" i="18"/>
  <c r="H68" i="18"/>
  <c r="H66" i="18"/>
  <c r="H64" i="18"/>
  <c r="H72" i="18"/>
  <c r="H74" i="18"/>
  <c r="H46" i="18"/>
  <c r="H48" i="18"/>
  <c r="H56" i="18"/>
  <c r="F56" i="18" s="1"/>
  <c r="H42" i="18"/>
  <c r="F42" i="18" s="1"/>
  <c r="H62" i="18"/>
  <c r="H44" i="18"/>
  <c r="H50" i="18"/>
  <c r="J37" i="18"/>
  <c r="M37" i="18" s="1"/>
  <c r="J38" i="18"/>
  <c r="M38" i="18" s="1"/>
  <c r="J35" i="18"/>
  <c r="M35" i="18" s="1"/>
  <c r="J34" i="18"/>
  <c r="M34" i="18" s="1"/>
</calcChain>
</file>

<file path=xl/sharedStrings.xml><?xml version="1.0" encoding="utf-8"?>
<sst xmlns="http://schemas.openxmlformats.org/spreadsheetml/2006/main" count="3488" uniqueCount="1322">
  <si>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</si>
  <si>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</si>
  <si>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</si>
  <si>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</si>
  <si>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</si>
  <si>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</si>
  <si>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</si>
  <si>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</si>
  <si>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</si>
  <si>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</si>
  <si>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</si>
  <si>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</si>
  <si>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</si>
  <si>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</si>
  <si>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</si>
  <si>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</si>
  <si>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</si>
  <si>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</si>
  <si>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</si>
  <si>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</si>
  <si>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</si>
  <si>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</si>
  <si>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</si>
  <si>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</si>
  <si>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</si>
  <si>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</si>
  <si>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</si>
  <si>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</si>
  <si>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</si>
  <si>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</si>
  <si>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</si>
  <si>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</si>
  <si>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</si>
  <si>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</si>
  <si>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</si>
  <si>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</si>
  <si>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</si>
  <si>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</si>
  <si>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</si>
  <si>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</si>
  <si>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</si>
  <si>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</si>
  <si>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</si>
  <si>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</si>
  <si>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</si>
  <si>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</si>
  <si>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</si>
  <si>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</si>
  <si>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</si>
  <si>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</si>
  <si>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</si>
  <si>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</si>
  <si>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</si>
  <si>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</si>
  <si>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</si>
  <si>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</si>
  <si>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</si>
  <si>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</si>
  <si>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</si>
  <si>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</si>
  <si>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</si>
  <si>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</si>
  <si>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</si>
  <si>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</si>
  <si>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Mã số:</t>
  </si>
  <si>
    <t>MER.QT-1.BM.4</t>
  </si>
  <si>
    <t>Lần ban hành:</t>
  </si>
  <si>
    <t>01</t>
  </si>
  <si>
    <t>Số trang</t>
  </si>
  <si>
    <t>100% COTTON</t>
  </si>
  <si>
    <t>HERSCHEL</t>
  </si>
  <si>
    <t>NỀN TRẮNG CHỮ ĐEN</t>
  </si>
  <si>
    <t>DÂY TAPE XƯƠNG CÁ 1CM</t>
  </si>
  <si>
    <t>GẮN TẠI BÊN TRONG SƯỜN TRÁI, SÁT CẠNH TRÊN CỦA NHÃN THÀNH PHẦN</t>
  </si>
  <si>
    <t>GẮN TẠI VIỀN CỔ SAU</t>
  </si>
  <si>
    <t>RIB 2X2 COTTON SPANDEX WITH ENZYM 400GSM</t>
  </si>
  <si>
    <t>BLACK</t>
  </si>
  <si>
    <t>NATURAL</t>
  </si>
  <si>
    <t>CLEAR</t>
  </si>
  <si>
    <t>THẺ BÀI BẰNG GIẤY
GẮN VÀO ÁO KHI ĐÓNG GÓI</t>
  </si>
  <si>
    <t>Basic Crew Men's</t>
  </si>
  <si>
    <t>20 CM</t>
  </si>
  <si>
    <t>11 CM</t>
  </si>
  <si>
    <t>Black/White</t>
  </si>
  <si>
    <t>Heather Light Grey/Black</t>
  </si>
  <si>
    <t>BRUSHED FLEECE 100% COTTON 
(30/1+8/1) HEAVY WASHING_350GSM</t>
  </si>
  <si>
    <t>NHÃN DỆT BẰNG VẢI 38MM*71MM 
(NHÃN CHÍNH-PHÂN THEO TỪNG SIZE)
CODE: HSC-ML-0047(MENS)</t>
  </si>
  <si>
    <t>NHÃN THÀNH PHẦN MAIN 100% COTTON - RIB 95% COTTON
KÍCH THƯỚC: 82.2 *20 MM
CODE: CC-054</t>
  </si>
  <si>
    <t>NHÃN HSCO SATIN
CODE: HSC-ML-0002</t>
  </si>
  <si>
    <t>LƯU Ý: MẬT ĐỘ MŨI CHỈ (SPI) = 13 MŨI TRÊN 1 INCH
ỦI TRÁNH CẤN BÓNG
NHÃN CỔ Ở VỊ TRÍ CHÍNH GIỮA CỔ (TRÁNH MAY LỆCH SANG MỘT BÊN)</t>
  </si>
  <si>
    <t>GẮN TẠI BÊN TRONG SƯỜN TRÁI, TỪ LAI LÊN 5"
BAO GỒM 3 CÁI
THỨ TỰ GẮN NHÃN NHƯ HÌNH BÊN</t>
  </si>
  <si>
    <t>50287-01149-S</t>
  </si>
  <si>
    <t>50287-01149-M</t>
  </si>
  <si>
    <t>50287-01149-L</t>
  </si>
  <si>
    <t>50287-01149-XL</t>
  </si>
  <si>
    <t>50287-01149-2X</t>
  </si>
  <si>
    <t>828432630981</t>
  </si>
  <si>
    <t>828432630998</t>
  </si>
  <si>
    <t>828432631001</t>
  </si>
  <si>
    <t>828432631018</t>
  </si>
  <si>
    <t>828432631025</t>
  </si>
  <si>
    <t>50287-06210-S</t>
  </si>
  <si>
    <t>50287-06210-M</t>
  </si>
  <si>
    <t>50287-06210-L</t>
  </si>
  <si>
    <t>50287-06210-XL</t>
  </si>
  <si>
    <t>50287-06210-2X</t>
  </si>
  <si>
    <t>828432631230</t>
  </si>
  <si>
    <t>828432631247</t>
  </si>
  <si>
    <t>828432631254</t>
  </si>
  <si>
    <t>828432631261</t>
  </si>
  <si>
    <t>828432631278</t>
  </si>
  <si>
    <t>GHIM BĂNG GẮN THẺ BÀI 22MM
CODE: HSA-10026</t>
  </si>
  <si>
    <t>GÓI CHỐNG ẨM</t>
  </si>
  <si>
    <t>GIẤY CHỐNG ẨM A3</t>
  </si>
  <si>
    <t>TẤM LÓT THÙNG
1 THÙNG ĐÓNG 2 CÁI: LÓT ĐÁY THÙNG + MIỆNG THÙNG</t>
  </si>
  <si>
    <t>SILVER</t>
  </si>
  <si>
    <t>WHITE</t>
  </si>
  <si>
    <t>SỬ DỤNG GẤP XẾP</t>
  </si>
  <si>
    <t>SỬ DỤNG ĐÓNG HÀNG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</si>
  <si>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</si>
  <si>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</si>
  <si>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</si>
  <si>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</si>
  <si>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</si>
  <si>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</si>
  <si>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</si>
  <si>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</si>
  <si>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</si>
  <si>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</si>
  <si>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</si>
  <si>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</si>
  <si>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</si>
  <si>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</si>
  <si>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</si>
  <si>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</si>
  <si>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</si>
  <si>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</si>
  <si>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</si>
  <si>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</si>
  <si>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</si>
  <si>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H06  SS24  G2521 </t>
  </si>
  <si>
    <t>S4</t>
  </si>
  <si>
    <t>STICKER DÁN HANG TAG+BAO+THÙNG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</si>
  <si>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</si>
  <si>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</si>
  <si>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</si>
  <si>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</si>
  <si>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</si>
  <si>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</si>
  <si>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</si>
  <si>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</si>
  <si>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Noir/Blanc</t>
  </si>
  <si>
    <t>Gris Clair Chiné/Noir</t>
  </si>
  <si>
    <t>Basic Hoodie Men's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</si>
  <si>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</si>
  <si>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</si>
  <si>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</si>
  <si>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</si>
  <si>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</si>
  <si>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</si>
  <si>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</si>
  <si>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</si>
  <si>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</si>
  <si>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</si>
  <si>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H06-HD17M</t>
  </si>
  <si>
    <t>Basic Zip Hoodie Men's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</si>
  <si>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</si>
  <si>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</si>
  <si>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</si>
  <si>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</si>
  <si>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</si>
  <si>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</si>
  <si>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</si>
  <si>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</si>
  <si>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</si>
  <si>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</si>
  <si>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Classic Crew Women's</t>
  </si>
  <si>
    <t>Black</t>
  </si>
  <si>
    <t>Noir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</si>
  <si>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</si>
  <si>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</si>
  <si>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</si>
  <si>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</si>
  <si>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</si>
  <si>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</si>
  <si>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</si>
  <si>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</si>
  <si>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</si>
  <si>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</si>
  <si>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Heather Light Grey</t>
  </si>
  <si>
    <t>Gris Clair Chiné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</si>
  <si>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</si>
  <si>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</si>
  <si>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</si>
  <si>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</si>
  <si>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</si>
  <si>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</si>
  <si>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</si>
  <si>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</si>
  <si>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</si>
  <si>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</si>
  <si>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Classic Hoodie Women's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</si>
  <si>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</si>
  <si>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</si>
  <si>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</si>
  <si>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</si>
  <si>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</si>
  <si>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</si>
  <si>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</si>
  <si>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</si>
  <si>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</si>
  <si>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</si>
  <si>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Blanc de Blanc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</si>
  <si>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</si>
  <si>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</si>
  <si>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</si>
  <si>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</si>
  <si>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</si>
  <si>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</si>
  <si>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</si>
  <si>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</si>
  <si>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Classic Sweatpant Men's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</si>
  <si>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</si>
  <si>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</si>
  <si>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</si>
  <si>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</si>
  <si>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</si>
  <si>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</si>
  <si>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</si>
  <si>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</si>
  <si>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</si>
  <si>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</si>
  <si>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</si>
  <si>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</si>
  <si>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</si>
  <si>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</si>
  <si>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</si>
  <si>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</si>
  <si>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</si>
  <si>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</si>
  <si>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</si>
  <si>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</si>
  <si>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Vintage Wash Classic Sweatpant Men's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</si>
  <si>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</si>
  <si>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</si>
  <si>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</si>
  <si>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</si>
  <si>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</si>
  <si>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</si>
  <si>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</si>
  <si>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</si>
  <si>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</si>
  <si>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</si>
  <si>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</si>
  <si>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</si>
  <si>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Classic Sweatpant Women's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</si>
  <si>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</si>
  <si>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</si>
  <si>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</si>
  <si>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</si>
  <si>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</si>
  <si>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</si>
  <si>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</si>
  <si>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</si>
  <si>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</si>
  <si>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</si>
  <si>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Classic Sweatshort Men's</t>
  </si>
  <si>
    <t>50291-00001-M</t>
  </si>
  <si>
    <t>828432631742</t>
  </si>
  <si>
    <t>50291-00001-L</t>
  </si>
  <si>
    <t>828432631759</t>
  </si>
  <si>
    <t>50291-00001-XL</t>
  </si>
  <si>
    <t>828432631766</t>
  </si>
  <si>
    <t>Blanc De Blanc</t>
  </si>
  <si>
    <t>Faculty Stitch Zip Hoodie Men's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</si>
  <si>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</si>
  <si>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</si>
  <si>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</si>
  <si>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</si>
  <si>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</si>
  <si>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</si>
  <si>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</si>
  <si>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</si>
  <si>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</si>
  <si>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</si>
  <si>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Pigment Dye Classic Cardigan Men's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</si>
  <si>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</si>
  <si>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</si>
  <si>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</si>
  <si>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</si>
  <si>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</si>
  <si>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</si>
  <si>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</si>
  <si>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</si>
  <si>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</si>
  <si>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</si>
  <si>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Pigment Dye Classic Crew Men's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</si>
  <si>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</si>
  <si>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</si>
  <si>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</si>
  <si>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</si>
  <si>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</si>
  <si>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</si>
  <si>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</si>
  <si>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</si>
  <si>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</si>
  <si>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</si>
  <si>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Pigment Dye Classic Hoodie Men's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</si>
  <si>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</si>
  <si>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</si>
  <si>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</si>
  <si>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</si>
  <si>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</si>
  <si>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</si>
  <si>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</si>
  <si>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</si>
  <si>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</si>
  <si>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</si>
  <si>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Pigment Dye Classic Sweatpant Men's</t>
  </si>
  <si>
    <t>Varsity Hoodie Men's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</si>
  <si>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</si>
  <si>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</si>
  <si>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</si>
  <si>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</si>
  <si>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</si>
  <si>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</si>
  <si>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</si>
  <si>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</si>
  <si>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</si>
  <si>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</si>
  <si>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Classic Quarter Zip Women's</t>
  </si>
  <si>
    <t>Pull Classique à Quart de Zip pour Femmes</t>
  </si>
  <si>
    <t>Basic Tee Men's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</si>
  <si>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</si>
  <si>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</si>
  <si>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</si>
  <si>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</si>
  <si>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</si>
  <si>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</si>
  <si>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</si>
  <si>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</si>
  <si>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</si>
  <si>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</si>
  <si>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</si>
  <si>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</si>
  <si>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Pigment Dye Pocket Tee Men's</t>
  </si>
  <si>
    <t>Pocket Tee Men's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</si>
  <si>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</si>
  <si>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</si>
  <si>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</si>
  <si>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</si>
  <si>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</si>
  <si>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</si>
  <si>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</si>
  <si>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</si>
  <si>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</si>
  <si>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</si>
  <si>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Suncrest Tee Men's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</si>
  <si>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</si>
  <si>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</si>
  <si>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</si>
  <si>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</si>
  <si>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</si>
  <si>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</si>
  <si>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</si>
  <si>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</si>
  <si>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</si>
  <si>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</si>
  <si>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03/03</t>
  </si>
  <si>
    <t>SKU</t>
  </si>
  <si>
    <t>EXTRA (+/-)</t>
  </si>
  <si>
    <t>SHIPPING SAMPLE REQUIRED</t>
  </si>
  <si>
    <t>LỖI VẢI (DEFECT)
+ ĐẦU KHÚC</t>
  </si>
  <si>
    <t>SỐ LƯỢNG CẦN CẤP CHO TEST INHOUSE</t>
  </si>
  <si>
    <t>SỐ LƯỢNG CẦN CẤP CHO TEST OUTSOURCE</t>
  </si>
  <si>
    <t>PHẦN C : PHỤ LIỆU ĐÓNG GÓI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</si>
  <si>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</si>
  <si>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</si>
  <si>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t>DUYỆT THEO MẪU PHOTOSHOOT TRƯỚC WASH MÀU GREY HEATHER ĐÃ CHUYỂN 7/2/23</t>
  </si>
  <si>
    <t>DUYỆT THEO MẪU PHOTOSHOOT TRƯỚC WASH</t>
  </si>
  <si>
    <t>ĐỊNH VỊ HÌNH THÊU:</t>
  </si>
  <si>
    <r>
      <t>WASH:</t>
    </r>
    <r>
      <rPr>
        <sz val="22"/>
        <rFont val="Muli"/>
      </rPr>
      <t xml:space="preserve"> </t>
    </r>
  </si>
  <si>
    <t xml:space="preserve">PHẦN F: LƯU Ý </t>
  </si>
  <si>
    <t>-CÁCH MAY THEO NHƯ TÀI LIỆU ĐÍNH KÈM</t>
  </si>
  <si>
    <t>CHỈ</t>
  </si>
  <si>
    <t>THÙNG 60X40X30CM CÓ IN LOGO</t>
  </si>
  <si>
    <t>175CM</t>
  </si>
  <si>
    <t>QUY/ QUỲNH #251</t>
  </si>
  <si>
    <t>SS24 PRODUCTION</t>
  </si>
  <si>
    <t>BUNGEE CORD</t>
  </si>
  <si>
    <t>NCC THUAN TIEN</t>
  </si>
  <si>
    <t>BR2372B</t>
  </si>
  <si>
    <t>H06-0456</t>
  </si>
  <si>
    <t>CODE: CC-054</t>
  </si>
  <si>
    <t>H06-0458</t>
  </si>
  <si>
    <t>NHÃN SỐ TRACKING 25*25 mm
CODE: 240724S4</t>
  </si>
  <si>
    <t>H06-0459</t>
  </si>
  <si>
    <t>H06-0461</t>
  </si>
  <si>
    <t>HSC-AP-0301: MEN</t>
  </si>
  <si>
    <t>H06-0469</t>
  </si>
  <si>
    <t>THẺ BÀI BẰNG GIẤY + DÂY TREO + SIZE STICKER</t>
  </si>
  <si>
    <t>H06-0471</t>
  </si>
  <si>
    <t>H06-0470</t>
  </si>
  <si>
    <t>BAO POLY (LỚN) HSC-MIS-0350 
KÍCH THƯỚC- 39x40cm+5cm</t>
  </si>
  <si>
    <t>H06-0468</t>
  </si>
  <si>
    <t xml:space="preserve">HSC-MIS-0350 </t>
  </si>
  <si>
    <t>HSC-ML-0047
(MENS)</t>
  </si>
  <si>
    <t>240724S4</t>
  </si>
  <si>
    <t>THÙNG CARTON HERSCHEL</t>
  </si>
  <si>
    <t>UPC STICKER DÁN TRÊN THẺ BÀI+ BAO POLYBAG+ THÙNG CARTON
KÍCH THƯỚC: 34 x 24mm</t>
  </si>
  <si>
    <t>GẮN Ở BÊN TRONG, GIỮA CỔ NGƯỜI MẶC</t>
  </si>
  <si>
    <t xml:space="preserve">DÁN 1PC TRÊN MẶT SAU THẺ BÀI 
1PC TRÊN BAO POLY. 
2PCS MẶT THÙNG CARTON </t>
  </si>
  <si>
    <t>ĐÓNG MỖI ÁO VÀO 1 BAO POLY</t>
  </si>
  <si>
    <t>KHÔNG THÊU</t>
  </si>
  <si>
    <t xml:space="preserve">KHÔNG WASH </t>
  </si>
  <si>
    <t>IN TẠI THÂN TRƯỚC ( IN BÁN THÀNH PHẨM)</t>
  </si>
  <si>
    <t xml:space="preserve">DUYỆT MÀU SẮC + CHẤT LƯỢNG HÌNH IN THEO STRIKE OFF CHUYỂN </t>
  </si>
  <si>
    <t>KHÔNG WASH</t>
  </si>
  <si>
    <t>HOODIE</t>
  </si>
  <si>
    <t>BLACK/WHITE</t>
  </si>
  <si>
    <t xml:space="preserve">BO LAI/
BO TAY </t>
  </si>
  <si>
    <t>MẮT CÁO 6.4MM</t>
  </si>
  <si>
    <t>DÂY LUỒN DẸP 12MM</t>
  </si>
  <si>
    <t>H06-0462</t>
  </si>
  <si>
    <t>H06-0463</t>
  </si>
  <si>
    <t>ANTIQUE SILVER</t>
  </si>
  <si>
    <r>
      <rPr>
        <b/>
        <u/>
        <sz val="24"/>
        <rFont val="Muli"/>
      </rPr>
      <t xml:space="preserve">ĐỊNH VỊ HÌNH IN THÂN TRƯỚC:
</t>
    </r>
    <r>
      <rPr>
        <sz val="24"/>
        <rFont val="Muli"/>
      </rPr>
      <t>TỪ ĐƯỜNG TRA TAY (BÊN TRÁI NGƯỜI MẶC) ĐẾN CẠNH  HÌNH IN</t>
    </r>
  </si>
  <si>
    <r>
      <t xml:space="preserve">ĐỊNH VỊ HÌNH IN THÂN TRƯỚC:
</t>
    </r>
    <r>
      <rPr>
        <sz val="24"/>
        <rFont val="Muli"/>
      </rPr>
      <t>TỪ ĐỈNH VAI ĐẾN ĐỈNH HÌNH IN BÊN TRÁI THÂN TRƯỚC</t>
    </r>
  </si>
  <si>
    <t>GẮN TẠI NÓN NHƯ ÁO MẪU</t>
  </si>
  <si>
    <t>CODE</t>
  </si>
  <si>
    <t>DESCRIPTION</t>
  </si>
  <si>
    <t/>
  </si>
  <si>
    <t>Tolerance (+/-)</t>
  </si>
  <si>
    <t>Tol UA suggest</t>
  </si>
  <si>
    <t>GRADE RULE</t>
  </si>
  <si>
    <t>NECK WIDTH HSP SEAM TO SEAM</t>
  </si>
  <si>
    <t>RỘNG CỔ TẠI ĐỈNH VAI TỪ ĐƯỜNG MAY ĐẾN ĐƯỜNG MAY</t>
  </si>
  <si>
    <t>FRONT NECK DROP FROM HSP</t>
  </si>
  <si>
    <t>HẠ CỔ TRƯỚC TỪ ĐỈNH VAI (KHÔNG BAO GỒM BO CỔ)</t>
  </si>
  <si>
    <t>BACK NECK DROP FROM HSP</t>
  </si>
  <si>
    <t>HẠ CỔ SAU TỪ ĐỈNH VAI (KHÔNG BAO GỒM BO CỔ)</t>
  </si>
  <si>
    <t>SHOULDER WIDTH - SET IN</t>
  </si>
  <si>
    <t>RỘNG VAI - ĐO NGANG TỪ ĐIỂM HẠ VAI TRÁI QUA ĐIỂM HẠ VAI PHẢI</t>
  </si>
  <si>
    <t>19 1/2</t>
  </si>
  <si>
    <t>ACROSS FRONT (6" FROM HSP)</t>
  </si>
  <si>
    <t>NGANG THÂN TRƯỚC (6" TỪ ĐỈNH VAI)</t>
  </si>
  <si>
    <t>ACROSS BACK (6" FROM HSP)</t>
  </si>
  <si>
    <t>NGANG THÂN SAU (6" TỪ ĐỈNH VAI)</t>
  </si>
  <si>
    <t>ARMHOLE DROP FROM HSP</t>
  </si>
  <si>
    <t>SHOULDER SLOPE (FOR REF.)</t>
  </si>
  <si>
    <t>1 3/4</t>
  </si>
  <si>
    <t>1/2</t>
  </si>
  <si>
    <t>CHEST CIRCUMFERENCE  1" BELOW ARMHOLE</t>
  </si>
  <si>
    <t>41 1/2</t>
  </si>
  <si>
    <t>45 1/2</t>
  </si>
  <si>
    <t>BOTTOM TRIM/RIB HEIGHT</t>
  </si>
  <si>
    <t>TO BẢN RIB LAI</t>
  </si>
  <si>
    <t>CB SLEEVE LENGTH - LONG SLV</t>
  </si>
  <si>
    <t>35 1/2</t>
  </si>
  <si>
    <t>BICEP CIRCUMFERENCE 1" FROM UNDERARM</t>
  </si>
  <si>
    <t>VỊ TRÍ ĐO KHỦY TAY TỪ DƯỚI NÁCH</t>
  </si>
  <si>
    <t>Placement</t>
  </si>
  <si>
    <t>ELBOW CIRCUMFERENCE</t>
  </si>
  <si>
    <t>VÒNG KHỦY TAY</t>
  </si>
  <si>
    <t>15 1/2</t>
  </si>
  <si>
    <t>VÒNG CỬA TAY TẠI GIỮA - ĐO ÊM</t>
  </si>
  <si>
    <t>VÒNG CỬA TAY TẠI GIỮA- ĐO CĂNG</t>
  </si>
  <si>
    <t>CUFF HEIGHT</t>
  </si>
  <si>
    <t>TO BẢN RIB TAY</t>
  </si>
  <si>
    <t>HOOD OPENING</t>
  </si>
  <si>
    <t>MIỆNG NÓN</t>
  </si>
  <si>
    <t>HOOD WIDTH PLACEMENT FROM CB NECK</t>
  </si>
  <si>
    <t>VỊ TRÍ ĐO RỘNG NÓN TỪ GIỮA CỔ SAU</t>
  </si>
  <si>
    <t>HOOD WIDTH</t>
  </si>
  <si>
    <t>RỘNG NÓN</t>
  </si>
  <si>
    <t>11 1/2</t>
  </si>
  <si>
    <t>HOOD HEIGHT (HSP TO TOP OF HOOD)</t>
  </si>
  <si>
    <t>CAO NÓN - ĐỈNH VAI TỚI ĐỈNH NÓN</t>
  </si>
  <si>
    <t>HOOD DRAWCORD LENGTH</t>
  </si>
  <si>
    <t>KANGAROO POCKET HEIGHT AT CENTER</t>
  </si>
  <si>
    <t>CAO TÚI KANGAROO TẠI GIỮA</t>
  </si>
  <si>
    <t>9 1/2</t>
  </si>
  <si>
    <t>RỘNG TÚI KANGAROO TẠI CẠNH TRÊN</t>
  </si>
  <si>
    <t>RỘNG TÚI KANGAROO TẠI CẠNH DƯỚI</t>
  </si>
  <si>
    <t>KANGAROO POCKET OPENING</t>
  </si>
  <si>
    <t>MIỆNG TÚI KANGAROO</t>
  </si>
  <si>
    <t>6 1/2</t>
  </si>
  <si>
    <t>Chữ tô đỏ UA đề xuất dung size mới cho sản xuất</t>
  </si>
  <si>
    <t>50290-01149</t>
  </si>
  <si>
    <t>50290-06363</t>
  </si>
  <si>
    <r>
      <t xml:space="preserve">DÂY KÉO GIỮA THÂN TRƯỚC
SLIDER-DA8LH H3 ANTIQUE SILVERTEETH- GTH ANTIQUE SILVER #5 metal - 5M
left hand insert (mở trái)
</t>
    </r>
    <r>
      <rPr>
        <b/>
        <sz val="22"/>
        <rFont val="Muli"/>
      </rPr>
      <t>S - 24 1/4 INCH/ M - 24 1/2 INCH/ L - 25 1/2 INCH/ XL - 26 1/4 INCH/2XL - 27 1/4 INCH</t>
    </r>
  </si>
  <si>
    <t>VG301</t>
  </si>
  <si>
    <t>V5642</t>
  </si>
  <si>
    <t>H06-0465</t>
  </si>
  <si>
    <t>SIZE : 6 CM W</t>
  </si>
  <si>
    <t>GẮN TẠI THÂN TRƯỚC NHƯ MẪU</t>
  </si>
  <si>
    <r>
      <rPr>
        <b/>
        <sz val="18"/>
        <color theme="1"/>
        <rFont val="Calibri"/>
        <family val="1"/>
      </rPr>
      <t>Herschel Supply Co.</t>
    </r>
  </si>
  <si>
    <r>
      <rPr>
        <b/>
        <sz val="18"/>
        <color theme="1"/>
        <rFont val="Calibri"/>
        <family val="1"/>
      </rPr>
      <t>Base Measurements</t>
    </r>
  </si>
  <si>
    <r>
      <rPr>
        <b/>
        <sz val="18"/>
        <color theme="1"/>
        <rFont val="Calibri"/>
        <family val="1"/>
      </rPr>
      <t>Style Name:</t>
    </r>
  </si>
  <si>
    <r>
      <rPr>
        <b/>
        <sz val="18"/>
        <color theme="1"/>
        <rFont val="Calibri"/>
        <family val="1"/>
      </rPr>
      <t>Men's Zip Hoodie</t>
    </r>
  </si>
  <si>
    <r>
      <rPr>
        <b/>
        <sz val="18"/>
        <color theme="1"/>
        <rFont val="Calibri"/>
        <family val="1"/>
      </rPr>
      <t>Base Size:</t>
    </r>
  </si>
  <si>
    <r>
      <rPr>
        <b/>
        <sz val="18"/>
        <color theme="1"/>
        <rFont val="Calibri"/>
        <family val="1"/>
      </rPr>
      <t>M</t>
    </r>
  </si>
  <si>
    <r>
      <rPr>
        <b/>
        <sz val="18"/>
        <color theme="1"/>
        <rFont val="Calibri"/>
        <family val="1"/>
      </rPr>
      <t>Last Updated:</t>
    </r>
  </si>
  <si>
    <r>
      <rPr>
        <b/>
        <sz val="18"/>
        <color theme="1"/>
        <rFont val="Calibri"/>
        <family val="1"/>
      </rPr>
      <t>Style Number:</t>
    </r>
  </si>
  <si>
    <r>
      <rPr>
        <b/>
        <sz val="18"/>
        <color theme="1"/>
        <rFont val="Calibri"/>
        <family val="1"/>
      </rPr>
      <t>Category:</t>
    </r>
  </si>
  <si>
    <r>
      <rPr>
        <b/>
        <sz val="18"/>
        <color theme="1"/>
        <rFont val="Calibri"/>
        <family val="1"/>
      </rPr>
      <t>Status:</t>
    </r>
  </si>
  <si>
    <r>
      <rPr>
        <b/>
        <sz val="18"/>
        <color theme="1"/>
        <rFont val="Calibri"/>
        <family val="1"/>
      </rPr>
      <t>new</t>
    </r>
  </si>
  <si>
    <r>
      <rPr>
        <b/>
        <sz val="18"/>
        <color theme="1"/>
        <rFont val="Calibri"/>
        <family val="1"/>
      </rPr>
      <t>Season:</t>
    </r>
  </si>
  <si>
    <r>
      <rPr>
        <b/>
        <sz val="18"/>
        <color theme="1"/>
        <rFont val="Calibri"/>
        <family val="1"/>
      </rPr>
      <t>2024 S1</t>
    </r>
  </si>
  <si>
    <r>
      <rPr>
        <b/>
        <sz val="18"/>
        <color theme="1"/>
        <rFont val="Calibri"/>
        <family val="1"/>
      </rPr>
      <t>Developer:</t>
    </r>
  </si>
  <si>
    <t>THÔNG SỐ ADD L=4%,W=0.5%</t>
  </si>
  <si>
    <t>M (TSTP)</t>
  </si>
  <si>
    <t>M(TS sau khi add L=4%)</t>
  </si>
  <si>
    <t>UA COMMENT</t>
  </si>
  <si>
    <r>
      <rPr>
        <sz val="18"/>
        <color theme="1"/>
        <rFont val="Calibri"/>
        <family val="1"/>
      </rPr>
      <t>A</t>
    </r>
  </si>
  <si>
    <r>
      <rPr>
        <sz val="18"/>
        <color theme="1"/>
        <rFont val="Calibri"/>
        <family val="1"/>
      </rPr>
      <t>7 3/4</t>
    </r>
  </si>
  <si>
    <r>
      <rPr>
        <sz val="18"/>
        <color theme="1"/>
        <rFont val="Calibri"/>
        <family val="1"/>
      </rPr>
      <t>8 1/4</t>
    </r>
  </si>
  <si>
    <r>
      <rPr>
        <sz val="18"/>
        <color theme="1"/>
        <rFont val="Calibri"/>
        <family val="1"/>
      </rPr>
      <t>8 1/2</t>
    </r>
  </si>
  <si>
    <r>
      <rPr>
        <sz val="18"/>
        <color theme="1"/>
        <rFont val="Calibri"/>
        <family val="1"/>
      </rPr>
      <t>B</t>
    </r>
  </si>
  <si>
    <r>
      <rPr>
        <sz val="18"/>
        <color theme="1"/>
        <rFont val="Calibri"/>
        <family val="1"/>
      </rPr>
      <t>C</t>
    </r>
  </si>
  <si>
    <r>
      <rPr>
        <sz val="18"/>
        <color theme="1"/>
        <rFont val="Calibri"/>
        <family val="1"/>
      </rPr>
      <t>D</t>
    </r>
  </si>
  <si>
    <r>
      <rPr>
        <sz val="18"/>
        <color theme="1"/>
        <rFont val="Calibri"/>
        <family val="1"/>
      </rPr>
      <t>18 7/8</t>
    </r>
  </si>
  <si>
    <r>
      <rPr>
        <sz val="18"/>
        <color theme="1"/>
        <rFont val="Calibri"/>
        <family val="1"/>
      </rPr>
      <t>19 1/2</t>
    </r>
  </si>
  <si>
    <r>
      <rPr>
        <sz val="18"/>
        <color theme="1"/>
        <rFont val="Calibri"/>
        <family val="1"/>
      </rPr>
      <t>20 1/8</t>
    </r>
  </si>
  <si>
    <r>
      <rPr>
        <sz val="18"/>
        <color theme="1"/>
        <rFont val="Calibri"/>
        <family val="1"/>
      </rPr>
      <t>20 3/4</t>
    </r>
  </si>
  <si>
    <r>
      <rPr>
        <sz val="18"/>
        <color theme="1"/>
        <rFont val="Calibri"/>
        <family val="1"/>
      </rPr>
      <t>F</t>
    </r>
  </si>
  <si>
    <r>
      <rPr>
        <sz val="18"/>
        <color theme="1"/>
        <rFont val="Calibri"/>
        <family val="1"/>
      </rPr>
      <t>17 3/8</t>
    </r>
  </si>
  <si>
    <r>
      <rPr>
        <sz val="18"/>
        <color theme="1"/>
        <rFont val="Calibri"/>
        <family val="1"/>
      </rPr>
      <t>18 5/8</t>
    </r>
  </si>
  <si>
    <r>
      <rPr>
        <sz val="18"/>
        <color theme="1"/>
        <rFont val="Calibri"/>
        <family val="1"/>
      </rPr>
      <t>19 1/4</t>
    </r>
  </si>
  <si>
    <r>
      <rPr>
        <sz val="18"/>
        <color theme="1"/>
        <rFont val="Calibri"/>
        <family val="1"/>
      </rPr>
      <t>G</t>
    </r>
  </si>
  <si>
    <r>
      <rPr>
        <sz val="18"/>
        <color theme="1"/>
        <rFont val="Calibri"/>
        <family val="1"/>
      </rPr>
      <t>18 3/8</t>
    </r>
  </si>
  <si>
    <r>
      <rPr>
        <sz val="18"/>
        <color theme="1"/>
        <rFont val="Calibri"/>
        <family val="1"/>
      </rPr>
      <t>19 5/8</t>
    </r>
  </si>
  <si>
    <r>
      <rPr>
        <sz val="18"/>
        <color theme="1"/>
        <rFont val="Calibri"/>
        <family val="1"/>
      </rPr>
      <t>20 1/4</t>
    </r>
  </si>
  <si>
    <r>
      <rPr>
        <sz val="18"/>
        <color theme="1"/>
        <rFont val="Calibri"/>
        <family val="1"/>
      </rPr>
      <t>H</t>
    </r>
  </si>
  <si>
    <t>HẠ NÁCH TỪ ĐỈNH VAI - ĐO THẲNG TỪ ĐỈNH VAI ĐẾN NÁCH</t>
  </si>
  <si>
    <r>
      <rPr>
        <sz val="18"/>
        <color theme="1"/>
        <rFont val="Calibri"/>
        <family val="1"/>
      </rPr>
      <t>12 1/4</t>
    </r>
  </si>
  <si>
    <r>
      <rPr>
        <sz val="18"/>
        <color theme="1"/>
        <rFont val="Calibri"/>
        <family val="1"/>
      </rPr>
      <t>I</t>
    </r>
  </si>
  <si>
    <t>XUÔI VAI - ĐO KHOẢNG CÁCH TỪ ĐỈNH VAI ĐẾN HẠ VAI</t>
  </si>
  <si>
    <r>
      <rPr>
        <sz val="18"/>
        <color theme="1"/>
        <rFont val="Calibri"/>
        <family val="1"/>
      </rPr>
      <t>1 3/4</t>
    </r>
  </si>
  <si>
    <r>
      <rPr>
        <sz val="18"/>
        <color theme="1"/>
        <rFont val="Calibri"/>
        <family val="1"/>
      </rPr>
      <t>J</t>
    </r>
  </si>
  <si>
    <t>SHOULDER SEAM FORWARD (FOR REF.)</t>
  </si>
  <si>
    <t>CHỒM VAI TRƯỚC(CHỈ THAM KHẢO TẠI ĐIỂM HẠ VAI, 0" TẠI ĐỈNH VAI)</t>
  </si>
  <si>
    <r>
      <rPr>
        <sz val="18"/>
        <color theme="1"/>
        <rFont val="Calibri"/>
        <family val="1"/>
      </rPr>
      <t>1/2</t>
    </r>
  </si>
  <si>
    <r>
      <rPr>
        <sz val="18"/>
        <color theme="1"/>
        <rFont val="Calibri"/>
        <family val="1"/>
      </rPr>
      <t>K</t>
    </r>
  </si>
  <si>
    <t>FRONT LENGTH (HSP TO HEM) - ABOVE LOW HIP (ZIPPERED)</t>
  </si>
  <si>
    <t>DÀI THÂN TRƯỚC TỪ ĐỈNH VAI ĐẾN LAI</t>
  </si>
  <si>
    <r>
      <rPr>
        <sz val="18"/>
        <color theme="1"/>
        <rFont val="Calibri"/>
        <family val="1"/>
      </rPr>
      <t>L</t>
    </r>
  </si>
  <si>
    <t>FRONT ZIPPER LENGTH - HIP LENGTH</t>
  </si>
  <si>
    <t>DÀI DÂY KÉO (áo ko dye) (DH) làm tròn vì nhà cung cấp ko đặt số lẻ được</t>
  </si>
  <si>
    <t>Dây kéo mới</t>
  </si>
  <si>
    <r>
      <rPr>
        <sz val="18"/>
        <color theme="1"/>
        <rFont val="Calibri"/>
        <family val="1"/>
      </rPr>
      <t>N</t>
    </r>
  </si>
  <si>
    <t>VÒNG NGỰC DƯỚI NÁCH 1"</t>
  </si>
  <si>
    <r>
      <rPr>
        <sz val="18"/>
        <color theme="1"/>
        <rFont val="Calibri"/>
        <family val="1"/>
      </rPr>
      <t>46 1/2</t>
    </r>
  </si>
  <si>
    <r>
      <rPr>
        <sz val="18"/>
        <color theme="1"/>
        <rFont val="Calibri"/>
        <family val="1"/>
      </rPr>
      <t>51 1/2</t>
    </r>
  </si>
  <si>
    <r>
      <rPr>
        <sz val="18"/>
        <color theme="1"/>
        <rFont val="Calibri"/>
        <family val="1"/>
      </rPr>
      <t>O</t>
    </r>
  </si>
  <si>
    <t>HEM CIRCUMFERENCE @ EDGE (RELAXED)</t>
  </si>
  <si>
    <t>VÒNG LAI RIB (ĐO ÊM)</t>
  </si>
  <si>
    <r>
      <rPr>
        <sz val="18"/>
        <color theme="1"/>
        <rFont val="Calibri"/>
        <family val="1"/>
      </rPr>
      <t>41 1/2</t>
    </r>
  </si>
  <si>
    <r>
      <rPr>
        <sz val="18"/>
        <color theme="1"/>
        <rFont val="Calibri"/>
        <family val="1"/>
      </rPr>
      <t>P</t>
    </r>
  </si>
  <si>
    <t>HEM CIRCUMFERENCE @ SEAM (EXTENDED)</t>
  </si>
  <si>
    <t>VÒNG LAI ĐO CĂNG</t>
  </si>
  <si>
    <r>
      <rPr>
        <sz val="18"/>
        <color theme="1"/>
        <rFont val="Calibri"/>
        <family val="1"/>
      </rPr>
      <t>45 1/2</t>
    </r>
  </si>
  <si>
    <r>
      <rPr>
        <sz val="18"/>
        <color theme="1"/>
        <rFont val="Calibri"/>
        <family val="1"/>
      </rPr>
      <t>50 1/2</t>
    </r>
  </si>
  <si>
    <r>
      <rPr>
        <sz val="18"/>
        <color theme="1"/>
        <rFont val="Calibri"/>
        <family val="1"/>
      </rPr>
      <t>R</t>
    </r>
  </si>
  <si>
    <r>
      <rPr>
        <sz val="18"/>
        <color theme="1"/>
        <rFont val="Calibri"/>
        <family val="1"/>
      </rPr>
      <t>S</t>
    </r>
  </si>
  <si>
    <t>DÀI TAY TỪ GIỮA SAU - TAY DÀI</t>
  </si>
  <si>
    <r>
      <rPr>
        <sz val="18"/>
        <color theme="1"/>
        <rFont val="Calibri"/>
        <family val="1"/>
      </rPr>
      <t>T</t>
    </r>
  </si>
  <si>
    <t>BẮP TAY 1" TỪ NÁCH</t>
  </si>
  <si>
    <r>
      <rPr>
        <sz val="18"/>
        <color theme="1"/>
        <rFont val="Calibri"/>
        <family val="1"/>
      </rPr>
      <t>20 3/8</t>
    </r>
  </si>
  <si>
    <r>
      <rPr>
        <sz val="18"/>
        <color theme="1"/>
        <rFont val="Calibri"/>
        <family val="1"/>
      </rPr>
      <t>21 5/8</t>
    </r>
  </si>
  <si>
    <r>
      <rPr>
        <sz val="18"/>
        <color theme="1"/>
        <rFont val="Calibri"/>
        <family val="1"/>
      </rPr>
      <t>22 1/4</t>
    </r>
  </si>
  <si>
    <r>
      <rPr>
        <sz val="18"/>
        <color theme="1"/>
        <rFont val="Calibri"/>
        <family val="1"/>
      </rPr>
      <t>U</t>
    </r>
  </si>
  <si>
    <t>ELBOW POSTION FROM UNDERARM</t>
  </si>
  <si>
    <r>
      <rPr>
        <sz val="18"/>
        <color theme="1"/>
        <rFont val="Calibri"/>
        <family val="1"/>
      </rPr>
      <t>V</t>
    </r>
  </si>
  <si>
    <r>
      <rPr>
        <sz val="18"/>
        <color theme="1"/>
        <rFont val="Calibri"/>
        <family val="1"/>
      </rPr>
      <t>15 1/2</t>
    </r>
  </si>
  <si>
    <r>
      <rPr>
        <sz val="18"/>
        <color theme="1"/>
        <rFont val="Calibri"/>
        <family val="1"/>
      </rPr>
      <t>16 1/2</t>
    </r>
  </si>
  <si>
    <r>
      <rPr>
        <sz val="18"/>
        <color theme="1"/>
        <rFont val="Calibri"/>
        <family val="1"/>
      </rPr>
      <t>W</t>
    </r>
  </si>
  <si>
    <t>CUFF CIRCUMFERENCE AT EDGE (RELAXED)</t>
  </si>
  <si>
    <r>
      <rPr>
        <sz val="18"/>
        <color theme="1"/>
        <rFont val="Calibri"/>
        <family val="1"/>
      </rPr>
      <t>X</t>
    </r>
  </si>
  <si>
    <t>CUFF CIRCUMFERENCE AT SEAM (EXTENDED)</t>
  </si>
  <si>
    <r>
      <rPr>
        <sz val="18"/>
        <color theme="1"/>
        <rFont val="Calibri"/>
        <family val="1"/>
      </rPr>
      <t>10 3/4</t>
    </r>
  </si>
  <si>
    <r>
      <rPr>
        <sz val="18"/>
        <color theme="1"/>
        <rFont val="Calibri"/>
        <family val="1"/>
      </rPr>
      <t>11 1/4</t>
    </r>
  </si>
  <si>
    <r>
      <rPr>
        <sz val="18"/>
        <color theme="1"/>
        <rFont val="Calibri"/>
        <family val="1"/>
      </rPr>
      <t>11 1/2</t>
    </r>
  </si>
  <si>
    <r>
      <rPr>
        <sz val="18"/>
        <color theme="1"/>
        <rFont val="Calibri"/>
        <family val="1"/>
      </rPr>
      <t>Z</t>
    </r>
  </si>
  <si>
    <r>
      <rPr>
        <sz val="18"/>
        <color theme="1"/>
        <rFont val="Calibri"/>
        <family val="1"/>
      </rPr>
      <t>AA</t>
    </r>
  </si>
  <si>
    <r>
      <rPr>
        <sz val="18"/>
        <color theme="1"/>
        <rFont val="Calibri"/>
        <family val="1"/>
      </rPr>
      <t>AB</t>
    </r>
  </si>
  <si>
    <r>
      <rPr>
        <sz val="18"/>
        <color theme="1"/>
        <rFont val="Calibri"/>
        <family val="1"/>
      </rPr>
      <t>AC</t>
    </r>
  </si>
  <si>
    <r>
      <rPr>
        <sz val="18"/>
        <color theme="1"/>
        <rFont val="Calibri"/>
        <family val="1"/>
      </rPr>
      <t>11 3/4</t>
    </r>
  </si>
  <si>
    <r>
      <rPr>
        <sz val="18"/>
        <color theme="1"/>
        <rFont val="Calibri"/>
        <family val="1"/>
      </rPr>
      <t>AD</t>
    </r>
  </si>
  <si>
    <r>
      <rPr>
        <sz val="18"/>
        <color theme="1"/>
        <rFont val="Calibri"/>
        <family val="1"/>
      </rPr>
      <t>AE</t>
    </r>
  </si>
  <si>
    <t>DÀI DÂY LUỒN NÓN</t>
  </si>
  <si>
    <r>
      <rPr>
        <sz val="18"/>
        <color theme="1"/>
        <rFont val="Calibri"/>
        <family val="1"/>
      </rPr>
      <t>AF</t>
    </r>
  </si>
  <si>
    <r>
      <rPr>
        <sz val="18"/>
        <color theme="1"/>
        <rFont val="Calibri"/>
        <family val="1"/>
      </rPr>
      <t>AG</t>
    </r>
  </si>
  <si>
    <r>
      <rPr>
        <sz val="18"/>
        <color theme="1"/>
        <rFont val="Calibri"/>
        <family val="1"/>
      </rPr>
      <t>AH</t>
    </r>
  </si>
  <si>
    <t>KANGAROO POCKET WIDTH AT TOP (ONE SIDE)</t>
  </si>
  <si>
    <r>
      <rPr>
        <sz val="18"/>
        <color theme="1"/>
        <rFont val="Calibri"/>
        <family val="1"/>
      </rPr>
      <t>5 1/2</t>
    </r>
  </si>
  <si>
    <r>
      <rPr>
        <sz val="18"/>
        <color theme="1"/>
        <rFont val="Calibri"/>
        <family val="1"/>
      </rPr>
      <t>5 3/4</t>
    </r>
  </si>
  <si>
    <t>5 3/4</t>
  </si>
  <si>
    <r>
      <rPr>
        <sz val="18"/>
        <color theme="1"/>
        <rFont val="Calibri"/>
        <family val="1"/>
      </rPr>
      <t>AI</t>
    </r>
  </si>
  <si>
    <t>KANGAROO POCKET WIDTH AT BOTTOM (ONE SIDE)</t>
  </si>
  <si>
    <r>
      <rPr>
        <sz val="18"/>
        <color theme="1"/>
        <rFont val="Calibri"/>
        <family val="1"/>
      </rPr>
      <t>7 1/4</t>
    </r>
  </si>
  <si>
    <t>7 1/4</t>
  </si>
  <si>
    <r>
      <rPr>
        <sz val="18"/>
        <color theme="1"/>
        <rFont val="Calibri"/>
        <family val="1"/>
      </rPr>
      <t>7 1/2</t>
    </r>
  </si>
  <si>
    <t>THAY ĐỔI THÔNG SỐ DÀI TAY 21/08</t>
  </si>
  <si>
    <t>DÂY TAPE 1.2 VÒNG CỔ</t>
  </si>
  <si>
    <t>70CM ALLSIZE</t>
  </si>
  <si>
    <r>
      <rPr>
        <sz val="18"/>
        <color theme="1"/>
        <rFont val="Calibri"/>
        <family val="1"/>
      </rPr>
      <t>3 7/8</t>
    </r>
  </si>
  <si>
    <r>
      <rPr>
        <sz val="18"/>
        <color theme="1"/>
        <rFont val="Calibri"/>
        <family val="1"/>
      </rPr>
      <t>4 1/8</t>
    </r>
  </si>
  <si>
    <r>
      <rPr>
        <sz val="18"/>
        <color theme="1"/>
        <rFont val="Calibri"/>
        <family val="1"/>
      </rPr>
      <t>4 1/4</t>
    </r>
  </si>
  <si>
    <t>12 1/4</t>
  </si>
  <si>
    <r>
      <rPr>
        <sz val="18"/>
        <color theme="1"/>
        <rFont val="Calibri"/>
        <family val="1"/>
      </rPr>
      <t>12 1/2</t>
    </r>
  </si>
  <si>
    <r>
      <rPr>
        <sz val="18"/>
        <color theme="1"/>
        <rFont val="Calibri"/>
        <family val="1"/>
      </rPr>
      <t>12 3/4</t>
    </r>
  </si>
  <si>
    <t>27 3/4</t>
  </si>
  <si>
    <t>28 1/4</t>
  </si>
  <si>
    <t>Cập nhật theo bước nhảy mới của khách</t>
  </si>
  <si>
    <t xml:space="preserve">DÀI DÂY KÉO </t>
  </si>
  <si>
    <t>34 7/8</t>
  </si>
  <si>
    <t>36 3/8</t>
  </si>
  <si>
    <t>37 1/4</t>
  </si>
  <si>
    <t>38 1/8</t>
  </si>
  <si>
    <r>
      <rPr>
        <sz val="18"/>
        <color theme="1"/>
        <rFont val="Calibri"/>
        <family val="1"/>
      </rPr>
      <t>31 1/2</t>
    </r>
  </si>
  <si>
    <r>
      <rPr>
        <sz val="18"/>
        <color theme="1"/>
        <rFont val="Calibri"/>
        <family val="1"/>
      </rPr>
      <t>32 1/2</t>
    </r>
  </si>
  <si>
    <r>
      <rPr>
        <sz val="18"/>
        <color theme="1"/>
        <rFont val="Calibri"/>
        <family val="1"/>
      </rPr>
      <t>14 3/4</t>
    </r>
  </si>
  <si>
    <r>
      <rPr>
        <sz val="18"/>
        <color theme="1"/>
        <rFont val="Calibri"/>
        <family val="1"/>
      </rPr>
      <t>15 1/4</t>
    </r>
  </si>
  <si>
    <r>
      <rPr>
        <sz val="18"/>
        <color theme="1"/>
        <rFont val="Calibri"/>
        <family val="1"/>
      </rPr>
      <t>6 3/8</t>
    </r>
  </si>
  <si>
    <r>
      <rPr>
        <sz val="18"/>
        <color theme="1"/>
        <rFont val="Calibri"/>
        <family val="1"/>
      </rPr>
      <t>6 5/8</t>
    </r>
  </si>
  <si>
    <r>
      <rPr>
        <sz val="18"/>
        <color theme="1"/>
        <rFont val="Calibri"/>
        <family val="1"/>
      </rPr>
      <t>6 3/4</t>
    </r>
  </si>
  <si>
    <r>
      <rPr>
        <sz val="18"/>
        <color theme="1"/>
        <rFont val="Calibri"/>
        <family val="1"/>
      </rPr>
      <t>9 3/8</t>
    </r>
  </si>
  <si>
    <r>
      <rPr>
        <sz val="18"/>
        <color theme="1"/>
        <rFont val="Calibri"/>
        <family val="1"/>
      </rPr>
      <t>9 5/8</t>
    </r>
  </si>
  <si>
    <r>
      <rPr>
        <sz val="18"/>
        <color theme="1"/>
        <rFont val="Calibri"/>
        <family val="1"/>
      </rPr>
      <t>9 3/4</t>
    </r>
  </si>
  <si>
    <t>THAM KHẢO CÁCH MAY: MẪU SMS MÃ H06-HD17M MÀU BUNGEE CORD CHUYỂN CÙNG TNSX NGÀY 30.5.24</t>
  </si>
  <si>
    <t>Khách bổ sung thêm comment như bên dưới.
	Đính bọ 2 bên đuôi dây kéo như hình cho các mã hàng áo Zip Hoodie</t>
  </si>
  <si>
    <t>4/6-m tăng 1.3=&gt;1.33</t>
  </si>
  <si>
    <t>H06  SS25   G2635</t>
  </si>
  <si>
    <r>
      <t xml:space="preserve">DÂY KÉO GIỮA THÂN TRƯỚC
SLIDER-DA8LH H3 ANTIQUE SILVERTEETH- GTH ANTIQUE SILVER #5 metal - 5M
left hand insert (mở trái)
</t>
    </r>
    <r>
      <rPr>
        <b/>
        <sz val="22"/>
        <color theme="1"/>
        <rFont val="Muli"/>
      </rPr>
      <t>S - 24 1/4 INCH/ M - 24 1/2 INCH/ L - 25 1/2 INCH/ XL - 26 1/4 INCH/2XL - 27 1/4 INCH</t>
    </r>
  </si>
  <si>
    <r>
      <t>IN :</t>
    </r>
    <r>
      <rPr>
        <b/>
        <sz val="22"/>
        <color theme="1"/>
        <rFont val="Muli"/>
      </rPr>
      <t xml:space="preserve"> </t>
    </r>
  </si>
  <si>
    <r>
      <rPr>
        <b/>
        <u/>
        <sz val="24"/>
        <color theme="1"/>
        <rFont val="Muli"/>
      </rPr>
      <t xml:space="preserve">ĐỊNH VỊ HÌNH IN THÂN TRƯỚC:
</t>
    </r>
    <r>
      <rPr>
        <sz val="24"/>
        <color theme="1"/>
        <rFont val="Muli"/>
      </rPr>
      <t>TỪ ĐƯỜNG TRA TAY (BÊN TRÁI NGƯỜI MẶC) ĐẾN CẠNH  HÌNH IN</t>
    </r>
  </si>
  <si>
    <r>
      <t>THÊU :</t>
    </r>
    <r>
      <rPr>
        <b/>
        <sz val="22"/>
        <color theme="1"/>
        <rFont val="Muli"/>
      </rPr>
      <t xml:space="preserve"> </t>
    </r>
  </si>
  <si>
    <r>
      <t>WASH:</t>
    </r>
    <r>
      <rPr>
        <sz val="22"/>
        <color theme="1"/>
        <rFont val="Muli"/>
      </rPr>
      <t xml:space="preserve"> </t>
    </r>
  </si>
  <si>
    <t>SS25</t>
  </si>
  <si>
    <t>S1</t>
  </si>
  <si>
    <t>H06-0581</t>
  </si>
  <si>
    <t xml:space="preserve">H06-0577 </t>
  </si>
  <si>
    <t>H06-0579</t>
  </si>
  <si>
    <t>NHÃN TRACKING
#24102425S1</t>
  </si>
  <si>
    <t>H06-0586</t>
  </si>
  <si>
    <t>MẮT CÁO 7MM</t>
  </si>
  <si>
    <t>H06-0578</t>
  </si>
  <si>
    <t>DÂY LUỒN DẸP 9MM</t>
  </si>
  <si>
    <t>H06-0585</t>
  </si>
  <si>
    <t>H06-0584</t>
  </si>
  <si>
    <t>H06-0587</t>
  </si>
  <si>
    <t>H06-HD56M</t>
  </si>
  <si>
    <t>THANH QUÝ / QUỲNH - 251</t>
  </si>
  <si>
    <t>2XL</t>
  </si>
  <si>
    <t>HS2025P0571003T00K ÁNH B LOT 0822/8 CẤP ĐỦ SỐ LƯỢNG</t>
  </si>
  <si>
    <t>HS2025P0571004T00K ÁNH B LOT 0822/8 CẤP ĐỦ SỐ LƯỢNG</t>
  </si>
  <si>
    <t>THAM KHẢO CÁCH MAY THEO ÁO MẪU H06-HD56M MÀU BLACK SIZE M CHUYỂN CÙNG TÁC NGHIỆP</t>
  </si>
  <si>
    <t>DESTINATION STICKER</t>
  </si>
  <si>
    <t>H06-0594</t>
  </si>
  <si>
    <t>H06-0588</t>
  </si>
  <si>
    <t>H06-0590</t>
  </si>
  <si>
    <t>H06-0589</t>
  </si>
  <si>
    <t>H06-0593</t>
  </si>
  <si>
    <t>H06-0592</t>
  </si>
  <si>
    <r>
      <t xml:space="preserve">ĐỊNH VỊ HÌNH IN THÂN TRƯỚC:
</t>
    </r>
    <r>
      <rPr>
        <sz val="24"/>
        <color theme="1"/>
        <rFont val="Muli"/>
      </rPr>
      <t>TỪ TRA VAI ĐẾN ĐỈNH HÌNH IN BÊN TRÁI THÂN TRƯỚC</t>
    </r>
  </si>
  <si>
    <t>DUYỆT MÀU SẮC + CHẤT LƯỢNG HÌNH IN THEO ÁO MẪU CHUYỂN CÙNG TÁC NGHIỆP</t>
  </si>
  <si>
    <t>NẰM DƯỚI NHÃN HSCO</t>
  </si>
  <si>
    <t>DÂY KÉO GIỮA THÂN TRƯỚC
SLIDER-DA8LH H3 ANTIQUE SILVERTEETH- GTH ANTIQUE SILVER #5 metal - 5M
left hand insert (mở trái)
S - 24 1/4 INCH/ M - 24 1/2 INCH/ L - 25 1/2 INCH/ XL - 26 1/4 INCH/2XL - 27 1/4 INCH</t>
  </si>
  <si>
    <t>DÂY KÉO GIỮA THÂN TRƯỚC
SLIDER-DA8LH H3 ANTIQUE SILVERTEETH- GTH ANTIQUE SILVER #5 metal - 5M
left hand insert (mở trái)</t>
  </si>
  <si>
    <t>DÁN TRÊN 2 MẶT THÙNG</t>
  </si>
  <si>
    <t>SS25 - S1</t>
  </si>
  <si>
    <t>CẮT CHÍNH XÁC - CHUYỂN BTP ĐỦ SIZE CHO IN</t>
  </si>
  <si>
    <t>UA STYLE
(KHÔNG THỂ HIỆN TRÊN STICKER)</t>
  </si>
  <si>
    <t>H06-ST87M</t>
  </si>
  <si>
    <t>Thomas Campbell Doodles and Dirt Tee Men's</t>
  </si>
  <si>
    <t>T-Shirt Thomas Campbell Griffonnages et Saleté pour Hommes</t>
  </si>
  <si>
    <t>50546-05977-S</t>
  </si>
  <si>
    <t>828432707591</t>
  </si>
  <si>
    <t>50546-05977-M</t>
  </si>
  <si>
    <t>828432707607</t>
  </si>
  <si>
    <t>50546-05977-L</t>
  </si>
  <si>
    <t>THAM KHẢO CÁCH MAY THEO ÁO MẪU H06-PT09M MÀU WHITE SIZE M CHUYỂN CÙNG TÁC NGHIỆP NGÀY 27-SEP-24</t>
  </si>
  <si>
    <t>50546-05977-XL</t>
  </si>
  <si>
    <t>828432707621</t>
  </si>
  <si>
    <t>50546-05977-2X</t>
  </si>
  <si>
    <t>828432707638</t>
  </si>
  <si>
    <t>H06-ST88M</t>
  </si>
  <si>
    <t>Thomas Campbell Logo Tee Men's</t>
  </si>
  <si>
    <t>T-Shirt Thomas Campbell Logo pour Hommes</t>
  </si>
  <si>
    <t>Forest Night</t>
  </si>
  <si>
    <t>TC Nuit de la Forêt</t>
  </si>
  <si>
    <t>50548-01572-S</t>
  </si>
  <si>
    <t>828432707645</t>
  </si>
  <si>
    <t>50548-01572-M</t>
  </si>
  <si>
    <t>828432707652</t>
  </si>
  <si>
    <t>50548-01572-L</t>
  </si>
  <si>
    <t>828432707669</t>
  </si>
  <si>
    <t>50548-01572-XL</t>
  </si>
  <si>
    <t>828432707676</t>
  </si>
  <si>
    <t>50548-01572-2X</t>
  </si>
  <si>
    <t>828432707683</t>
  </si>
  <si>
    <t>H06-ST89M</t>
  </si>
  <si>
    <t>Thomas Campbell Huunee Tee Men's</t>
  </si>
  <si>
    <t>T-Shirt Thomas Campbell Huunee pour Hommes</t>
  </si>
  <si>
    <t>50549-05977-S</t>
  </si>
  <si>
    <t>828432707690</t>
  </si>
  <si>
    <t>50549-05977-M</t>
  </si>
  <si>
    <t>828432707706</t>
  </si>
  <si>
    <t>50549-05977-L</t>
  </si>
  <si>
    <t>828432707713</t>
  </si>
  <si>
    <t>50549-05977-XL</t>
  </si>
  <si>
    <t>828432707720</t>
  </si>
  <si>
    <t>50549-05977-2X</t>
  </si>
  <si>
    <t>828432707737</t>
  </si>
  <si>
    <t>H06-CR35M</t>
  </si>
  <si>
    <t>Thomas Campbell Logo Crew Men's</t>
  </si>
  <si>
    <t>Crew Thomas Campbell Logo pour Hommes</t>
  </si>
  <si>
    <t>50550-05977-S</t>
  </si>
  <si>
    <t>828432707744</t>
  </si>
  <si>
    <t>50550-05977-M</t>
  </si>
  <si>
    <t>828432707751</t>
  </si>
  <si>
    <t>50550-05977-L</t>
  </si>
  <si>
    <t>828432707768</t>
  </si>
  <si>
    <t>50550-05977-XL</t>
  </si>
  <si>
    <t>828432707775</t>
  </si>
  <si>
    <t>50550-05977-2X</t>
  </si>
  <si>
    <t>828432707782</t>
  </si>
  <si>
    <t>H06-HD39M</t>
  </si>
  <si>
    <t>Thomas Campbell Doodles and Dirt Hoodie Men's</t>
  </si>
  <si>
    <t>Chandail à Capuchon Thomas Campbell Doodles and Dirt pour Hommes</t>
  </si>
  <si>
    <t>50551-06113-S</t>
  </si>
  <si>
    <t>828432707799</t>
  </si>
  <si>
    <t>50551-06113-M</t>
  </si>
  <si>
    <t>828432707805</t>
  </si>
  <si>
    <t>50551-06113-L</t>
  </si>
  <si>
    <t>828432707812</t>
  </si>
  <si>
    <t>50551-06113-XL</t>
  </si>
  <si>
    <t>828432707829</t>
  </si>
  <si>
    <t>50551-06113-2X</t>
  </si>
  <si>
    <t>828432707836</t>
  </si>
  <si>
    <t>H06-CR53M</t>
  </si>
  <si>
    <t>Crew Classiques Hommes</t>
  </si>
  <si>
    <t>H06-HD32M</t>
  </si>
  <si>
    <t>Kangourous de Base Hommes</t>
  </si>
  <si>
    <t>Iceberg Green</t>
  </si>
  <si>
    <t>Iceberg Vert</t>
  </si>
  <si>
    <t>50289-01898-S</t>
  </si>
  <si>
    <t>828432705597</t>
  </si>
  <si>
    <t>50289-01898-M</t>
  </si>
  <si>
    <t>828432705603</t>
  </si>
  <si>
    <t>50289-01898-L</t>
  </si>
  <si>
    <t>828432705610</t>
  </si>
  <si>
    <t>50289-01898-XL</t>
  </si>
  <si>
    <t>828432705627</t>
  </si>
  <si>
    <t>50289-01898-2X</t>
  </si>
  <si>
    <t>828432705634</t>
  </si>
  <si>
    <t>Kangourous à Fermeture Éclair Hommes</t>
  </si>
  <si>
    <t>H06-SP11M</t>
  </si>
  <si>
    <t>Shorts de Sport Classiques Hommes</t>
  </si>
  <si>
    <t>50291-00001-S</t>
  </si>
  <si>
    <t>828432631735</t>
  </si>
  <si>
    <t>50291-00001-2X</t>
  </si>
  <si>
    <t>828432631773</t>
  </si>
  <si>
    <t>50291-06113-S</t>
  </si>
  <si>
    <t>828432631889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</si>
  <si>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</si>
  <si>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</si>
  <si>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</si>
  <si>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</si>
  <si>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</si>
  <si>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</si>
  <si>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</si>
  <si>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</si>
  <si>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H06-PA16M</t>
  </si>
  <si>
    <t>Pantalons Sport Classiques Hommes</t>
  </si>
  <si>
    <t>H06-CR26W</t>
  </si>
  <si>
    <t>Crew Classiques Femmes</t>
  </si>
  <si>
    <t>Ash Rose</t>
  </si>
  <si>
    <t>Rose Cendré</t>
  </si>
  <si>
    <t>50297-02077-XS</t>
  </si>
  <si>
    <t>828432705849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</si>
  <si>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</si>
  <si>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</si>
  <si>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</si>
  <si>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</si>
  <si>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</si>
  <si>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</si>
  <si>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</si>
  <si>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</si>
  <si>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50297-01898-XS</t>
  </si>
  <si>
    <t>828432705795</t>
  </si>
  <si>
    <t>50297-01898-S</t>
  </si>
  <si>
    <t>828432705801</t>
  </si>
  <si>
    <t>50297-01898-M</t>
  </si>
  <si>
    <t>828432705818</t>
  </si>
  <si>
    <t>50297-01898-L</t>
  </si>
  <si>
    <t>828432705825</t>
  </si>
  <si>
    <t>50297-01898-XL</t>
  </si>
  <si>
    <t>828432705832</t>
  </si>
  <si>
    <t>H06-PA17W</t>
  </si>
  <si>
    <t>Pantalons Sport Classiques Femmes</t>
  </si>
  <si>
    <t>50298-02077-XS</t>
  </si>
  <si>
    <t>828432705948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</si>
  <si>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</si>
  <si>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</si>
  <si>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</si>
  <si>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</si>
  <si>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</si>
  <si>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</si>
  <si>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</si>
  <si>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</si>
  <si>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50298-01898-XS</t>
  </si>
  <si>
    <t>828432705894</t>
  </si>
  <si>
    <t>50298-01898-S</t>
  </si>
  <si>
    <t>828432705900</t>
  </si>
  <si>
    <t>50298-01898-M</t>
  </si>
  <si>
    <t>828432705917</t>
  </si>
  <si>
    <t>50298-01898-L</t>
  </si>
  <si>
    <t>828432705924</t>
  </si>
  <si>
    <t>50298-01898-XL</t>
  </si>
  <si>
    <t>828432705931</t>
  </si>
  <si>
    <t>H06-SP13W</t>
  </si>
  <si>
    <t>Classic Sweatshort Women's</t>
  </si>
  <si>
    <t>Shorts de Sport Classiques Femmes</t>
  </si>
  <si>
    <t>50307-06113-XS</t>
  </si>
  <si>
    <t>828432634033</t>
  </si>
  <si>
    <t>50307-06113-S</t>
  </si>
  <si>
    <t>828432634040</t>
  </si>
  <si>
    <t>50307-06113-M</t>
  </si>
  <si>
    <t>828432634057</t>
  </si>
  <si>
    <t>50307-06113-L</t>
  </si>
  <si>
    <t>828432634064</t>
  </si>
  <si>
    <t>50307-06113-XL</t>
  </si>
  <si>
    <t>828432634071</t>
  </si>
  <si>
    <t>H06-HD33W</t>
  </si>
  <si>
    <t>Kangourous Classiques Femmes</t>
  </si>
  <si>
    <t>50310-05977-XS</t>
  </si>
  <si>
    <t>828432658619</t>
  </si>
  <si>
    <t>50310-02077-XS</t>
  </si>
  <si>
    <t>828432706143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</si>
  <si>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</si>
  <si>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</si>
  <si>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</si>
  <si>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</si>
  <si>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</si>
  <si>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</si>
  <si>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</si>
  <si>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</si>
  <si>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50310-01898-XS</t>
  </si>
  <si>
    <t>828432706099</t>
  </si>
  <si>
    <t>50310-01898-S</t>
  </si>
  <si>
    <t>828432706105</t>
  </si>
  <si>
    <t>50310-01898-M</t>
  </si>
  <si>
    <t>828432706112</t>
  </si>
  <si>
    <t>50310-01898-L</t>
  </si>
  <si>
    <t>828432706129</t>
  </si>
  <si>
    <t>50310-01898-XL</t>
  </si>
  <si>
    <t>828432706136</t>
  </si>
  <si>
    <t>H06-CG02M-DYE</t>
  </si>
  <si>
    <t>Cardigan Classique à Teinture Pigmentée pour Hommes</t>
  </si>
  <si>
    <t>Abbey Stone</t>
  </si>
  <si>
    <t>Pierre de l'Abbaye</t>
  </si>
  <si>
    <t>50389-06537-S</t>
  </si>
  <si>
    <t>828432707195</t>
  </si>
  <si>
    <t>50389-06537-M</t>
  </si>
  <si>
    <t>828432707201</t>
  </si>
  <si>
    <t>50389-06537-L</t>
  </si>
  <si>
    <t>828432707218</t>
  </si>
  <si>
    <t>50389-06537-XL</t>
  </si>
  <si>
    <t>828432707225</t>
  </si>
  <si>
    <t>50389-06537-2X</t>
  </si>
  <si>
    <t>828432707232</t>
  </si>
  <si>
    <t>H06-JK08W</t>
  </si>
  <si>
    <t>50423-00001-XS</t>
  </si>
  <si>
    <t>828432676453</t>
  </si>
  <si>
    <t>50423-00001-S</t>
  </si>
  <si>
    <t>828432676460</t>
  </si>
  <si>
    <t>50423-00001-M</t>
  </si>
  <si>
    <t>828432676477</t>
  </si>
  <si>
    <t>50423-00001-L</t>
  </si>
  <si>
    <t>828432676484</t>
  </si>
  <si>
    <t>50423-00001-XL</t>
  </si>
  <si>
    <t>828432676491</t>
  </si>
  <si>
    <t>50423-05977-XS</t>
  </si>
  <si>
    <t>828432676507</t>
  </si>
  <si>
    <t>50423-05977-S</t>
  </si>
  <si>
    <t>828432676514</t>
  </si>
  <si>
    <t>50423-05977-M</t>
  </si>
  <si>
    <t>828432676521</t>
  </si>
  <si>
    <t>50423-05977-L</t>
  </si>
  <si>
    <t>828432676538</t>
  </si>
  <si>
    <t>50423-05977-XL</t>
  </si>
  <si>
    <t>828432676545</t>
  </si>
  <si>
    <t>50423-02077-XS</t>
  </si>
  <si>
    <t>828432697854</t>
  </si>
  <si>
    <t>50423-02077-S</t>
  </si>
  <si>
    <t>828432697861</t>
  </si>
  <si>
    <t>50423-02077-M</t>
  </si>
  <si>
    <t>828432697878</t>
  </si>
  <si>
    <t>50423-02077-L</t>
  </si>
  <si>
    <t>828432697885</t>
  </si>
  <si>
    <t>50423-02077-XL</t>
  </si>
  <si>
    <t>828432697892</t>
  </si>
  <si>
    <t>H06-ST54M</t>
  </si>
  <si>
    <t>T-Shirts de Base Hommes</t>
  </si>
  <si>
    <t>50279-01149-S</t>
  </si>
  <si>
    <t>828432629985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</si>
  <si>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</si>
  <si>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</si>
  <si>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</si>
  <si>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</si>
  <si>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</si>
  <si>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</si>
  <si>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</si>
  <si>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</si>
  <si>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</si>
  <si>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</si>
  <si>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</si>
  <si>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</si>
  <si>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</si>
  <si>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</si>
  <si>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</si>
  <si>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</si>
  <si>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</si>
  <si>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</si>
  <si>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50279-01898-S</t>
  </si>
  <si>
    <t>828432705498</t>
  </si>
  <si>
    <t>50279-01898-M</t>
  </si>
  <si>
    <t>828432705504</t>
  </si>
  <si>
    <t>50279-01898-L</t>
  </si>
  <si>
    <t>828432705511</t>
  </si>
  <si>
    <t>50279-01898-XL</t>
  </si>
  <si>
    <t>828432705528</t>
  </si>
  <si>
    <t>50279-01898-2X</t>
  </si>
  <si>
    <t>828432705535</t>
  </si>
  <si>
    <t>H06-ST57M</t>
  </si>
  <si>
    <t>Shop Tee Solid Men's</t>
  </si>
  <si>
    <t>Magasiner T-Shirts Hommes</t>
  </si>
  <si>
    <t>50654-00001-S</t>
  </si>
  <si>
    <t>828432713394</t>
  </si>
  <si>
    <t>50654-00001-M</t>
  </si>
  <si>
    <t>828432713400</t>
  </si>
  <si>
    <t>50654-00001-L</t>
  </si>
  <si>
    <t>828432713417</t>
  </si>
  <si>
    <t>50654-00001-XL</t>
  </si>
  <si>
    <t>828432713424</t>
  </si>
  <si>
    <t>50654-00001-2X</t>
  </si>
  <si>
    <t>828432713431</t>
  </si>
  <si>
    <t>H06-ST127M</t>
  </si>
  <si>
    <t>Faculty Tee Solid Men's</t>
  </si>
  <si>
    <t>T-Shirts Universitaires Hommes</t>
  </si>
  <si>
    <t>50653-00001-S</t>
  </si>
  <si>
    <t>828432712960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</si>
  <si>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</si>
  <si>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</si>
  <si>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</si>
  <si>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</si>
  <si>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</si>
  <si>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</si>
  <si>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</si>
  <si>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</si>
  <si>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H06-PT09M</t>
  </si>
  <si>
    <t>T-shirts à Pochette Hommes</t>
  </si>
  <si>
    <t>50283-00001-S</t>
  </si>
  <si>
    <t>828432630431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</si>
  <si>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</si>
  <si>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</si>
  <si>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</si>
  <si>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</si>
  <si>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</si>
  <si>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</si>
  <si>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</si>
  <si>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</si>
  <si>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50283-06113-S</t>
  </si>
  <si>
    <t>828432705542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</si>
  <si>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</si>
  <si>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</si>
  <si>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</si>
  <si>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</si>
  <si>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</si>
  <si>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</si>
  <si>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</si>
  <si>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</si>
  <si>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H06-ST126W</t>
  </si>
  <si>
    <t>Basic Tee Women's</t>
  </si>
  <si>
    <t>T-Shirts de Base Femmes</t>
  </si>
  <si>
    <t>50293-01149-XS</t>
  </si>
  <si>
    <t>828432632138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</si>
  <si>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</si>
  <si>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</si>
  <si>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</si>
  <si>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</si>
  <si>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</si>
  <si>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</si>
  <si>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</si>
  <si>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</si>
  <si>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</si>
  <si>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Blanc/Noir</t>
  </si>
  <si>
    <t>50293-01821-XS</t>
  </si>
  <si>
    <t>828432632183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</si>
  <si>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</si>
  <si>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</si>
  <si>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</si>
  <si>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</si>
  <si>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</si>
  <si>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</si>
  <si>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</si>
  <si>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</si>
  <si>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H06-ST58W</t>
  </si>
  <si>
    <t>Shop Tee Solid Women's</t>
  </si>
  <si>
    <t>Magasiner T-Shirts Femmes</t>
  </si>
  <si>
    <t>50655-02077-XS</t>
  </si>
  <si>
    <t>828432713448</t>
  </si>
  <si>
    <t>50655-02077-S</t>
  </si>
  <si>
    <t>828432713455</t>
  </si>
  <si>
    <t>50655-02077-M</t>
  </si>
  <si>
    <t>828432713462</t>
  </si>
  <si>
    <t>50655-02077-L</t>
  </si>
  <si>
    <t>828432713479</t>
  </si>
  <si>
    <t>50655-02077-XL</t>
  </si>
  <si>
    <t>828432713486</t>
  </si>
  <si>
    <t>H06-ST55W</t>
  </si>
  <si>
    <t>Faculty Tee Solid Women's</t>
  </si>
  <si>
    <t>T-Shirts Universitaires Femmes</t>
  </si>
  <si>
    <t>IceBerg Green</t>
  </si>
  <si>
    <t>50652-01898-XS</t>
  </si>
  <si>
    <t>828432713493</t>
  </si>
  <si>
    <t>50652-01898-S</t>
  </si>
  <si>
    <t>828432713509</t>
  </si>
  <si>
    <t>50652-01898-M</t>
  </si>
  <si>
    <t>828432713516</t>
  </si>
  <si>
    <t>50652-01898-L</t>
  </si>
  <si>
    <t>828432713523</t>
  </si>
  <si>
    <t>50652-01898-XL</t>
  </si>
  <si>
    <t>828432713530</t>
  </si>
  <si>
    <t>H06-CR27M-DYE</t>
  </si>
  <si>
    <t>Crew Classiques Pigmentés Hommes</t>
  </si>
  <si>
    <t>50324-06537-S</t>
  </si>
  <si>
    <t>828432706297</t>
  </si>
  <si>
    <t>50324-06537-M</t>
  </si>
  <si>
    <t>828432706303</t>
  </si>
  <si>
    <t>50324-06537-L</t>
  </si>
  <si>
    <t>828432706310</t>
  </si>
  <si>
    <t>50324-06537-XL</t>
  </si>
  <si>
    <t>828432706327</t>
  </si>
  <si>
    <t>50324-06537-2X</t>
  </si>
  <si>
    <t>828432706334</t>
  </si>
  <si>
    <t>H06-HD34M-DYE</t>
  </si>
  <si>
    <t>Kangourous Classiques Pigmentés Hommes</t>
  </si>
  <si>
    <t>50326-06537-S</t>
  </si>
  <si>
    <t>828432706341</t>
  </si>
  <si>
    <t>50326-06537-M</t>
  </si>
  <si>
    <t>828432706358</t>
  </si>
  <si>
    <t>50326-06537-L</t>
  </si>
  <si>
    <t>828432706365</t>
  </si>
  <si>
    <t>50326-06537-XL</t>
  </si>
  <si>
    <t>828432706372</t>
  </si>
  <si>
    <t>50326-06537-2X</t>
  </si>
  <si>
    <t>828432706389</t>
  </si>
  <si>
    <t>H06-HD57M</t>
  </si>
  <si>
    <t>Kangourous Universitaires à Fermeture Éclair Hommes</t>
  </si>
  <si>
    <t>Heather Light Grey/Blanc De Blanc</t>
  </si>
  <si>
    <t>H06-PA18M-DYE</t>
  </si>
  <si>
    <t>Pantalons Sport Classiques Pigmentés Hommes</t>
  </si>
  <si>
    <t>50333-00001-S</t>
  </si>
  <si>
    <t>828432660452</t>
  </si>
  <si>
    <t>50333-00001-M</t>
  </si>
  <si>
    <t>828432660469</t>
  </si>
  <si>
    <t>50333-00001-L</t>
  </si>
  <si>
    <t>828432660476</t>
  </si>
  <si>
    <t>50333-00001-XL</t>
  </si>
  <si>
    <t>828432660483</t>
  </si>
  <si>
    <t>50333-00001-2X</t>
  </si>
  <si>
    <t>828432660490</t>
  </si>
  <si>
    <t>H06-HD58M</t>
  </si>
  <si>
    <t>Kangourou Universitaire pour Hommes</t>
  </si>
  <si>
    <t>H06-PA34M</t>
  </si>
  <si>
    <t>Pantalon de Survêtement Classique Délavé Vintage pour Hommes</t>
  </si>
  <si>
    <t>H06-HD30M</t>
  </si>
  <si>
    <t>Grizzly Hoodie Men's</t>
  </si>
  <si>
    <t>Chandail à Capuchon Grizzly pour Hommes</t>
  </si>
  <si>
    <t>50440-05977-S</t>
  </si>
  <si>
    <t>828432703050</t>
  </si>
  <si>
    <t>50440-05977-M</t>
  </si>
  <si>
    <t>828432703067</t>
  </si>
  <si>
    <t>50440-05977-L</t>
  </si>
  <si>
    <t>828432703074</t>
  </si>
  <si>
    <t>50440-05977-XL</t>
  </si>
  <si>
    <t>828432703081</t>
  </si>
  <si>
    <t>50440-05977-2X</t>
  </si>
  <si>
    <t>828432703098</t>
  </si>
  <si>
    <t>H06-CR24W DYE</t>
  </si>
  <si>
    <t>Pigment Dye Ivy Crest Crew Women's</t>
  </si>
  <si>
    <t>Crew Écusson de Lierre à Teinture Pigmentée pour Femmes</t>
  </si>
  <si>
    <t>50445-00001-XS</t>
  </si>
  <si>
    <t>828432707492</t>
  </si>
  <si>
    <t>50445-00001-S</t>
  </si>
  <si>
    <t>828432707508</t>
  </si>
  <si>
    <t>50445-00001-M</t>
  </si>
  <si>
    <t>828432707515</t>
  </si>
  <si>
    <t>50445-00001-L</t>
  </si>
  <si>
    <t>828432707522</t>
  </si>
  <si>
    <t>50445-00001-XL</t>
  </si>
  <si>
    <t>828432707539</t>
  </si>
  <si>
    <t>H06-CR20W</t>
  </si>
  <si>
    <t>Grizzly Crew Women's</t>
  </si>
  <si>
    <t>Crew Grizzly Femmes</t>
  </si>
  <si>
    <t>50446-01898-XS</t>
  </si>
  <si>
    <t>828432703357</t>
  </si>
  <si>
    <t>50446-01898-S</t>
  </si>
  <si>
    <t>828432703364</t>
  </si>
  <si>
    <t>50446-01898-M</t>
  </si>
  <si>
    <t>828432703371</t>
  </si>
  <si>
    <t>50446-01898-L</t>
  </si>
  <si>
    <t>828432703388</t>
  </si>
  <si>
    <t>50446-01898-XL</t>
  </si>
  <si>
    <t>828432703395</t>
  </si>
  <si>
    <t>H06-HD36M</t>
  </si>
  <si>
    <t>Vintage Wash Classic Hoodie Men's</t>
  </si>
  <si>
    <t>Chandail à Capuchon Classique Délavé Vintage pour Hommes</t>
  </si>
  <si>
    <t>50475-00032-S</t>
  </si>
  <si>
    <t>828432707546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</si>
  <si>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</si>
  <si>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</si>
  <si>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</si>
  <si>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</si>
  <si>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</si>
  <si>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</si>
  <si>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</si>
  <si>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</si>
  <si>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H06-PT08M-DYE</t>
  </si>
  <si>
    <t>T-Shirts Pigmentés à Poche Hommes</t>
  </si>
  <si>
    <t>50321-00001-S</t>
  </si>
  <si>
    <t>828432659562</t>
  </si>
  <si>
    <t>50321-00001-M</t>
  </si>
  <si>
    <t>828432659579</t>
  </si>
  <si>
    <t>50321-00001-L</t>
  </si>
  <si>
    <t>828432659586</t>
  </si>
  <si>
    <t>50321-00001-XL</t>
  </si>
  <si>
    <t>828432659593</t>
  </si>
  <si>
    <t>50321-00001-2X</t>
  </si>
  <si>
    <t>828432659609</t>
  </si>
  <si>
    <t>50321-06537-S</t>
  </si>
  <si>
    <t>828432706242</t>
  </si>
  <si>
    <t>50321-06537-M</t>
  </si>
  <si>
    <t>828432706259</t>
  </si>
  <si>
    <t>50321-06537-L</t>
  </si>
  <si>
    <t>828432706266</t>
  </si>
  <si>
    <t>50321-06537-XL</t>
  </si>
  <si>
    <t>828432706273</t>
  </si>
  <si>
    <t>50321-06537-2X</t>
  </si>
  <si>
    <t>828432706280</t>
  </si>
  <si>
    <t>H06-ST61M</t>
  </si>
  <si>
    <t>T-Shirt Suncrest pour Hommes</t>
  </si>
  <si>
    <t>50381-01898-S</t>
  </si>
  <si>
    <t>828432707140</t>
  </si>
  <si>
    <t>50381-01898-M</t>
  </si>
  <si>
    <t>828432707157</t>
  </si>
  <si>
    <t>50381-01898-L</t>
  </si>
  <si>
    <t>828432707164</t>
  </si>
  <si>
    <t>50381-01898-XL</t>
  </si>
  <si>
    <t>828432707171</t>
  </si>
  <si>
    <t>50381-01898-2X</t>
  </si>
  <si>
    <t>828432707188</t>
  </si>
  <si>
    <t>H06-ST44M</t>
  </si>
  <si>
    <t>Grizzly Tee Men's</t>
  </si>
  <si>
    <t>T-Shirt Grizzly Pour Hommes</t>
  </si>
  <si>
    <t>50435-05977-S</t>
  </si>
  <si>
    <t>828432702800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</si>
  <si>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</si>
  <si>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</si>
  <si>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</si>
  <si>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</si>
  <si>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</si>
  <si>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</si>
  <si>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</si>
  <si>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</si>
  <si>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H06-ST53M</t>
  </si>
  <si>
    <t>Silo Tee Men's</t>
  </si>
  <si>
    <t>T-Shirt Silo pour Hommes</t>
  </si>
  <si>
    <t>50437-00001-S</t>
  </si>
  <si>
    <t>828432707393</t>
  </si>
  <si>
    <t>50437-00001-M</t>
  </si>
  <si>
    <t>828432707409</t>
  </si>
  <si>
    <t>50437-00001-L</t>
  </si>
  <si>
    <t>828432707416</t>
  </si>
  <si>
    <t>50437-00001-XL</t>
  </si>
  <si>
    <t>828432707423</t>
  </si>
  <si>
    <t>50437-00001-2X</t>
  </si>
  <si>
    <t>828432707430</t>
  </si>
  <si>
    <t>50437-05977-S</t>
  </si>
  <si>
    <t>828432702954</t>
  </si>
  <si>
    <t>50437-05977-M</t>
  </si>
  <si>
    <t>828432702961</t>
  </si>
  <si>
    <t>50437-05977-L</t>
  </si>
  <si>
    <t>828432702978</t>
  </si>
  <si>
    <t>50437-05977-XL</t>
  </si>
  <si>
    <t>828432702985</t>
  </si>
  <si>
    <t>50437-05977-2X</t>
  </si>
  <si>
    <t>828432702992</t>
  </si>
  <si>
    <t>H06-ST52W-DYE</t>
  </si>
  <si>
    <t>Pigment Dye Ivy Crest Tee Women's</t>
  </si>
  <si>
    <t>T-Shirt Écusson de Lierre à Teinture Pigmentée pour Femmes</t>
  </si>
  <si>
    <t>50441-00001-XS</t>
  </si>
  <si>
    <t>828432707447</t>
  </si>
  <si>
    <t>50441-00001-S</t>
  </si>
  <si>
    <t>828432707454</t>
  </si>
  <si>
    <t>50441-00001-M</t>
  </si>
  <si>
    <t>828432707461</t>
  </si>
  <si>
    <t>50441-00001-L</t>
  </si>
  <si>
    <t>828432707478</t>
  </si>
  <si>
    <t>50441-00001-XL</t>
  </si>
  <si>
    <t>828432707485</t>
  </si>
  <si>
    <t>H06-ST45W</t>
  </si>
  <si>
    <t>Grizzly Tee Women's</t>
  </si>
  <si>
    <t>T-Shirt Grizzly pour Femmes</t>
  </si>
  <si>
    <t>50442-05977-XS</t>
  </si>
  <si>
    <t>828432703258</t>
  </si>
  <si>
    <t>50442-05977-S</t>
  </si>
  <si>
    <t>828432703265</t>
  </si>
  <si>
    <t>50442-05977-M</t>
  </si>
  <si>
    <t>828432703272</t>
  </si>
  <si>
    <t>50442-05977-L</t>
  </si>
  <si>
    <t>828432703289</t>
  </si>
  <si>
    <t>50442-05977-XL</t>
  </si>
  <si>
    <t>828432703296</t>
  </si>
  <si>
    <t>H06-ST128M</t>
  </si>
  <si>
    <t>Vancouver Crest Tee Men's</t>
  </si>
  <si>
    <t>T-Shirt À Écusson Vancouver Pour Hommes</t>
  </si>
  <si>
    <t>50516-06531-S</t>
  </si>
  <si>
    <t>828432664801</t>
  </si>
  <si>
    <t>50516-06531-M</t>
  </si>
  <si>
    <t>828432664818</t>
  </si>
  <si>
    <t>50516-06531-L</t>
  </si>
  <si>
    <t>828432664825</t>
  </si>
  <si>
    <t>50516-06531-XL</t>
  </si>
  <si>
    <t>828432664832</t>
  </si>
  <si>
    <t>50516-06531-2X</t>
  </si>
  <si>
    <t>828432664849</t>
  </si>
  <si>
    <t>H06-ST129W</t>
  </si>
  <si>
    <t>Vancouver Crest Tee Women's</t>
  </si>
  <si>
    <t>T-Shirt À Écusson Vancouver Pour Femmes</t>
  </si>
  <si>
    <t>50518-06531-XS</t>
  </si>
  <si>
    <t>828432665051</t>
  </si>
  <si>
    <t>50518-06531-S</t>
  </si>
  <si>
    <t>828432665068</t>
  </si>
  <si>
    <t>50518-06531-M</t>
  </si>
  <si>
    <t>828432665075</t>
  </si>
  <si>
    <t>50518-06531-L</t>
  </si>
  <si>
    <t>828432665082</t>
  </si>
  <si>
    <t>50518-06531-XL</t>
  </si>
  <si>
    <t>828432665099</t>
  </si>
  <si>
    <t>H06-ST130M</t>
  </si>
  <si>
    <t>Rundle Tee Men's</t>
  </si>
  <si>
    <t>T-Shirt Rundle Pour Hommes</t>
  </si>
  <si>
    <t>50412-06113-2X</t>
  </si>
  <si>
    <t>828432644445</t>
  </si>
  <si>
    <t>50412-06113-L</t>
  </si>
  <si>
    <t>828432644421</t>
  </si>
  <si>
    <t>50412-06113-M</t>
  </si>
  <si>
    <t>828432644414</t>
  </si>
  <si>
    <t>50412-06113-S</t>
  </si>
  <si>
    <t>828432644407</t>
  </si>
  <si>
    <t>50412-06113-XL</t>
  </si>
  <si>
    <t>828432644438</t>
  </si>
  <si>
    <t>H06-ST131W</t>
  </si>
  <si>
    <t>Tourist Tee Women's</t>
  </si>
  <si>
    <t>T-Shirt Touristique Pour Femmes</t>
  </si>
  <si>
    <t>50668-06531-L</t>
  </si>
  <si>
    <t>828432713684</t>
  </si>
  <si>
    <t>50668-06531-M</t>
  </si>
  <si>
    <t>828432713677</t>
  </si>
  <si>
    <t>50668-06531-S</t>
  </si>
  <si>
    <t>828432713660</t>
  </si>
  <si>
    <t>50668-06531-XL</t>
  </si>
  <si>
    <t>828432713691</t>
  </si>
  <si>
    <t>50668-06531-XS</t>
  </si>
  <si>
    <t>828432713653</t>
  </si>
  <si>
    <t>H06-CR54W</t>
  </si>
  <si>
    <t>Tourist Crew Women's</t>
  </si>
  <si>
    <t xml:space="preserve">Crew Touristique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</si>
  <si>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</si>
  <si>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</si>
  <si>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</si>
  <si>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</si>
  <si>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</si>
  <si>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</si>
  <si>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</si>
  <si>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</si>
  <si>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</si>
  <si>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</si>
  <si>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</si>
  <si>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</si>
  <si>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H06-ST132M</t>
  </si>
  <si>
    <t>Parks Tee Men's</t>
  </si>
  <si>
    <t>T-Shirt Parcs Pour Hommes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</si>
  <si>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</si>
  <si>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</si>
  <si>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</si>
  <si>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</si>
  <si>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</si>
  <si>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</si>
  <si>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</si>
  <si>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</si>
  <si>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</si>
  <si>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</si>
  <si>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H06-HD59M</t>
  </si>
  <si>
    <t>Parks Hoodie Men's</t>
  </si>
  <si>
    <t>Sweat à Capuche Parks Pour Hommes</t>
  </si>
  <si>
    <t>Black Beauty</t>
  </si>
  <si>
    <t>Noir Élégance</t>
  </si>
  <si>
    <t>50418-06515-2X</t>
  </si>
  <si>
    <t>828432644735</t>
  </si>
  <si>
    <t>50418-06515-L</t>
  </si>
  <si>
    <t>828432644711</t>
  </si>
  <si>
    <t>50418-06515-M</t>
  </si>
  <si>
    <t>828432644704</t>
  </si>
  <si>
    <t>50418-06515-S</t>
  </si>
  <si>
    <t>828432644698</t>
  </si>
  <si>
    <t>50418-06515-XL</t>
  </si>
  <si>
    <t>828432644728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</si>
</sst>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([$USD]\ * #,##0.00_);_([$USD]\ * \(#,##0.00\);_([$USD]\ * &quot;-&quot;_);_(@_)"/>
    <numFmt numFmtId="174" formatCode="[$-409]d\-mmm;@"/>
    <numFmt numFmtId="175" formatCode="_(* #,##0_);_(* \(#,##0\);_(* &quot;-&quot;??_);_(@_)"/>
    <numFmt numFmtId="176" formatCode="0;[Red]0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b/>
      <sz val="20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48"/>
      <name val="Muli"/>
    </font>
    <font>
      <b/>
      <u/>
      <sz val="24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color theme="1"/>
      <name val="Muli"/>
    </font>
    <font>
      <b/>
      <sz val="44"/>
      <name val="Muli"/>
    </font>
    <font>
      <sz val="10"/>
      <color rgb="FF000000"/>
      <name val="Times New Roman"/>
      <family val="1"/>
    </font>
    <font>
      <b/>
      <sz val="30"/>
      <name val="Muli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6"/>
      <color theme="1"/>
      <name val="Muli"/>
    </font>
    <font>
      <sz val="22"/>
      <color theme="1"/>
      <name val="Muli"/>
    </font>
    <font>
      <b/>
      <sz val="2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9" tint="-0.249977111117893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22"/>
      <color theme="9"/>
      <name val="Muli"/>
    </font>
    <font>
      <sz val="22"/>
      <color indexed="8"/>
      <name val="Muli"/>
    </font>
    <font>
      <b/>
      <sz val="22"/>
      <color indexed="8"/>
      <name val="Muli"/>
    </font>
    <font>
      <sz val="22"/>
      <color theme="9"/>
      <name val="Muli"/>
    </font>
    <font>
      <b/>
      <u/>
      <sz val="22"/>
      <name val="Muli"/>
    </font>
    <font>
      <b/>
      <sz val="48"/>
      <color theme="1"/>
      <name val="Muli"/>
    </font>
    <font>
      <b/>
      <sz val="28"/>
      <color theme="9" tint="-0.249977111117893"/>
      <name val="Muli"/>
    </font>
    <font>
      <b/>
      <sz val="28"/>
      <color indexed="48"/>
      <name val="Muli"/>
    </font>
    <font>
      <b/>
      <sz val="20"/>
      <color indexed="8"/>
      <name val="Muli"/>
    </font>
    <font>
      <b/>
      <sz val="14"/>
      <name val="Muli"/>
    </font>
    <font>
      <sz val="10"/>
      <color rgb="FF000000"/>
      <name val="Verdana"/>
      <family val="2"/>
    </font>
    <font>
      <sz val="9"/>
      <name val="Geneva"/>
      <family val="2"/>
    </font>
    <font>
      <sz val="12"/>
      <color theme="1"/>
      <name val="Calibri"/>
      <family val="1"/>
      <charset val="136"/>
      <scheme val="minor"/>
    </font>
    <font>
      <sz val="10"/>
      <color rgb="FF000000"/>
      <name val="Times New Roman"/>
      <family val="1"/>
    </font>
    <font>
      <b/>
      <sz val="18"/>
      <color theme="1"/>
      <name val="Calibri"/>
      <family val="2"/>
    </font>
    <font>
      <b/>
      <sz val="18"/>
      <color theme="1"/>
      <name val="Calibri"/>
      <family val="1"/>
    </font>
    <font>
      <b/>
      <sz val="18"/>
      <color rgb="FF000000"/>
      <name val="Times New Roman"/>
      <family val="1"/>
    </font>
    <font>
      <b/>
      <sz val="18"/>
      <color theme="1"/>
      <name val="Times New Roman"/>
      <family val="1"/>
    </font>
    <font>
      <b/>
      <sz val="26"/>
      <color theme="1"/>
      <name val="Calibri"/>
      <family val="2"/>
    </font>
    <font>
      <sz val="18"/>
      <color theme="1"/>
      <name val="Calibri"/>
      <family val="2"/>
    </font>
    <font>
      <sz val="18"/>
      <color theme="1"/>
      <name val="Calibri"/>
      <family val="1"/>
    </font>
    <font>
      <sz val="18"/>
      <color rgb="FF000000"/>
      <name val="Times New Roman"/>
      <family val="1"/>
    </font>
    <font>
      <b/>
      <sz val="18"/>
      <color rgb="FFFF0000"/>
      <name val="Calibri"/>
      <family val="2"/>
    </font>
    <font>
      <b/>
      <sz val="18"/>
      <color rgb="FFFF0000"/>
      <name val="Times New Roman"/>
      <family val="1"/>
    </font>
    <font>
      <b/>
      <sz val="22"/>
      <color rgb="FFFF0000"/>
      <name val="Calibri"/>
      <family val="2"/>
    </font>
    <font>
      <b/>
      <sz val="24"/>
      <color rgb="FF000000"/>
      <name val="Times New Roman"/>
      <family val="1"/>
    </font>
    <font>
      <b/>
      <sz val="40"/>
      <color theme="1"/>
      <name val="Muli"/>
    </font>
    <font>
      <b/>
      <sz val="26"/>
      <color theme="1"/>
      <name val="Muli"/>
    </font>
    <font>
      <sz val="13"/>
      <color theme="1"/>
      <name val="Muli"/>
    </font>
    <font>
      <b/>
      <sz val="16"/>
      <color theme="1"/>
      <name val="Muli"/>
    </font>
    <font>
      <sz val="26"/>
      <color theme="1"/>
      <name val="Muli"/>
    </font>
    <font>
      <b/>
      <u/>
      <sz val="26"/>
      <color theme="1"/>
      <name val="Muli"/>
    </font>
    <font>
      <b/>
      <sz val="22"/>
      <color theme="1"/>
      <name val="Muli"/>
    </font>
    <font>
      <b/>
      <i/>
      <sz val="22"/>
      <color theme="1"/>
      <name val="Muli"/>
    </font>
    <font>
      <b/>
      <sz val="20"/>
      <color theme="1"/>
      <name val="Muli"/>
    </font>
    <font>
      <sz val="36"/>
      <color theme="1"/>
      <name val="Muli"/>
    </font>
    <font>
      <b/>
      <sz val="28"/>
      <color theme="1"/>
      <name val="Muli"/>
    </font>
    <font>
      <b/>
      <sz val="30"/>
      <color theme="1"/>
      <name val="Muli"/>
    </font>
    <font>
      <b/>
      <sz val="14"/>
      <color theme="1"/>
      <name val="Muli"/>
    </font>
    <font>
      <sz val="28"/>
      <color theme="1"/>
      <name val="Muli"/>
    </font>
    <font>
      <sz val="24"/>
      <color theme="1"/>
      <name val="Muli"/>
    </font>
    <font>
      <b/>
      <sz val="11"/>
      <color theme="1"/>
      <name val="Muli"/>
    </font>
    <font>
      <sz val="18"/>
      <color theme="1"/>
      <name val="Muli"/>
    </font>
    <font>
      <b/>
      <u/>
      <sz val="22"/>
      <color theme="1"/>
      <name val="Muli"/>
    </font>
    <font>
      <b/>
      <u/>
      <sz val="24"/>
      <color theme="1"/>
      <name val="Muli"/>
    </font>
    <font>
      <b/>
      <sz val="18"/>
      <color theme="1"/>
      <name val="Muli"/>
    </font>
    <font>
      <b/>
      <sz val="38"/>
      <name val="Muli"/>
    </font>
    <font>
      <sz val="38"/>
      <name val="Muli"/>
    </font>
    <font>
      <b/>
      <sz val="35"/>
      <color theme="1"/>
      <name val="Muli"/>
    </font>
    <font>
      <b/>
      <sz val="14"/>
      <name val="Calibri"/>
      <family val="2"/>
      <scheme val="minor"/>
    </font>
    <font>
      <sz val="16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87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4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5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6" applyNumberFormat="0" applyProtection="0">
      <alignment horizontal="right" vertical="center"/>
    </xf>
    <xf numFmtId="0" fontId="2" fillId="8" borderId="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3" fontId="2" fillId="0" borderId="0"/>
    <xf numFmtId="0" fontId="45" fillId="0" borderId="0">
      <alignment vertical="center"/>
    </xf>
    <xf numFmtId="0" fontId="46" fillId="0" borderId="0">
      <alignment vertical="center"/>
    </xf>
    <xf numFmtId="174" fontId="47" fillId="0" borderId="0"/>
    <xf numFmtId="0" fontId="48" fillId="0" borderId="0">
      <alignment vertical="center"/>
    </xf>
    <xf numFmtId="0" fontId="45" fillId="0" borderId="0"/>
    <xf numFmtId="0" fontId="49" fillId="0" borderId="0"/>
    <xf numFmtId="0" fontId="50" fillId="0" borderId="0"/>
    <xf numFmtId="0" fontId="53" fillId="0" borderId="0"/>
    <xf numFmtId="0" fontId="2" fillId="0" borderId="0"/>
    <xf numFmtId="10" fontId="6" fillId="6" borderId="23" applyNumberFormat="0" applyBorder="0" applyAlignment="0" applyProtection="0"/>
    <xf numFmtId="4" fontId="13" fillId="7" borderId="40" applyNumberFormat="0" applyProtection="0">
      <alignment horizontal="right" vertical="center"/>
    </xf>
    <xf numFmtId="0" fontId="2" fillId="8" borderId="40" applyNumberFormat="0" applyProtection="0">
      <alignment horizontal="left" vertical="center" indent="1"/>
    </xf>
    <xf numFmtId="0" fontId="80" fillId="0" borderId="0"/>
    <xf numFmtId="0" fontId="13" fillId="0" borderId="0"/>
    <xf numFmtId="0" fontId="81" fillId="0" borderId="0"/>
    <xf numFmtId="0" fontId="46" fillId="0" borderId="0"/>
    <xf numFmtId="0" fontId="82" fillId="0" borderId="0">
      <alignment vertical="center"/>
    </xf>
    <xf numFmtId="0" fontId="46" fillId="0" borderId="0"/>
    <xf numFmtId="0" fontId="82" fillId="0" borderId="0">
      <alignment vertical="center"/>
    </xf>
    <xf numFmtId="0" fontId="82" fillId="0" borderId="0">
      <alignment vertical="center"/>
    </xf>
    <xf numFmtId="0" fontId="81" fillId="0" borderId="0"/>
    <xf numFmtId="0" fontId="1" fillId="0" borderId="0">
      <alignment vertical="center"/>
    </xf>
    <xf numFmtId="4" fontId="13" fillId="7" borderId="41" applyNumberFormat="0" applyProtection="0">
      <alignment horizontal="right" vertical="center"/>
    </xf>
    <xf numFmtId="0" fontId="2" fillId="8" borderId="41" applyNumberFormat="0" applyProtection="0">
      <alignment horizontal="left" vertical="center" indent="1"/>
    </xf>
    <xf numFmtId="0" fontId="83" fillId="0" borderId="0"/>
  </cellStyleXfs>
  <cellXfs count="584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0" fontId="31" fillId="2" borderId="3" xfId="0" applyFont="1" applyFill="1" applyBorder="1" applyAlignment="1">
      <alignment vertical="center"/>
    </xf>
    <xf numFmtId="0" fontId="31" fillId="2" borderId="3" xfId="0" applyFont="1" applyFill="1" applyBorder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7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55" fillId="0" borderId="0" xfId="60" applyFont="1"/>
    <xf numFmtId="0" fontId="56" fillId="11" borderId="14" xfId="0" applyFont="1" applyFill="1" applyBorder="1" applyAlignment="1">
      <alignment vertical="center"/>
    </xf>
    <xf numFmtId="0" fontId="57" fillId="0" borderId="14" xfId="0" applyFont="1" applyBorder="1" applyAlignment="1">
      <alignment horizontal="center"/>
    </xf>
    <xf numFmtId="0" fontId="57" fillId="0" borderId="14" xfId="0" quotePrefix="1" applyFont="1" applyBorder="1" applyAlignment="1">
      <alignment horizontal="center"/>
    </xf>
    <xf numFmtId="16" fontId="57" fillId="0" borderId="14" xfId="0" quotePrefix="1" applyNumberFormat="1" applyFont="1" applyBorder="1" applyAlignment="1">
      <alignment horizontal="center"/>
    </xf>
    <xf numFmtId="0" fontId="58" fillId="0" borderId="0" xfId="60" applyFont="1" applyAlignment="1">
      <alignment vertical="center"/>
    </xf>
    <xf numFmtId="0" fontId="58" fillId="5" borderId="15" xfId="60" applyFont="1" applyFill="1" applyBorder="1" applyAlignment="1">
      <alignment horizontal="left" vertical="center"/>
    </xf>
    <xf numFmtId="14" fontId="58" fillId="12" borderId="15" xfId="60" applyNumberFormat="1" applyFont="1" applyFill="1" applyBorder="1" applyAlignment="1">
      <alignment horizontal="center" vertical="center"/>
    </xf>
    <xf numFmtId="0" fontId="58" fillId="0" borderId="16" xfId="60" applyFont="1" applyBorder="1" applyAlignment="1">
      <alignment horizontal="center" vertical="center"/>
    </xf>
    <xf numFmtId="0" fontId="58" fillId="12" borderId="15" xfId="60" applyFont="1" applyFill="1" applyBorder="1" applyAlignment="1">
      <alignment horizontal="center" vertical="center"/>
    </xf>
    <xf numFmtId="0" fontId="58" fillId="0" borderId="0" xfId="60" applyFont="1" applyAlignment="1">
      <alignment horizontal="left" vertical="center"/>
    </xf>
    <xf numFmtId="0" fontId="58" fillId="0" borderId="0" xfId="60" applyFont="1" applyAlignment="1">
      <alignment horizontal="center" vertical="center"/>
    </xf>
    <xf numFmtId="0" fontId="0" fillId="0" borderId="10" xfId="0" applyBorder="1"/>
    <xf numFmtId="0" fontId="55" fillId="0" borderId="9" xfId="60" applyFont="1" applyBorder="1"/>
    <xf numFmtId="0" fontId="31" fillId="5" borderId="15" xfId="60" applyFont="1" applyFill="1" applyBorder="1" applyAlignment="1">
      <alignment horizontal="center" vertical="center"/>
    </xf>
    <xf numFmtId="0" fontId="31" fillId="5" borderId="15" xfId="60" applyFont="1" applyFill="1" applyBorder="1" applyAlignment="1">
      <alignment horizontal="center" vertical="center" wrapText="1"/>
    </xf>
    <xf numFmtId="0" fontId="58" fillId="0" borderId="15" xfId="60" applyFont="1" applyBorder="1" applyAlignment="1">
      <alignment horizontal="center" vertical="center"/>
    </xf>
    <xf numFmtId="0" fontId="58" fillId="0" borderId="15" xfId="60" applyFont="1" applyBorder="1" applyAlignment="1">
      <alignment horizontal="center" vertical="center" wrapText="1"/>
    </xf>
    <xf numFmtId="0" fontId="58" fillId="0" borderId="0" xfId="60" applyFont="1" applyAlignment="1">
      <alignment horizontal="left" vertical="center" wrapText="1"/>
    </xf>
    <xf numFmtId="0" fontId="58" fillId="0" borderId="0" xfId="0" applyFont="1" applyAlignment="1">
      <alignment vertical="center"/>
    </xf>
    <xf numFmtId="0" fontId="58" fillId="0" borderId="0" xfId="60" applyFont="1" applyAlignment="1">
      <alignment horizontal="center" vertical="top"/>
    </xf>
    <xf numFmtId="0" fontId="55" fillId="0" borderId="0" xfId="60" applyFont="1" applyAlignment="1">
      <alignment vertical="center"/>
    </xf>
    <xf numFmtId="0" fontId="63" fillId="0" borderId="0" xfId="0" applyFont="1" applyAlignment="1">
      <alignment horizontal="center"/>
    </xf>
    <xf numFmtId="0" fontId="65" fillId="0" borderId="0" xfId="0" applyFont="1"/>
    <xf numFmtId="0" fontId="20" fillId="2" borderId="17" xfId="0" applyFont="1" applyFill="1" applyBorder="1" applyAlignment="1">
      <alignment vertical="center"/>
    </xf>
    <xf numFmtId="0" fontId="21" fillId="2" borderId="17" xfId="0" applyFont="1" applyFill="1" applyBorder="1" applyAlignment="1">
      <alignment vertical="center" wrapText="1"/>
    </xf>
    <xf numFmtId="0" fontId="20" fillId="2" borderId="18" xfId="0" applyFont="1" applyFill="1" applyBorder="1" applyAlignment="1">
      <alignment vertical="center"/>
    </xf>
    <xf numFmtId="0" fontId="66" fillId="3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22" xfId="0" applyFont="1" applyFill="1" applyBorder="1" applyAlignment="1" applyProtection="1">
      <alignment vertical="center"/>
      <protection hidden="1"/>
    </xf>
    <xf numFmtId="0" fontId="28" fillId="2" borderId="22" xfId="0" applyFont="1" applyFill="1" applyBorder="1" applyAlignment="1">
      <alignment horizontal="left" vertical="center"/>
    </xf>
    <xf numFmtId="0" fontId="28" fillId="2" borderId="22" xfId="0" applyFont="1" applyFill="1" applyBorder="1" applyAlignment="1">
      <alignment horizontal="left" vertical="center" wrapText="1"/>
    </xf>
    <xf numFmtId="0" fontId="27" fillId="2" borderId="22" xfId="0" applyFont="1" applyFill="1" applyBorder="1" applyAlignment="1">
      <alignment vertical="center"/>
    </xf>
    <xf numFmtId="0" fontId="34" fillId="2" borderId="22" xfId="0" applyFont="1" applyFill="1" applyBorder="1" applyAlignment="1">
      <alignment vertical="center"/>
    </xf>
    <xf numFmtId="0" fontId="27" fillId="2" borderId="22" xfId="0" applyFont="1" applyFill="1" applyBorder="1" applyAlignment="1">
      <alignment horizontal="left" vertical="center"/>
    </xf>
    <xf numFmtId="15" fontId="27" fillId="2" borderId="22" xfId="0" applyNumberFormat="1" applyFont="1" applyFill="1" applyBorder="1" applyAlignment="1">
      <alignment horizontal="left" vertical="center"/>
    </xf>
    <xf numFmtId="15" fontId="27" fillId="2" borderId="22" xfId="0" applyNumberFormat="1" applyFont="1" applyFill="1" applyBorder="1" applyAlignment="1">
      <alignment horizontal="left" vertical="center" wrapText="1"/>
    </xf>
    <xf numFmtId="164" fontId="27" fillId="2" borderId="22" xfId="0" quotePrefix="1" applyNumberFormat="1" applyFont="1" applyFill="1" applyBorder="1" applyAlignment="1">
      <alignment horizontal="left" vertical="center"/>
    </xf>
    <xf numFmtId="0" fontId="27" fillId="2" borderId="22" xfId="0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/>
    </xf>
    <xf numFmtId="0" fontId="27" fillId="2" borderId="22" xfId="0" applyFont="1" applyFill="1" applyBorder="1" applyAlignment="1">
      <alignment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center" vertical="center"/>
    </xf>
    <xf numFmtId="0" fontId="68" fillId="3" borderId="0" xfId="0" applyFont="1" applyFill="1" applyAlignment="1">
      <alignment vertical="center"/>
    </xf>
    <xf numFmtId="0" fontId="41" fillId="4" borderId="1" xfId="0" quotePrefix="1" applyFont="1" applyFill="1" applyBorder="1" applyAlignment="1">
      <alignment horizontal="center" vertical="center"/>
    </xf>
    <xf numFmtId="0" fontId="68" fillId="2" borderId="1" xfId="0" applyFont="1" applyFill="1" applyBorder="1" applyAlignment="1">
      <alignment horizontal="right" vertical="center"/>
    </xf>
    <xf numFmtId="0" fontId="68" fillId="2" borderId="1" xfId="0" applyFont="1" applyFill="1" applyBorder="1" applyAlignment="1">
      <alignment horizontal="left" vertical="center"/>
    </xf>
    <xf numFmtId="0" fontId="67" fillId="2" borderId="1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vertical="center"/>
    </xf>
    <xf numFmtId="0" fontId="41" fillId="2" borderId="2" xfId="0" applyFont="1" applyFill="1" applyBorder="1" applyAlignment="1">
      <alignment horizontal="center" vertical="center"/>
    </xf>
    <xf numFmtId="3" fontId="41" fillId="2" borderId="2" xfId="0" applyNumberFormat="1" applyFont="1" applyFill="1" applyBorder="1" applyAlignment="1">
      <alignment horizontal="center" vertical="center"/>
    </xf>
    <xf numFmtId="0" fontId="41" fillId="2" borderId="2" xfId="59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13" borderId="2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horizontal="center" vertical="center"/>
    </xf>
    <xf numFmtId="0" fontId="41" fillId="5" borderId="1" xfId="0" quotePrefix="1" applyFont="1" applyFill="1" applyBorder="1" applyAlignment="1">
      <alignment horizontal="center" vertical="center"/>
    </xf>
    <xf numFmtId="0" fontId="69" fillId="14" borderId="1" xfId="0" applyFont="1" applyFill="1" applyBorder="1" applyAlignment="1">
      <alignment horizontal="left" vertical="center"/>
    </xf>
    <xf numFmtId="0" fontId="69" fillId="14" borderId="3" xfId="0" applyFont="1" applyFill="1" applyBorder="1" applyAlignment="1">
      <alignment horizontal="center" vertical="center"/>
    </xf>
    <xf numFmtId="0" fontId="69" fillId="14" borderId="0" xfId="0" applyFont="1" applyFill="1" applyAlignment="1">
      <alignment horizontal="center" vertical="center"/>
    </xf>
    <xf numFmtId="0" fontId="69" fillId="14" borderId="0" xfId="0" applyFont="1" applyFill="1" applyAlignment="1">
      <alignment horizontal="center" vertical="center" wrapText="1"/>
    </xf>
    <xf numFmtId="0" fontId="69" fillId="14" borderId="3" xfId="0" applyFont="1" applyFill="1" applyBorder="1" applyAlignment="1">
      <alignment horizontal="center" vertical="center" wrapText="1"/>
    </xf>
    <xf numFmtId="0" fontId="69" fillId="14" borderId="1" xfId="0" applyFont="1" applyFill="1" applyBorder="1" applyAlignment="1">
      <alignment horizontal="center" vertical="center"/>
    </xf>
    <xf numFmtId="0" fontId="41" fillId="3" borderId="0" xfId="0" applyFont="1" applyFill="1" applyAlignment="1">
      <alignment horizontal="left" vertical="center"/>
    </xf>
    <xf numFmtId="0" fontId="41" fillId="2" borderId="0" xfId="0" applyFont="1" applyFill="1" applyAlignment="1">
      <alignment horizontal="right" vertical="center"/>
    </xf>
    <xf numFmtId="0" fontId="41" fillId="2" borderId="0" xfId="0" applyFont="1" applyFill="1" applyAlignment="1">
      <alignment horizontal="right" vertical="center" wrapText="1"/>
    </xf>
    <xf numFmtId="0" fontId="41" fillId="2" borderId="3" xfId="0" applyFont="1" applyFill="1" applyBorder="1" applyAlignment="1">
      <alignment vertical="center" wrapText="1"/>
    </xf>
    <xf numFmtId="0" fontId="41" fillId="2" borderId="1" xfId="0" applyFont="1" applyFill="1" applyBorder="1" applyAlignment="1">
      <alignment horizontal="right" vertical="center"/>
    </xf>
    <xf numFmtId="0" fontId="41" fillId="13" borderId="1" xfId="0" quotePrefix="1" applyFont="1" applyFill="1" applyBorder="1" applyAlignment="1">
      <alignment horizontal="center" vertical="center"/>
    </xf>
    <xf numFmtId="0" fontId="41" fillId="15" borderId="0" xfId="0" applyFont="1" applyFill="1" applyAlignment="1">
      <alignment horizontal="left" vertical="center"/>
    </xf>
    <xf numFmtId="0" fontId="41" fillId="15" borderId="0" xfId="0" applyFont="1" applyFill="1" applyAlignment="1">
      <alignment horizontal="center" vertical="center"/>
    </xf>
    <xf numFmtId="1" fontId="41" fillId="15" borderId="0" xfId="0" applyNumberFormat="1" applyFont="1" applyFill="1" applyAlignment="1">
      <alignment horizontal="right" vertical="center"/>
    </xf>
    <xf numFmtId="1" fontId="41" fillId="15" borderId="0" xfId="0" applyNumberFormat="1" applyFont="1" applyFill="1" applyAlignment="1">
      <alignment horizontal="center" vertical="center"/>
    </xf>
    <xf numFmtId="0" fontId="54" fillId="3" borderId="0" xfId="0" applyFont="1" applyFill="1" applyAlignment="1">
      <alignment vertical="center"/>
    </xf>
    <xf numFmtId="0" fontId="54" fillId="16" borderId="0" xfId="0" applyFont="1" applyFill="1" applyAlignment="1">
      <alignment horizontal="left" vertical="center"/>
    </xf>
    <xf numFmtId="0" fontId="54" fillId="16" borderId="0" xfId="0" applyFont="1" applyFill="1" applyAlignment="1">
      <alignment horizontal="center" vertical="center"/>
    </xf>
    <xf numFmtId="0" fontId="70" fillId="2" borderId="0" xfId="0" applyFont="1" applyFill="1" applyAlignment="1">
      <alignment vertical="center"/>
    </xf>
    <xf numFmtId="0" fontId="22" fillId="5" borderId="23" xfId="0" applyFont="1" applyFill="1" applyBorder="1" applyAlignment="1">
      <alignment horizontal="center" vertical="center"/>
    </xf>
    <xf numFmtId="0" fontId="22" fillId="5" borderId="23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37" fillId="2" borderId="23" xfId="0" applyFont="1" applyFill="1" applyBorder="1" applyAlignment="1">
      <alignment horizontal="center" vertical="center"/>
    </xf>
    <xf numFmtId="0" fontId="37" fillId="2" borderId="23" xfId="0" applyFont="1" applyFill="1" applyBorder="1" applyAlignment="1">
      <alignment horizontal="center" vertical="center" wrapText="1"/>
    </xf>
    <xf numFmtId="1" fontId="37" fillId="2" borderId="23" xfId="0" applyNumberFormat="1" applyFont="1" applyFill="1" applyBorder="1" applyAlignment="1">
      <alignment horizontal="center" vertical="center" wrapText="1"/>
    </xf>
    <xf numFmtId="0" fontId="37" fillId="0" borderId="23" xfId="0" applyFont="1" applyBorder="1" applyAlignment="1">
      <alignment horizontal="center" vertical="center"/>
    </xf>
    <xf numFmtId="165" fontId="37" fillId="0" borderId="23" xfId="0" applyNumberFormat="1" applyFont="1" applyBorder="1" applyAlignment="1">
      <alignment horizontal="center" vertical="center"/>
    </xf>
    <xf numFmtId="4" fontId="37" fillId="2" borderId="23" xfId="0" applyNumberFormat="1" applyFont="1" applyFill="1" applyBorder="1" applyAlignment="1">
      <alignment horizontal="center" vertical="center"/>
    </xf>
    <xf numFmtId="4" fontId="37" fillId="0" borderId="23" xfId="0" applyNumberFormat="1" applyFont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8" xfId="0" applyFont="1" applyFill="1" applyBorder="1" applyAlignment="1">
      <alignment horizontal="center" vertical="center" wrapText="1"/>
    </xf>
    <xf numFmtId="0" fontId="22" fillId="5" borderId="27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26" fillId="2" borderId="23" xfId="0" applyFont="1" applyFill="1" applyBorder="1" applyAlignment="1">
      <alignment horizontal="center" vertical="center"/>
    </xf>
    <xf numFmtId="1" fontId="71" fillId="0" borderId="23" xfId="1" applyNumberFormat="1" applyFont="1" applyBorder="1" applyAlignment="1">
      <alignment horizontal="center" vertical="center" wrapText="1"/>
    </xf>
    <xf numFmtId="1" fontId="27" fillId="0" borderId="23" xfId="1" applyNumberFormat="1" applyFont="1" applyBorder="1" applyAlignment="1">
      <alignment horizontal="center" vertical="center" wrapText="1"/>
    </xf>
    <xf numFmtId="1" fontId="26" fillId="2" borderId="23" xfId="0" applyNumberFormat="1" applyFont="1" applyFill="1" applyBorder="1" applyAlignment="1">
      <alignment horizontal="center" vertical="center"/>
    </xf>
    <xf numFmtId="165" fontId="26" fillId="2" borderId="23" xfId="0" applyNumberFormat="1" applyFont="1" applyFill="1" applyBorder="1" applyAlignment="1">
      <alignment horizontal="center" vertical="center"/>
    </xf>
    <xf numFmtId="1" fontId="27" fillId="2" borderId="23" xfId="0" applyNumberFormat="1" applyFont="1" applyFill="1" applyBorder="1" applyAlignment="1">
      <alignment horizontal="center" vertical="center"/>
    </xf>
    <xf numFmtId="0" fontId="66" fillId="2" borderId="0" xfId="0" applyFont="1" applyFill="1" applyAlignment="1">
      <alignment vertical="center"/>
    </xf>
    <xf numFmtId="2" fontId="26" fillId="2" borderId="2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 wrapText="1"/>
    </xf>
    <xf numFmtId="0" fontId="73" fillId="2" borderId="0" xfId="0" applyFont="1" applyFill="1" applyAlignment="1">
      <alignment horizontal="left" vertical="center"/>
    </xf>
    <xf numFmtId="0" fontId="73" fillId="2" borderId="0" xfId="0" applyFont="1" applyFill="1" applyAlignment="1">
      <alignment vertical="center"/>
    </xf>
    <xf numFmtId="0" fontId="73" fillId="2" borderId="0" xfId="0" applyFont="1" applyFill="1" applyAlignment="1">
      <alignment vertical="center" wrapText="1"/>
    </xf>
    <xf numFmtId="166" fontId="26" fillId="2" borderId="0" xfId="0" applyNumberFormat="1" applyFont="1" applyFill="1" applyAlignment="1">
      <alignment horizontal="center" vertical="center"/>
    </xf>
    <xf numFmtId="0" fontId="74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0" fontId="27" fillId="0" borderId="32" xfId="0" quotePrefix="1" applyFont="1" applyBorder="1" applyAlignment="1">
      <alignment horizontal="center" vertical="center"/>
    </xf>
    <xf numFmtId="1" fontId="26" fillId="2" borderId="30" xfId="0" applyNumberFormat="1" applyFont="1" applyFill="1" applyBorder="1" applyAlignment="1">
      <alignment vertical="center" wrapText="1"/>
    </xf>
    <xf numFmtId="0" fontId="26" fillId="2" borderId="35" xfId="0" quotePrefix="1" applyFont="1" applyFill="1" applyBorder="1" applyAlignment="1">
      <alignment vertical="center" wrapText="1"/>
    </xf>
    <xf numFmtId="0" fontId="26" fillId="2" borderId="36" xfId="0" quotePrefix="1" applyFont="1" applyFill="1" applyBorder="1" applyAlignment="1">
      <alignment vertical="center" wrapText="1"/>
    </xf>
    <xf numFmtId="0" fontId="26" fillId="2" borderId="36" xfId="0" quotePrefix="1" applyFont="1" applyFill="1" applyBorder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12" fontId="27" fillId="0" borderId="30" xfId="0" quotePrefix="1" applyNumberFormat="1" applyFont="1" applyBorder="1" applyAlignment="1">
      <alignment vertical="center" wrapText="1"/>
    </xf>
    <xf numFmtId="12" fontId="27" fillId="0" borderId="23" xfId="0" quotePrefix="1" applyNumberFormat="1" applyFont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left" vertical="center"/>
    </xf>
    <xf numFmtId="0" fontId="27" fillId="2" borderId="23" xfId="0" quotePrefix="1" applyFont="1" applyFill="1" applyBorder="1" applyAlignment="1">
      <alignment horizontal="left" vertical="center"/>
    </xf>
    <xf numFmtId="0" fontId="27" fillId="2" borderId="23" xfId="0" applyFont="1" applyFill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62" fillId="0" borderId="0" xfId="0" applyFont="1" applyAlignment="1">
      <alignment vertical="center" wrapText="1"/>
    </xf>
    <xf numFmtId="0" fontId="52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29" fillId="0" borderId="0" xfId="2" applyFont="1" applyAlignment="1">
      <alignment horizontal="center" vertical="center"/>
    </xf>
    <xf numFmtId="0" fontId="77" fillId="2" borderId="1" xfId="0" applyFont="1" applyFill="1" applyBorder="1" applyAlignment="1">
      <alignment horizontal="left" vertical="center" wrapText="1"/>
    </xf>
    <xf numFmtId="0" fontId="76" fillId="2" borderId="1" xfId="0" applyFont="1" applyFill="1" applyBorder="1" applyAlignment="1">
      <alignment horizontal="left" vertical="center" wrapText="1"/>
    </xf>
    <xf numFmtId="1" fontId="71" fillId="0" borderId="23" xfId="1" applyNumberFormat="1" applyFont="1" applyBorder="1" applyAlignment="1">
      <alignment vertical="center" wrapText="1"/>
    </xf>
    <xf numFmtId="1" fontId="72" fillId="0" borderId="23" xfId="1" applyNumberFormat="1" applyFont="1" applyBorder="1" applyAlignment="1">
      <alignment horizontal="center" vertical="center" wrapText="1"/>
    </xf>
    <xf numFmtId="1" fontId="72" fillId="0" borderId="33" xfId="1" applyNumberFormat="1" applyFont="1" applyBorder="1" applyAlignment="1">
      <alignment horizontal="center" vertical="center" wrapText="1"/>
    </xf>
    <xf numFmtId="0" fontId="86" fillId="0" borderId="0" xfId="69" applyFont="1" applyAlignment="1">
      <alignment horizontal="left" vertical="top"/>
    </xf>
    <xf numFmtId="0" fontId="84" fillId="0" borderId="45" xfId="69" applyFont="1" applyBorder="1" applyAlignment="1">
      <alignment horizontal="left" vertical="top" wrapText="1"/>
    </xf>
    <xf numFmtId="0" fontId="84" fillId="0" borderId="46" xfId="69" applyFont="1" applyBorder="1" applyAlignment="1">
      <alignment horizontal="left" vertical="top" wrapText="1"/>
    </xf>
    <xf numFmtId="0" fontId="84" fillId="0" borderId="46" xfId="69" applyFont="1" applyBorder="1" applyAlignment="1">
      <alignment horizontal="center" vertical="top" wrapText="1"/>
    </xf>
    <xf numFmtId="0" fontId="87" fillId="0" borderId="46" xfId="69" applyFont="1" applyBorder="1" applyAlignment="1">
      <alignment horizontal="left" wrapText="1"/>
    </xf>
    <xf numFmtId="14" fontId="84" fillId="0" borderId="46" xfId="69" applyNumberFormat="1" applyFont="1" applyBorder="1" applyAlignment="1">
      <alignment horizontal="right" vertical="top" shrinkToFit="1"/>
    </xf>
    <xf numFmtId="0" fontId="87" fillId="0" borderId="47" xfId="69" applyFont="1" applyBorder="1" applyAlignment="1">
      <alignment horizontal="left" wrapText="1"/>
    </xf>
    <xf numFmtId="0" fontId="84" fillId="0" borderId="48" xfId="69" applyFont="1" applyBorder="1" applyAlignment="1">
      <alignment horizontal="left" vertical="top" wrapText="1"/>
    </xf>
    <xf numFmtId="1" fontId="84" fillId="0" borderId="0" xfId="69" applyNumberFormat="1" applyFont="1" applyAlignment="1">
      <alignment horizontal="left" vertical="top" indent="5" shrinkToFit="1"/>
    </xf>
    <xf numFmtId="0" fontId="87" fillId="0" borderId="0" xfId="69" applyFont="1" applyAlignment="1">
      <alignment horizontal="left" wrapText="1"/>
    </xf>
    <xf numFmtId="0" fontId="87" fillId="0" borderId="0" xfId="69" applyFont="1" applyAlignment="1">
      <alignment horizontal="center" wrapText="1"/>
    </xf>
    <xf numFmtId="0" fontId="84" fillId="0" borderId="0" xfId="69" applyFont="1" applyAlignment="1">
      <alignment horizontal="left" vertical="top" wrapText="1"/>
    </xf>
    <xf numFmtId="0" fontId="87" fillId="0" borderId="49" xfId="69" applyFont="1" applyBorder="1" applyAlignment="1">
      <alignment horizontal="left" wrapText="1"/>
    </xf>
    <xf numFmtId="0" fontId="84" fillId="0" borderId="50" xfId="69" applyFont="1" applyBorder="1" applyAlignment="1">
      <alignment horizontal="left" vertical="top" wrapText="1"/>
    </xf>
    <xf numFmtId="0" fontId="84" fillId="0" borderId="42" xfId="69" applyFont="1" applyBorder="1" applyAlignment="1">
      <alignment horizontal="center" vertical="center" wrapText="1"/>
    </xf>
    <xf numFmtId="0" fontId="84" fillId="0" borderId="34" xfId="69" applyFont="1" applyBorder="1" applyAlignment="1">
      <alignment vertical="center" wrapText="1"/>
    </xf>
    <xf numFmtId="0" fontId="84" fillId="0" borderId="34" xfId="69" applyFont="1" applyBorder="1" applyAlignment="1">
      <alignment horizontal="left" vertical="center" wrapText="1"/>
    </xf>
    <xf numFmtId="0" fontId="84" fillId="0" borderId="34" xfId="69" applyFont="1" applyBorder="1" applyAlignment="1">
      <alignment horizontal="center" vertical="center" wrapText="1"/>
    </xf>
    <xf numFmtId="0" fontId="84" fillId="18" borderId="34" xfId="69" applyFont="1" applyFill="1" applyBorder="1" applyAlignment="1">
      <alignment horizontal="center" vertical="center" wrapText="1"/>
    </xf>
    <xf numFmtId="0" fontId="84" fillId="0" borderId="34" xfId="69" applyFont="1" applyBorder="1" applyAlignment="1">
      <alignment horizontal="left" vertical="center" wrapText="1" indent="1"/>
    </xf>
    <xf numFmtId="0" fontId="84" fillId="0" borderId="51" xfId="69" applyFont="1" applyBorder="1" applyAlignment="1">
      <alignment horizontal="center" vertical="center" wrapText="1"/>
    </xf>
    <xf numFmtId="0" fontId="84" fillId="18" borderId="54" xfId="69" applyFont="1" applyFill="1" applyBorder="1" applyAlignment="1">
      <alignment horizontal="center" vertical="center" wrapText="1"/>
    </xf>
    <xf numFmtId="0" fontId="84" fillId="19" borderId="54" xfId="69" applyFont="1" applyFill="1" applyBorder="1" applyAlignment="1">
      <alignment horizontal="center" vertical="center" wrapText="1"/>
    </xf>
    <xf numFmtId="0" fontId="84" fillId="0" borderId="54" xfId="69" applyFont="1" applyBorder="1" applyAlignment="1">
      <alignment horizontal="center" vertical="center" wrapText="1"/>
    </xf>
    <xf numFmtId="0" fontId="86" fillId="0" borderId="0" xfId="69" applyFont="1" applyAlignment="1">
      <alignment horizontal="center" vertical="center"/>
    </xf>
    <xf numFmtId="0" fontId="89" fillId="0" borderId="42" xfId="69" applyFont="1" applyBorder="1" applyAlignment="1">
      <alignment horizontal="center" vertical="center" wrapText="1"/>
    </xf>
    <xf numFmtId="0" fontId="89" fillId="0" borderId="23" xfId="69" applyFont="1" applyBorder="1" applyAlignment="1">
      <alignment vertical="center" wrapText="1"/>
    </xf>
    <xf numFmtId="0" fontId="89" fillId="0" borderId="23" xfId="69" applyFont="1" applyBorder="1" applyAlignment="1">
      <alignment horizontal="left" vertical="center" wrapText="1"/>
    </xf>
    <xf numFmtId="12" fontId="89" fillId="0" borderId="23" xfId="69" applyNumberFormat="1" applyFont="1" applyBorder="1" applyAlignment="1">
      <alignment horizontal="center" vertical="center" wrapText="1"/>
    </xf>
    <xf numFmtId="12" fontId="84" fillId="18" borderId="23" xfId="69" applyNumberFormat="1" applyFont="1" applyFill="1" applyBorder="1" applyAlignment="1">
      <alignment horizontal="center" vertical="center" wrapText="1"/>
    </xf>
    <xf numFmtId="12" fontId="89" fillId="0" borderId="44" xfId="69" applyNumberFormat="1" applyFont="1" applyBorder="1" applyAlignment="1">
      <alignment horizontal="center" vertical="center" wrapText="1"/>
    </xf>
    <xf numFmtId="12" fontId="89" fillId="18" borderId="52" xfId="69" applyNumberFormat="1" applyFont="1" applyFill="1" applyBorder="1" applyAlignment="1">
      <alignment horizontal="center" vertical="center" shrinkToFit="1"/>
    </xf>
    <xf numFmtId="12" fontId="84" fillId="19" borderId="52" xfId="69" applyNumberFormat="1" applyFont="1" applyFill="1" applyBorder="1" applyAlignment="1">
      <alignment horizontal="center" vertical="center" shrinkToFit="1"/>
    </xf>
    <xf numFmtId="12" fontId="89" fillId="0" borderId="52" xfId="69" applyNumberFormat="1" applyFont="1" applyBorder="1" applyAlignment="1">
      <alignment horizontal="center" vertical="center" wrapText="1"/>
    </xf>
    <xf numFmtId="0" fontId="91" fillId="0" borderId="0" xfId="69" applyFont="1" applyAlignment="1">
      <alignment horizontal="left" vertical="center"/>
    </xf>
    <xf numFmtId="12" fontId="92" fillId="18" borderId="23" xfId="69" applyNumberFormat="1" applyFont="1" applyFill="1" applyBorder="1" applyAlignment="1">
      <alignment horizontal="center" vertical="center" wrapText="1"/>
    </xf>
    <xf numFmtId="1" fontId="89" fillId="0" borderId="23" xfId="69" applyNumberFormat="1" applyFont="1" applyBorder="1" applyAlignment="1">
      <alignment horizontal="center" vertical="center" shrinkToFit="1"/>
    </xf>
    <xf numFmtId="12" fontId="89" fillId="0" borderId="44" xfId="69" applyNumberFormat="1" applyFont="1" applyBorder="1" applyAlignment="1">
      <alignment horizontal="center" vertical="center" shrinkToFit="1"/>
    </xf>
    <xf numFmtId="12" fontId="89" fillId="0" borderId="52" xfId="69" applyNumberFormat="1" applyFont="1" applyBorder="1" applyAlignment="1">
      <alignment horizontal="center" vertical="center" shrinkToFit="1"/>
    </xf>
    <xf numFmtId="12" fontId="89" fillId="18" borderId="52" xfId="69" applyNumberFormat="1" applyFont="1" applyFill="1" applyBorder="1" applyAlignment="1">
      <alignment horizontal="center" vertical="center" wrapText="1"/>
    </xf>
    <xf numFmtId="12" fontId="84" fillId="19" borderId="52" xfId="69" applyNumberFormat="1" applyFont="1" applyFill="1" applyBorder="1" applyAlignment="1">
      <alignment horizontal="center" vertical="center" wrapText="1"/>
    </xf>
    <xf numFmtId="12" fontId="89" fillId="0" borderId="23" xfId="69" applyNumberFormat="1" applyFont="1" applyBorder="1" applyAlignment="1">
      <alignment horizontal="center" vertical="center" shrinkToFit="1"/>
    </xf>
    <xf numFmtId="12" fontId="89" fillId="0" borderId="42" xfId="69" applyNumberFormat="1" applyFont="1" applyBorder="1" applyAlignment="1">
      <alignment horizontal="center" vertical="center" wrapText="1"/>
    </xf>
    <xf numFmtId="0" fontId="84" fillId="20" borderId="23" xfId="69" applyFont="1" applyFill="1" applyBorder="1" applyAlignment="1">
      <alignment horizontal="left" vertical="center" wrapText="1"/>
    </xf>
    <xf numFmtId="12" fontId="89" fillId="20" borderId="23" xfId="69" applyNumberFormat="1" applyFont="1" applyFill="1" applyBorder="1" applyAlignment="1">
      <alignment horizontal="center" vertical="center" wrapText="1"/>
    </xf>
    <xf numFmtId="12" fontId="92" fillId="20" borderId="52" xfId="69" applyNumberFormat="1" applyFont="1" applyFill="1" applyBorder="1" applyAlignment="1">
      <alignment horizontal="center" vertical="center" wrapText="1"/>
    </xf>
    <xf numFmtId="12" fontId="92" fillId="18" borderId="52" xfId="69" applyNumberFormat="1" applyFont="1" applyFill="1" applyBorder="1" applyAlignment="1">
      <alignment horizontal="center" vertical="center" wrapText="1"/>
    </xf>
    <xf numFmtId="12" fontId="92" fillId="20" borderId="42" xfId="69" applyNumberFormat="1" applyFont="1" applyFill="1" applyBorder="1" applyAlignment="1">
      <alignment horizontal="center" vertical="center" wrapText="1"/>
    </xf>
    <xf numFmtId="0" fontId="93" fillId="20" borderId="23" xfId="69" applyFont="1" applyFill="1" applyBorder="1" applyAlignment="1">
      <alignment horizontal="center" vertical="center"/>
    </xf>
    <xf numFmtId="0" fontId="93" fillId="0" borderId="0" xfId="69" applyFont="1" applyAlignment="1">
      <alignment vertical="center"/>
    </xf>
    <xf numFmtId="0" fontId="86" fillId="0" borderId="0" xfId="69" applyFont="1" applyAlignment="1">
      <alignment vertical="center"/>
    </xf>
    <xf numFmtId="12" fontId="89" fillId="18" borderId="23" xfId="69" applyNumberFormat="1" applyFont="1" applyFill="1" applyBorder="1" applyAlignment="1">
      <alignment horizontal="center" vertical="center" wrapText="1"/>
    </xf>
    <xf numFmtId="12" fontId="84" fillId="19" borderId="23" xfId="69" applyNumberFormat="1" applyFont="1" applyFill="1" applyBorder="1" applyAlignment="1">
      <alignment horizontal="center" vertical="center" wrapText="1"/>
    </xf>
    <xf numFmtId="12" fontId="89" fillId="0" borderId="32" xfId="69" applyNumberFormat="1" applyFont="1" applyBorder="1" applyAlignment="1">
      <alignment horizontal="center" vertical="center" wrapText="1"/>
    </xf>
    <xf numFmtId="12" fontId="89" fillId="0" borderId="47" xfId="69" applyNumberFormat="1" applyFont="1" applyBorder="1" applyAlignment="1">
      <alignment horizontal="center" vertical="center" shrinkToFit="1"/>
    </xf>
    <xf numFmtId="12" fontId="89" fillId="18" borderId="53" xfId="69" applyNumberFormat="1" applyFont="1" applyFill="1" applyBorder="1" applyAlignment="1">
      <alignment horizontal="center" vertical="center" wrapText="1"/>
    </xf>
    <xf numFmtId="12" fontId="84" fillId="19" borderId="53" xfId="69" applyNumberFormat="1" applyFont="1" applyFill="1" applyBorder="1" applyAlignment="1">
      <alignment horizontal="center" vertical="center" wrapText="1"/>
    </xf>
    <xf numFmtId="12" fontId="89" fillId="0" borderId="53" xfId="69" applyNumberFormat="1" applyFont="1" applyBorder="1" applyAlignment="1">
      <alignment horizontal="center" vertical="center" wrapText="1"/>
    </xf>
    <xf numFmtId="0" fontId="89" fillId="0" borderId="0" xfId="69" applyFont="1" applyAlignment="1">
      <alignment horizontal="center" vertical="center" wrapText="1"/>
    </xf>
    <xf numFmtId="0" fontId="89" fillId="0" borderId="0" xfId="69" applyFont="1" applyAlignment="1">
      <alignment vertical="center" wrapText="1"/>
    </xf>
    <xf numFmtId="12" fontId="89" fillId="0" borderId="0" xfId="69" applyNumberFormat="1" applyFont="1" applyAlignment="1">
      <alignment horizontal="center" vertical="center" wrapText="1"/>
    </xf>
    <xf numFmtId="0" fontId="91" fillId="0" borderId="0" xfId="69" applyFont="1" applyAlignment="1">
      <alignment horizontal="left" vertical="top"/>
    </xf>
    <xf numFmtId="0" fontId="86" fillId="18" borderId="23" xfId="69" applyFont="1" applyFill="1" applyBorder="1" applyAlignment="1">
      <alignment horizontal="center" vertical="center"/>
    </xf>
    <xf numFmtId="0" fontId="91" fillId="0" borderId="0" xfId="69" applyFont="1" applyAlignment="1">
      <alignment horizontal="center" vertical="top"/>
    </xf>
    <xf numFmtId="0" fontId="87" fillId="0" borderId="55" xfId="69" applyFont="1" applyBorder="1" applyAlignment="1">
      <alignment horizontal="left" wrapText="1"/>
    </xf>
    <xf numFmtId="0" fontId="87" fillId="0" borderId="51" xfId="69" applyFont="1" applyBorder="1" applyAlignment="1">
      <alignment horizontal="left" wrapText="1"/>
    </xf>
    <xf numFmtId="0" fontId="84" fillId="0" borderId="23" xfId="69" applyFont="1" applyBorder="1" applyAlignment="1">
      <alignment vertical="center" wrapText="1"/>
    </xf>
    <xf numFmtId="0" fontId="84" fillId="0" borderId="23" xfId="69" applyFont="1" applyBorder="1" applyAlignment="1">
      <alignment horizontal="left" vertical="center" wrapText="1"/>
    </xf>
    <xf numFmtId="0" fontId="84" fillId="0" borderId="23" xfId="69" applyFont="1" applyBorder="1" applyAlignment="1">
      <alignment horizontal="center" vertical="center" wrapText="1"/>
    </xf>
    <xf numFmtId="0" fontId="84" fillId="0" borderId="23" xfId="69" applyFont="1" applyBorder="1" applyAlignment="1">
      <alignment horizontal="left" vertical="center" wrapText="1" indent="1"/>
    </xf>
    <xf numFmtId="0" fontId="84" fillId="0" borderId="44" xfId="69" applyFont="1" applyBorder="1" applyAlignment="1">
      <alignment horizontal="center" vertical="center" wrapText="1"/>
    </xf>
    <xf numFmtId="0" fontId="84" fillId="18" borderId="52" xfId="69" applyFont="1" applyFill="1" applyBorder="1" applyAlignment="1">
      <alignment horizontal="center" vertical="center" wrapText="1"/>
    </xf>
    <xf numFmtId="0" fontId="84" fillId="0" borderId="52" xfId="69" applyFont="1" applyBorder="1" applyAlignment="1">
      <alignment horizontal="center" vertical="center" wrapText="1"/>
    </xf>
    <xf numFmtId="0" fontId="89" fillId="0" borderId="44" xfId="69" applyFont="1" applyBorder="1" applyAlignment="1">
      <alignment horizontal="center" vertical="center" wrapText="1"/>
    </xf>
    <xf numFmtId="1" fontId="84" fillId="18" borderId="52" xfId="69" applyNumberFormat="1" applyFont="1" applyFill="1" applyBorder="1" applyAlignment="1">
      <alignment horizontal="center" vertical="center" shrinkToFit="1"/>
    </xf>
    <xf numFmtId="0" fontId="89" fillId="0" borderId="52" xfId="69" applyFont="1" applyBorder="1" applyAlignment="1">
      <alignment horizontal="center" vertical="center" wrapText="1"/>
    </xf>
    <xf numFmtId="1" fontId="89" fillId="0" borderId="44" xfId="69" applyNumberFormat="1" applyFont="1" applyBorder="1" applyAlignment="1">
      <alignment horizontal="center" vertical="center" shrinkToFit="1"/>
    </xf>
    <xf numFmtId="1" fontId="89" fillId="0" borderId="52" xfId="69" applyNumberFormat="1" applyFont="1" applyBorder="1" applyAlignment="1">
      <alignment horizontal="center" vertical="center" shrinkToFit="1"/>
    </xf>
    <xf numFmtId="12" fontId="84" fillId="0" borderId="23" xfId="69" applyNumberFormat="1" applyFont="1" applyBorder="1" applyAlignment="1">
      <alignment horizontal="center" vertical="center" wrapText="1"/>
    </xf>
    <xf numFmtId="0" fontId="92" fillId="0" borderId="44" xfId="69" applyFont="1" applyBorder="1" applyAlignment="1">
      <alignment horizontal="center" vertical="center" wrapText="1"/>
    </xf>
    <xf numFmtId="12" fontId="92" fillId="0" borderId="52" xfId="69" applyNumberFormat="1" applyFont="1" applyBorder="1" applyAlignment="1">
      <alignment horizontal="center" vertical="center" wrapText="1"/>
    </xf>
    <xf numFmtId="12" fontId="92" fillId="0" borderId="42" xfId="69" applyNumberFormat="1" applyFont="1" applyBorder="1" applyAlignment="1">
      <alignment horizontal="center" vertical="center" wrapText="1"/>
    </xf>
    <xf numFmtId="12" fontId="84" fillId="18" borderId="52" xfId="69" applyNumberFormat="1" applyFont="1" applyFill="1" applyBorder="1" applyAlignment="1">
      <alignment horizontal="center" vertical="center" wrapText="1"/>
    </xf>
    <xf numFmtId="0" fontId="93" fillId="0" borderId="32" xfId="69" applyFont="1" applyBorder="1" applyAlignment="1">
      <alignment horizontal="center" vertical="center"/>
    </xf>
    <xf numFmtId="176" fontId="89" fillId="0" borderId="44" xfId="69" applyNumberFormat="1" applyFont="1" applyBorder="1" applyAlignment="1">
      <alignment horizontal="center" vertical="center" shrinkToFit="1"/>
    </xf>
    <xf numFmtId="0" fontId="97" fillId="3" borderId="0" xfId="0" applyFont="1" applyFill="1" applyAlignment="1">
      <alignment horizontal="left" vertical="center"/>
    </xf>
    <xf numFmtId="0" fontId="98" fillId="2" borderId="17" xfId="0" applyFont="1" applyFill="1" applyBorder="1" applyAlignment="1">
      <alignment vertical="center"/>
    </xf>
    <xf numFmtId="0" fontId="97" fillId="2" borderId="17" xfId="0" applyFont="1" applyFill="1" applyBorder="1" applyAlignment="1">
      <alignment vertical="center" wrapText="1"/>
    </xf>
    <xf numFmtId="0" fontId="98" fillId="2" borderId="18" xfId="0" applyFont="1" applyFill="1" applyBorder="1" applyAlignment="1">
      <alignment vertical="center"/>
    </xf>
    <xf numFmtId="0" fontId="98" fillId="2" borderId="0" xfId="0" applyFont="1" applyFill="1" applyAlignment="1">
      <alignment vertical="center"/>
    </xf>
    <xf numFmtId="0" fontId="100" fillId="2" borderId="0" xfId="0" applyFont="1" applyFill="1" applyAlignment="1">
      <alignment vertical="center"/>
    </xf>
    <xf numFmtId="0" fontId="97" fillId="2" borderId="0" xfId="0" applyFont="1" applyFill="1" applyAlignment="1">
      <alignment vertical="center"/>
    </xf>
    <xf numFmtId="0" fontId="100" fillId="2" borderId="0" xfId="0" applyFont="1" applyFill="1" applyAlignment="1">
      <alignment vertical="center" wrapText="1"/>
    </xf>
    <xf numFmtId="0" fontId="101" fillId="2" borderId="0" xfId="0" applyFont="1" applyFill="1" applyAlignment="1">
      <alignment vertical="center"/>
    </xf>
    <xf numFmtId="0" fontId="97" fillId="2" borderId="0" xfId="0" applyFont="1" applyFill="1" applyAlignment="1">
      <alignment vertical="center" wrapText="1"/>
    </xf>
    <xf numFmtId="0" fontId="100" fillId="0" borderId="0" xfId="0" applyFont="1" applyAlignment="1">
      <alignment vertical="center"/>
    </xf>
    <xf numFmtId="0" fontId="97" fillId="0" borderId="0" xfId="0" applyFont="1" applyAlignment="1">
      <alignment vertical="center"/>
    </xf>
    <xf numFmtId="0" fontId="97" fillId="3" borderId="0" xfId="0" applyFont="1" applyFill="1" applyAlignment="1">
      <alignment horizontal="left" vertical="center" wrapText="1"/>
    </xf>
    <xf numFmtId="0" fontId="97" fillId="0" borderId="0" xfId="0" applyFont="1" applyAlignment="1">
      <alignment vertical="center" wrapText="1"/>
    </xf>
    <xf numFmtId="0" fontId="62" fillId="2" borderId="0" xfId="0" applyFont="1" applyFill="1" applyAlignment="1">
      <alignment vertical="center"/>
    </xf>
    <xf numFmtId="0" fontId="102" fillId="2" borderId="0" xfId="0" applyFont="1" applyFill="1" applyAlignment="1">
      <alignment horizontal="left" vertical="center"/>
    </xf>
    <xf numFmtId="0" fontId="102" fillId="3" borderId="0" xfId="0" applyFont="1" applyFill="1" applyAlignment="1">
      <alignment vertical="center"/>
    </xf>
    <xf numFmtId="0" fontId="102" fillId="2" borderId="0" xfId="0" applyFont="1" applyFill="1" applyAlignment="1">
      <alignment vertical="center"/>
    </xf>
    <xf numFmtId="0" fontId="102" fillId="2" borderId="0" xfId="0" applyFont="1" applyFill="1" applyAlignment="1">
      <alignment vertical="center" wrapText="1"/>
    </xf>
    <xf numFmtId="0" fontId="102" fillId="2" borderId="22" xfId="0" applyFont="1" applyFill="1" applyBorder="1" applyAlignment="1" applyProtection="1">
      <alignment vertical="center"/>
      <protection hidden="1"/>
    </xf>
    <xf numFmtId="0" fontId="103" fillId="2" borderId="22" xfId="0" applyFont="1" applyFill="1" applyBorder="1" applyAlignment="1">
      <alignment horizontal="left" vertical="center"/>
    </xf>
    <xf numFmtId="0" fontId="103" fillId="2" borderId="22" xfId="0" applyFont="1" applyFill="1" applyBorder="1" applyAlignment="1">
      <alignment horizontal="left" vertical="center" wrapText="1"/>
    </xf>
    <xf numFmtId="0" fontId="102" fillId="2" borderId="22" xfId="0" applyFont="1" applyFill="1" applyBorder="1" applyAlignment="1">
      <alignment vertical="center"/>
    </xf>
    <xf numFmtId="0" fontId="104" fillId="2" borderId="22" xfId="0" applyFont="1" applyFill="1" applyBorder="1" applyAlignment="1">
      <alignment vertical="center"/>
    </xf>
    <xf numFmtId="0" fontId="102" fillId="2" borderId="22" xfId="0" applyFont="1" applyFill="1" applyBorder="1" applyAlignment="1">
      <alignment horizontal="left" vertical="center"/>
    </xf>
    <xf numFmtId="15" fontId="102" fillId="2" borderId="22" xfId="0" applyNumberFormat="1" applyFont="1" applyFill="1" applyBorder="1" applyAlignment="1">
      <alignment horizontal="left" vertical="center"/>
    </xf>
    <xf numFmtId="15" fontId="102" fillId="2" borderId="22" xfId="0" applyNumberFormat="1" applyFont="1" applyFill="1" applyBorder="1" applyAlignment="1">
      <alignment horizontal="left" vertical="center" wrapText="1"/>
    </xf>
    <xf numFmtId="164" fontId="102" fillId="2" borderId="22" xfId="0" quotePrefix="1" applyNumberFormat="1" applyFont="1" applyFill="1" applyBorder="1" applyAlignment="1">
      <alignment horizontal="left" vertical="center"/>
    </xf>
    <xf numFmtId="0" fontId="102" fillId="2" borderId="22" xfId="0" applyFont="1" applyFill="1" applyBorder="1" applyAlignment="1">
      <alignment horizontal="center" vertical="center" wrapText="1"/>
    </xf>
    <xf numFmtId="0" fontId="102" fillId="2" borderId="22" xfId="0" applyFont="1" applyFill="1" applyBorder="1" applyAlignment="1">
      <alignment horizontal="center" vertical="center"/>
    </xf>
    <xf numFmtId="0" fontId="102" fillId="2" borderId="22" xfId="0" applyFont="1" applyFill="1" applyBorder="1" applyAlignment="1">
      <alignment vertical="center" wrapText="1"/>
    </xf>
    <xf numFmtId="0" fontId="102" fillId="3" borderId="0" xfId="0" applyFont="1" applyFill="1" applyAlignment="1">
      <alignment horizontal="left" vertical="center"/>
    </xf>
    <xf numFmtId="0" fontId="102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105" fillId="2" borderId="0" xfId="0" applyFont="1" applyFill="1" applyAlignment="1">
      <alignment vertical="center"/>
    </xf>
    <xf numFmtId="0" fontId="61" fillId="2" borderId="1" xfId="0" applyFont="1" applyFill="1" applyBorder="1" applyAlignment="1">
      <alignment horizontal="center" vertical="center"/>
    </xf>
    <xf numFmtId="0" fontId="61" fillId="3" borderId="0" xfId="0" applyFont="1" applyFill="1" applyAlignment="1">
      <alignment vertical="center"/>
    </xf>
    <xf numFmtId="0" fontId="61" fillId="4" borderId="1" xfId="0" quotePrefix="1" applyFont="1" applyFill="1" applyBorder="1" applyAlignment="1">
      <alignment horizontal="center" vertical="center"/>
    </xf>
    <xf numFmtId="0" fontId="61" fillId="2" borderId="1" xfId="0" applyFont="1" applyFill="1" applyBorder="1" applyAlignment="1">
      <alignment horizontal="right" vertical="center"/>
    </xf>
    <xf numFmtId="0" fontId="106" fillId="2" borderId="1" xfId="0" applyFont="1" applyFill="1" applyBorder="1" applyAlignment="1">
      <alignment horizontal="left" vertical="center" wrapText="1"/>
    </xf>
    <xf numFmtId="0" fontId="61" fillId="2" borderId="2" xfId="0" applyFont="1" applyFill="1" applyBorder="1" applyAlignment="1">
      <alignment horizontal="left" vertical="center"/>
    </xf>
    <xf numFmtId="0" fontId="61" fillId="2" borderId="2" xfId="0" applyFont="1" applyFill="1" applyBorder="1" applyAlignment="1">
      <alignment vertical="center"/>
    </xf>
    <xf numFmtId="0" fontId="61" fillId="2" borderId="2" xfId="0" applyFont="1" applyFill="1" applyBorder="1" applyAlignment="1">
      <alignment horizontal="center" vertical="center"/>
    </xf>
    <xf numFmtId="3" fontId="61" fillId="2" borderId="2" xfId="0" applyNumberFormat="1" applyFont="1" applyFill="1" applyBorder="1" applyAlignment="1">
      <alignment horizontal="center" vertical="center"/>
    </xf>
    <xf numFmtId="0" fontId="61" fillId="2" borderId="2" xfId="59" applyNumberFormat="1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61" fillId="13" borderId="2" xfId="0" applyFont="1" applyFill="1" applyBorder="1" applyAlignment="1">
      <alignment horizontal="center" vertical="center"/>
    </xf>
    <xf numFmtId="0" fontId="61" fillId="5" borderId="2" xfId="0" applyFont="1" applyFill="1" applyBorder="1" applyAlignment="1">
      <alignment vertical="center"/>
    </xf>
    <xf numFmtId="1" fontId="61" fillId="13" borderId="2" xfId="0" applyNumberFormat="1" applyFont="1" applyFill="1" applyBorder="1" applyAlignment="1">
      <alignment vertical="center"/>
    </xf>
    <xf numFmtId="1" fontId="61" fillId="13" borderId="2" xfId="0" applyNumberFormat="1" applyFont="1" applyFill="1" applyBorder="1" applyAlignment="1">
      <alignment horizontal="center" vertical="center"/>
    </xf>
    <xf numFmtId="0" fontId="61" fillId="5" borderId="1" xfId="0" quotePrefix="1" applyFont="1" applyFill="1" applyBorder="1" applyAlignment="1">
      <alignment horizontal="center" vertical="center"/>
    </xf>
    <xf numFmtId="0" fontId="96" fillId="14" borderId="1" xfId="0" applyFont="1" applyFill="1" applyBorder="1" applyAlignment="1">
      <alignment horizontal="left" vertical="center"/>
    </xf>
    <xf numFmtId="0" fontId="96" fillId="14" borderId="3" xfId="0" applyFont="1" applyFill="1" applyBorder="1" applyAlignment="1">
      <alignment horizontal="center" vertical="center"/>
    </xf>
    <xf numFmtId="0" fontId="96" fillId="14" borderId="0" xfId="0" applyFont="1" applyFill="1" applyAlignment="1">
      <alignment horizontal="center" vertical="center"/>
    </xf>
    <xf numFmtId="0" fontId="96" fillId="14" borderId="0" xfId="0" applyFont="1" applyFill="1" applyAlignment="1">
      <alignment horizontal="center" vertical="center" wrapText="1"/>
    </xf>
    <xf numFmtId="0" fontId="96" fillId="14" borderId="3" xfId="0" applyFont="1" applyFill="1" applyBorder="1" applyAlignment="1">
      <alignment horizontal="center" vertical="center" wrapText="1"/>
    </xf>
    <xf numFmtId="0" fontId="96" fillId="14" borderId="1" xfId="0" applyFont="1" applyFill="1" applyBorder="1" applyAlignment="1">
      <alignment horizontal="center" vertical="center"/>
    </xf>
    <xf numFmtId="0" fontId="61" fillId="3" borderId="0" xfId="0" applyFont="1" applyFill="1" applyAlignment="1">
      <alignment horizontal="left" vertical="center"/>
    </xf>
    <xf numFmtId="0" fontId="61" fillId="2" borderId="0" xfId="0" applyFont="1" applyFill="1" applyAlignment="1">
      <alignment horizontal="right" vertical="center"/>
    </xf>
    <xf numFmtId="0" fontId="61" fillId="2" borderId="0" xfId="0" applyFont="1" applyFill="1" applyAlignment="1">
      <alignment horizontal="right" vertical="center" wrapText="1"/>
    </xf>
    <xf numFmtId="0" fontId="61" fillId="2" borderId="3" xfId="0" applyFont="1" applyFill="1" applyBorder="1" applyAlignment="1">
      <alignment vertical="center" wrapText="1"/>
    </xf>
    <xf numFmtId="0" fontId="61" fillId="15" borderId="0" xfId="0" applyFont="1" applyFill="1" applyAlignment="1">
      <alignment horizontal="left" vertical="center"/>
    </xf>
    <xf numFmtId="0" fontId="61" fillId="15" borderId="0" xfId="0" applyFont="1" applyFill="1" applyAlignment="1">
      <alignment horizontal="center" vertical="center"/>
    </xf>
    <xf numFmtId="1" fontId="61" fillId="15" borderId="0" xfId="0" applyNumberFormat="1" applyFont="1" applyFill="1" applyAlignment="1">
      <alignment horizontal="right" vertical="center"/>
    </xf>
    <xf numFmtId="1" fontId="61" fillId="15" borderId="0" xfId="0" applyNumberFormat="1" applyFont="1" applyFill="1" applyAlignment="1">
      <alignment horizontal="center" vertical="center"/>
    </xf>
    <xf numFmtId="0" fontId="107" fillId="3" borderId="0" xfId="0" applyFont="1" applyFill="1" applyAlignment="1">
      <alignment vertical="center"/>
    </xf>
    <xf numFmtId="0" fontId="107" fillId="16" borderId="0" xfId="0" applyFont="1" applyFill="1" applyAlignment="1">
      <alignment horizontal="left" vertical="center"/>
    </xf>
    <xf numFmtId="0" fontId="107" fillId="16" borderId="0" xfId="0" applyFont="1" applyFill="1" applyAlignment="1">
      <alignment horizontal="center" vertical="center"/>
    </xf>
    <xf numFmtId="0" fontId="108" fillId="2" borderId="0" xfId="0" applyFont="1" applyFill="1" applyAlignment="1">
      <alignment vertical="center"/>
    </xf>
    <xf numFmtId="0" fontId="99" fillId="5" borderId="23" xfId="0" applyFont="1" applyFill="1" applyBorder="1" applyAlignment="1">
      <alignment horizontal="center" vertical="center"/>
    </xf>
    <xf numFmtId="0" fontId="99" fillId="5" borderId="23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/>
    </xf>
    <xf numFmtId="0" fontId="109" fillId="2" borderId="0" xfId="0" applyFont="1" applyFill="1" applyAlignment="1">
      <alignment horizontal="center" vertical="center"/>
    </xf>
    <xf numFmtId="0" fontId="110" fillId="2" borderId="23" xfId="0" applyFont="1" applyFill="1" applyBorder="1" applyAlignment="1">
      <alignment horizontal="center" vertical="center"/>
    </xf>
    <xf numFmtId="0" fontId="110" fillId="2" borderId="23" xfId="0" applyFont="1" applyFill="1" applyBorder="1" applyAlignment="1">
      <alignment horizontal="center" vertical="center" wrapText="1"/>
    </xf>
    <xf numFmtId="1" fontId="110" fillId="2" borderId="23" xfId="0" applyNumberFormat="1" applyFont="1" applyFill="1" applyBorder="1" applyAlignment="1">
      <alignment horizontal="center" vertical="center" wrapText="1"/>
    </xf>
    <xf numFmtId="0" fontId="110" fillId="0" borderId="23" xfId="0" applyFont="1" applyBorder="1" applyAlignment="1">
      <alignment horizontal="center" vertical="center"/>
    </xf>
    <xf numFmtId="165" fontId="110" fillId="0" borderId="23" xfId="0" applyNumberFormat="1" applyFont="1" applyBorder="1" applyAlignment="1">
      <alignment horizontal="center" vertical="center"/>
    </xf>
    <xf numFmtId="4" fontId="110" fillId="2" borderId="23" xfId="0" applyNumberFormat="1" applyFont="1" applyFill="1" applyBorder="1" applyAlignment="1">
      <alignment horizontal="center" vertical="center"/>
    </xf>
    <xf numFmtId="3" fontId="110" fillId="0" borderId="23" xfId="0" applyNumberFormat="1" applyFont="1" applyBorder="1" applyAlignment="1">
      <alignment horizontal="center" vertical="center"/>
    </xf>
    <xf numFmtId="0" fontId="110" fillId="2" borderId="0" xfId="0" applyFont="1" applyFill="1" applyAlignment="1">
      <alignment vertical="center"/>
    </xf>
    <xf numFmtId="0" fontId="111" fillId="2" borderId="0" xfId="0" applyFont="1" applyFill="1" applyAlignment="1">
      <alignment vertical="center"/>
    </xf>
    <xf numFmtId="0" fontId="111" fillId="2" borderId="0" xfId="0" applyFont="1" applyFill="1" applyAlignment="1">
      <alignment vertical="center" wrapText="1"/>
    </xf>
    <xf numFmtId="0" fontId="111" fillId="2" borderId="0" xfId="0" applyFont="1" applyFill="1" applyAlignment="1">
      <alignment horizontal="center" vertical="center"/>
    </xf>
    <xf numFmtId="0" fontId="112" fillId="2" borderId="0" xfId="0" applyFont="1" applyFill="1" applyAlignment="1">
      <alignment horizontal="center" vertical="center"/>
    </xf>
    <xf numFmtId="0" fontId="62" fillId="2" borderId="23" xfId="0" applyFont="1" applyFill="1" applyBorder="1" applyAlignment="1">
      <alignment horizontal="center" vertical="center"/>
    </xf>
    <xf numFmtId="1" fontId="62" fillId="0" borderId="23" xfId="1" applyNumberFormat="1" applyFont="1" applyBorder="1" applyAlignment="1">
      <alignment horizontal="center" vertical="center" wrapText="1"/>
    </xf>
    <xf numFmtId="1" fontId="102" fillId="0" borderId="23" xfId="1" applyNumberFormat="1" applyFont="1" applyBorder="1" applyAlignment="1">
      <alignment horizontal="center" vertical="center" wrapText="1"/>
    </xf>
    <xf numFmtId="1" fontId="62" fillId="2" borderId="23" xfId="0" applyNumberFormat="1" applyFont="1" applyFill="1" applyBorder="1" applyAlignment="1">
      <alignment horizontal="center" vertical="center"/>
    </xf>
    <xf numFmtId="2" fontId="62" fillId="2" borderId="23" xfId="0" applyNumberFormat="1" applyFont="1" applyFill="1" applyBorder="1" applyAlignment="1">
      <alignment horizontal="center" vertical="center"/>
    </xf>
    <xf numFmtId="165" fontId="62" fillId="2" borderId="23" xfId="0" applyNumberFormat="1" applyFont="1" applyFill="1" applyBorder="1" applyAlignment="1">
      <alignment horizontal="center" vertical="center"/>
    </xf>
    <xf numFmtId="1" fontId="102" fillId="2" borderId="23" xfId="0" applyNumberFormat="1" applyFont="1" applyFill="1" applyBorder="1" applyAlignment="1">
      <alignment horizontal="center" vertical="center"/>
    </xf>
    <xf numFmtId="1" fontId="62" fillId="0" borderId="32" xfId="1" applyNumberFormat="1" applyFont="1" applyBorder="1" applyAlignment="1">
      <alignment horizontal="center" vertical="center" wrapText="1"/>
    </xf>
    <xf numFmtId="1" fontId="102" fillId="0" borderId="32" xfId="1" applyNumberFormat="1" applyFont="1" applyBorder="1" applyAlignment="1">
      <alignment horizontal="center" vertical="center" wrapText="1"/>
    </xf>
    <xf numFmtId="1" fontId="104" fillId="0" borderId="32" xfId="1" applyNumberFormat="1" applyFont="1" applyBorder="1" applyAlignment="1">
      <alignment horizontal="center" vertical="center" wrapText="1"/>
    </xf>
    <xf numFmtId="0" fontId="111" fillId="2" borderId="3" xfId="0" applyFont="1" applyFill="1" applyBorder="1" applyAlignment="1">
      <alignment vertical="center" wrapText="1"/>
    </xf>
    <xf numFmtId="0" fontId="111" fillId="2" borderId="3" xfId="0" applyFont="1" applyFill="1" applyBorder="1" applyAlignment="1">
      <alignment vertical="center"/>
    </xf>
    <xf numFmtId="0" fontId="62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left" vertical="center"/>
    </xf>
    <xf numFmtId="0" fontId="62" fillId="2" borderId="0" xfId="0" applyFont="1" applyFill="1" applyAlignment="1">
      <alignment vertical="center" wrapText="1"/>
    </xf>
    <xf numFmtId="166" fontId="62" fillId="2" borderId="0" xfId="0" applyNumberFormat="1" applyFont="1" applyFill="1" applyAlignment="1">
      <alignment horizontal="center" vertical="center"/>
    </xf>
    <xf numFmtId="0" fontId="113" fillId="2" borderId="0" xfId="0" applyFont="1" applyFill="1" applyAlignment="1">
      <alignment horizontal="left" vertical="center"/>
    </xf>
    <xf numFmtId="0" fontId="44" fillId="2" borderId="0" xfId="0" applyFont="1" applyFill="1" applyAlignment="1">
      <alignment vertical="center"/>
    </xf>
    <xf numFmtId="0" fontId="102" fillId="0" borderId="32" xfId="0" quotePrefix="1" applyFont="1" applyBorder="1" applyAlignment="1">
      <alignment horizontal="center" vertical="center"/>
    </xf>
    <xf numFmtId="1" fontId="62" fillId="2" borderId="30" xfId="0" applyNumberFormat="1" applyFont="1" applyFill="1" applyBorder="1" applyAlignment="1">
      <alignment vertical="center" wrapText="1"/>
    </xf>
    <xf numFmtId="0" fontId="62" fillId="2" borderId="35" xfId="0" quotePrefix="1" applyFont="1" applyFill="1" applyBorder="1" applyAlignment="1">
      <alignment vertical="center" wrapText="1"/>
    </xf>
    <xf numFmtId="0" fontId="62" fillId="2" borderId="36" xfId="0" quotePrefix="1" applyFont="1" applyFill="1" applyBorder="1" applyAlignment="1">
      <alignment vertical="center" wrapText="1"/>
    </xf>
    <xf numFmtId="0" fontId="62" fillId="2" borderId="36" xfId="0" quotePrefix="1" applyFont="1" applyFill="1" applyBorder="1" applyAlignment="1">
      <alignment horizontal="center" vertical="center" wrapText="1"/>
    </xf>
    <xf numFmtId="0" fontId="62" fillId="2" borderId="37" xfId="0" quotePrefix="1" applyFont="1" applyFill="1" applyBorder="1" applyAlignment="1">
      <alignment horizontal="center" vertical="center" wrapText="1"/>
    </xf>
    <xf numFmtId="12" fontId="102" fillId="0" borderId="30" xfId="0" quotePrefix="1" applyNumberFormat="1" applyFont="1" applyBorder="1" applyAlignment="1">
      <alignment vertical="center" wrapText="1"/>
    </xf>
    <xf numFmtId="12" fontId="102" fillId="0" borderId="23" xfId="0" quotePrefix="1" applyNumberFormat="1" applyFont="1" applyBorder="1" applyAlignment="1">
      <alignment horizontal="center" vertical="center" wrapText="1"/>
    </xf>
    <xf numFmtId="0" fontId="62" fillId="2" borderId="0" xfId="0" quotePrefix="1" applyFont="1" applyFill="1" applyAlignment="1">
      <alignment horizontal="left" vertical="center"/>
    </xf>
    <xf numFmtId="0" fontId="102" fillId="2" borderId="23" xfId="0" quotePrefix="1" applyFont="1" applyFill="1" applyBorder="1" applyAlignment="1">
      <alignment horizontal="left" vertical="center"/>
    </xf>
    <xf numFmtId="0" fontId="102" fillId="2" borderId="23" xfId="0" applyFont="1" applyFill="1" applyBorder="1" applyAlignment="1">
      <alignment horizontal="center" vertical="center"/>
    </xf>
    <xf numFmtId="0" fontId="102" fillId="2" borderId="0" xfId="0" applyFont="1" applyFill="1" applyAlignment="1">
      <alignment horizontal="center" vertical="center"/>
    </xf>
    <xf numFmtId="166" fontId="102" fillId="2" borderId="0" xfId="0" applyNumberFormat="1" applyFont="1" applyFill="1" applyAlignment="1">
      <alignment horizontal="center" vertical="center"/>
    </xf>
    <xf numFmtId="0" fontId="115" fillId="5" borderId="23" xfId="0" applyFont="1" applyFill="1" applyBorder="1" applyAlignment="1">
      <alignment horizontal="center" vertical="center"/>
    </xf>
    <xf numFmtId="0" fontId="115" fillId="5" borderId="23" xfId="0" applyFont="1" applyFill="1" applyBorder="1" applyAlignment="1">
      <alignment horizontal="center" vertical="center" wrapText="1"/>
    </xf>
    <xf numFmtId="0" fontId="116" fillId="0" borderId="23" xfId="2" applyFont="1" applyBorder="1" applyAlignment="1">
      <alignment horizontal="center" vertical="center"/>
    </xf>
    <xf numFmtId="0" fontId="116" fillId="17" borderId="23" xfId="2" applyFont="1" applyFill="1" applyBorder="1" applyAlignment="1">
      <alignment horizontal="center" vertical="center" wrapText="1"/>
    </xf>
    <xf numFmtId="0" fontId="116" fillId="5" borderId="23" xfId="2" applyFont="1" applyFill="1" applyBorder="1" applyAlignment="1">
      <alignment horizontal="center" vertical="center" wrapText="1"/>
    </xf>
    <xf numFmtId="0" fontId="116" fillId="5" borderId="23" xfId="2" applyFont="1" applyFill="1" applyBorder="1" applyAlignment="1">
      <alignment horizontal="center" vertical="center"/>
    </xf>
    <xf numFmtId="0" fontId="117" fillId="0" borderId="23" xfId="2" applyFont="1" applyBorder="1" applyAlignment="1">
      <alignment horizontal="center" vertical="center" wrapText="1"/>
    </xf>
    <xf numFmtId="0" fontId="117" fillId="0" borderId="23" xfId="2" applyFont="1" applyBorder="1" applyAlignment="1">
      <alignment vertical="center" wrapText="1"/>
    </xf>
    <xf numFmtId="1" fontId="116" fillId="5" borderId="23" xfId="2" applyNumberFormat="1" applyFont="1" applyFill="1" applyBorder="1" applyAlignment="1">
      <alignment horizontal="center" vertical="center" wrapText="1"/>
    </xf>
    <xf numFmtId="1" fontId="116" fillId="0" borderId="23" xfId="2" applyNumberFormat="1" applyFont="1" applyBorder="1" applyAlignment="1">
      <alignment horizontal="center" vertical="center" wrapText="1"/>
    </xf>
    <xf numFmtId="0" fontId="117" fillId="0" borderId="23" xfId="2" quotePrefix="1" applyFont="1" applyBorder="1" applyAlignment="1">
      <alignment horizontal="center" vertical="center" wrapText="1"/>
    </xf>
    <xf numFmtId="0" fontId="116" fillId="0" borderId="23" xfId="2" applyFont="1" applyBorder="1"/>
    <xf numFmtId="0" fontId="62" fillId="2" borderId="0" xfId="0" applyFont="1" applyFill="1" applyAlignment="1">
      <alignment horizontal="center" vertical="center" wrapText="1"/>
    </xf>
    <xf numFmtId="1" fontId="62" fillId="0" borderId="0" xfId="1" applyNumberFormat="1" applyFont="1" applyAlignment="1">
      <alignment horizontal="center" vertical="center" wrapText="1"/>
    </xf>
    <xf numFmtId="1" fontId="102" fillId="0" borderId="0" xfId="1" applyNumberFormat="1" applyFont="1" applyAlignment="1">
      <alignment horizontal="center" vertical="center" wrapText="1"/>
    </xf>
    <xf numFmtId="1" fontId="62" fillId="2" borderId="0" xfId="0" applyNumberFormat="1" applyFont="1" applyFill="1" applyAlignment="1">
      <alignment horizontal="center" vertical="center" wrapText="1"/>
    </xf>
    <xf numFmtId="1" fontId="62" fillId="2" borderId="0" xfId="0" applyNumberFormat="1" applyFont="1" applyFill="1" applyAlignment="1">
      <alignment horizontal="center" vertical="center"/>
    </xf>
    <xf numFmtId="2" fontId="62" fillId="2" borderId="0" xfId="0" applyNumberFormat="1" applyFont="1" applyFill="1" applyAlignment="1">
      <alignment horizontal="center" vertical="center"/>
    </xf>
    <xf numFmtId="165" fontId="62" fillId="2" borderId="0" xfId="0" applyNumberFormat="1" applyFont="1" applyFill="1" applyAlignment="1">
      <alignment horizontal="center" vertical="center"/>
    </xf>
    <xf numFmtId="1" fontId="102" fillId="2" borderId="0" xfId="0" applyNumberFormat="1" applyFont="1" applyFill="1" applyAlignment="1">
      <alignment horizontal="center" vertical="center"/>
    </xf>
    <xf numFmtId="1" fontId="102" fillId="2" borderId="0" xfId="0" quotePrefix="1" applyNumberFormat="1" applyFont="1" applyFill="1" applyAlignment="1">
      <alignment horizontal="center" vertical="center"/>
    </xf>
    <xf numFmtId="0" fontId="41" fillId="0" borderId="0" xfId="2" applyFont="1" applyAlignment="1">
      <alignment vertical="center"/>
    </xf>
    <xf numFmtId="0" fontId="40" fillId="0" borderId="0" xfId="2" applyFont="1" applyAlignment="1">
      <alignment vertical="center"/>
    </xf>
    <xf numFmtId="0" fontId="41" fillId="0" borderId="0" xfId="2" applyFont="1" applyAlignment="1">
      <alignment horizontal="left" vertical="center"/>
    </xf>
    <xf numFmtId="0" fontId="41" fillId="5" borderId="23" xfId="2" applyFont="1" applyFill="1" applyBorder="1" applyAlignment="1">
      <alignment horizontal="center" vertical="center" wrapText="1"/>
    </xf>
    <xf numFmtId="0" fontId="39" fillId="0" borderId="0" xfId="2" applyFont="1" applyAlignment="1">
      <alignment vertical="center" wrapText="1"/>
    </xf>
    <xf numFmtId="0" fontId="117" fillId="0" borderId="0" xfId="2" applyFont="1" applyAlignment="1">
      <alignment vertical="center"/>
    </xf>
    <xf numFmtId="0" fontId="116" fillId="5" borderId="23" xfId="2" applyFont="1" applyFill="1" applyBorder="1" applyAlignment="1">
      <alignment horizontal="left" vertical="center" wrapText="1"/>
    </xf>
    <xf numFmtId="0" fontId="117" fillId="0" borderId="23" xfId="2" applyFont="1" applyBorder="1" applyAlignment="1">
      <alignment horizontal="left" vertical="center" wrapText="1"/>
    </xf>
    <xf numFmtId="0" fontId="119" fillId="19" borderId="23" xfId="0" applyFont="1" applyFill="1" applyBorder="1" applyAlignment="1">
      <alignment horizontal="center" vertical="center" wrapText="1" shrinkToFit="1"/>
    </xf>
    <xf numFmtId="1" fontId="119" fillId="19" borderId="23" xfId="0" applyNumberFormat="1" applyFont="1" applyFill="1" applyBorder="1" applyAlignment="1">
      <alignment horizontal="center" vertical="center" shrinkToFit="1"/>
    </xf>
    <xf numFmtId="3" fontId="119" fillId="19" borderId="23" xfId="0" applyNumberFormat="1" applyFont="1" applyFill="1" applyBorder="1" applyAlignment="1">
      <alignment horizontal="center" vertical="center" wrapText="1" shrinkToFit="1"/>
    </xf>
    <xf numFmtId="0" fontId="119" fillId="19" borderId="23" xfId="0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shrinkToFit="1"/>
    </xf>
    <xf numFmtId="0" fontId="0" fillId="0" borderId="23" xfId="0" applyBorder="1"/>
    <xf numFmtId="0" fontId="120" fillId="0" borderId="23" xfId="0" applyFont="1" applyBorder="1" applyAlignment="1">
      <alignment horizontal="center" vertical="center" wrapText="1" shrinkToFit="1"/>
    </xf>
    <xf numFmtId="0" fontId="120" fillId="0" borderId="23" xfId="0" applyFont="1" applyBorder="1" applyAlignment="1">
      <alignment vertical="center" wrapText="1"/>
    </xf>
    <xf numFmtId="0" fontId="120" fillId="0" borderId="0" xfId="0" applyFont="1" applyAlignment="1">
      <alignment vertical="center" wrapText="1"/>
    </xf>
    <xf numFmtId="0" fontId="120" fillId="0" borderId="23" xfId="0" applyFont="1" applyBorder="1" applyAlignment="1">
      <alignment horizontal="center" vertical="center" shrinkToFit="1"/>
    </xf>
    <xf numFmtId="0" fontId="120" fillId="0" borderId="23" xfId="0" applyFont="1" applyBorder="1" applyAlignment="1">
      <alignment vertical="center"/>
    </xf>
    <xf numFmtId="0" fontId="120" fillId="0" borderId="0" xfId="0" applyFont="1" applyAlignment="1">
      <alignment vertical="center"/>
    </xf>
    <xf numFmtId="0" fontId="64" fillId="0" borderId="23" xfId="0" applyFont="1" applyBorder="1" applyAlignment="1">
      <alignment horizontal="center"/>
    </xf>
    <xf numFmtId="0" fontId="65" fillId="0" borderId="23" xfId="0" applyFont="1" applyBorder="1"/>
    <xf numFmtId="175" fontId="65" fillId="0" borderId="23" xfId="59" applyNumberFormat="1" applyFont="1" applyBorder="1"/>
    <xf numFmtId="175" fontId="0" fillId="0" borderId="0" xfId="0" applyNumberFormat="1"/>
    <xf numFmtId="1" fontId="116" fillId="5" borderId="30" xfId="2" applyNumberFormat="1" applyFont="1" applyFill="1" applyBorder="1" applyAlignment="1">
      <alignment horizontal="center" vertical="center" wrapText="1"/>
    </xf>
    <xf numFmtId="1" fontId="116" fillId="0" borderId="23" xfId="2" applyNumberFormat="1" applyFont="1" applyBorder="1" applyAlignment="1">
      <alignment horizontal="center"/>
    </xf>
    <xf numFmtId="0" fontId="116" fillId="0" borderId="23" xfId="2" applyFont="1" applyBorder="1" applyAlignment="1">
      <alignment horizontal="center"/>
    </xf>
    <xf numFmtId="0" fontId="116" fillId="0" borderId="23" xfId="2" applyFont="1" applyBorder="1" applyAlignment="1">
      <alignment horizontal="left"/>
    </xf>
    <xf numFmtId="1" fontId="62" fillId="2" borderId="23" xfId="0" applyNumberFormat="1" applyFont="1" applyFill="1" applyBorder="1" applyAlignment="1">
      <alignment horizontal="left" vertical="center" wrapText="1"/>
    </xf>
    <xf numFmtId="0" fontId="62" fillId="2" borderId="30" xfId="0" quotePrefix="1" applyFont="1" applyFill="1" applyBorder="1" applyAlignment="1">
      <alignment horizontal="center" vertical="center" wrapText="1"/>
    </xf>
    <xf numFmtId="0" fontId="62" fillId="2" borderId="35" xfId="0" quotePrefix="1" applyFont="1" applyFill="1" applyBorder="1" applyAlignment="1">
      <alignment horizontal="center" vertical="center" wrapText="1"/>
    </xf>
    <xf numFmtId="0" fontId="62" fillId="2" borderId="31" xfId="0" quotePrefix="1" applyFont="1" applyFill="1" applyBorder="1" applyAlignment="1">
      <alignment horizontal="center" vertical="center" wrapText="1"/>
    </xf>
    <xf numFmtId="0" fontId="102" fillId="3" borderId="30" xfId="0" applyFont="1" applyFill="1" applyBorder="1" applyAlignment="1">
      <alignment horizontal="center" vertical="center" wrapText="1"/>
    </xf>
    <xf numFmtId="0" fontId="102" fillId="3" borderId="35" xfId="0" applyFont="1" applyFill="1" applyBorder="1" applyAlignment="1">
      <alignment horizontal="center" vertical="center" wrapText="1"/>
    </xf>
    <xf numFmtId="0" fontId="102" fillId="3" borderId="36" xfId="0" applyFont="1" applyFill="1" applyBorder="1" applyAlignment="1">
      <alignment horizontal="center" vertical="center" wrapText="1"/>
    </xf>
    <xf numFmtId="0" fontId="102" fillId="3" borderId="37" xfId="0" applyFont="1" applyFill="1" applyBorder="1" applyAlignment="1">
      <alignment horizontal="center" vertical="center" wrapText="1"/>
    </xf>
    <xf numFmtId="0" fontId="62" fillId="2" borderId="30" xfId="0" applyFont="1" applyFill="1" applyBorder="1" applyAlignment="1">
      <alignment horizontal="center" vertical="center" wrapText="1"/>
    </xf>
    <xf numFmtId="0" fontId="62" fillId="2" borderId="31" xfId="0" applyFont="1" applyFill="1" applyBorder="1" applyAlignment="1">
      <alignment horizontal="center" vertical="center" wrapText="1"/>
    </xf>
    <xf numFmtId="0" fontId="110" fillId="11" borderId="23" xfId="0" applyFont="1" applyFill="1" applyBorder="1" applyAlignment="1">
      <alignment horizontal="left" vertical="center" wrapText="1"/>
    </xf>
    <xf numFmtId="0" fontId="102" fillId="0" borderId="30" xfId="0" applyFont="1" applyBorder="1" applyAlignment="1">
      <alignment horizontal="center" vertical="center"/>
    </xf>
    <xf numFmtId="0" fontId="102" fillId="0" borderId="31" xfId="0" applyFont="1" applyBorder="1" applyAlignment="1">
      <alignment horizontal="center" vertical="center"/>
    </xf>
    <xf numFmtId="0" fontId="102" fillId="0" borderId="30" xfId="0" applyFont="1" applyBorder="1" applyAlignment="1">
      <alignment horizontal="center" vertical="center" wrapText="1"/>
    </xf>
    <xf numFmtId="0" fontId="102" fillId="0" borderId="35" xfId="0" applyFont="1" applyBorder="1" applyAlignment="1">
      <alignment horizontal="center" vertical="center" wrapText="1"/>
    </xf>
    <xf numFmtId="0" fontId="102" fillId="0" borderId="31" xfId="0" applyFont="1" applyBorder="1" applyAlignment="1">
      <alignment horizontal="center" vertical="center" wrapText="1"/>
    </xf>
    <xf numFmtId="0" fontId="51" fillId="0" borderId="0" xfId="0" quotePrefix="1" applyFont="1" applyAlignment="1">
      <alignment horizontal="left" vertical="center" wrapText="1"/>
    </xf>
    <xf numFmtId="0" fontId="102" fillId="2" borderId="0" xfId="0" applyFont="1" applyFill="1" applyAlignment="1">
      <alignment horizontal="left" vertical="center"/>
    </xf>
    <xf numFmtId="0" fontId="96" fillId="0" borderId="0" xfId="0" quotePrefix="1" applyFont="1" applyAlignment="1">
      <alignment horizontal="left" vertical="center" wrapText="1"/>
    </xf>
    <xf numFmtId="12" fontId="75" fillId="0" borderId="30" xfId="0" quotePrefix="1" applyNumberFormat="1" applyFont="1" applyBorder="1" applyAlignment="1">
      <alignment horizontal="center" vertical="center" wrapText="1"/>
    </xf>
    <xf numFmtId="12" fontId="75" fillId="0" borderId="35" xfId="0" quotePrefix="1" applyNumberFormat="1" applyFont="1" applyBorder="1" applyAlignment="1">
      <alignment horizontal="center" vertical="center" wrapText="1"/>
    </xf>
    <xf numFmtId="12" fontId="75" fillId="0" borderId="31" xfId="0" quotePrefix="1" applyNumberFormat="1" applyFont="1" applyBorder="1" applyAlignment="1">
      <alignment horizontal="center" vertical="center" wrapText="1"/>
    </xf>
    <xf numFmtId="0" fontId="102" fillId="2" borderId="0" xfId="0" applyFont="1" applyFill="1" applyAlignment="1">
      <alignment horizontal="left" vertical="center" wrapText="1"/>
    </xf>
    <xf numFmtId="0" fontId="102" fillId="3" borderId="31" xfId="0" applyFont="1" applyFill="1" applyBorder="1" applyAlignment="1">
      <alignment horizontal="center" vertical="center" wrapText="1"/>
    </xf>
    <xf numFmtId="0" fontId="102" fillId="2" borderId="30" xfId="0" applyFont="1" applyFill="1" applyBorder="1" applyAlignment="1">
      <alignment horizontal="center" vertical="center" wrapText="1"/>
    </xf>
    <xf numFmtId="0" fontId="102" fillId="2" borderId="31" xfId="0" applyFont="1" applyFill="1" applyBorder="1" applyAlignment="1">
      <alignment horizontal="center" vertical="center" wrapText="1"/>
    </xf>
    <xf numFmtId="0" fontId="114" fillId="11" borderId="23" xfId="0" applyFont="1" applyFill="1" applyBorder="1" applyAlignment="1">
      <alignment horizontal="left" vertical="center" wrapText="1"/>
    </xf>
    <xf numFmtId="0" fontId="62" fillId="2" borderId="23" xfId="0" applyFont="1" applyFill="1" applyBorder="1" applyAlignment="1">
      <alignment horizontal="center" vertical="center" wrapText="1"/>
    </xf>
    <xf numFmtId="0" fontId="62" fillId="2" borderId="23" xfId="0" applyFont="1" applyFill="1" applyBorder="1" applyAlignment="1">
      <alignment horizontal="center" vertical="center"/>
    </xf>
    <xf numFmtId="1" fontId="62" fillId="2" borderId="30" xfId="0" applyNumberFormat="1" applyFont="1" applyFill="1" applyBorder="1" applyAlignment="1">
      <alignment horizontal="center" vertical="center" wrapText="1"/>
    </xf>
    <xf numFmtId="1" fontId="62" fillId="2" borderId="31" xfId="0" applyNumberFormat="1" applyFont="1" applyFill="1" applyBorder="1" applyAlignment="1">
      <alignment horizontal="center" vertical="center" wrapText="1"/>
    </xf>
    <xf numFmtId="1" fontId="102" fillId="2" borderId="23" xfId="0" applyNumberFormat="1" applyFont="1" applyFill="1" applyBorder="1" applyAlignment="1">
      <alignment horizontal="center" vertical="center"/>
    </xf>
    <xf numFmtId="1" fontId="102" fillId="2" borderId="23" xfId="0" quotePrefix="1" applyNumberFormat="1" applyFont="1" applyFill="1" applyBorder="1" applyAlignment="1">
      <alignment horizontal="center" vertical="center"/>
    </xf>
    <xf numFmtId="1" fontId="102" fillId="2" borderId="38" xfId="0" applyNumberFormat="1" applyFont="1" applyFill="1" applyBorder="1" applyAlignment="1">
      <alignment horizontal="center" vertical="center"/>
    </xf>
    <xf numFmtId="1" fontId="102" fillId="2" borderId="37" xfId="0" applyNumberFormat="1" applyFont="1" applyFill="1" applyBorder="1" applyAlignment="1">
      <alignment horizontal="center" vertical="center"/>
    </xf>
    <xf numFmtId="0" fontId="99" fillId="5" borderId="23" xfId="0" applyFont="1" applyFill="1" applyBorder="1" applyAlignment="1">
      <alignment horizontal="center" vertical="center"/>
    </xf>
    <xf numFmtId="0" fontId="99" fillId="5" borderId="23" xfId="0" applyFont="1" applyFill="1" applyBorder="1" applyAlignment="1">
      <alignment horizontal="center" vertical="center" wrapText="1"/>
    </xf>
    <xf numFmtId="1" fontId="102" fillId="2" borderId="30" xfId="0" quotePrefix="1" applyNumberFormat="1" applyFont="1" applyFill="1" applyBorder="1" applyAlignment="1">
      <alignment horizontal="center" vertical="center"/>
    </xf>
    <xf numFmtId="1" fontId="102" fillId="2" borderId="31" xfId="0" applyNumberFormat="1" applyFont="1" applyFill="1" applyBorder="1" applyAlignment="1">
      <alignment horizontal="center" vertical="center"/>
    </xf>
    <xf numFmtId="1" fontId="102" fillId="2" borderId="38" xfId="0" quotePrefix="1" applyNumberFormat="1" applyFont="1" applyFill="1" applyBorder="1" applyAlignment="1">
      <alignment horizontal="center" vertical="center"/>
    </xf>
    <xf numFmtId="0" fontId="115" fillId="5" borderId="23" xfId="0" applyFont="1" applyFill="1" applyBorder="1" applyAlignment="1">
      <alignment horizontal="center" vertical="center"/>
    </xf>
    <xf numFmtId="0" fontId="115" fillId="5" borderId="23" xfId="0" applyFont="1" applyFill="1" applyBorder="1" applyAlignment="1">
      <alignment horizontal="center" vertical="center" wrapText="1"/>
    </xf>
    <xf numFmtId="1" fontId="102" fillId="2" borderId="31" xfId="0" quotePrefix="1" applyNumberFormat="1" applyFont="1" applyFill="1" applyBorder="1" applyAlignment="1">
      <alignment horizontal="center" vertical="center"/>
    </xf>
    <xf numFmtId="0" fontId="118" fillId="0" borderId="8" xfId="0" applyFont="1" applyBorder="1" applyAlignment="1">
      <alignment horizontal="center" vertical="center" wrapText="1"/>
    </xf>
    <xf numFmtId="0" fontId="118" fillId="0" borderId="9" xfId="0" applyFont="1" applyBorder="1" applyAlignment="1">
      <alignment horizontal="center" vertical="center" wrapText="1"/>
    </xf>
    <xf numFmtId="0" fontId="118" fillId="0" borderId="19" xfId="0" applyFont="1" applyBorder="1" applyAlignment="1">
      <alignment horizontal="center" vertical="center" wrapText="1"/>
    </xf>
    <xf numFmtId="0" fontId="118" fillId="0" borderId="10" xfId="0" applyFont="1" applyBorder="1" applyAlignment="1">
      <alignment horizontal="center" vertical="center" wrapText="1"/>
    </xf>
    <xf numFmtId="0" fontId="118" fillId="0" borderId="0" xfId="0" applyFont="1" applyAlignment="1">
      <alignment horizontal="center" vertical="center" wrapText="1"/>
    </xf>
    <xf numFmtId="0" fontId="118" fillId="0" borderId="20" xfId="0" applyFont="1" applyBorder="1" applyAlignment="1">
      <alignment horizontal="center" vertical="center" wrapText="1"/>
    </xf>
    <xf numFmtId="0" fontId="118" fillId="0" borderId="12" xfId="0" applyFont="1" applyBorder="1" applyAlignment="1">
      <alignment horizontal="center" vertical="center" wrapText="1"/>
    </xf>
    <xf numFmtId="0" fontId="118" fillId="0" borderId="11" xfId="0" applyFont="1" applyBorder="1" applyAlignment="1">
      <alignment horizontal="center" vertical="center" wrapText="1"/>
    </xf>
    <xf numFmtId="0" fontId="118" fillId="0" borderId="21" xfId="0" applyFont="1" applyBorder="1" applyAlignment="1">
      <alignment horizontal="center" vertical="center" wrapText="1"/>
    </xf>
    <xf numFmtId="0" fontId="97" fillId="3" borderId="0" xfId="0" applyFont="1" applyFill="1" applyAlignment="1">
      <alignment horizontal="left" vertical="center" wrapText="1"/>
    </xf>
    <xf numFmtId="15" fontId="102" fillId="2" borderId="22" xfId="0" quotePrefix="1" applyNumberFormat="1" applyFont="1" applyFill="1" applyBorder="1" applyAlignment="1">
      <alignment horizontal="left" vertical="center"/>
    </xf>
    <xf numFmtId="15" fontId="102" fillId="2" borderId="22" xfId="0" applyNumberFormat="1" applyFont="1" applyFill="1" applyBorder="1" applyAlignment="1">
      <alignment horizontal="left" vertical="center"/>
    </xf>
    <xf numFmtId="0" fontId="102" fillId="2" borderId="22" xfId="0" applyFont="1" applyFill="1" applyBorder="1" applyAlignment="1">
      <alignment horizontal="left" vertical="center" wrapText="1"/>
    </xf>
    <xf numFmtId="0" fontId="102" fillId="2" borderId="22" xfId="0" applyFont="1" applyFill="1" applyBorder="1" applyAlignment="1">
      <alignment horizontal="center" vertical="center"/>
    </xf>
    <xf numFmtId="0" fontId="99" fillId="10" borderId="23" xfId="0" applyFont="1" applyFill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3" fillId="0" borderId="23" xfId="0" quotePrefix="1" applyFont="1" applyBorder="1" applyAlignment="1">
      <alignment horizontal="center" vertical="center"/>
    </xf>
    <xf numFmtId="16" fontId="23" fillId="0" borderId="23" xfId="0" quotePrefix="1" applyNumberFormat="1" applyFont="1" applyBorder="1" applyAlignment="1">
      <alignment horizontal="center" vertical="center"/>
    </xf>
    <xf numFmtId="0" fontId="110" fillId="2" borderId="23" xfId="0" applyFont="1" applyFill="1" applyBorder="1" applyAlignment="1">
      <alignment horizontal="center" vertical="center" wrapText="1"/>
    </xf>
    <xf numFmtId="1" fontId="44" fillId="0" borderId="23" xfId="0" applyNumberFormat="1" applyFont="1" applyBorder="1" applyAlignment="1">
      <alignment horizontal="left" vertical="center" wrapText="1"/>
    </xf>
    <xf numFmtId="0" fontId="61" fillId="2" borderId="2" xfId="0" applyFont="1" applyFill="1" applyBorder="1" applyAlignment="1">
      <alignment horizontal="center" vertical="center" wrapText="1"/>
    </xf>
    <xf numFmtId="0" fontId="61" fillId="5" borderId="2" xfId="0" applyFont="1" applyFill="1" applyBorder="1" applyAlignment="1">
      <alignment horizontal="center" vertical="center" wrapText="1"/>
    </xf>
    <xf numFmtId="0" fontId="61" fillId="16" borderId="0" xfId="0" applyFont="1" applyFill="1" applyAlignment="1">
      <alignment horizontal="left"/>
    </xf>
    <xf numFmtId="0" fontId="106" fillId="9" borderId="23" xfId="0" applyFont="1" applyFill="1" applyBorder="1" applyAlignment="1">
      <alignment horizontal="center" vertical="center"/>
    </xf>
    <xf numFmtId="1" fontId="27" fillId="2" borderId="23" xfId="0" applyNumberFormat="1" applyFont="1" applyFill="1" applyBorder="1" applyAlignment="1">
      <alignment horizontal="center" vertical="center"/>
    </xf>
    <xf numFmtId="0" fontId="26" fillId="2" borderId="23" xfId="0" applyFont="1" applyFill="1" applyBorder="1" applyAlignment="1">
      <alignment horizontal="center" vertical="center" wrapText="1"/>
    </xf>
    <xf numFmtId="0" fontId="26" fillId="2" borderId="23" xfId="0" applyFont="1" applyFill="1" applyBorder="1" applyAlignment="1">
      <alignment horizontal="center" vertical="center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31" xfId="0" applyNumberFormat="1" applyFont="1" applyFill="1" applyBorder="1" applyAlignment="1">
      <alignment horizontal="center" vertical="center" wrapText="1"/>
    </xf>
    <xf numFmtId="1" fontId="71" fillId="0" borderId="32" xfId="1" applyNumberFormat="1" applyFont="1" applyBorder="1" applyAlignment="1">
      <alignment horizontal="center" vertical="center" wrapText="1"/>
    </xf>
    <xf numFmtId="1" fontId="71" fillId="0" borderId="33" xfId="1" applyNumberFormat="1" applyFont="1" applyBorder="1" applyAlignment="1">
      <alignment horizontal="center" vertical="center" wrapText="1"/>
    </xf>
    <xf numFmtId="1" fontId="27" fillId="2" borderId="38" xfId="0" applyNumberFormat="1" applyFont="1" applyFill="1" applyBorder="1" applyAlignment="1">
      <alignment horizontal="center" vertical="center"/>
    </xf>
    <xf numFmtId="1" fontId="27" fillId="2" borderId="37" xfId="0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horizontal="center" vertical="center"/>
    </xf>
    <xf numFmtId="1" fontId="72" fillId="0" borderId="32" xfId="1" applyNumberFormat="1" applyFont="1" applyBorder="1" applyAlignment="1">
      <alignment horizontal="center" vertical="center" wrapText="1"/>
    </xf>
    <xf numFmtId="1" fontId="72" fillId="0" borderId="33" xfId="1" applyNumberFormat="1" applyFont="1" applyBorder="1" applyAlignment="1">
      <alignment horizontal="center" vertical="center" wrapText="1"/>
    </xf>
    <xf numFmtId="1" fontId="71" fillId="0" borderId="23" xfId="1" applyNumberFormat="1" applyFont="1" applyBorder="1" applyAlignment="1">
      <alignment horizontal="center" vertical="center" wrapText="1"/>
    </xf>
    <xf numFmtId="1" fontId="72" fillId="0" borderId="23" xfId="1" applyNumberFormat="1" applyFont="1" applyBorder="1" applyAlignment="1">
      <alignment horizontal="center" vertical="center" wrapText="1"/>
    </xf>
    <xf numFmtId="0" fontId="22" fillId="5" borderId="23" xfId="0" applyFont="1" applyFill="1" applyBorder="1" applyAlignment="1">
      <alignment horizontal="center" vertical="center"/>
    </xf>
    <xf numFmtId="0" fontId="22" fillId="5" borderId="23" xfId="0" applyFont="1" applyFill="1" applyBorder="1" applyAlignment="1">
      <alignment horizontal="center" vertical="center" wrapText="1"/>
    </xf>
    <xf numFmtId="1" fontId="78" fillId="0" borderId="32" xfId="1" applyNumberFormat="1" applyFont="1" applyBorder="1" applyAlignment="1">
      <alignment horizontal="center" vertical="center" wrapText="1"/>
    </xf>
    <xf numFmtId="1" fontId="78" fillId="0" borderId="33" xfId="1" applyNumberFormat="1" applyFont="1" applyBorder="1" applyAlignment="1">
      <alignment horizontal="center" vertical="center" wrapText="1"/>
    </xf>
    <xf numFmtId="1" fontId="27" fillId="2" borderId="38" xfId="0" quotePrefix="1" applyNumberFormat="1" applyFont="1" applyFill="1" applyBorder="1" applyAlignment="1">
      <alignment horizontal="center" vertical="center"/>
    </xf>
    <xf numFmtId="0" fontId="75" fillId="0" borderId="0" xfId="0" quotePrefix="1" applyFont="1" applyAlignment="1">
      <alignment horizontal="left" vertical="center" wrapText="1"/>
    </xf>
    <xf numFmtId="0" fontId="61" fillId="0" borderId="0" xfId="0" quotePrefix="1" applyFont="1" applyAlignment="1">
      <alignment horizontal="left" vertical="center" wrapText="1"/>
    </xf>
    <xf numFmtId="0" fontId="37" fillId="11" borderId="23" xfId="0" applyFont="1" applyFill="1" applyBorder="1" applyAlignment="1">
      <alignment horizontal="left" vertical="center" wrapText="1"/>
    </xf>
    <xf numFmtId="0" fontId="27" fillId="0" borderId="30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0" fontId="27" fillId="0" borderId="30" xfId="0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1" fontId="26" fillId="2" borderId="23" xfId="0" applyNumberFormat="1" applyFont="1" applyFill="1" applyBorder="1" applyAlignment="1">
      <alignment horizontal="left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35" xfId="0" quotePrefix="1" applyFont="1" applyFill="1" applyBorder="1" applyAlignment="1">
      <alignment horizontal="center" vertical="center" wrapText="1"/>
    </xf>
    <xf numFmtId="0" fontId="26" fillId="2" borderId="31" xfId="0" quotePrefix="1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35" xfId="0" applyFont="1" applyFill="1" applyBorder="1" applyAlignment="1">
      <alignment horizontal="center" vertical="center" wrapText="1"/>
    </xf>
    <xf numFmtId="0" fontId="27" fillId="3" borderId="36" xfId="0" applyFont="1" applyFill="1" applyBorder="1" applyAlignment="1">
      <alignment horizontal="center" vertical="center" wrapText="1"/>
    </xf>
    <xf numFmtId="0" fontId="27" fillId="3" borderId="37" xfId="0" applyFont="1" applyFill="1" applyBorder="1" applyAlignment="1">
      <alignment horizontal="center" vertical="center" wrapText="1"/>
    </xf>
    <xf numFmtId="0" fontId="26" fillId="2" borderId="30" xfId="0" applyFont="1" applyFill="1" applyBorder="1" applyAlignment="1">
      <alignment horizontal="center" vertical="center" wrapText="1"/>
    </xf>
    <xf numFmtId="0" fontId="26" fillId="2" borderId="31" xfId="0" applyFont="1" applyFill="1" applyBorder="1" applyAlignment="1">
      <alignment horizontal="center" vertical="center" wrapText="1"/>
    </xf>
    <xf numFmtId="0" fontId="70" fillId="2" borderId="0" xfId="0" applyFont="1" applyFill="1" applyAlignment="1">
      <alignment horizontal="left" vertical="center"/>
    </xf>
    <xf numFmtId="0" fontId="27" fillId="2" borderId="30" xfId="0" applyFont="1" applyFill="1" applyBorder="1" applyAlignment="1">
      <alignment horizontal="center" vertical="center" wrapText="1"/>
    </xf>
    <xf numFmtId="0" fontId="27" fillId="2" borderId="31" xfId="0" applyFont="1" applyFill="1" applyBorder="1" applyAlignment="1">
      <alignment horizontal="center" vertical="center" wrapText="1"/>
    </xf>
    <xf numFmtId="0" fontId="43" fillId="11" borderId="23" xfId="0" applyFont="1" applyFill="1" applyBorder="1" applyAlignment="1">
      <alignment horizontal="left" vertical="center" wrapText="1"/>
    </xf>
    <xf numFmtId="12" fontId="42" fillId="0" borderId="30" xfId="0" quotePrefix="1" applyNumberFormat="1" applyFont="1" applyBorder="1" applyAlignment="1">
      <alignment horizontal="center" vertical="center" wrapText="1"/>
    </xf>
    <xf numFmtId="12" fontId="42" fillId="0" borderId="35" xfId="0" quotePrefix="1" applyNumberFormat="1" applyFont="1" applyBorder="1" applyAlignment="1">
      <alignment horizontal="center" vertical="center" wrapText="1"/>
    </xf>
    <xf numFmtId="12" fontId="42" fillId="0" borderId="31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31" xfId="0" applyFont="1" applyFill="1" applyBorder="1" applyAlignment="1">
      <alignment horizontal="center" vertical="center" wrapText="1"/>
    </xf>
    <xf numFmtId="1" fontId="27" fillId="2" borderId="30" xfId="0" applyNumberFormat="1" applyFont="1" applyFill="1" applyBorder="1" applyAlignment="1">
      <alignment horizontal="center" vertical="center"/>
    </xf>
    <xf numFmtId="1" fontId="27" fillId="2" borderId="31" xfId="0" applyNumberFormat="1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25" xfId="0" applyFont="1" applyFill="1" applyBorder="1" applyAlignment="1">
      <alignment horizontal="center" vertical="center"/>
    </xf>
    <xf numFmtId="0" fontId="22" fillId="5" borderId="26" xfId="0" applyFont="1" applyFill="1" applyBorder="1" applyAlignment="1">
      <alignment horizontal="center" vertical="center"/>
    </xf>
    <xf numFmtId="0" fontId="22" fillId="5" borderId="28" xfId="0" applyFont="1" applyFill="1" applyBorder="1" applyAlignment="1">
      <alignment horizontal="center" vertical="center" wrapText="1"/>
    </xf>
    <xf numFmtId="0" fontId="22" fillId="5" borderId="26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27" fillId="9" borderId="23" xfId="0" applyFont="1" applyFill="1" applyBorder="1" applyAlignment="1">
      <alignment horizontal="center" vertical="center"/>
    </xf>
    <xf numFmtId="0" fontId="37" fillId="2" borderId="23" xfId="0" applyFont="1" applyFill="1" applyBorder="1" applyAlignment="1">
      <alignment horizontal="center" vertical="center" wrapText="1"/>
    </xf>
    <xf numFmtId="1" fontId="44" fillId="0" borderId="23" xfId="0" applyNumberFormat="1" applyFont="1" applyBorder="1" applyAlignment="1">
      <alignment horizontal="center" vertical="center" wrapText="1"/>
    </xf>
    <xf numFmtId="0" fontId="41" fillId="16" borderId="0" xfId="0" applyFont="1" applyFill="1" applyAlignment="1">
      <alignment horizontal="left"/>
    </xf>
    <xf numFmtId="0" fontId="22" fillId="10" borderId="23" xfId="0" applyFont="1" applyFill="1" applyBorder="1" applyAlignment="1">
      <alignment horizontal="center" vertical="center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22" xfId="0" quotePrefix="1" applyNumberFormat="1" applyFont="1" applyFill="1" applyBorder="1" applyAlignment="1">
      <alignment horizontal="left" vertical="center"/>
    </xf>
    <xf numFmtId="15" fontId="27" fillId="2" borderId="22" xfId="0" applyNumberFormat="1" applyFont="1" applyFill="1" applyBorder="1" applyAlignment="1">
      <alignment horizontal="left" vertical="center"/>
    </xf>
    <xf numFmtId="0" fontId="27" fillId="2" borderId="22" xfId="0" applyFont="1" applyFill="1" applyBorder="1" applyAlignment="1">
      <alignment horizontal="left" vertical="center" wrapText="1"/>
    </xf>
    <xf numFmtId="0" fontId="27" fillId="2" borderId="22" xfId="0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 wrapText="1"/>
    </xf>
    <xf numFmtId="0" fontId="41" fillId="5" borderId="2" xfId="0" applyFont="1" applyFill="1" applyBorder="1" applyAlignment="1">
      <alignment horizontal="center" vertical="center" wrapText="1"/>
    </xf>
    <xf numFmtId="0" fontId="117" fillId="0" borderId="32" xfId="2" applyFont="1" applyBorder="1" applyAlignment="1">
      <alignment horizontal="center" vertical="center" wrapText="1"/>
    </xf>
    <xf numFmtId="0" fontId="117" fillId="0" borderId="34" xfId="2" applyFont="1" applyBorder="1" applyAlignment="1">
      <alignment horizontal="center" vertical="center" wrapText="1"/>
    </xf>
    <xf numFmtId="0" fontId="116" fillId="0" borderId="38" xfId="2" quotePrefix="1" applyFont="1" applyBorder="1" applyAlignment="1">
      <alignment horizontal="center" wrapText="1"/>
    </xf>
    <xf numFmtId="0" fontId="116" fillId="0" borderId="39" xfId="2" quotePrefix="1" applyFont="1" applyBorder="1" applyAlignment="1">
      <alignment horizontal="center" wrapText="1"/>
    </xf>
    <xf numFmtId="0" fontId="84" fillId="0" borderId="42" xfId="69" applyFont="1" applyBorder="1" applyAlignment="1">
      <alignment horizontal="center" vertical="top" wrapText="1"/>
    </xf>
    <xf numFmtId="0" fontId="84" fillId="0" borderId="43" xfId="69" applyFont="1" applyBorder="1" applyAlignment="1">
      <alignment horizontal="center" vertical="top" wrapText="1"/>
    </xf>
    <xf numFmtId="0" fontId="84" fillId="0" borderId="44" xfId="69" applyFont="1" applyBorder="1" applyAlignment="1">
      <alignment horizontal="center" vertical="top" wrapText="1"/>
    </xf>
    <xf numFmtId="0" fontId="93" fillId="20" borderId="23" xfId="69" applyFont="1" applyFill="1" applyBorder="1" applyAlignment="1">
      <alignment horizontal="center" vertical="center" wrapText="1"/>
    </xf>
    <xf numFmtId="12" fontId="95" fillId="18" borderId="34" xfId="69" applyNumberFormat="1" applyFont="1" applyFill="1" applyBorder="1" applyAlignment="1">
      <alignment horizontal="center" vertical="center"/>
    </xf>
    <xf numFmtId="0" fontId="88" fillId="18" borderId="23" xfId="69" applyFont="1" applyFill="1" applyBorder="1" applyAlignment="1">
      <alignment horizontal="center" vertical="center" wrapText="1"/>
    </xf>
    <xf numFmtId="0" fontId="93" fillId="0" borderId="23" xfId="69" applyFont="1" applyBorder="1" applyAlignment="1">
      <alignment horizontal="center" vertical="center" wrapText="1"/>
    </xf>
    <xf numFmtId="12" fontId="94" fillId="18" borderId="23" xfId="69" applyNumberFormat="1" applyFont="1" applyFill="1" applyBorder="1" applyAlignment="1">
      <alignment horizontal="center" vertical="center" wrapText="1"/>
    </xf>
    <xf numFmtId="0" fontId="58" fillId="0" borderId="15" xfId="60" applyFont="1" applyBorder="1" applyAlignment="1">
      <alignment horizontal="left" vertical="center" wrapText="1"/>
    </xf>
    <xf numFmtId="0" fontId="58" fillId="0" borderId="0" xfId="60" applyFont="1" applyAlignment="1">
      <alignment horizontal="left" vertical="center" wrapText="1"/>
    </xf>
    <xf numFmtId="0" fontId="58" fillId="0" borderId="15" xfId="60" applyFont="1" applyBorder="1" applyAlignment="1">
      <alignment horizontal="center" vertical="center"/>
    </xf>
    <xf numFmtId="0" fontId="58" fillId="0" borderId="15" xfId="60" applyFont="1" applyBorder="1" applyAlignment="1">
      <alignment vertical="center" wrapText="1"/>
    </xf>
    <xf numFmtId="0" fontId="79" fillId="0" borderId="15" xfId="60" applyFont="1" applyBorder="1" applyAlignment="1">
      <alignment vertical="center" wrapText="1"/>
    </xf>
    <xf numFmtId="0" fontId="31" fillId="5" borderId="15" xfId="60" applyFont="1" applyFill="1" applyBorder="1" applyAlignment="1">
      <alignment horizontal="center" vertical="center"/>
    </xf>
    <xf numFmtId="0" fontId="58" fillId="5" borderId="15" xfId="60" applyFont="1" applyFill="1" applyBorder="1" applyAlignment="1">
      <alignment horizontal="left" vertical="center"/>
    </xf>
    <xf numFmtId="0" fontId="58" fillId="0" borderId="16" xfId="60" applyFont="1" applyBorder="1" applyAlignment="1">
      <alignment vertical="center"/>
    </xf>
    <xf numFmtId="0" fontId="58" fillId="0" borderId="16" xfId="60" applyFont="1" applyBorder="1" applyAlignment="1">
      <alignment horizontal="left" vertical="center"/>
    </xf>
    <xf numFmtId="0" fontId="63" fillId="0" borderId="0" xfId="0" applyFont="1" applyAlignment="1">
      <alignment horizontal="center"/>
    </xf>
  </cellXfs>
  <cellStyles count="8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Input [yellow] 2" xfId="71" xr:uid="{887A898F-5FE2-4D86-B206-F01013C67792}"/>
    <cellStyle name="Normal" xfId="0" builtinId="0"/>
    <cellStyle name="Normal - Style1" xfId="26" xr:uid="{00000000-0005-0000-0000-000019000000}"/>
    <cellStyle name="Normal 10" xfId="61" xr:uid="{00000000-0005-0000-0000-00001A000000}"/>
    <cellStyle name="Normal 10 2" xfId="70" xr:uid="{8982A922-B0FB-4486-89A3-3A7BB777C845}"/>
    <cellStyle name="Normal 11" xfId="86" xr:uid="{46A88979-0DD9-4156-BAED-04E8A6A610C3}"/>
    <cellStyle name="Normal 133" xfId="1" xr:uid="{00000000-0005-0000-0000-00001B000000}"/>
    <cellStyle name="Normal 140" xfId="74" xr:uid="{71D5FEA1-4341-4CEE-9B2C-92248A4908ED}"/>
    <cellStyle name="Normal 145" xfId="75" xr:uid="{93BFA35A-1895-4919-B9B2-A672E9D7291F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7 2" xfId="77" xr:uid="{DBD87A84-F19F-483C-B0F0-E066F5914B16}"/>
    <cellStyle name="Normal 7 2 3" xfId="82" xr:uid="{AA8E6513-1A97-4A8A-968D-A848B662E69E}"/>
    <cellStyle name="Normal 8" xfId="69" xr:uid="{3B432E59-2D39-4D6D-8B46-E9F05AA151BF}"/>
    <cellStyle name="Normal 8 2" xfId="76" xr:uid="{5553214B-350D-42B9-AE87-9777B20A4006}"/>
    <cellStyle name="Normal 9" xfId="79" xr:uid="{7556BA43-36A0-4E21-8CE2-B24509EDCCA5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Data 2" xfId="84" xr:uid="{74798FAE-00FC-410F-92DC-0AC8131C65EF}"/>
    <cellStyle name="SAPBEXstdData 3" xfId="72" xr:uid="{FA3748D7-2192-4E7D-A781-3888788DACA7}"/>
    <cellStyle name="SAPBEXstdItem" xfId="43" xr:uid="{00000000-0005-0000-0000-000033000000}"/>
    <cellStyle name="SAPBEXstdItem 2" xfId="85" xr:uid="{B6D24231-4AF5-46E0-862A-6707379AD179}"/>
    <cellStyle name="SAPBEXstdItem 3" xfId="73" xr:uid="{07AE5D95-BE67-4AF7-BB89-8ADB7DA1C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一般 2 2" xfId="80" xr:uid="{4FE353AE-2A5F-4B09-AF3F-832E026A32AD}"/>
    <cellStyle name="一般 2 3" xfId="78" xr:uid="{96826DA1-4085-49F0-BD0A-429D4A5A81A2}"/>
    <cellStyle name="一般 4" xfId="81" xr:uid="{E976FB1D-BC6E-4E97-8EEE-93259103AA9C}"/>
    <cellStyle name="常规" xfId="83" xr:uid="{CF87CCBC-FA7C-4443-80EF-D50E8E59C211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5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4.png"/><Relationship Id="rId2" Type="http://schemas.openxmlformats.org/officeDocument/2006/relationships/image" Target="../media/image10.png"/><Relationship Id="rId16" Type="http://schemas.openxmlformats.org/officeDocument/2006/relationships/image" Target="../media/image23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2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svg"/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2" Type="http://schemas.openxmlformats.org/officeDocument/2006/relationships/image" Target="../media/image29.svg"/><Relationship Id="rId1" Type="http://schemas.openxmlformats.org/officeDocument/2006/relationships/image" Target="../media/image28.png"/><Relationship Id="rId6" Type="http://schemas.openxmlformats.org/officeDocument/2006/relationships/image" Target="../media/image33.svg"/><Relationship Id="rId5" Type="http://schemas.openxmlformats.org/officeDocument/2006/relationships/image" Target="../media/image32.png"/><Relationship Id="rId4" Type="http://schemas.openxmlformats.org/officeDocument/2006/relationships/image" Target="../media/image31.sv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1066800</xdr:colOff>
      <xdr:row>61</xdr:row>
      <xdr:rowOff>133350</xdr:rowOff>
    </xdr:from>
    <xdr:to>
      <xdr:col>14</xdr:col>
      <xdr:colOff>811507</xdr:colOff>
      <xdr:row>65</xdr:row>
      <xdr:rowOff>1954446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0DE513-D16C-466B-B9CB-8C04DDC3E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06850" y="59607450"/>
          <a:ext cx="3383257" cy="4297596"/>
        </a:xfrm>
        <a:prstGeom prst="rect">
          <a:avLst/>
        </a:prstGeom>
      </xdr:spPr>
    </xdr:pic>
    <xdr:clientData/>
  </xdr:twoCellAnchor>
  <xdr:twoCellAnchor>
    <xdr:from>
      <xdr:col>13</xdr:col>
      <xdr:colOff>495261</xdr:colOff>
      <xdr:row>3</xdr:row>
      <xdr:rowOff>266700</xdr:rowOff>
    </xdr:from>
    <xdr:to>
      <xdr:col>15</xdr:col>
      <xdr:colOff>1459190</xdr:colOff>
      <xdr:row>6</xdr:row>
      <xdr:rowOff>533400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51FBF0-D4AD-47EC-96EB-C104ACAB3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878511" y="1809750"/>
          <a:ext cx="2754629" cy="2171700"/>
        </a:xfrm>
        <a:prstGeom prst="rect">
          <a:avLst/>
        </a:prstGeom>
      </xdr:spPr>
    </xdr:pic>
    <xdr:clientData/>
  </xdr:twoCellAnchor>
  <xdr:twoCellAnchor>
    <xdr:from>
      <xdr:col>10</xdr:col>
      <xdr:colOff>1047750</xdr:colOff>
      <xdr:row>56</xdr:row>
      <xdr:rowOff>190499</xdr:rowOff>
    </xdr:from>
    <xdr:to>
      <xdr:col>12</xdr:col>
      <xdr:colOff>880899</xdr:colOff>
      <xdr:row>60</xdr:row>
      <xdr:rowOff>463888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A96EA4C-97D3-4D0B-A499-F692B7EB2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01900" y="56768999"/>
          <a:ext cx="2766849" cy="2406989"/>
        </a:xfrm>
        <a:prstGeom prst="rect">
          <a:avLst/>
        </a:prstGeom>
      </xdr:spPr>
    </xdr:pic>
    <xdr:clientData/>
  </xdr:twoCellAnchor>
  <xdr:twoCellAnchor>
    <xdr:from>
      <xdr:col>13</xdr:col>
      <xdr:colOff>666750</xdr:colOff>
      <xdr:row>56</xdr:row>
      <xdr:rowOff>210608</xdr:rowOff>
    </xdr:from>
    <xdr:to>
      <xdr:col>16</xdr:col>
      <xdr:colOff>19050</xdr:colOff>
      <xdr:row>60</xdr:row>
      <xdr:rowOff>415882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DC73AE-DBCB-422B-9045-0D4532DF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00" y="56789108"/>
          <a:ext cx="2762250" cy="2338874"/>
        </a:xfrm>
        <a:prstGeom prst="rect">
          <a:avLst/>
        </a:prstGeom>
      </xdr:spPr>
    </xdr:pic>
    <xdr:clientData/>
  </xdr:twoCellAnchor>
  <xdr:twoCellAnchor editAs="oneCell">
    <xdr:from>
      <xdr:col>10</xdr:col>
      <xdr:colOff>1390650</xdr:colOff>
      <xdr:row>65</xdr:row>
      <xdr:rowOff>2400300</xdr:rowOff>
    </xdr:from>
    <xdr:to>
      <xdr:col>15</xdr:col>
      <xdr:colOff>920295</xdr:colOff>
      <xdr:row>79</xdr:row>
      <xdr:rowOff>533400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82B6567-1138-49AB-9754-E46254F67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544800" y="64350900"/>
          <a:ext cx="5549445" cy="4362450"/>
        </a:xfrm>
        <a:prstGeom prst="rect">
          <a:avLst/>
        </a:prstGeom>
      </xdr:spPr>
    </xdr:pic>
    <xdr:clientData/>
  </xdr:twoCellAnchor>
  <xdr:twoCellAnchor>
    <xdr:from>
      <xdr:col>2</xdr:col>
      <xdr:colOff>1314450</xdr:colOff>
      <xdr:row>94</xdr:row>
      <xdr:rowOff>161925</xdr:rowOff>
    </xdr:from>
    <xdr:to>
      <xdr:col>8</xdr:col>
      <xdr:colOff>876300</xdr:colOff>
      <xdr:row>94</xdr:row>
      <xdr:rowOff>5067300</xdr:rowOff>
    </xdr:to>
    <xdr:pic>
      <xdr:nvPicPr>
        <xdr:cNvPr id="4" name="Picture 13">
          <a:extLst>
            <a:ext uri="{FF2B5EF4-FFF2-40B4-BE49-F238E27FC236}">
              <a16:creationId xmlns:a16="http://schemas.microsoft.com/office/drawing/2014/main" id="{1401031A-D000-E486-54EA-28B284569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59655075"/>
          <a:ext cx="9163050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1047750</xdr:colOff>
      <xdr:row>80</xdr:row>
      <xdr:rowOff>285750</xdr:rowOff>
    </xdr:from>
    <xdr:to>
      <xdr:col>14</xdr:col>
      <xdr:colOff>792457</xdr:colOff>
      <xdr:row>86</xdr:row>
      <xdr:rowOff>468546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5EE9A1D-9EEA-46E5-8463-E7D9765B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87800" y="66484500"/>
          <a:ext cx="3383257" cy="4164246"/>
        </a:xfrm>
        <a:prstGeom prst="rect">
          <a:avLst/>
        </a:prstGeom>
      </xdr:spPr>
    </xdr:pic>
    <xdr:clientData/>
  </xdr:twoCellAnchor>
  <xdr:twoCellAnchor>
    <xdr:from>
      <xdr:col>14</xdr:col>
      <xdr:colOff>495299</xdr:colOff>
      <xdr:row>3</xdr:row>
      <xdr:rowOff>266700</xdr:rowOff>
    </xdr:from>
    <xdr:to>
      <xdr:col>15</xdr:col>
      <xdr:colOff>1459190</xdr:colOff>
      <xdr:row>5</xdr:row>
      <xdr:rowOff>570442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A1C8F19-A598-42B6-B82D-12429A14E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899" y="1809750"/>
          <a:ext cx="1859241" cy="1465792"/>
        </a:xfrm>
        <a:prstGeom prst="rect">
          <a:avLst/>
        </a:prstGeom>
      </xdr:spPr>
    </xdr:pic>
    <xdr:clientData/>
  </xdr:twoCellAnchor>
  <xdr:twoCellAnchor>
    <xdr:from>
      <xdr:col>14</xdr:col>
      <xdr:colOff>459317</xdr:colOff>
      <xdr:row>6</xdr:row>
      <xdr:rowOff>172508</xdr:rowOff>
    </xdr:from>
    <xdr:to>
      <xdr:col>15</xdr:col>
      <xdr:colOff>1474174</xdr:colOff>
      <xdr:row>8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A6739AF-2C17-4177-9825-71E496E9D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737917" y="3620558"/>
          <a:ext cx="1910207" cy="1465792"/>
        </a:xfrm>
        <a:prstGeom prst="rect">
          <a:avLst/>
        </a:prstGeom>
      </xdr:spPr>
    </xdr:pic>
    <xdr:clientData/>
  </xdr:twoCellAnchor>
  <xdr:twoCellAnchor>
    <xdr:from>
      <xdr:col>11</xdr:col>
      <xdr:colOff>112182</xdr:colOff>
      <xdr:row>77</xdr:row>
      <xdr:rowOff>19050</xdr:rowOff>
    </xdr:from>
    <xdr:to>
      <xdr:col>12</xdr:col>
      <xdr:colOff>766599</xdr:colOff>
      <xdr:row>80</xdr:row>
      <xdr:rowOff>133350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2356C8-0DE6-420B-BDAD-046D170F4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52232" y="64674750"/>
          <a:ext cx="2102217" cy="1657350"/>
        </a:xfrm>
        <a:prstGeom prst="rect">
          <a:avLst/>
        </a:prstGeom>
      </xdr:spPr>
    </xdr:pic>
    <xdr:clientData/>
  </xdr:twoCellAnchor>
  <xdr:twoCellAnchor>
    <xdr:from>
      <xdr:col>13</xdr:col>
      <xdr:colOff>209550</xdr:colOff>
      <xdr:row>77</xdr:row>
      <xdr:rowOff>172508</xdr:rowOff>
    </xdr:from>
    <xdr:to>
      <xdr:col>15</xdr:col>
      <xdr:colOff>578694</xdr:colOff>
      <xdr:row>80</xdr:row>
      <xdr:rowOff>286808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51B6A56-670F-451E-8B51-416FF9612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592800" y="64828208"/>
          <a:ext cx="2159844" cy="1657350"/>
        </a:xfrm>
        <a:prstGeom prst="rect">
          <a:avLst/>
        </a:prstGeom>
      </xdr:spPr>
    </xdr:pic>
    <xdr:clientData/>
  </xdr:twoCellAnchor>
  <xdr:twoCellAnchor editAs="oneCell">
    <xdr:from>
      <xdr:col>10</xdr:col>
      <xdr:colOff>1409700</xdr:colOff>
      <xdr:row>85</xdr:row>
      <xdr:rowOff>361950</xdr:rowOff>
    </xdr:from>
    <xdr:to>
      <xdr:col>15</xdr:col>
      <xdr:colOff>939345</xdr:colOff>
      <xdr:row>87</xdr:row>
      <xdr:rowOff>1875899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A10DBBD-3075-4A11-A5AA-DF21B8046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563850" y="70027800"/>
          <a:ext cx="5549445" cy="42952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6705600</xdr:colOff>
      <xdr:row>15</xdr:row>
      <xdr:rowOff>228600</xdr:rowOff>
    </xdr:from>
    <xdr:to>
      <xdr:col>1</xdr:col>
      <xdr:colOff>10754829</xdr:colOff>
      <xdr:row>15</xdr:row>
      <xdr:rowOff>4735599</xdr:rowOff>
    </xdr:to>
    <xdr:pic>
      <xdr:nvPicPr>
        <xdr:cNvPr id="11" name="Picture 10" descr="A close up of a label&#10;&#10;Description automatically generated">
          <a:extLst>
            <a:ext uri="{FF2B5EF4-FFF2-40B4-BE49-F238E27FC236}">
              <a16:creationId xmlns:a16="http://schemas.microsoft.com/office/drawing/2014/main" id="{7BEDC005-552B-4E90-AC13-621E7B6B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54300" y="26022300"/>
          <a:ext cx="4049229" cy="4506999"/>
        </a:xfrm>
        <a:prstGeom prst="rect">
          <a:avLst/>
        </a:prstGeom>
      </xdr:spPr>
    </xdr:pic>
    <xdr:clientData/>
  </xdr:twoCellAnchor>
  <xdr:twoCellAnchor>
    <xdr:from>
      <xdr:col>1</xdr:col>
      <xdr:colOff>3771900</xdr:colOff>
      <xdr:row>17</xdr:row>
      <xdr:rowOff>647700</xdr:rowOff>
    </xdr:from>
    <xdr:to>
      <xdr:col>1</xdr:col>
      <xdr:colOff>14668500</xdr:colOff>
      <xdr:row>18</xdr:row>
      <xdr:rowOff>1981200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6B554F4D-E74B-4142-B452-9253AF18CCB9}"/>
            </a:ext>
          </a:extLst>
        </xdr:cNvPr>
        <xdr:cNvGrpSpPr/>
      </xdr:nvGrpSpPr>
      <xdr:grpSpPr>
        <a:xfrm>
          <a:off x="12420600" y="32994600"/>
          <a:ext cx="10896600" cy="5448300"/>
          <a:chOff x="0" y="0"/>
          <a:chExt cx="8144061" cy="5077534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5C68054E-10BB-B89E-791E-8CA477A7AA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1333686" cy="5020376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62FAC95B-A6D3-A066-212E-6800409DE8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371600" y="0"/>
            <a:ext cx="1314633" cy="5039428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2A81FBA2-DF98-7A9A-5C66-FFCCB50E65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714625" y="0"/>
            <a:ext cx="1343212" cy="5068007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E1BB1D8-8B58-580C-47B3-0A873F7B23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4076700" y="0"/>
            <a:ext cx="1314633" cy="5058481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AF1F7095-FD25-548E-BFAC-49C9AF8C7E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5448300" y="0"/>
            <a:ext cx="1324160" cy="5058481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887D0148-0257-FEFF-EA1C-9439AE6B2B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810375" y="0"/>
            <a:ext cx="1333686" cy="507753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4572001</xdr:colOff>
      <xdr:row>20</xdr:row>
      <xdr:rowOff>152399</xdr:rowOff>
    </xdr:from>
    <xdr:to>
      <xdr:col>1</xdr:col>
      <xdr:colOff>11772903</xdr:colOff>
      <xdr:row>20</xdr:row>
      <xdr:rowOff>4538706</xdr:rowOff>
    </xdr:to>
    <xdr:pic>
      <xdr:nvPicPr>
        <xdr:cNvPr id="19" name="Picture 18" descr="A white label with black text&#10;&#10;Description automatically generated">
          <a:extLst>
            <a:ext uri="{FF2B5EF4-FFF2-40B4-BE49-F238E27FC236}">
              <a16:creationId xmlns:a16="http://schemas.microsoft.com/office/drawing/2014/main" id="{E0D0FE23-27BE-4B23-9BF7-67E479C14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14627998" y="42026702"/>
          <a:ext cx="4386307" cy="7200902"/>
        </a:xfrm>
        <a:prstGeom prst="rect">
          <a:avLst/>
        </a:prstGeom>
      </xdr:spPr>
    </xdr:pic>
    <xdr:clientData/>
  </xdr:twoCellAnchor>
  <xdr:twoCellAnchor>
    <xdr:from>
      <xdr:col>1</xdr:col>
      <xdr:colOff>3505200</xdr:colOff>
      <xdr:row>32</xdr:row>
      <xdr:rowOff>76199</xdr:rowOff>
    </xdr:from>
    <xdr:to>
      <xdr:col>1</xdr:col>
      <xdr:colOff>6460197</xdr:colOff>
      <xdr:row>32</xdr:row>
      <xdr:rowOff>4305300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D461BF8-0DA2-4A8F-9F85-3E0D4B406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10500" y="86677499"/>
          <a:ext cx="2954997" cy="4229101"/>
        </a:xfrm>
        <a:prstGeom prst="rect">
          <a:avLst/>
        </a:prstGeom>
      </xdr:spPr>
    </xdr:pic>
    <xdr:clientData/>
  </xdr:twoCellAnchor>
  <xdr:twoCellAnchor>
    <xdr:from>
      <xdr:col>4</xdr:col>
      <xdr:colOff>342900</xdr:colOff>
      <xdr:row>34</xdr:row>
      <xdr:rowOff>685800</xdr:rowOff>
    </xdr:from>
    <xdr:to>
      <xdr:col>24</xdr:col>
      <xdr:colOff>436614</xdr:colOff>
      <xdr:row>34</xdr:row>
      <xdr:rowOff>3904848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FA61013-5741-4602-9016-7151D559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765500" y="76009500"/>
          <a:ext cx="12285714" cy="3219048"/>
        </a:xfrm>
        <a:prstGeom prst="rect">
          <a:avLst/>
        </a:prstGeom>
      </xdr:spPr>
    </xdr:pic>
    <xdr:clientData/>
  </xdr:twoCellAnchor>
  <xdr:twoCellAnchor>
    <xdr:from>
      <xdr:col>1</xdr:col>
      <xdr:colOff>5867400</xdr:colOff>
      <xdr:row>34</xdr:row>
      <xdr:rowOff>204797</xdr:rowOff>
    </xdr:from>
    <xdr:to>
      <xdr:col>1</xdr:col>
      <xdr:colOff>10134600</xdr:colOff>
      <xdr:row>34</xdr:row>
      <xdr:rowOff>5021307</xdr:rowOff>
    </xdr:to>
    <xdr:pic>
      <xdr:nvPicPr>
        <xdr:cNvPr id="25" name="Picture 24" descr="A close up of a black wire&#10;&#10;Description automatically generated">
          <a:extLst>
            <a:ext uri="{FF2B5EF4-FFF2-40B4-BE49-F238E27FC236}">
              <a16:creationId xmlns:a16="http://schemas.microsoft.com/office/drawing/2014/main" id="{98A74D09-6CC3-4FE5-9A60-0A632D741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516100" y="92940197"/>
          <a:ext cx="4267200" cy="4816510"/>
        </a:xfrm>
        <a:prstGeom prst="rect">
          <a:avLst/>
        </a:prstGeom>
      </xdr:spPr>
    </xdr:pic>
    <xdr:clientData/>
  </xdr:twoCellAnchor>
  <xdr:twoCellAnchor>
    <xdr:from>
      <xdr:col>1</xdr:col>
      <xdr:colOff>1333500</xdr:colOff>
      <xdr:row>38</xdr:row>
      <xdr:rowOff>266699</xdr:rowOff>
    </xdr:from>
    <xdr:to>
      <xdr:col>1</xdr:col>
      <xdr:colOff>14630400</xdr:colOff>
      <xdr:row>38</xdr:row>
      <xdr:rowOff>4390284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2FEDC7F-4AC9-495E-B009-5300B218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82200" y="107022899"/>
          <a:ext cx="13296900" cy="4123585"/>
        </a:xfrm>
        <a:prstGeom prst="rect">
          <a:avLst/>
        </a:prstGeom>
      </xdr:spPr>
    </xdr:pic>
    <xdr:clientData/>
  </xdr:twoCellAnchor>
  <xdr:twoCellAnchor>
    <xdr:from>
      <xdr:col>1</xdr:col>
      <xdr:colOff>5524500</xdr:colOff>
      <xdr:row>40</xdr:row>
      <xdr:rowOff>495299</xdr:rowOff>
    </xdr:from>
    <xdr:to>
      <xdr:col>1</xdr:col>
      <xdr:colOff>11658600</xdr:colOff>
      <xdr:row>40</xdr:row>
      <xdr:rowOff>4158852</xdr:rowOff>
    </xdr:to>
    <xdr:pic>
      <xdr:nvPicPr>
        <xdr:cNvPr id="28" name="Picture 27" descr="A close-up of a packet&#10;&#10;Description automatically generated">
          <a:extLst>
            <a:ext uri="{FF2B5EF4-FFF2-40B4-BE49-F238E27FC236}">
              <a16:creationId xmlns:a16="http://schemas.microsoft.com/office/drawing/2014/main" id="{728D97E7-0C54-4368-8316-75EEB12DF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173200" y="115138199"/>
          <a:ext cx="6134100" cy="3663553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44</xdr:row>
      <xdr:rowOff>228600</xdr:rowOff>
    </xdr:from>
    <xdr:to>
      <xdr:col>1</xdr:col>
      <xdr:colOff>16201291</xdr:colOff>
      <xdr:row>44</xdr:row>
      <xdr:rowOff>5127598</xdr:rowOff>
    </xdr:to>
    <xdr:pic>
      <xdr:nvPicPr>
        <xdr:cNvPr id="30" name="Picture 29" descr="A close-up of a label&#10;&#10;Description automatically generated">
          <a:extLst>
            <a:ext uri="{FF2B5EF4-FFF2-40B4-BE49-F238E27FC236}">
              <a16:creationId xmlns:a16="http://schemas.microsoft.com/office/drawing/2014/main" id="{92F3C7FB-29C4-4E1F-B15D-50CCFB8A2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43400" y="103174800"/>
          <a:ext cx="16163191" cy="4898998"/>
        </a:xfrm>
        <a:prstGeom prst="rect">
          <a:avLst/>
        </a:prstGeom>
      </xdr:spPr>
    </xdr:pic>
    <xdr:clientData/>
  </xdr:twoCellAnchor>
  <xdr:twoCellAnchor>
    <xdr:from>
      <xdr:col>1</xdr:col>
      <xdr:colOff>13411200</xdr:colOff>
      <xdr:row>0</xdr:row>
      <xdr:rowOff>762000</xdr:rowOff>
    </xdr:from>
    <xdr:to>
      <xdr:col>1</xdr:col>
      <xdr:colOff>16840200</xdr:colOff>
      <xdr:row>3</xdr:row>
      <xdr:rowOff>760262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20435A-42EA-4389-BE0E-716CCB0EC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059900" y="762000"/>
          <a:ext cx="3429000" cy="2970062"/>
        </a:xfrm>
        <a:prstGeom prst="rect">
          <a:avLst/>
        </a:prstGeom>
      </xdr:spPr>
    </xdr:pic>
    <xdr:clientData/>
  </xdr:twoCellAnchor>
  <xdr:twoCellAnchor>
    <xdr:from>
      <xdr:col>1</xdr:col>
      <xdr:colOff>6743700</xdr:colOff>
      <xdr:row>30</xdr:row>
      <xdr:rowOff>228599</xdr:rowOff>
    </xdr:from>
    <xdr:to>
      <xdr:col>1</xdr:col>
      <xdr:colOff>10934700</xdr:colOff>
      <xdr:row>30</xdr:row>
      <xdr:rowOff>4860218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7ABEAB-D4F7-42BE-AC92-CEE772918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392400" y="77495399"/>
          <a:ext cx="4191000" cy="4631619"/>
        </a:xfrm>
        <a:prstGeom prst="rect">
          <a:avLst/>
        </a:prstGeom>
      </xdr:spPr>
    </xdr:pic>
    <xdr:clientData/>
  </xdr:twoCellAnchor>
  <xdr:twoCellAnchor>
    <xdr:from>
      <xdr:col>1</xdr:col>
      <xdr:colOff>5410200</xdr:colOff>
      <xdr:row>22</xdr:row>
      <xdr:rowOff>762000</xdr:rowOff>
    </xdr:from>
    <xdr:to>
      <xdr:col>1</xdr:col>
      <xdr:colOff>11620500</xdr:colOff>
      <xdr:row>22</xdr:row>
      <xdr:rowOff>3779679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9FEFD4-3E57-4120-B4A7-EC89AADEF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058900" y="52539900"/>
          <a:ext cx="6210300" cy="3017679"/>
        </a:xfrm>
        <a:prstGeom prst="rect">
          <a:avLst/>
        </a:prstGeom>
      </xdr:spPr>
    </xdr:pic>
    <xdr:clientData/>
  </xdr:twoCellAnchor>
  <xdr:twoCellAnchor>
    <xdr:from>
      <xdr:col>1</xdr:col>
      <xdr:colOff>5386387</xdr:colOff>
      <xdr:row>48</xdr:row>
      <xdr:rowOff>304799</xdr:rowOff>
    </xdr:from>
    <xdr:to>
      <xdr:col>1</xdr:col>
      <xdr:colOff>11239500</xdr:colOff>
      <xdr:row>48</xdr:row>
      <xdr:rowOff>3465481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AFA7A04-5783-4783-9A7F-5FEC1F5C4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035087" y="136131299"/>
          <a:ext cx="5853113" cy="3160682"/>
        </a:xfrm>
        <a:prstGeom prst="rect">
          <a:avLst/>
        </a:prstGeom>
      </xdr:spPr>
    </xdr:pic>
    <xdr:clientData/>
  </xdr:twoCellAnchor>
  <xdr:twoCellAnchor>
    <xdr:from>
      <xdr:col>1</xdr:col>
      <xdr:colOff>5829299</xdr:colOff>
      <xdr:row>36</xdr:row>
      <xdr:rowOff>190500</xdr:rowOff>
    </xdr:from>
    <xdr:to>
      <xdr:col>1</xdr:col>
      <xdr:colOff>10453524</xdr:colOff>
      <xdr:row>36</xdr:row>
      <xdr:rowOff>5029200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AC87F7C-2F19-45E9-AB59-A7B3F7BD7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477999" y="100012500"/>
          <a:ext cx="4624225" cy="483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11</xdr:row>
      <xdr:rowOff>155575</xdr:rowOff>
    </xdr:from>
    <xdr:to>
      <xdr:col>7</xdr:col>
      <xdr:colOff>347749</xdr:colOff>
      <xdr:row>32</xdr:row>
      <xdr:rowOff>107738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24E6D2-DB27-4390-B6E0-7A44B321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0" y="2251075"/>
          <a:ext cx="3173499" cy="3952663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31</xdr:row>
      <xdr:rowOff>111125</xdr:rowOff>
    </xdr:from>
    <xdr:to>
      <xdr:col>8</xdr:col>
      <xdr:colOff>301625</xdr:colOff>
      <xdr:row>34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DE5B931-3B20-8626-88E7-E02552BE7F18}"/>
            </a:ext>
          </a:extLst>
        </xdr:cNvPr>
        <xdr:cNvSpPr txBox="1"/>
      </xdr:nvSpPr>
      <xdr:spPr>
        <a:xfrm>
          <a:off x="936625" y="6016625"/>
          <a:ext cx="4191000" cy="46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vi-VN" sz="1800" b="1"/>
            <a:t>KÍCH</a:t>
          </a:r>
          <a:r>
            <a:rPr lang="vi-VN" sz="1800" b="1" baseline="0"/>
            <a:t> THƯỚC HÌNH IN THÂN TRƯỚC</a:t>
          </a:r>
          <a:endParaRPr lang="en-US" sz="1800" b="1"/>
        </a:p>
      </xdr:txBody>
    </xdr:sp>
    <xdr:clientData/>
  </xdr:twoCellAnchor>
  <xdr:twoCellAnchor>
    <xdr:from>
      <xdr:col>0</xdr:col>
      <xdr:colOff>0</xdr:colOff>
      <xdr:row>0</xdr:row>
      <xdr:rowOff>47625</xdr:rowOff>
    </xdr:from>
    <xdr:to>
      <xdr:col>4</xdr:col>
      <xdr:colOff>420775</xdr:colOff>
      <xdr:row>10</xdr:row>
      <xdr:rowOff>64943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99F137-B344-4960-B2DA-3C676FE7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"/>
          <a:ext cx="2859175" cy="1922318"/>
        </a:xfrm>
        <a:prstGeom prst="rect">
          <a:avLst/>
        </a:prstGeom>
      </xdr:spPr>
    </xdr:pic>
    <xdr:clientData/>
  </xdr:twoCellAnchor>
  <xdr:twoCellAnchor>
    <xdr:from>
      <xdr:col>4</xdr:col>
      <xdr:colOff>594469</xdr:colOff>
      <xdr:row>0</xdr:row>
      <xdr:rowOff>76200</xdr:rowOff>
    </xdr:from>
    <xdr:to>
      <xdr:col>9</xdr:col>
      <xdr:colOff>239857</xdr:colOff>
      <xdr:row>9</xdr:row>
      <xdr:rowOff>130423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877815-0CA0-4892-9EA4-B4A710EB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32869" y="76200"/>
          <a:ext cx="2693388" cy="17687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476250</xdr:colOff>
      <xdr:row>44</xdr:row>
      <xdr:rowOff>118311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70C2D92E-49B9-45EE-BD8E-E9797C9D1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15106650" cy="85003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24</xdr:col>
      <xdr:colOff>508000</xdr:colOff>
      <xdr:row>102</xdr:row>
      <xdr:rowOff>47625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3240A4B8-A654-4450-8F8E-35761A3AB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0" y="11049000"/>
          <a:ext cx="15138400" cy="842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24</xdr:col>
      <xdr:colOff>269875</xdr:colOff>
      <xdr:row>159</xdr:row>
      <xdr:rowOff>104180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6DC56BFB-ADF0-4249-AE80-200AC6747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0" y="22098000"/>
          <a:ext cx="14900275" cy="8295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24</xdr:col>
      <xdr:colOff>395111</xdr:colOff>
      <xdr:row>217</xdr:row>
      <xdr:rowOff>174625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9972CC99-77B7-4859-BCB9-C585FE63C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0" y="33147000"/>
          <a:ext cx="15025511" cy="83661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0F394-C09F-4542-929A-1B964C3F728F}">
  <sheetPr>
    <pageSetUpPr fitToPage="1"/>
  </sheetPr>
  <dimension ref="A1:T116"/>
  <sheetViews>
    <sheetView tabSelected="1" view="pageBreakPreview" topLeftCell="A29" zoomScale="50" zoomScaleNormal="10" zoomScaleSheetLayoutView="50" zoomScalePageLayoutView="25" workbookViewId="0">
      <selection activeCell="R32" sqref="R32"/>
    </sheetView>
  </sheetViews>
  <sheetFormatPr defaultColWidth="9.140625" defaultRowHeight="16.5"/>
  <cols>
    <col min="1" max="1" width="8.42578125" style="27" customWidth="1"/>
    <col min="2" max="2" width="25" style="27" customWidth="1"/>
    <col min="3" max="3" width="24.140625" style="27" customWidth="1"/>
    <col min="4" max="4" width="29.5703125" style="27" customWidth="1"/>
    <col min="5" max="5" width="29.28515625" style="27" customWidth="1"/>
    <col min="6" max="6" width="24.5703125" style="27" customWidth="1"/>
    <col min="7" max="7" width="20" style="28" customWidth="1"/>
    <col min="8" max="8" width="16" style="27" customWidth="1"/>
    <col min="9" max="9" width="18.5703125" style="27" customWidth="1"/>
    <col min="10" max="10" width="16" style="27" customWidth="1"/>
    <col min="11" max="11" width="22.140625" style="27" customWidth="1"/>
    <col min="12" max="12" width="21.5703125" style="27" customWidth="1"/>
    <col min="13" max="13" width="19.42578125" style="27" customWidth="1"/>
    <col min="14" max="15" width="13.42578125" style="27" customWidth="1"/>
    <col min="16" max="16" width="24.140625" style="27" customWidth="1"/>
    <col min="17" max="17" width="6" style="27" customWidth="1"/>
    <col min="18" max="18" width="11" style="27" bestFit="1" customWidth="1"/>
    <col min="19" max="16384" width="9.140625" style="27"/>
  </cols>
  <sheetData>
    <row r="1" spans="1:17" s="256" customFormat="1" ht="39.950000000000003" customHeight="1">
      <c r="A1" s="253"/>
      <c r="B1" s="253"/>
      <c r="C1" s="253"/>
      <c r="D1" s="254"/>
      <c r="E1" s="253"/>
      <c r="F1" s="253"/>
      <c r="G1" s="253"/>
      <c r="H1" s="253"/>
      <c r="I1" s="253"/>
      <c r="J1" s="253"/>
      <c r="K1" s="253"/>
      <c r="L1" s="255"/>
      <c r="M1" s="255"/>
      <c r="N1" s="475" t="s">
        <v>64</v>
      </c>
      <c r="O1" s="475" t="s">
        <v>64</v>
      </c>
      <c r="P1" s="476" t="s">
        <v>65</v>
      </c>
      <c r="Q1" s="476"/>
    </row>
    <row r="2" spans="1:17" s="256" customFormat="1" ht="39.950000000000003" customHeight="1">
      <c r="A2" s="253"/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5"/>
      <c r="M2" s="255"/>
      <c r="N2" s="475" t="s">
        <v>66</v>
      </c>
      <c r="O2" s="475" t="s">
        <v>66</v>
      </c>
      <c r="P2" s="477" t="s">
        <v>67</v>
      </c>
      <c r="Q2" s="477"/>
    </row>
    <row r="3" spans="1:17" s="256" customFormat="1" ht="39.950000000000003" customHeight="1">
      <c r="A3" s="253"/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5"/>
      <c r="M3" s="255"/>
      <c r="N3" s="475" t="s">
        <v>68</v>
      </c>
      <c r="O3" s="475" t="s">
        <v>68</v>
      </c>
      <c r="P3" s="478" t="s">
        <v>368</v>
      </c>
      <c r="Q3" s="476"/>
    </row>
    <row r="4" spans="1:17" s="257" customFormat="1" ht="33" customHeight="1" thickBot="1">
      <c r="B4" s="258" t="s">
        <v>653</v>
      </c>
      <c r="G4" s="259"/>
    </row>
    <row r="5" spans="1:17" s="257" customFormat="1" ht="57.95" customHeight="1">
      <c r="B5" s="260" t="s">
        <v>0</v>
      </c>
      <c r="C5" s="260"/>
      <c r="D5" s="258"/>
      <c r="F5" s="261"/>
      <c r="G5" s="461" t="s">
        <v>657</v>
      </c>
      <c r="H5" s="462"/>
      <c r="I5" s="462"/>
      <c r="J5" s="462"/>
      <c r="K5" s="462"/>
      <c r="L5" s="462"/>
      <c r="M5" s="463"/>
    </row>
    <row r="6" spans="1:17" s="262" customFormat="1" ht="57.95" customHeight="1">
      <c r="B6" s="263" t="s">
        <v>40</v>
      </c>
      <c r="C6" s="263"/>
      <c r="D6" s="252" t="s">
        <v>633</v>
      </c>
      <c r="E6" s="264"/>
      <c r="F6" s="263"/>
      <c r="G6" s="464"/>
      <c r="H6" s="465"/>
      <c r="I6" s="465"/>
      <c r="J6" s="465"/>
      <c r="K6" s="465"/>
      <c r="L6" s="465"/>
      <c r="M6" s="466"/>
      <c r="N6" s="265"/>
      <c r="O6" s="265"/>
      <c r="P6" s="265"/>
      <c r="Q6" s="265"/>
    </row>
    <row r="7" spans="1:17" s="262" customFormat="1" ht="57.95" customHeight="1">
      <c r="B7" s="263" t="s">
        <v>41</v>
      </c>
      <c r="C7" s="263"/>
      <c r="D7" s="252" t="s">
        <v>652</v>
      </c>
      <c r="E7" s="252"/>
      <c r="F7" s="263"/>
      <c r="G7" s="464"/>
      <c r="H7" s="465"/>
      <c r="I7" s="465"/>
      <c r="J7" s="465"/>
      <c r="K7" s="465"/>
      <c r="L7" s="465"/>
      <c r="M7" s="466"/>
      <c r="N7" s="265"/>
      <c r="O7" s="265"/>
      <c r="P7" s="265"/>
      <c r="Q7" s="265"/>
    </row>
    <row r="8" spans="1:17" s="262" customFormat="1" ht="57.95" customHeight="1" thickBot="1">
      <c r="B8" s="263" t="s">
        <v>42</v>
      </c>
      <c r="C8" s="263"/>
      <c r="D8" s="470" t="s">
        <v>165</v>
      </c>
      <c r="E8" s="470"/>
      <c r="F8" s="470"/>
      <c r="G8" s="467"/>
      <c r="H8" s="468"/>
      <c r="I8" s="468"/>
      <c r="J8" s="468"/>
      <c r="K8" s="468"/>
      <c r="L8" s="468"/>
      <c r="M8" s="469"/>
      <c r="N8" s="265"/>
      <c r="O8" s="265"/>
      <c r="P8" s="265"/>
      <c r="Q8" s="265"/>
    </row>
    <row r="9" spans="1:17" s="266" customFormat="1" ht="43.5" customHeight="1">
      <c r="B9" s="267" t="s">
        <v>1</v>
      </c>
      <c r="C9" s="267"/>
      <c r="D9" s="268" t="s">
        <v>639</v>
      </c>
      <c r="E9" s="268"/>
      <c r="F9" s="269"/>
      <c r="G9" s="270"/>
      <c r="H9" s="269"/>
      <c r="I9" s="269"/>
      <c r="J9" s="269"/>
      <c r="K9" s="269"/>
      <c r="L9" s="269"/>
      <c r="M9" s="269"/>
      <c r="N9" s="269"/>
      <c r="O9" s="269"/>
      <c r="P9" s="269"/>
      <c r="Q9" s="269"/>
    </row>
    <row r="10" spans="1:17" s="266" customFormat="1" ht="46.5" customHeight="1">
      <c r="B10" s="271" t="s">
        <v>2</v>
      </c>
      <c r="C10" s="271"/>
      <c r="D10" s="272" t="s">
        <v>418</v>
      </c>
      <c r="E10" s="272"/>
      <c r="F10" s="272"/>
      <c r="G10" s="273"/>
      <c r="H10" s="272"/>
      <c r="I10" s="274"/>
      <c r="J10" s="275" t="s">
        <v>43</v>
      </c>
      <c r="K10" s="274"/>
      <c r="L10" s="274"/>
      <c r="M10" s="274" t="s">
        <v>640</v>
      </c>
      <c r="N10" s="276"/>
      <c r="O10" s="276"/>
      <c r="P10" s="276"/>
      <c r="Q10" s="276"/>
    </row>
    <row r="11" spans="1:17" s="266" customFormat="1" ht="95.25" customHeight="1">
      <c r="B11" s="274" t="s">
        <v>3</v>
      </c>
      <c r="C11" s="274"/>
      <c r="D11" s="471">
        <v>45532</v>
      </c>
      <c r="E11" s="472"/>
      <c r="F11" s="472"/>
      <c r="G11" s="278"/>
      <c r="H11" s="277"/>
      <c r="I11" s="274"/>
      <c r="J11" s="275" t="s">
        <v>4</v>
      </c>
      <c r="K11" s="274"/>
      <c r="L11" s="274"/>
      <c r="M11" s="473" t="s">
        <v>85</v>
      </c>
      <c r="N11" s="473"/>
      <c r="O11" s="473"/>
      <c r="P11" s="473"/>
      <c r="Q11" s="473"/>
    </row>
    <row r="12" spans="1:17" s="266" customFormat="1" ht="45" customHeight="1">
      <c r="B12" s="274" t="s">
        <v>5</v>
      </c>
      <c r="C12" s="274"/>
      <c r="D12" s="279"/>
      <c r="E12" s="274"/>
      <c r="F12" s="274"/>
      <c r="G12" s="280"/>
      <c r="H12" s="281"/>
      <c r="I12" s="274"/>
      <c r="J12" s="275" t="s">
        <v>37</v>
      </c>
      <c r="M12" s="274" t="s">
        <v>69</v>
      </c>
      <c r="N12" s="274"/>
      <c r="O12" s="281"/>
      <c r="P12" s="281"/>
      <c r="Q12" s="276"/>
    </row>
    <row r="13" spans="1:17" s="266" customFormat="1" ht="45" customHeight="1">
      <c r="B13" s="474"/>
      <c r="C13" s="474"/>
      <c r="D13" s="474"/>
      <c r="E13" s="474"/>
      <c r="F13" s="474"/>
      <c r="G13" s="280"/>
      <c r="H13" s="281"/>
      <c r="I13" s="274"/>
      <c r="J13" s="275" t="s">
        <v>6</v>
      </c>
      <c r="K13" s="274"/>
      <c r="L13" s="274"/>
      <c r="M13" s="274" t="s">
        <v>386</v>
      </c>
      <c r="N13" s="281"/>
      <c r="O13" s="276"/>
      <c r="P13" s="276"/>
      <c r="Q13" s="281"/>
    </row>
    <row r="14" spans="1:17" s="266" customFormat="1" ht="45" customHeight="1">
      <c r="B14" s="274" t="s">
        <v>47</v>
      </c>
      <c r="C14" s="274"/>
      <c r="D14" s="274" t="s">
        <v>7</v>
      </c>
      <c r="E14" s="274"/>
      <c r="F14" s="274"/>
      <c r="G14" s="282"/>
      <c r="H14" s="274"/>
      <c r="I14" s="274"/>
      <c r="J14" s="275" t="s">
        <v>8</v>
      </c>
      <c r="K14" s="274"/>
      <c r="L14" s="274"/>
      <c r="M14" s="276" t="s">
        <v>70</v>
      </c>
      <c r="N14" s="276"/>
      <c r="O14" s="276"/>
      <c r="P14" s="276"/>
      <c r="Q14" s="276"/>
    </row>
    <row r="15" spans="1:17" s="266" customFormat="1" ht="45" customHeight="1">
      <c r="B15" s="283" t="s">
        <v>57</v>
      </c>
      <c r="C15" s="283"/>
      <c r="D15" s="283"/>
      <c r="E15" s="267"/>
      <c r="F15" s="267"/>
      <c r="G15" s="284"/>
      <c r="H15" s="267"/>
      <c r="I15" s="267"/>
      <c r="J15" s="267"/>
      <c r="K15" s="267"/>
      <c r="L15" s="267"/>
      <c r="M15" s="267"/>
      <c r="N15" s="267"/>
      <c r="O15" s="267"/>
      <c r="P15" s="267"/>
      <c r="Q15" s="267"/>
    </row>
    <row r="16" spans="1:17" s="285" customFormat="1" ht="18.75" customHeight="1"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</row>
    <row r="17" spans="1:20" s="287" customFormat="1" ht="57" customHeight="1">
      <c r="B17" s="288"/>
      <c r="C17" s="289" t="s">
        <v>369</v>
      </c>
      <c r="D17" s="289" t="s">
        <v>9</v>
      </c>
      <c r="E17" s="290" t="s">
        <v>50</v>
      </c>
      <c r="F17" s="290"/>
      <c r="G17" s="290" t="s">
        <v>54</v>
      </c>
      <c r="H17" s="290" t="s">
        <v>10</v>
      </c>
      <c r="I17" s="290" t="s">
        <v>51</v>
      </c>
      <c r="J17" s="290" t="s">
        <v>52</v>
      </c>
      <c r="K17" s="290" t="s">
        <v>654</v>
      </c>
      <c r="L17" s="290"/>
      <c r="M17" s="290"/>
      <c r="N17" s="290"/>
      <c r="O17" s="290"/>
      <c r="P17" s="290"/>
      <c r="Q17" s="291" t="s">
        <v>11</v>
      </c>
    </row>
    <row r="18" spans="1:20" s="287" customFormat="1" ht="106.5" customHeight="1">
      <c r="B18" s="292" t="s">
        <v>12</v>
      </c>
      <c r="C18" s="292" t="s">
        <v>488</v>
      </c>
      <c r="D18" s="293" t="s">
        <v>419</v>
      </c>
      <c r="E18" s="294"/>
      <c r="F18" s="295"/>
      <c r="G18" s="295">
        <v>27</v>
      </c>
      <c r="H18" s="295">
        <v>30</v>
      </c>
      <c r="I18" s="295">
        <v>52</v>
      </c>
      <c r="J18" s="295">
        <v>27</v>
      </c>
      <c r="K18" s="295">
        <v>13</v>
      </c>
      <c r="L18" s="295"/>
      <c r="M18" s="295"/>
      <c r="N18" s="295"/>
      <c r="O18" s="295"/>
      <c r="P18" s="295">
        <f>SUM(G18:K18)</f>
        <v>149</v>
      </c>
      <c r="Q18" s="296">
        <f>SUM(E18:P18)</f>
        <v>298</v>
      </c>
    </row>
    <row r="19" spans="1:20" s="287" customFormat="1" ht="106.5" customHeight="1">
      <c r="B19" s="292" t="s">
        <v>370</v>
      </c>
      <c r="C19" s="292" t="str">
        <f>C18</f>
        <v>50290-01149</v>
      </c>
      <c r="D19" s="294" t="str">
        <f>+D18</f>
        <v>BLACK/WHITE</v>
      </c>
      <c r="E19" s="294"/>
      <c r="F19" s="295"/>
      <c r="G19" s="297">
        <f>ROUNDUP(G18*5%,0)</f>
        <v>2</v>
      </c>
      <c r="H19" s="297">
        <f t="shared" ref="H19:K19" si="0">ROUNDUP(H18*5%,0)</f>
        <v>2</v>
      </c>
      <c r="I19" s="297">
        <f t="shared" si="0"/>
        <v>3</v>
      </c>
      <c r="J19" s="297">
        <f t="shared" si="0"/>
        <v>2</v>
      </c>
      <c r="K19" s="297">
        <f t="shared" si="0"/>
        <v>1</v>
      </c>
      <c r="L19" s="297"/>
      <c r="M19" s="297"/>
      <c r="N19" s="297"/>
      <c r="O19" s="297"/>
      <c r="P19" s="295">
        <f>SUM(G19:K19)</f>
        <v>10</v>
      </c>
      <c r="Q19" s="296">
        <f>SUM(E19:P19)</f>
        <v>20</v>
      </c>
    </row>
    <row r="20" spans="1:20" s="298" customFormat="1" ht="106.5" customHeight="1">
      <c r="B20" s="299" t="s">
        <v>13</v>
      </c>
      <c r="C20" s="299"/>
      <c r="D20" s="300" t="str">
        <f>+D19</f>
        <v>BLACK/WHITE</v>
      </c>
      <c r="E20" s="301"/>
      <c r="F20" s="302"/>
      <c r="G20" s="303">
        <f>SUM(G18:G19)</f>
        <v>29</v>
      </c>
      <c r="H20" s="303">
        <f t="shared" ref="H20:K20" si="1">SUM(H18:H19)</f>
        <v>32</v>
      </c>
      <c r="I20" s="303">
        <f t="shared" si="1"/>
        <v>55</v>
      </c>
      <c r="J20" s="303">
        <f t="shared" si="1"/>
        <v>29</v>
      </c>
      <c r="K20" s="303">
        <f t="shared" si="1"/>
        <v>14</v>
      </c>
      <c r="L20" s="303"/>
      <c r="M20" s="302"/>
      <c r="N20" s="302"/>
      <c r="O20" s="302"/>
      <c r="P20" s="302">
        <f>SUM(P18:P19)</f>
        <v>159</v>
      </c>
      <c r="Q20" s="302">
        <f>SUM(Q18:Q19)</f>
        <v>318</v>
      </c>
    </row>
    <row r="21" spans="1:20" s="298" customFormat="1" ht="59.25" hidden="1">
      <c r="B21" s="304" t="s">
        <v>371</v>
      </c>
      <c r="C21" s="305"/>
      <c r="D21" s="305"/>
      <c r="E21" s="306"/>
      <c r="F21" s="306"/>
      <c r="G21" s="307">
        <v>0</v>
      </c>
      <c r="H21" s="307">
        <v>0</v>
      </c>
      <c r="I21" s="306">
        <v>0</v>
      </c>
      <c r="J21" s="306">
        <v>0</v>
      </c>
      <c r="K21" s="306">
        <v>0</v>
      </c>
      <c r="L21" s="306"/>
      <c r="M21" s="308"/>
      <c r="N21" s="308"/>
      <c r="O21" s="308"/>
      <c r="P21" s="308"/>
      <c r="Q21" s="309">
        <f>SUM(G21:P21)</f>
        <v>0</v>
      </c>
    </row>
    <row r="22" spans="1:20" s="287" customFormat="1" ht="52.5">
      <c r="B22" s="310"/>
      <c r="C22" s="310"/>
      <c r="D22" s="310"/>
      <c r="E22" s="311"/>
      <c r="F22" s="311"/>
      <c r="G22" s="312"/>
      <c r="H22" s="311"/>
      <c r="I22" s="311"/>
      <c r="J22" s="311"/>
      <c r="K22" s="311"/>
      <c r="L22" s="311"/>
      <c r="M22" s="313"/>
      <c r="N22" s="313"/>
      <c r="O22" s="313"/>
      <c r="P22" s="313"/>
      <c r="Q22" s="291"/>
    </row>
    <row r="23" spans="1:20" s="287" customFormat="1" ht="87" hidden="1" customHeight="1">
      <c r="B23" s="292" t="s">
        <v>370</v>
      </c>
      <c r="C23" s="292" t="e">
        <f>#REF!</f>
        <v>#REF!</v>
      </c>
      <c r="D23" s="481" t="e">
        <f>+#REF!</f>
        <v>#REF!</v>
      </c>
      <c r="E23" s="481"/>
      <c r="F23" s="295"/>
      <c r="G23" s="297"/>
      <c r="H23" s="297" t="e">
        <f>ROUNDUP(#REF!*5%,0)</f>
        <v>#REF!</v>
      </c>
      <c r="I23" s="297" t="e">
        <f>ROUNDUP(#REF!*5%,0)</f>
        <v>#REF!</v>
      </c>
      <c r="J23" s="297" t="e">
        <f>ROUNDUP(#REF!*5%,0)</f>
        <v>#REF!</v>
      </c>
      <c r="K23" s="297" t="e">
        <f>ROUNDUP(#REF!*5%,0)</f>
        <v>#REF!</v>
      </c>
      <c r="L23" s="297"/>
      <c r="M23" s="297"/>
      <c r="N23" s="297"/>
      <c r="O23" s="297"/>
      <c r="P23" s="297"/>
      <c r="Q23" s="296" t="e">
        <f>SUM(E23:P23)</f>
        <v>#REF!</v>
      </c>
    </row>
    <row r="24" spans="1:20" s="298" customFormat="1" ht="84" hidden="1" customHeight="1">
      <c r="B24" s="299" t="s">
        <v>13</v>
      </c>
      <c r="C24" s="299"/>
      <c r="D24" s="482" t="e">
        <f>+D23</f>
        <v>#REF!</v>
      </c>
      <c r="E24" s="482"/>
      <c r="F24" s="302"/>
      <c r="G24" s="303">
        <f>SUM(G23:G23)</f>
        <v>0</v>
      </c>
      <c r="H24" s="303" t="e">
        <f>SUM(H23:H23)</f>
        <v>#REF!</v>
      </c>
      <c r="I24" s="303" t="e">
        <f>SUM(I23:I23)</f>
        <v>#REF!</v>
      </c>
      <c r="J24" s="303" t="e">
        <f>SUM(J23:J23)</f>
        <v>#REF!</v>
      </c>
      <c r="K24" s="303" t="e">
        <f>SUM(K23:K23)</f>
        <v>#REF!</v>
      </c>
      <c r="L24" s="303"/>
      <c r="M24" s="302"/>
      <c r="N24" s="302"/>
      <c r="O24" s="302"/>
      <c r="P24" s="302"/>
      <c r="Q24" s="302" t="e">
        <f>SUM(Q23:Q23)</f>
        <v>#REF!</v>
      </c>
    </row>
    <row r="25" spans="1:20" s="298" customFormat="1" ht="59.25" hidden="1">
      <c r="B25" s="304" t="s">
        <v>371</v>
      </c>
      <c r="C25" s="305"/>
      <c r="D25" s="305"/>
      <c r="E25" s="306"/>
      <c r="F25" s="306"/>
      <c r="G25" s="307">
        <v>0</v>
      </c>
      <c r="H25" s="307">
        <v>0</v>
      </c>
      <c r="I25" s="306">
        <v>0</v>
      </c>
      <c r="J25" s="306">
        <v>0</v>
      </c>
      <c r="K25" s="306">
        <v>0</v>
      </c>
      <c r="L25" s="306"/>
      <c r="M25" s="308"/>
      <c r="N25" s="308"/>
      <c r="O25" s="308"/>
      <c r="P25" s="308"/>
      <c r="Q25" s="309">
        <f>SUM(G25:P25)</f>
        <v>0</v>
      </c>
    </row>
    <row r="26" spans="1:20" s="298" customFormat="1" ht="52.5">
      <c r="B26" s="314" t="s">
        <v>14</v>
      </c>
      <c r="C26" s="315"/>
      <c r="D26" s="314"/>
      <c r="E26" s="316"/>
      <c r="F26" s="317"/>
      <c r="G26" s="317">
        <f>G20+G24</f>
        <v>29</v>
      </c>
      <c r="H26" s="317">
        <f>H20</f>
        <v>32</v>
      </c>
      <c r="I26" s="317">
        <f>I20</f>
        <v>55</v>
      </c>
      <c r="J26" s="317">
        <f>J20</f>
        <v>29</v>
      </c>
      <c r="K26" s="317">
        <f>K20</f>
        <v>14</v>
      </c>
      <c r="L26" s="317"/>
      <c r="M26" s="317"/>
      <c r="N26" s="317"/>
      <c r="O26" s="317"/>
      <c r="P26" s="317">
        <f>SUM(G26:K26)</f>
        <v>159</v>
      </c>
      <c r="Q26" s="317">
        <f>Q20</f>
        <v>318</v>
      </c>
    </row>
    <row r="27" spans="1:20" s="318" customFormat="1" ht="20.25" customHeight="1">
      <c r="B27" s="319"/>
      <c r="C27" s="320"/>
      <c r="D27" s="483" t="s">
        <v>390</v>
      </c>
      <c r="E27" s="483"/>
      <c r="F27" s="483"/>
      <c r="G27" s="483"/>
      <c r="H27" s="483"/>
      <c r="I27" s="483"/>
      <c r="J27" s="483"/>
      <c r="K27" s="483"/>
      <c r="L27" s="483"/>
      <c r="M27" s="483"/>
      <c r="N27" s="483"/>
      <c r="O27" s="483"/>
      <c r="P27" s="483"/>
      <c r="Q27" s="483"/>
    </row>
    <row r="28" spans="1:20" s="256" customFormat="1" ht="59.1" customHeight="1">
      <c r="B28" s="269" t="s">
        <v>15</v>
      </c>
      <c r="C28" s="321"/>
      <c r="D28" s="483"/>
      <c r="E28" s="483"/>
      <c r="F28" s="483"/>
      <c r="G28" s="483"/>
      <c r="H28" s="483"/>
      <c r="I28" s="483"/>
      <c r="J28" s="483"/>
      <c r="K28" s="483"/>
      <c r="L28" s="483"/>
      <c r="M28" s="483"/>
      <c r="N28" s="483"/>
      <c r="O28" s="483"/>
      <c r="P28" s="483"/>
      <c r="Q28" s="483"/>
    </row>
    <row r="29" spans="1:20" s="324" customFormat="1" ht="134.25" customHeight="1">
      <c r="A29" s="453" t="s">
        <v>16</v>
      </c>
      <c r="B29" s="453"/>
      <c r="C29" s="453"/>
      <c r="D29" s="322" t="s">
        <v>17</v>
      </c>
      <c r="E29" s="322" t="s">
        <v>18</v>
      </c>
      <c r="F29" s="322" t="s">
        <v>19</v>
      </c>
      <c r="G29" s="323" t="s">
        <v>20</v>
      </c>
      <c r="H29" s="323" t="s">
        <v>21</v>
      </c>
      <c r="I29" s="323" t="s">
        <v>35</v>
      </c>
      <c r="J29" s="323" t="s">
        <v>372</v>
      </c>
      <c r="K29" s="323" t="s">
        <v>373</v>
      </c>
      <c r="L29" s="323" t="s">
        <v>374</v>
      </c>
      <c r="M29" s="323" t="s">
        <v>36</v>
      </c>
      <c r="N29" s="454" t="s">
        <v>49</v>
      </c>
      <c r="O29" s="454"/>
      <c r="P29" s="454"/>
      <c r="Q29" s="454"/>
    </row>
    <row r="30" spans="1:20" s="325" customFormat="1" ht="75.75" customHeight="1">
      <c r="A30" s="484" t="str">
        <f>D20</f>
        <v>BLACK/WHITE</v>
      </c>
      <c r="B30" s="484"/>
      <c r="C30" s="484"/>
      <c r="D30" s="484"/>
      <c r="E30" s="484"/>
      <c r="F30" s="484"/>
      <c r="G30" s="484"/>
      <c r="H30" s="484"/>
      <c r="I30" s="484"/>
      <c r="J30" s="484"/>
      <c r="K30" s="484"/>
      <c r="L30" s="484"/>
      <c r="M30" s="484"/>
      <c r="N30" s="484"/>
      <c r="O30" s="484"/>
      <c r="P30" s="484"/>
      <c r="Q30" s="484"/>
    </row>
    <row r="31" spans="1:20" s="333" customFormat="1" ht="220.5" customHeight="1">
      <c r="A31" s="326">
        <v>1</v>
      </c>
      <c r="B31" s="479" t="str">
        <f>$M$11</f>
        <v>BRUSHED FLEECE 100% COTTON 
(30/1+8/1) HEAVY WASHING_350GSM</v>
      </c>
      <c r="C31" s="479"/>
      <c r="D31" s="327" t="s">
        <v>48</v>
      </c>
      <c r="E31" s="327" t="s">
        <v>76</v>
      </c>
      <c r="F31" s="326" t="s">
        <v>10</v>
      </c>
      <c r="G31" s="328">
        <f>P26</f>
        <v>159</v>
      </c>
      <c r="H31" s="329">
        <v>1.35</v>
      </c>
      <c r="I31" s="330">
        <f>H31*G31</f>
        <v>214.65</v>
      </c>
      <c r="J31" s="331">
        <f>I31*2.6%+(I31/40)*0.5</f>
        <v>8.2640250000000002</v>
      </c>
      <c r="K31" s="331">
        <v>2</v>
      </c>
      <c r="L31" s="331">
        <v>0</v>
      </c>
      <c r="M31" s="332">
        <f>ROUND(I31+J31+K31,0)</f>
        <v>225</v>
      </c>
      <c r="N31" s="480" t="s">
        <v>655</v>
      </c>
      <c r="O31" s="480"/>
      <c r="P31" s="480"/>
      <c r="Q31" s="480"/>
      <c r="R31" s="333">
        <f>448-225</f>
        <v>223</v>
      </c>
      <c r="T31" s="333" t="s">
        <v>632</v>
      </c>
    </row>
    <row r="32" spans="1:20" s="333" customFormat="1" ht="220.5" customHeight="1">
      <c r="A32" s="326">
        <v>2</v>
      </c>
      <c r="B32" s="479" t="s">
        <v>75</v>
      </c>
      <c r="C32" s="479"/>
      <c r="D32" s="327" t="s">
        <v>420</v>
      </c>
      <c r="E32" s="327" t="str">
        <f>E31</f>
        <v>BLACK</v>
      </c>
      <c r="F32" s="326" t="s">
        <v>10</v>
      </c>
      <c r="G32" s="328">
        <f>G31</f>
        <v>159</v>
      </c>
      <c r="H32" s="329">
        <v>0.27</v>
      </c>
      <c r="I32" s="330">
        <f t="shared" ref="I32" si="2">H32*G32</f>
        <v>42.93</v>
      </c>
      <c r="J32" s="331">
        <f>I32*0.7%+(I32/50)*0.5</f>
        <v>0.72980999999999996</v>
      </c>
      <c r="K32" s="331">
        <v>0</v>
      </c>
      <c r="L32" s="331">
        <v>0</v>
      </c>
      <c r="M32" s="332">
        <f>ROUND(I32+J32+K32,0)</f>
        <v>44</v>
      </c>
      <c r="N32" s="480" t="s">
        <v>656</v>
      </c>
      <c r="O32" s="480"/>
      <c r="P32" s="480"/>
      <c r="Q32" s="480"/>
    </row>
    <row r="33" spans="1:17" s="334" customFormat="1" ht="36.950000000000003" customHeight="1">
      <c r="B33" s="269" t="s">
        <v>22</v>
      </c>
      <c r="G33" s="335"/>
      <c r="Q33" s="336"/>
    </row>
    <row r="34" spans="1:17" s="337" customFormat="1" ht="106.5" customHeight="1">
      <c r="A34" s="458" t="s">
        <v>23</v>
      </c>
      <c r="B34" s="458"/>
      <c r="C34" s="458"/>
      <c r="D34" s="458"/>
      <c r="E34" s="458"/>
      <c r="F34" s="370" t="s">
        <v>44</v>
      </c>
      <c r="G34" s="370" t="s">
        <v>24</v>
      </c>
      <c r="H34" s="459" t="s">
        <v>39</v>
      </c>
      <c r="I34" s="459"/>
      <c r="J34" s="369" t="s">
        <v>19</v>
      </c>
      <c r="K34" s="370" t="s">
        <v>45</v>
      </c>
      <c r="L34" s="370" t="s">
        <v>25</v>
      </c>
      <c r="M34" s="370" t="s">
        <v>26</v>
      </c>
      <c r="N34" s="370" t="s">
        <v>27</v>
      </c>
      <c r="O34" s="370" t="s">
        <v>28</v>
      </c>
      <c r="P34" s="459" t="s">
        <v>29</v>
      </c>
      <c r="Q34" s="459"/>
    </row>
    <row r="35" spans="1:17" s="266" customFormat="1" ht="93.75" customHeight="1">
      <c r="A35" s="338">
        <v>1</v>
      </c>
      <c r="B35" s="446" t="s">
        <v>38</v>
      </c>
      <c r="C35" s="446"/>
      <c r="D35" s="446"/>
      <c r="E35" s="446"/>
      <c r="F35" s="339" t="str">
        <f>H35</f>
        <v>BLACK</v>
      </c>
      <c r="G35" s="340">
        <v>1500</v>
      </c>
      <c r="H35" s="447" t="str">
        <f t="shared" ref="H35:H43" si="3">$E$31</f>
        <v>BLACK</v>
      </c>
      <c r="I35" s="448" t="str">
        <f t="shared" ref="I35:I43" si="4">$E$31</f>
        <v>BLACK</v>
      </c>
      <c r="J35" s="341" t="s">
        <v>30</v>
      </c>
      <c r="K35" s="341">
        <f>$P$26</f>
        <v>159</v>
      </c>
      <c r="L35" s="342">
        <f>320/4500</f>
        <v>7.1111111111111111E-2</v>
      </c>
      <c r="M35" s="343">
        <f t="shared" ref="M35" si="5">K35*L35</f>
        <v>11.306666666666667</v>
      </c>
      <c r="N35" s="343"/>
      <c r="O35" s="344">
        <f t="shared" ref="O35:O43" si="6">ROUNDUP(N35+M35,0)</f>
        <v>12</v>
      </c>
      <c r="P35" s="455" t="s">
        <v>641</v>
      </c>
      <c r="Q35" s="456"/>
    </row>
    <row r="36" spans="1:17" s="266" customFormat="1" ht="117.75" customHeight="1">
      <c r="A36" s="338">
        <v>2</v>
      </c>
      <c r="B36" s="445" t="s">
        <v>86</v>
      </c>
      <c r="C36" s="446"/>
      <c r="D36" s="446"/>
      <c r="E36" s="446"/>
      <c r="F36" s="345" t="s">
        <v>71</v>
      </c>
      <c r="G36" s="346" t="s">
        <v>406</v>
      </c>
      <c r="H36" s="447" t="str">
        <f t="shared" si="3"/>
        <v>BLACK</v>
      </c>
      <c r="I36" s="448" t="str">
        <f t="shared" si="4"/>
        <v>BLACK</v>
      </c>
      <c r="J36" s="341" t="s">
        <v>31</v>
      </c>
      <c r="K36" s="341">
        <f t="shared" ref="K36:K43" si="7">$P$26</f>
        <v>159</v>
      </c>
      <c r="L36" s="341">
        <v>1</v>
      </c>
      <c r="M36" s="341">
        <f t="shared" ref="M36:M38" si="8">L36*K36</f>
        <v>159</v>
      </c>
      <c r="N36" s="343"/>
      <c r="O36" s="344">
        <f t="shared" si="6"/>
        <v>159</v>
      </c>
      <c r="P36" s="449" t="s">
        <v>642</v>
      </c>
      <c r="Q36" s="449"/>
    </row>
    <row r="37" spans="1:17" s="266" customFormat="1" ht="143.25" customHeight="1">
      <c r="A37" s="338">
        <v>3</v>
      </c>
      <c r="B37" s="445" t="s">
        <v>87</v>
      </c>
      <c r="C37" s="446"/>
      <c r="D37" s="446"/>
      <c r="E37" s="446"/>
      <c r="F37" s="345" t="s">
        <v>71</v>
      </c>
      <c r="G37" s="346" t="s">
        <v>393</v>
      </c>
      <c r="H37" s="447" t="str">
        <f t="shared" si="3"/>
        <v>BLACK</v>
      </c>
      <c r="I37" s="448" t="str">
        <f t="shared" si="4"/>
        <v>BLACK</v>
      </c>
      <c r="J37" s="341" t="s">
        <v>31</v>
      </c>
      <c r="K37" s="341">
        <f t="shared" si="7"/>
        <v>159</v>
      </c>
      <c r="L37" s="341">
        <v>1</v>
      </c>
      <c r="M37" s="341">
        <f t="shared" si="8"/>
        <v>159</v>
      </c>
      <c r="N37" s="343"/>
      <c r="O37" s="344">
        <f t="shared" si="6"/>
        <v>159</v>
      </c>
      <c r="P37" s="455" t="s">
        <v>643</v>
      </c>
      <c r="Q37" s="460"/>
    </row>
    <row r="38" spans="1:17" s="266" customFormat="1" ht="105.75" customHeight="1">
      <c r="A38" s="338">
        <v>4</v>
      </c>
      <c r="B38" s="445" t="s">
        <v>88</v>
      </c>
      <c r="C38" s="446"/>
      <c r="D38" s="446"/>
      <c r="E38" s="446"/>
      <c r="F38" s="345" t="s">
        <v>71</v>
      </c>
      <c r="G38" s="346"/>
      <c r="H38" s="447" t="str">
        <f t="shared" si="3"/>
        <v>BLACK</v>
      </c>
      <c r="I38" s="448" t="str">
        <f t="shared" si="4"/>
        <v>BLACK</v>
      </c>
      <c r="J38" s="341" t="s">
        <v>31</v>
      </c>
      <c r="K38" s="341">
        <f t="shared" si="7"/>
        <v>159</v>
      </c>
      <c r="L38" s="341">
        <v>1</v>
      </c>
      <c r="M38" s="341">
        <f t="shared" si="8"/>
        <v>159</v>
      </c>
      <c r="N38" s="343"/>
      <c r="O38" s="344">
        <f t="shared" si="6"/>
        <v>159</v>
      </c>
      <c r="P38" s="450" t="s">
        <v>642</v>
      </c>
      <c r="Q38" s="449"/>
    </row>
    <row r="39" spans="1:17" s="266" customFormat="1" ht="105.75" customHeight="1">
      <c r="A39" s="338">
        <v>5</v>
      </c>
      <c r="B39" s="445" t="s">
        <v>644</v>
      </c>
      <c r="C39" s="446"/>
      <c r="D39" s="446"/>
      <c r="E39" s="446"/>
      <c r="F39" s="345" t="s">
        <v>71</v>
      </c>
      <c r="G39" s="347"/>
      <c r="H39" s="447" t="str">
        <f t="shared" si="3"/>
        <v>BLACK</v>
      </c>
      <c r="I39" s="448" t="str">
        <f t="shared" si="4"/>
        <v>BLACK</v>
      </c>
      <c r="J39" s="341" t="s">
        <v>31</v>
      </c>
      <c r="K39" s="341">
        <f t="shared" si="7"/>
        <v>159</v>
      </c>
      <c r="L39" s="341">
        <v>1</v>
      </c>
      <c r="M39" s="343">
        <f t="shared" ref="M39:M43" si="9">K39*L39</f>
        <v>159</v>
      </c>
      <c r="N39" s="343"/>
      <c r="O39" s="344">
        <f t="shared" si="6"/>
        <v>159</v>
      </c>
      <c r="P39" s="450" t="s">
        <v>645</v>
      </c>
      <c r="Q39" s="449"/>
    </row>
    <row r="40" spans="1:17" s="266" customFormat="1" ht="93.75" customHeight="1">
      <c r="A40" s="338">
        <v>6</v>
      </c>
      <c r="B40" s="445" t="s">
        <v>646</v>
      </c>
      <c r="C40" s="446"/>
      <c r="D40" s="446"/>
      <c r="E40" s="446"/>
      <c r="F40" s="345" t="s">
        <v>425</v>
      </c>
      <c r="G40" s="346"/>
      <c r="H40" s="447" t="str">
        <f t="shared" si="3"/>
        <v>BLACK</v>
      </c>
      <c r="I40" s="448" t="str">
        <f t="shared" si="4"/>
        <v>BLACK</v>
      </c>
      <c r="J40" s="341" t="s">
        <v>31</v>
      </c>
      <c r="K40" s="341">
        <f t="shared" si="7"/>
        <v>159</v>
      </c>
      <c r="L40" s="342">
        <v>2</v>
      </c>
      <c r="M40" s="343">
        <f t="shared" si="9"/>
        <v>318</v>
      </c>
      <c r="N40" s="343"/>
      <c r="O40" s="344">
        <f t="shared" si="6"/>
        <v>318</v>
      </c>
      <c r="P40" s="457" t="s">
        <v>647</v>
      </c>
      <c r="Q40" s="452"/>
    </row>
    <row r="41" spans="1:17" s="266" customFormat="1" ht="93.75" customHeight="1">
      <c r="A41" s="338">
        <v>7</v>
      </c>
      <c r="B41" s="445" t="s">
        <v>648</v>
      </c>
      <c r="C41" s="446"/>
      <c r="D41" s="446"/>
      <c r="E41" s="446"/>
      <c r="F41" s="339" t="str">
        <f>H41</f>
        <v>BLACK</v>
      </c>
      <c r="G41" s="346"/>
      <c r="H41" s="447" t="str">
        <f t="shared" si="3"/>
        <v>BLACK</v>
      </c>
      <c r="I41" s="448" t="str">
        <f t="shared" si="4"/>
        <v>BLACK</v>
      </c>
      <c r="J41" s="341" t="s">
        <v>10</v>
      </c>
      <c r="K41" s="341">
        <f t="shared" si="7"/>
        <v>159</v>
      </c>
      <c r="L41" s="342">
        <v>1.5</v>
      </c>
      <c r="M41" s="343">
        <f t="shared" si="9"/>
        <v>238.5</v>
      </c>
      <c r="N41" s="343"/>
      <c r="O41" s="344">
        <f t="shared" si="6"/>
        <v>239</v>
      </c>
      <c r="P41" s="450" t="s">
        <v>649</v>
      </c>
      <c r="Q41" s="449"/>
    </row>
    <row r="42" spans="1:17" s="266" customFormat="1" ht="93.75" customHeight="1">
      <c r="A42" s="338">
        <v>8</v>
      </c>
      <c r="B42" s="445" t="s">
        <v>72</v>
      </c>
      <c r="C42" s="446"/>
      <c r="D42" s="446"/>
      <c r="E42" s="446"/>
      <c r="F42" s="339" t="str">
        <f>H42</f>
        <v>BLACK</v>
      </c>
      <c r="G42" s="346"/>
      <c r="H42" s="447" t="str">
        <f t="shared" si="3"/>
        <v>BLACK</v>
      </c>
      <c r="I42" s="448" t="str">
        <f t="shared" si="4"/>
        <v>BLACK</v>
      </c>
      <c r="J42" s="341" t="s">
        <v>10</v>
      </c>
      <c r="K42" s="341">
        <f t="shared" si="7"/>
        <v>159</v>
      </c>
      <c r="L42" s="342">
        <v>0.7</v>
      </c>
      <c r="M42" s="343">
        <f t="shared" si="9"/>
        <v>111.3</v>
      </c>
      <c r="N42" s="343"/>
      <c r="O42" s="344">
        <f t="shared" si="6"/>
        <v>112</v>
      </c>
      <c r="P42" s="450" t="s">
        <v>650</v>
      </c>
      <c r="Q42" s="449"/>
    </row>
    <row r="43" spans="1:17" s="266" customFormat="1" ht="207.75" customHeight="1">
      <c r="A43" s="338">
        <v>9</v>
      </c>
      <c r="B43" s="445" t="s">
        <v>634</v>
      </c>
      <c r="C43" s="446"/>
      <c r="D43" s="446"/>
      <c r="E43" s="446"/>
      <c r="F43" s="339" t="str">
        <f>H43</f>
        <v>BLACK</v>
      </c>
      <c r="G43" s="340" t="s">
        <v>491</v>
      </c>
      <c r="H43" s="447" t="str">
        <f t="shared" si="3"/>
        <v>BLACK</v>
      </c>
      <c r="I43" s="448" t="str">
        <f t="shared" si="4"/>
        <v>BLACK</v>
      </c>
      <c r="J43" s="341" t="s">
        <v>31</v>
      </c>
      <c r="K43" s="341">
        <f t="shared" si="7"/>
        <v>159</v>
      </c>
      <c r="L43" s="342">
        <v>1</v>
      </c>
      <c r="M43" s="343">
        <f t="shared" si="9"/>
        <v>159</v>
      </c>
      <c r="N43" s="343"/>
      <c r="O43" s="344">
        <f t="shared" si="6"/>
        <v>159</v>
      </c>
      <c r="P43" s="455" t="s">
        <v>651</v>
      </c>
      <c r="Q43" s="456"/>
    </row>
    <row r="44" spans="1:17" s="266" customFormat="1" ht="27.75" customHeight="1">
      <c r="A44" s="350"/>
      <c r="B44" s="381"/>
      <c r="C44" s="350"/>
      <c r="D44" s="350"/>
      <c r="E44" s="350"/>
      <c r="F44" s="382"/>
      <c r="G44" s="383"/>
      <c r="H44" s="384"/>
      <c r="I44" s="384"/>
      <c r="J44" s="385"/>
      <c r="K44" s="385"/>
      <c r="L44" s="386"/>
      <c r="M44" s="387"/>
      <c r="N44" s="387"/>
      <c r="O44" s="388"/>
      <c r="P44" s="389"/>
      <c r="Q44" s="388"/>
    </row>
    <row r="45" spans="1:17" s="334" customFormat="1" ht="39" customHeight="1">
      <c r="B45" s="269" t="s">
        <v>375</v>
      </c>
      <c r="G45" s="348"/>
      <c r="H45" s="349"/>
      <c r="I45" s="349"/>
      <c r="J45" s="349"/>
      <c r="K45" s="349"/>
      <c r="L45" s="349"/>
      <c r="M45" s="349"/>
      <c r="N45" s="349"/>
      <c r="O45" s="349"/>
      <c r="Q45" s="336"/>
    </row>
    <row r="46" spans="1:17" s="337" customFormat="1" ht="100.5" customHeight="1">
      <c r="A46" s="453" t="s">
        <v>23</v>
      </c>
      <c r="B46" s="453"/>
      <c r="C46" s="453"/>
      <c r="D46" s="453"/>
      <c r="E46" s="453"/>
      <c r="F46" s="323" t="s">
        <v>44</v>
      </c>
      <c r="G46" s="323" t="s">
        <v>24</v>
      </c>
      <c r="H46" s="454" t="s">
        <v>39</v>
      </c>
      <c r="I46" s="454"/>
      <c r="J46" s="322" t="s">
        <v>19</v>
      </c>
      <c r="K46" s="323" t="s">
        <v>45</v>
      </c>
      <c r="L46" s="323" t="s">
        <v>25</v>
      </c>
      <c r="M46" s="323" t="s">
        <v>26</v>
      </c>
      <c r="N46" s="323" t="s">
        <v>27</v>
      </c>
      <c r="O46" s="323" t="s">
        <v>28</v>
      </c>
      <c r="P46" s="454" t="s">
        <v>29</v>
      </c>
      <c r="Q46" s="454"/>
    </row>
    <row r="47" spans="1:17" s="350" customFormat="1" ht="108.75" customHeight="1">
      <c r="A47" s="338">
        <v>1</v>
      </c>
      <c r="B47" s="445" t="s">
        <v>400</v>
      </c>
      <c r="C47" s="446"/>
      <c r="D47" s="446"/>
      <c r="E47" s="446"/>
      <c r="F47" s="339" t="s">
        <v>419</v>
      </c>
      <c r="G47" s="340" t="s">
        <v>398</v>
      </c>
      <c r="H47" s="447" t="str">
        <f t="shared" ref="H47:H56" si="10">$E$31</f>
        <v>BLACK</v>
      </c>
      <c r="I47" s="448" t="str">
        <f t="shared" ref="I47" si="11">$E$31</f>
        <v>BLACK</v>
      </c>
      <c r="J47" s="341" t="s">
        <v>31</v>
      </c>
      <c r="K47" s="341">
        <f t="shared" ref="K47:K56" si="12">$P$26</f>
        <v>159</v>
      </c>
      <c r="L47" s="341">
        <v>1</v>
      </c>
      <c r="M47" s="341">
        <f t="shared" ref="M47:M56" si="13">K47*L47</f>
        <v>159</v>
      </c>
      <c r="N47" s="343"/>
      <c r="O47" s="344">
        <f t="shared" ref="O47:O56" si="14">ROUNDUP(N47+M47,0)</f>
        <v>159</v>
      </c>
      <c r="P47" s="451" t="s">
        <v>660</v>
      </c>
      <c r="Q47" s="452"/>
    </row>
    <row r="48" spans="1:17" s="350" customFormat="1" ht="108.75" customHeight="1">
      <c r="A48" s="338">
        <v>2</v>
      </c>
      <c r="B48" s="445" t="s">
        <v>111</v>
      </c>
      <c r="C48" s="445"/>
      <c r="D48" s="445"/>
      <c r="E48" s="445"/>
      <c r="F48" s="339" t="s">
        <v>115</v>
      </c>
      <c r="G48" s="340"/>
      <c r="H48" s="447" t="str">
        <f t="shared" si="10"/>
        <v>BLACK</v>
      </c>
      <c r="I48" s="448" t="str">
        <f t="shared" ref="I48:I56" si="15">$E$31</f>
        <v>BLACK</v>
      </c>
      <c r="J48" s="341" t="s">
        <v>31</v>
      </c>
      <c r="K48" s="341">
        <f t="shared" si="12"/>
        <v>159</v>
      </c>
      <c r="L48" s="341">
        <v>1</v>
      </c>
      <c r="M48" s="341">
        <f t="shared" si="13"/>
        <v>159</v>
      </c>
      <c r="N48" s="343"/>
      <c r="O48" s="344">
        <f t="shared" si="14"/>
        <v>159</v>
      </c>
      <c r="P48" s="451" t="s">
        <v>661</v>
      </c>
      <c r="Q48" s="452"/>
    </row>
    <row r="49" spans="1:17" s="350" customFormat="1" ht="108.75" customHeight="1">
      <c r="A49" s="338">
        <v>3</v>
      </c>
      <c r="B49" s="445" t="s">
        <v>403</v>
      </c>
      <c r="C49" s="445"/>
      <c r="D49" s="445"/>
      <c r="E49" s="445"/>
      <c r="F49" s="345" t="s">
        <v>78</v>
      </c>
      <c r="G49" s="346" t="s">
        <v>405</v>
      </c>
      <c r="H49" s="447" t="str">
        <f t="shared" si="10"/>
        <v>BLACK</v>
      </c>
      <c r="I49" s="448" t="str">
        <f t="shared" si="15"/>
        <v>BLACK</v>
      </c>
      <c r="J49" s="341" t="s">
        <v>31</v>
      </c>
      <c r="K49" s="341">
        <f t="shared" si="12"/>
        <v>159</v>
      </c>
      <c r="L49" s="341">
        <v>1</v>
      </c>
      <c r="M49" s="341">
        <f t="shared" si="13"/>
        <v>159</v>
      </c>
      <c r="N49" s="343"/>
      <c r="O49" s="344">
        <f t="shared" si="14"/>
        <v>159</v>
      </c>
      <c r="P49" s="451" t="s">
        <v>662</v>
      </c>
      <c r="Q49" s="452"/>
    </row>
    <row r="50" spans="1:17" s="350" customFormat="1" ht="108.75" customHeight="1">
      <c r="A50" s="338">
        <v>4</v>
      </c>
      <c r="B50" s="445" t="s">
        <v>409</v>
      </c>
      <c r="C50" s="445"/>
      <c r="D50" s="445"/>
      <c r="E50" s="445"/>
      <c r="F50" s="339" t="s">
        <v>71</v>
      </c>
      <c r="G50" s="340"/>
      <c r="H50" s="447" t="str">
        <f t="shared" si="10"/>
        <v>BLACK</v>
      </c>
      <c r="I50" s="448" t="str">
        <f t="shared" si="15"/>
        <v>BLACK</v>
      </c>
      <c r="J50" s="341" t="s">
        <v>31</v>
      </c>
      <c r="K50" s="341">
        <f t="shared" si="12"/>
        <v>159</v>
      </c>
      <c r="L50" s="342">
        <f>2+L55</f>
        <v>2.1333333333333333</v>
      </c>
      <c r="M50" s="341">
        <f t="shared" si="13"/>
        <v>339.2</v>
      </c>
      <c r="N50" s="343"/>
      <c r="O50" s="344">
        <f t="shared" si="14"/>
        <v>340</v>
      </c>
      <c r="P50" s="451" t="s">
        <v>663</v>
      </c>
      <c r="Q50" s="452"/>
    </row>
    <row r="51" spans="1:17" s="337" customFormat="1" ht="100.5" customHeight="1">
      <c r="A51" s="453" t="s">
        <v>23</v>
      </c>
      <c r="B51" s="453"/>
      <c r="C51" s="453"/>
      <c r="D51" s="453"/>
      <c r="E51" s="453"/>
      <c r="F51" s="323" t="s">
        <v>44</v>
      </c>
      <c r="G51" s="323" t="s">
        <v>24</v>
      </c>
      <c r="H51" s="454" t="s">
        <v>39</v>
      </c>
      <c r="I51" s="454"/>
      <c r="J51" s="322" t="s">
        <v>19</v>
      </c>
      <c r="K51" s="323" t="s">
        <v>45</v>
      </c>
      <c r="L51" s="323" t="s">
        <v>25</v>
      </c>
      <c r="M51" s="323" t="s">
        <v>26</v>
      </c>
      <c r="N51" s="323" t="s">
        <v>27</v>
      </c>
      <c r="O51" s="323" t="s">
        <v>28</v>
      </c>
      <c r="P51" s="454" t="s">
        <v>29</v>
      </c>
      <c r="Q51" s="454"/>
    </row>
    <row r="52" spans="1:17" s="350" customFormat="1" ht="108.75" customHeight="1">
      <c r="A52" s="338">
        <v>5</v>
      </c>
      <c r="B52" s="445" t="s">
        <v>112</v>
      </c>
      <c r="C52" s="446"/>
      <c r="D52" s="446"/>
      <c r="E52" s="446"/>
      <c r="F52" s="345" t="s">
        <v>78</v>
      </c>
      <c r="G52" s="339"/>
      <c r="H52" s="447" t="str">
        <f t="shared" si="10"/>
        <v>BLACK</v>
      </c>
      <c r="I52" s="448" t="str">
        <f t="shared" si="15"/>
        <v>BLACK</v>
      </c>
      <c r="J52" s="341" t="s">
        <v>31</v>
      </c>
      <c r="K52" s="341">
        <f t="shared" si="12"/>
        <v>159</v>
      </c>
      <c r="L52" s="342">
        <v>2</v>
      </c>
      <c r="M52" s="341">
        <f t="shared" si="13"/>
        <v>318</v>
      </c>
      <c r="N52" s="343"/>
      <c r="O52" s="344">
        <f t="shared" si="14"/>
        <v>318</v>
      </c>
      <c r="P52" s="449"/>
      <c r="Q52" s="449"/>
    </row>
    <row r="53" spans="1:17" s="350" customFormat="1" ht="108.75" customHeight="1">
      <c r="A53" s="338">
        <v>6</v>
      </c>
      <c r="B53" s="445" t="s">
        <v>113</v>
      </c>
      <c r="C53" s="446"/>
      <c r="D53" s="446"/>
      <c r="E53" s="446"/>
      <c r="F53" s="345" t="s">
        <v>116</v>
      </c>
      <c r="G53" s="339"/>
      <c r="H53" s="447" t="str">
        <f t="shared" si="10"/>
        <v>BLACK</v>
      </c>
      <c r="I53" s="448" t="str">
        <f t="shared" si="15"/>
        <v>BLACK</v>
      </c>
      <c r="J53" s="341" t="s">
        <v>31</v>
      </c>
      <c r="K53" s="341">
        <f t="shared" si="12"/>
        <v>159</v>
      </c>
      <c r="L53" s="342">
        <v>1</v>
      </c>
      <c r="M53" s="341">
        <f t="shared" si="13"/>
        <v>159</v>
      </c>
      <c r="N53" s="343"/>
      <c r="O53" s="344">
        <f t="shared" si="14"/>
        <v>159</v>
      </c>
      <c r="P53" s="449"/>
      <c r="Q53" s="449"/>
    </row>
    <row r="54" spans="1:17" s="350" customFormat="1" ht="108.75" customHeight="1">
      <c r="A54" s="338">
        <v>7</v>
      </c>
      <c r="B54" s="445" t="s">
        <v>408</v>
      </c>
      <c r="C54" s="446"/>
      <c r="D54" s="446"/>
      <c r="E54" s="446"/>
      <c r="F54" s="345" t="s">
        <v>77</v>
      </c>
      <c r="G54" s="339"/>
      <c r="H54" s="447" t="str">
        <f t="shared" si="10"/>
        <v>BLACK</v>
      </c>
      <c r="I54" s="448" t="str">
        <f t="shared" si="15"/>
        <v>BLACK</v>
      </c>
      <c r="J54" s="341" t="s">
        <v>31</v>
      </c>
      <c r="K54" s="341">
        <f t="shared" si="12"/>
        <v>159</v>
      </c>
      <c r="L54" s="342">
        <f>1/15</f>
        <v>6.6666666666666666E-2</v>
      </c>
      <c r="M54" s="341">
        <f t="shared" si="13"/>
        <v>10.6</v>
      </c>
      <c r="N54" s="343"/>
      <c r="O54" s="344">
        <f t="shared" si="14"/>
        <v>11</v>
      </c>
      <c r="P54" s="449" t="s">
        <v>664</v>
      </c>
      <c r="Q54" s="449"/>
    </row>
    <row r="55" spans="1:17" s="350" customFormat="1" ht="108.75" customHeight="1">
      <c r="A55" s="338">
        <v>8</v>
      </c>
      <c r="B55" s="445" t="s">
        <v>114</v>
      </c>
      <c r="C55" s="446"/>
      <c r="D55" s="446"/>
      <c r="E55" s="446"/>
      <c r="F55" s="345" t="s">
        <v>77</v>
      </c>
      <c r="G55" s="339"/>
      <c r="H55" s="447" t="str">
        <f t="shared" si="10"/>
        <v>BLACK</v>
      </c>
      <c r="I55" s="448" t="str">
        <f t="shared" si="15"/>
        <v>BLACK</v>
      </c>
      <c r="J55" s="341" t="s">
        <v>31</v>
      </c>
      <c r="K55" s="341">
        <f t="shared" si="12"/>
        <v>159</v>
      </c>
      <c r="L55" s="342">
        <f>1/15*2</f>
        <v>0.13333333333333333</v>
      </c>
      <c r="M55" s="341">
        <f t="shared" si="13"/>
        <v>21.2</v>
      </c>
      <c r="N55" s="343"/>
      <c r="O55" s="344">
        <f t="shared" si="14"/>
        <v>22</v>
      </c>
      <c r="P55" s="449"/>
      <c r="Q55" s="449"/>
    </row>
    <row r="56" spans="1:17" s="350" customFormat="1" ht="116.25" customHeight="1">
      <c r="A56" s="338">
        <v>9</v>
      </c>
      <c r="B56" s="445" t="s">
        <v>658</v>
      </c>
      <c r="C56" s="446"/>
      <c r="D56" s="446"/>
      <c r="E56" s="446"/>
      <c r="F56" s="339" t="s">
        <v>71</v>
      </c>
      <c r="G56" s="339"/>
      <c r="H56" s="447" t="str">
        <f t="shared" si="10"/>
        <v>BLACK</v>
      </c>
      <c r="I56" s="448" t="str">
        <f t="shared" si="15"/>
        <v>BLACK</v>
      </c>
      <c r="J56" s="341" t="s">
        <v>31</v>
      </c>
      <c r="K56" s="341">
        <f t="shared" si="12"/>
        <v>159</v>
      </c>
      <c r="L56" s="342">
        <f>2*L54</f>
        <v>0.13333333333333333</v>
      </c>
      <c r="M56" s="341">
        <f t="shared" si="13"/>
        <v>21.2</v>
      </c>
      <c r="N56" s="343"/>
      <c r="O56" s="344">
        <f t="shared" si="14"/>
        <v>22</v>
      </c>
      <c r="P56" s="450" t="s">
        <v>659</v>
      </c>
      <c r="Q56" s="449"/>
    </row>
    <row r="57" spans="1:17" s="266" customFormat="1" ht="33">
      <c r="A57" s="351"/>
      <c r="B57" s="351"/>
      <c r="C57" s="352"/>
      <c r="D57" s="352"/>
      <c r="E57" s="352"/>
      <c r="F57" s="352"/>
      <c r="G57" s="352"/>
      <c r="H57" s="352"/>
      <c r="I57" s="352"/>
      <c r="J57" s="352"/>
      <c r="K57" s="352"/>
      <c r="L57" s="352"/>
      <c r="M57" s="352"/>
      <c r="N57" s="352"/>
      <c r="O57" s="352"/>
      <c r="P57" s="352"/>
    </row>
    <row r="58" spans="1:17" s="266" customFormat="1" ht="33" customHeight="1">
      <c r="B58" s="269" t="s">
        <v>58</v>
      </c>
      <c r="C58" s="351"/>
      <c r="G58" s="352"/>
      <c r="J58" s="435" t="s">
        <v>32</v>
      </c>
      <c r="K58" s="435"/>
      <c r="L58" s="435"/>
      <c r="M58" s="435"/>
      <c r="N58" s="435"/>
      <c r="O58" s="353"/>
      <c r="P58" s="353"/>
      <c r="Q58" s="350"/>
    </row>
    <row r="59" spans="1:17" s="351" customFormat="1" ht="54.6" customHeight="1">
      <c r="A59" s="351">
        <v>1</v>
      </c>
      <c r="B59" s="354" t="s">
        <v>635</v>
      </c>
      <c r="C59" s="355" t="s">
        <v>415</v>
      </c>
      <c r="D59" s="266"/>
      <c r="E59" s="266"/>
      <c r="F59" s="266"/>
      <c r="G59" s="352"/>
      <c r="H59" s="352"/>
      <c r="I59" s="352"/>
      <c r="J59" s="352"/>
      <c r="K59" s="270"/>
      <c r="L59" s="270"/>
      <c r="M59" s="352"/>
      <c r="N59" s="352"/>
      <c r="O59" s="352"/>
      <c r="P59" s="352"/>
      <c r="Q59" s="352"/>
    </row>
    <row r="60" spans="1:17" s="266" customFormat="1" ht="48" customHeight="1">
      <c r="A60" s="351"/>
      <c r="B60" s="422" t="s">
        <v>46</v>
      </c>
      <c r="C60" s="423"/>
      <c r="D60" s="423"/>
      <c r="E60" s="423"/>
      <c r="F60" s="423"/>
      <c r="G60" s="423"/>
      <c r="H60" s="423"/>
      <c r="I60" s="441"/>
      <c r="J60" s="352"/>
      <c r="K60" s="270"/>
      <c r="L60" s="270"/>
      <c r="M60" s="352"/>
      <c r="N60" s="352"/>
      <c r="O60" s="352"/>
      <c r="P60" s="352"/>
      <c r="Q60" s="352"/>
    </row>
    <row r="61" spans="1:17" s="266" customFormat="1" ht="59.25" customHeight="1">
      <c r="A61" s="351"/>
      <c r="B61" s="429" t="s">
        <v>39</v>
      </c>
      <c r="C61" s="430"/>
      <c r="D61" s="431" t="s">
        <v>62</v>
      </c>
      <c r="E61" s="432"/>
      <c r="F61" s="432"/>
      <c r="G61" s="432"/>
      <c r="H61" s="432"/>
      <c r="I61" s="433"/>
      <c r="J61" s="352"/>
      <c r="K61" s="352"/>
      <c r="L61" s="352"/>
      <c r="M61" s="352"/>
      <c r="N61" s="352"/>
      <c r="O61" s="352"/>
      <c r="P61" s="352"/>
      <c r="Q61" s="352"/>
    </row>
    <row r="62" spans="1:17" s="266" customFormat="1" ht="88.5" customHeight="1">
      <c r="A62" s="351"/>
      <c r="B62" s="418" t="str">
        <f>$D$20</f>
        <v>BLACK/WHITE</v>
      </c>
      <c r="C62" s="418" t="str">
        <f t="shared" ref="C62" si="16">$E$31</f>
        <v>BLACK</v>
      </c>
      <c r="D62" s="419" t="s">
        <v>666</v>
      </c>
      <c r="E62" s="420"/>
      <c r="F62" s="420"/>
      <c r="G62" s="420"/>
      <c r="H62" s="420"/>
      <c r="I62" s="421"/>
      <c r="J62" s="352"/>
      <c r="K62" s="352"/>
      <c r="L62" s="352"/>
      <c r="M62" s="352"/>
      <c r="N62" s="352"/>
      <c r="O62" s="352"/>
    </row>
    <row r="63" spans="1:17" s="266" customFormat="1" ht="33"/>
    <row r="64" spans="1:17" s="266" customFormat="1" ht="33">
      <c r="A64" s="351"/>
      <c r="B64" s="422"/>
      <c r="C64" s="423"/>
      <c r="D64" s="424"/>
      <c r="E64" s="424"/>
      <c r="F64" s="424"/>
      <c r="G64" s="424"/>
      <c r="H64" s="424"/>
      <c r="I64" s="425"/>
      <c r="J64" s="352"/>
      <c r="K64" s="352"/>
      <c r="L64" s="352"/>
    </row>
    <row r="65" spans="1:17" s="266" customFormat="1" ht="40.5" customHeight="1">
      <c r="A65" s="351"/>
      <c r="B65" s="442" t="s">
        <v>494</v>
      </c>
      <c r="C65" s="443"/>
      <c r="D65" s="356" t="s">
        <v>61</v>
      </c>
      <c r="E65" s="356" t="s">
        <v>54</v>
      </c>
      <c r="F65" s="356" t="s">
        <v>10</v>
      </c>
      <c r="G65" s="356" t="s">
        <v>51</v>
      </c>
      <c r="H65" s="356" t="s">
        <v>52</v>
      </c>
      <c r="I65" s="356" t="s">
        <v>53</v>
      </c>
      <c r="J65" s="352"/>
    </row>
    <row r="66" spans="1:17" s="266" customFormat="1" ht="199.5" customHeight="1">
      <c r="A66" s="351"/>
      <c r="B66" s="444" t="s">
        <v>665</v>
      </c>
      <c r="C66" s="428"/>
      <c r="D66" s="437" t="s">
        <v>81</v>
      </c>
      <c r="E66" s="438"/>
      <c r="F66" s="438"/>
      <c r="G66" s="438"/>
      <c r="H66" s="438"/>
      <c r="I66" s="439"/>
      <c r="J66" s="352"/>
    </row>
    <row r="67" spans="1:17" s="266" customFormat="1" ht="223.5" customHeight="1">
      <c r="A67" s="351"/>
      <c r="B67" s="428" t="s">
        <v>636</v>
      </c>
      <c r="C67" s="428"/>
      <c r="D67" s="437" t="s">
        <v>82</v>
      </c>
      <c r="E67" s="438"/>
      <c r="F67" s="438"/>
      <c r="G67" s="438"/>
      <c r="H67" s="438"/>
      <c r="I67" s="439"/>
      <c r="J67" s="352"/>
    </row>
    <row r="68" spans="1:17" s="266" customFormat="1" ht="12.75" customHeight="1">
      <c r="A68" s="351"/>
      <c r="B68" s="351"/>
      <c r="C68" s="351"/>
      <c r="D68" s="351"/>
      <c r="E68" s="351"/>
      <c r="F68" s="351"/>
      <c r="G68" s="351"/>
      <c r="H68" s="351"/>
      <c r="I68" s="351"/>
      <c r="J68" s="352"/>
      <c r="K68" s="352"/>
      <c r="L68" s="352"/>
      <c r="M68" s="352"/>
      <c r="N68" s="352"/>
      <c r="O68" s="352"/>
      <c r="P68" s="352"/>
      <c r="Q68" s="352"/>
    </row>
    <row r="69" spans="1:17" s="351" customFormat="1" ht="54.6" customHeight="1">
      <c r="A69" s="267">
        <v>2</v>
      </c>
      <c r="B69" s="354" t="s">
        <v>637</v>
      </c>
      <c r="C69" s="440" t="s">
        <v>413</v>
      </c>
      <c r="D69" s="440"/>
      <c r="E69" s="440"/>
      <c r="F69" s="440"/>
      <c r="G69" s="352"/>
      <c r="H69" s="352"/>
      <c r="I69" s="352"/>
      <c r="J69" s="352"/>
      <c r="K69" s="270"/>
      <c r="L69" s="270"/>
      <c r="M69" s="352"/>
      <c r="N69" s="352"/>
      <c r="O69" s="352"/>
      <c r="P69" s="352"/>
      <c r="Q69" s="352"/>
    </row>
    <row r="70" spans="1:17" s="266" customFormat="1" ht="33" hidden="1">
      <c r="A70" s="351"/>
      <c r="B70" s="422" t="s">
        <v>46</v>
      </c>
      <c r="C70" s="423"/>
      <c r="D70" s="423"/>
      <c r="E70" s="423"/>
      <c r="F70" s="423"/>
      <c r="G70" s="423"/>
      <c r="H70" s="423"/>
      <c r="I70" s="441"/>
      <c r="J70" s="352"/>
      <c r="K70" s="270"/>
      <c r="L70" s="270"/>
      <c r="M70" s="352"/>
      <c r="N70" s="352"/>
      <c r="O70" s="352"/>
      <c r="P70" s="352"/>
      <c r="Q70" s="352"/>
    </row>
    <row r="71" spans="1:17" s="266" customFormat="1" ht="63" hidden="1" customHeight="1">
      <c r="A71" s="351"/>
      <c r="B71" s="429" t="s">
        <v>39</v>
      </c>
      <c r="C71" s="430"/>
      <c r="D71" s="431" t="s">
        <v>62</v>
      </c>
      <c r="E71" s="432"/>
      <c r="F71" s="432"/>
      <c r="G71" s="432"/>
      <c r="H71" s="432"/>
      <c r="I71" s="433"/>
      <c r="J71" s="352"/>
      <c r="K71" s="352"/>
      <c r="L71" s="352"/>
      <c r="M71" s="352"/>
      <c r="N71" s="352"/>
      <c r="O71" s="352"/>
      <c r="P71" s="352"/>
      <c r="Q71" s="352"/>
    </row>
    <row r="72" spans="1:17" s="266" customFormat="1" ht="72" hidden="1" customHeight="1">
      <c r="A72" s="351"/>
      <c r="B72" s="418" t="str">
        <f>$D$20</f>
        <v>BLACK/WHITE</v>
      </c>
      <c r="C72" s="418" t="str">
        <f t="shared" ref="C72:C75" si="17">$E$31</f>
        <v>BLACK</v>
      </c>
      <c r="D72" s="419" t="s">
        <v>378</v>
      </c>
      <c r="E72" s="420"/>
      <c r="F72" s="420"/>
      <c r="G72" s="420"/>
      <c r="H72" s="420"/>
      <c r="I72" s="421"/>
      <c r="J72" s="352"/>
      <c r="K72" s="352"/>
      <c r="L72" s="352"/>
      <c r="M72" s="352"/>
      <c r="N72" s="352"/>
      <c r="O72" s="352"/>
    </row>
    <row r="73" spans="1:17" s="266" customFormat="1" ht="54" hidden="1" customHeight="1">
      <c r="A73" s="351"/>
      <c r="B73" s="418" t="e">
        <f t="shared" ref="B73" si="18">$D$24</f>
        <v>#REF!</v>
      </c>
      <c r="C73" s="418"/>
      <c r="D73" s="419" t="s">
        <v>379</v>
      </c>
      <c r="E73" s="420"/>
      <c r="F73" s="420"/>
      <c r="G73" s="420"/>
      <c r="H73" s="420"/>
      <c r="I73" s="421"/>
      <c r="J73" s="352"/>
      <c r="K73" s="352"/>
      <c r="L73" s="352"/>
      <c r="M73" s="352"/>
      <c r="N73" s="352"/>
      <c r="O73" s="352"/>
    </row>
    <row r="74" spans="1:17" s="266" customFormat="1" ht="78.75" hidden="1" customHeight="1">
      <c r="A74" s="351"/>
      <c r="B74" s="418" t="e">
        <f>#REF!</f>
        <v>#REF!</v>
      </c>
      <c r="C74" s="418" t="str">
        <f t="shared" si="17"/>
        <v>BLACK</v>
      </c>
      <c r="D74" s="419" t="s">
        <v>378</v>
      </c>
      <c r="E74" s="420"/>
      <c r="F74" s="420"/>
      <c r="G74" s="420"/>
      <c r="H74" s="420"/>
      <c r="I74" s="421"/>
      <c r="J74" s="352"/>
      <c r="K74" s="352"/>
      <c r="L74" s="352"/>
      <c r="M74" s="352"/>
      <c r="N74" s="352"/>
      <c r="O74" s="352"/>
    </row>
    <row r="75" spans="1:17" s="266" customFormat="1" ht="54" hidden="1" customHeight="1">
      <c r="A75" s="351"/>
      <c r="B75" s="418" t="e">
        <f>#REF!</f>
        <v>#REF!</v>
      </c>
      <c r="C75" s="418" t="str">
        <f t="shared" si="17"/>
        <v>BLACK</v>
      </c>
      <c r="D75" s="419" t="s">
        <v>379</v>
      </c>
      <c r="E75" s="420"/>
      <c r="F75" s="420"/>
      <c r="G75" s="420"/>
      <c r="H75" s="420"/>
      <c r="I75" s="421"/>
      <c r="J75" s="352"/>
      <c r="K75" s="352"/>
      <c r="L75" s="352"/>
      <c r="M75" s="352"/>
      <c r="N75" s="352"/>
      <c r="O75" s="352"/>
    </row>
    <row r="76" spans="1:17" s="266" customFormat="1" ht="54" hidden="1" customHeight="1">
      <c r="A76" s="351"/>
      <c r="B76" s="357"/>
      <c r="C76" s="358"/>
      <c r="D76" s="359"/>
      <c r="E76" s="360"/>
      <c r="F76" s="360"/>
      <c r="G76" s="360"/>
      <c r="H76" s="360"/>
      <c r="I76" s="361"/>
      <c r="J76" s="352"/>
      <c r="K76" s="352"/>
      <c r="L76" s="352"/>
      <c r="M76" s="352"/>
      <c r="N76" s="352"/>
      <c r="O76" s="352"/>
    </row>
    <row r="77" spans="1:17" s="266" customFormat="1" ht="33" hidden="1">
      <c r="A77" s="351"/>
      <c r="B77" s="422" t="s">
        <v>63</v>
      </c>
      <c r="C77" s="423"/>
      <c r="D77" s="424"/>
      <c r="E77" s="424"/>
      <c r="F77" s="424"/>
      <c r="G77" s="424"/>
      <c r="H77" s="424"/>
      <c r="I77" s="425"/>
      <c r="J77" s="352"/>
      <c r="K77" s="352"/>
      <c r="L77" s="352"/>
    </row>
    <row r="78" spans="1:17" s="266" customFormat="1" ht="56.25" hidden="1" customHeight="1">
      <c r="A78" s="351"/>
      <c r="B78" s="426"/>
      <c r="C78" s="427"/>
      <c r="D78" s="356" t="s">
        <v>61</v>
      </c>
      <c r="E78" s="356" t="s">
        <v>54</v>
      </c>
      <c r="F78" s="356" t="s">
        <v>10</v>
      </c>
      <c r="G78" s="356" t="s">
        <v>51</v>
      </c>
      <c r="H78" s="356" t="s">
        <v>52</v>
      </c>
      <c r="I78" s="356" t="s">
        <v>53</v>
      </c>
      <c r="J78" s="352"/>
    </row>
    <row r="79" spans="1:17" s="266" customFormat="1" ht="151.5" hidden="1" customHeight="1">
      <c r="A79" s="351"/>
      <c r="B79" s="428" t="s">
        <v>380</v>
      </c>
      <c r="C79" s="428"/>
      <c r="D79" s="362"/>
      <c r="E79" s="363"/>
      <c r="F79" s="363"/>
      <c r="G79" s="363"/>
      <c r="H79" s="363"/>
      <c r="I79" s="363"/>
      <c r="J79" s="352"/>
    </row>
    <row r="80" spans="1:17" s="351" customFormat="1" ht="48.6" customHeight="1">
      <c r="A80" s="267">
        <v>3</v>
      </c>
      <c r="B80" s="354" t="s">
        <v>638</v>
      </c>
      <c r="C80" s="269" t="s">
        <v>417</v>
      </c>
      <c r="D80" s="269"/>
      <c r="E80" s="269"/>
      <c r="F80" s="269"/>
      <c r="G80" s="352"/>
      <c r="H80" s="352"/>
      <c r="I80" s="352"/>
      <c r="J80" s="352"/>
      <c r="K80" s="270"/>
      <c r="L80" s="270"/>
      <c r="M80" s="352"/>
      <c r="N80" s="352"/>
      <c r="O80" s="352"/>
      <c r="P80" s="352"/>
      <c r="Q80" s="352"/>
    </row>
    <row r="81" spans="1:17" s="266" customFormat="1" ht="36.6" hidden="1" customHeight="1">
      <c r="A81" s="351"/>
      <c r="B81" s="429" t="s">
        <v>39</v>
      </c>
      <c r="C81" s="430"/>
      <c r="D81" s="431" t="s">
        <v>62</v>
      </c>
      <c r="E81" s="432"/>
      <c r="F81" s="432"/>
      <c r="G81" s="432"/>
      <c r="H81" s="432"/>
      <c r="I81" s="433"/>
      <c r="J81" s="352"/>
      <c r="K81" s="352"/>
      <c r="L81" s="352"/>
      <c r="M81" s="352"/>
      <c r="N81" s="352"/>
      <c r="O81" s="352"/>
      <c r="P81" s="352"/>
      <c r="Q81" s="352"/>
    </row>
    <row r="82" spans="1:17" s="266" customFormat="1" ht="77.099999999999994" hidden="1" customHeight="1">
      <c r="A82" s="351"/>
      <c r="B82" s="418" t="str">
        <f>$D$20</f>
        <v>BLACK/WHITE</v>
      </c>
      <c r="C82" s="418" t="str">
        <f t="shared" ref="C82:C85" si="19">$E$31</f>
        <v>BLACK</v>
      </c>
      <c r="D82" s="419" t="s">
        <v>378</v>
      </c>
      <c r="E82" s="420"/>
      <c r="F82" s="420"/>
      <c r="G82" s="420"/>
      <c r="H82" s="420"/>
      <c r="I82" s="421"/>
      <c r="J82" s="352"/>
      <c r="K82" s="352"/>
      <c r="L82" s="352"/>
      <c r="M82" s="352"/>
      <c r="N82" s="352"/>
      <c r="O82" s="352"/>
    </row>
    <row r="83" spans="1:17" s="266" customFormat="1" ht="77.099999999999994" hidden="1" customHeight="1">
      <c r="A83" s="351"/>
      <c r="B83" s="418" t="e">
        <f t="shared" ref="B83" si="20">$D$24</f>
        <v>#REF!</v>
      </c>
      <c r="C83" s="418"/>
      <c r="D83" s="419" t="s">
        <v>379</v>
      </c>
      <c r="E83" s="420"/>
      <c r="F83" s="420"/>
      <c r="G83" s="420"/>
      <c r="H83" s="420"/>
      <c r="I83" s="421"/>
      <c r="J83" s="352"/>
      <c r="K83" s="352"/>
      <c r="L83" s="352"/>
      <c r="M83" s="352"/>
      <c r="N83" s="352"/>
      <c r="O83" s="352"/>
    </row>
    <row r="84" spans="1:17" s="266" customFormat="1" ht="77.099999999999994" hidden="1" customHeight="1">
      <c r="A84" s="351"/>
      <c r="B84" s="418" t="e">
        <f>#REF!</f>
        <v>#REF!</v>
      </c>
      <c r="C84" s="418" t="str">
        <f t="shared" si="19"/>
        <v>BLACK</v>
      </c>
      <c r="D84" s="419" t="s">
        <v>378</v>
      </c>
      <c r="E84" s="420"/>
      <c r="F84" s="420"/>
      <c r="G84" s="420"/>
      <c r="H84" s="420"/>
      <c r="I84" s="421"/>
      <c r="J84" s="352"/>
      <c r="K84" s="352"/>
      <c r="L84" s="352"/>
      <c r="M84" s="352"/>
      <c r="N84" s="352"/>
      <c r="O84" s="352"/>
    </row>
    <row r="85" spans="1:17" s="266" customFormat="1" ht="77.099999999999994" hidden="1" customHeight="1">
      <c r="A85" s="351"/>
      <c r="B85" s="418" t="e">
        <f>#REF!</f>
        <v>#REF!</v>
      </c>
      <c r="C85" s="418" t="str">
        <f t="shared" si="19"/>
        <v>BLACK</v>
      </c>
      <c r="D85" s="419" t="s">
        <v>379</v>
      </c>
      <c r="E85" s="420"/>
      <c r="F85" s="420"/>
      <c r="G85" s="420"/>
      <c r="H85" s="420"/>
      <c r="I85" s="421"/>
      <c r="J85" s="352"/>
      <c r="K85" s="352"/>
      <c r="L85" s="352"/>
      <c r="M85" s="352"/>
      <c r="N85" s="352"/>
      <c r="O85" s="352"/>
    </row>
    <row r="86" spans="1:17" s="266" customFormat="1" ht="33">
      <c r="A86" s="351"/>
      <c r="B86" s="351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</row>
    <row r="87" spans="1:17" s="266" customFormat="1" ht="42.75" customHeight="1">
      <c r="B87" s="435" t="s">
        <v>382</v>
      </c>
      <c r="C87" s="435"/>
      <c r="D87" s="435"/>
      <c r="E87" s="435"/>
      <c r="G87" s="352"/>
      <c r="N87" s="350"/>
      <c r="O87" s="353"/>
      <c r="P87" s="353"/>
      <c r="Q87" s="350"/>
    </row>
    <row r="88" spans="1:17" s="266" customFormat="1" ht="51.75" customHeight="1">
      <c r="A88" s="351">
        <v>1</v>
      </c>
      <c r="B88" s="364" t="s">
        <v>383</v>
      </c>
      <c r="C88" s="351"/>
      <c r="D88" s="351"/>
      <c r="G88" s="352"/>
      <c r="N88" s="350"/>
      <c r="O88" s="353"/>
      <c r="P88" s="353"/>
      <c r="Q88" s="350"/>
    </row>
    <row r="89" spans="1:17" s="266" customFormat="1" ht="51.75" customHeight="1">
      <c r="A89" s="351">
        <v>2</v>
      </c>
      <c r="B89" s="364" t="s">
        <v>59</v>
      </c>
      <c r="C89" s="351"/>
      <c r="D89" s="351"/>
      <c r="G89" s="352"/>
      <c r="N89" s="350"/>
      <c r="O89" s="353"/>
      <c r="P89" s="353"/>
      <c r="Q89" s="350"/>
    </row>
    <row r="90" spans="1:17" s="266" customFormat="1" ht="51.75" customHeight="1">
      <c r="A90" s="351">
        <v>3</v>
      </c>
      <c r="B90" s="364" t="s">
        <v>60</v>
      </c>
      <c r="C90" s="351"/>
      <c r="D90" s="351"/>
      <c r="G90" s="352"/>
      <c r="N90" s="350"/>
      <c r="O90" s="353"/>
      <c r="P90" s="353"/>
      <c r="Q90" s="350"/>
    </row>
    <row r="91" spans="1:17" s="269" customFormat="1" ht="33">
      <c r="A91" s="267"/>
      <c r="B91" s="365" t="s">
        <v>55</v>
      </c>
      <c r="C91" s="366" t="s">
        <v>54</v>
      </c>
      <c r="D91" s="366" t="s">
        <v>10</v>
      </c>
      <c r="E91" s="366" t="s">
        <v>51</v>
      </c>
      <c r="F91" s="366" t="s">
        <v>52</v>
      </c>
      <c r="G91" s="366" t="s">
        <v>53</v>
      </c>
      <c r="H91" s="366" t="s">
        <v>11</v>
      </c>
      <c r="M91" s="367"/>
      <c r="N91" s="368"/>
      <c r="O91" s="368"/>
      <c r="P91" s="367"/>
    </row>
    <row r="92" spans="1:17" s="269" customFormat="1" ht="50.1" customHeight="1">
      <c r="A92" s="267"/>
      <c r="B92" s="365" t="s">
        <v>56</v>
      </c>
      <c r="C92" s="344">
        <f>G26</f>
        <v>29</v>
      </c>
      <c r="D92" s="344">
        <f t="shared" ref="D92:G92" si="21">H26</f>
        <v>32</v>
      </c>
      <c r="E92" s="344">
        <f t="shared" si="21"/>
        <v>55</v>
      </c>
      <c r="F92" s="344">
        <f t="shared" si="21"/>
        <v>29</v>
      </c>
      <c r="G92" s="344">
        <f t="shared" si="21"/>
        <v>14</v>
      </c>
      <c r="H92" s="344">
        <f>SUM(C92:G92)</f>
        <v>159</v>
      </c>
      <c r="M92" s="367"/>
      <c r="N92" s="368"/>
      <c r="O92" s="368"/>
      <c r="P92" s="367"/>
    </row>
    <row r="93" spans="1:17" ht="210" customHeight="1">
      <c r="A93" s="434" t="s">
        <v>89</v>
      </c>
      <c r="B93" s="434"/>
      <c r="C93" s="434"/>
      <c r="D93" s="434"/>
      <c r="E93" s="434"/>
      <c r="F93" s="434"/>
      <c r="G93" s="434"/>
      <c r="H93" s="434"/>
      <c r="I93" s="434"/>
      <c r="J93" s="434"/>
      <c r="K93" s="434"/>
      <c r="L93" s="434"/>
      <c r="M93" s="434"/>
      <c r="N93" s="434"/>
      <c r="O93" s="434"/>
      <c r="P93" s="434"/>
      <c r="Q93" s="434"/>
    </row>
    <row r="94" spans="1:17" s="156" customFormat="1" ht="147.75" customHeight="1">
      <c r="A94" s="436" t="s">
        <v>631</v>
      </c>
      <c r="B94" s="436"/>
      <c r="C94" s="436"/>
      <c r="D94" s="436"/>
      <c r="E94" s="436"/>
      <c r="F94" s="436"/>
      <c r="G94" s="436"/>
      <c r="H94" s="436"/>
      <c r="I94" s="436"/>
      <c r="J94" s="436"/>
      <c r="K94" s="436"/>
      <c r="L94" s="436"/>
      <c r="M94" s="436"/>
      <c r="N94" s="436"/>
      <c r="O94" s="436"/>
      <c r="P94" s="436"/>
      <c r="Q94" s="436"/>
    </row>
    <row r="95" spans="1:17" s="156" customFormat="1" ht="408.75" customHeight="1">
      <c r="A95" s="436"/>
      <c r="B95" s="436"/>
      <c r="C95" s="436"/>
      <c r="D95" s="436"/>
      <c r="E95" s="436"/>
      <c r="F95" s="436"/>
      <c r="G95" s="436"/>
      <c r="H95" s="436"/>
      <c r="I95" s="436"/>
      <c r="J95" s="436"/>
      <c r="K95" s="436"/>
      <c r="L95" s="436"/>
      <c r="M95" s="436"/>
      <c r="N95" s="436"/>
      <c r="O95" s="436"/>
      <c r="P95" s="436"/>
      <c r="Q95" s="436"/>
    </row>
    <row r="96" spans="1:17" s="156" customFormat="1" ht="33">
      <c r="G96" s="157"/>
    </row>
    <row r="97" spans="7:7" s="156" customFormat="1" ht="33">
      <c r="G97" s="157"/>
    </row>
    <row r="98" spans="7:7" s="156" customFormat="1" ht="33">
      <c r="G98" s="157"/>
    </row>
    <row r="99" spans="7:7" s="156" customFormat="1" ht="33">
      <c r="G99" s="157"/>
    </row>
    <row r="100" spans="7:7" s="156" customFormat="1" ht="33">
      <c r="G100" s="157"/>
    </row>
    <row r="101" spans="7:7" s="156" customFormat="1" ht="33">
      <c r="G101" s="157"/>
    </row>
    <row r="102" spans="7:7" s="156" customFormat="1" ht="33">
      <c r="G102" s="157"/>
    </row>
    <row r="103" spans="7:7" s="156" customFormat="1" ht="33">
      <c r="G103" s="157"/>
    </row>
    <row r="104" spans="7:7" s="156" customFormat="1" ht="33">
      <c r="G104" s="157"/>
    </row>
    <row r="105" spans="7:7" s="156" customFormat="1" ht="33">
      <c r="G105" s="157"/>
    </row>
    <row r="106" spans="7:7" s="156" customFormat="1" ht="33">
      <c r="G106" s="157"/>
    </row>
    <row r="107" spans="7:7" s="156" customFormat="1" ht="33">
      <c r="G107" s="157"/>
    </row>
    <row r="108" spans="7:7" s="156" customFormat="1" ht="33">
      <c r="G108" s="157"/>
    </row>
    <row r="109" spans="7:7" s="156" customFormat="1" ht="33">
      <c r="G109" s="157"/>
    </row>
    <row r="110" spans="7:7" s="156" customFormat="1" ht="33">
      <c r="G110" s="157"/>
    </row>
    <row r="111" spans="7:7" s="156" customFormat="1" ht="33">
      <c r="G111" s="157"/>
    </row>
    <row r="112" spans="7:7" s="156" customFormat="1" ht="33">
      <c r="G112" s="157"/>
    </row>
    <row r="113" spans="7:7" s="156" customFormat="1" ht="33">
      <c r="G113" s="157"/>
    </row>
    <row r="114" spans="7:7" s="156" customFormat="1" ht="33">
      <c r="G114" s="157"/>
    </row>
    <row r="115" spans="7:7" s="156" customFormat="1" ht="33">
      <c r="G115" s="157"/>
    </row>
    <row r="116" spans="7:7" s="156" customFormat="1" ht="33">
      <c r="G116" s="157"/>
    </row>
  </sheetData>
  <mergeCells count="125">
    <mergeCell ref="A95:Q95"/>
    <mergeCell ref="G5:M8"/>
    <mergeCell ref="D8:F8"/>
    <mergeCell ref="D11:F11"/>
    <mergeCell ref="M11:Q11"/>
    <mergeCell ref="B13:F13"/>
    <mergeCell ref="N1:O1"/>
    <mergeCell ref="P1:Q1"/>
    <mergeCell ref="N2:O2"/>
    <mergeCell ref="P2:Q2"/>
    <mergeCell ref="N3:O3"/>
    <mergeCell ref="P3:Q3"/>
    <mergeCell ref="B31:C31"/>
    <mergeCell ref="N31:Q31"/>
    <mergeCell ref="B32:C32"/>
    <mergeCell ref="N32:Q32"/>
    <mergeCell ref="D23:E23"/>
    <mergeCell ref="D24:E24"/>
    <mergeCell ref="D27:Q28"/>
    <mergeCell ref="A29:C29"/>
    <mergeCell ref="N29:Q29"/>
    <mergeCell ref="A30:Q30"/>
    <mergeCell ref="B36:E36"/>
    <mergeCell ref="H36:I36"/>
    <mergeCell ref="P36:Q36"/>
    <mergeCell ref="A34:E34"/>
    <mergeCell ref="H34:I34"/>
    <mergeCell ref="P34:Q34"/>
    <mergeCell ref="B35:E35"/>
    <mergeCell ref="H35:I35"/>
    <mergeCell ref="P35:Q35"/>
    <mergeCell ref="B39:E39"/>
    <mergeCell ref="H39:I39"/>
    <mergeCell ref="P39:Q39"/>
    <mergeCell ref="B38:E38"/>
    <mergeCell ref="H38:I38"/>
    <mergeCell ref="P38:Q38"/>
    <mergeCell ref="B37:E37"/>
    <mergeCell ref="H37:I37"/>
    <mergeCell ref="P37:Q37"/>
    <mergeCell ref="B42:E42"/>
    <mergeCell ref="H42:I42"/>
    <mergeCell ref="P42:Q42"/>
    <mergeCell ref="B41:E41"/>
    <mergeCell ref="H41:I41"/>
    <mergeCell ref="P41:Q41"/>
    <mergeCell ref="B40:E40"/>
    <mergeCell ref="H40:I40"/>
    <mergeCell ref="P40:Q40"/>
    <mergeCell ref="B48:E48"/>
    <mergeCell ref="H48:I48"/>
    <mergeCell ref="P48:Q48"/>
    <mergeCell ref="B47:E47"/>
    <mergeCell ref="H47:I47"/>
    <mergeCell ref="P47:Q47"/>
    <mergeCell ref="B43:E43"/>
    <mergeCell ref="H43:I43"/>
    <mergeCell ref="P43:Q43"/>
    <mergeCell ref="A46:E46"/>
    <mergeCell ref="H46:I46"/>
    <mergeCell ref="P46:Q46"/>
    <mergeCell ref="B50:E50"/>
    <mergeCell ref="H50:I50"/>
    <mergeCell ref="P50:Q50"/>
    <mergeCell ref="A51:E51"/>
    <mergeCell ref="H51:I51"/>
    <mergeCell ref="P51:Q51"/>
    <mergeCell ref="B49:E49"/>
    <mergeCell ref="H49:I49"/>
    <mergeCell ref="P49:Q49"/>
    <mergeCell ref="B54:E54"/>
    <mergeCell ref="H54:I54"/>
    <mergeCell ref="P54:Q54"/>
    <mergeCell ref="B53:E53"/>
    <mergeCell ref="H53:I53"/>
    <mergeCell ref="P53:Q53"/>
    <mergeCell ref="B52:E52"/>
    <mergeCell ref="H52:I52"/>
    <mergeCell ref="P52:Q52"/>
    <mergeCell ref="J58:N58"/>
    <mergeCell ref="B60:I60"/>
    <mergeCell ref="B61:C61"/>
    <mergeCell ref="D61:I61"/>
    <mergeCell ref="B62:C62"/>
    <mergeCell ref="D62:I62"/>
    <mergeCell ref="B55:E55"/>
    <mergeCell ref="H55:I55"/>
    <mergeCell ref="P55:Q55"/>
    <mergeCell ref="B56:E56"/>
    <mergeCell ref="H56:I56"/>
    <mergeCell ref="P56:Q56"/>
    <mergeCell ref="B67:C67"/>
    <mergeCell ref="D67:I67"/>
    <mergeCell ref="C69:F69"/>
    <mergeCell ref="B70:I70"/>
    <mergeCell ref="B71:C71"/>
    <mergeCell ref="D71:I71"/>
    <mergeCell ref="B64:I64"/>
    <mergeCell ref="B65:C65"/>
    <mergeCell ref="B66:C66"/>
    <mergeCell ref="D66:I66"/>
    <mergeCell ref="A93:Q93"/>
    <mergeCell ref="B85:C85"/>
    <mergeCell ref="D85:I85"/>
    <mergeCell ref="B87:E87"/>
    <mergeCell ref="A94:Q94"/>
    <mergeCell ref="B82:C82"/>
    <mergeCell ref="D82:I82"/>
    <mergeCell ref="B83:C83"/>
    <mergeCell ref="D83:I83"/>
    <mergeCell ref="B84:C84"/>
    <mergeCell ref="D84:I84"/>
    <mergeCell ref="B75:C75"/>
    <mergeCell ref="D75:I75"/>
    <mergeCell ref="B77:I77"/>
    <mergeCell ref="B78:C78"/>
    <mergeCell ref="B79:C79"/>
    <mergeCell ref="B81:C81"/>
    <mergeCell ref="D81:I81"/>
    <mergeCell ref="B72:C72"/>
    <mergeCell ref="D72:I72"/>
    <mergeCell ref="B73:C73"/>
    <mergeCell ref="D73:I73"/>
    <mergeCell ref="B74:C74"/>
    <mergeCell ref="D74:I74"/>
  </mergeCells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2" max="16" man="1"/>
    <brk id="50" max="16" man="1"/>
    <brk id="80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61BA5-6493-4529-9C06-DF17227910C4}">
  <sheetPr filterMode="1">
    <pageSetUpPr fitToPage="1"/>
  </sheetPr>
  <dimension ref="A1:K367"/>
  <sheetViews>
    <sheetView view="pageBreakPreview" zoomScale="86" zoomScaleNormal="100" zoomScaleSheetLayoutView="86" workbookViewId="0">
      <selection activeCell="D48" sqref="D48"/>
    </sheetView>
  </sheetViews>
  <sheetFormatPr defaultColWidth="10.7109375" defaultRowHeight="15"/>
  <cols>
    <col min="1" max="1" width="16.7109375" customWidth="1"/>
    <col min="2" max="2" width="35.85546875" customWidth="1"/>
    <col min="3" max="3" width="43.28515625" customWidth="1"/>
    <col min="4" max="4" width="28.42578125" customWidth="1"/>
    <col min="5" max="5" width="24.42578125" customWidth="1"/>
    <col min="6" max="6" width="24.7109375" customWidth="1"/>
    <col min="7" max="7" width="23.28515625" customWidth="1"/>
    <col min="8" max="8" width="10.7109375" hidden="1" customWidth="1"/>
    <col min="9" max="9" width="12.5703125" customWidth="1"/>
    <col min="10" max="10" width="14" customWidth="1"/>
  </cols>
  <sheetData>
    <row r="1" spans="1:11" ht="26.25">
      <c r="A1" s="54"/>
      <c r="B1" s="583" t="s">
        <v>142</v>
      </c>
      <c r="C1" s="583"/>
      <c r="D1" s="583"/>
      <c r="E1" s="583"/>
      <c r="F1" s="583"/>
      <c r="G1" s="583"/>
      <c r="H1" s="583"/>
      <c r="I1" s="583"/>
      <c r="J1">
        <v>1.08</v>
      </c>
      <c r="K1">
        <v>10</v>
      </c>
    </row>
    <row r="2" spans="1:11" ht="82.5" customHeight="1">
      <c r="A2" s="398" t="s">
        <v>673</v>
      </c>
      <c r="B2" s="398" t="s">
        <v>143</v>
      </c>
      <c r="C2" s="398" t="s">
        <v>144</v>
      </c>
      <c r="D2" s="398" t="s">
        <v>145</v>
      </c>
      <c r="E2" s="398" t="s">
        <v>146</v>
      </c>
      <c r="F2" s="398" t="s">
        <v>147</v>
      </c>
      <c r="G2" s="399" t="s">
        <v>148</v>
      </c>
      <c r="H2" s="400" t="s">
        <v>149</v>
      </c>
      <c r="I2" s="401" t="s">
        <v>150</v>
      </c>
    </row>
    <row r="3" spans="1:11" ht="21" hidden="1" customHeight="1">
      <c r="A3" s="402" t="s">
        <v>674</v>
      </c>
      <c r="B3" s="403" t="s">
        <v>675</v>
      </c>
      <c r="C3" s="403" t="s">
        <v>676</v>
      </c>
      <c r="D3" s="403" t="s">
        <v>273</v>
      </c>
      <c r="E3" s="403" t="s">
        <v>212</v>
      </c>
      <c r="F3" s="403" t="s">
        <v>677</v>
      </c>
      <c r="G3" s="403" t="s">
        <v>678</v>
      </c>
      <c r="H3" s="403">
        <v>35</v>
      </c>
      <c r="I3" s="403">
        <f>(ROUND(H3*$J$1,0)+$K$1)*2+ROUND((H3*$J$1)/20,0)*2</f>
        <v>100</v>
      </c>
      <c r="J3" t="str">
        <f>LEFT(F3,11)</f>
        <v>50546-05977</v>
      </c>
    </row>
    <row r="4" spans="1:11" ht="21" hidden="1" customHeight="1">
      <c r="A4" s="402" t="s">
        <v>674</v>
      </c>
      <c r="B4" s="403" t="s">
        <v>675</v>
      </c>
      <c r="C4" s="403" t="s">
        <v>676</v>
      </c>
      <c r="D4" s="403" t="s">
        <v>273</v>
      </c>
      <c r="E4" s="403" t="s">
        <v>212</v>
      </c>
      <c r="F4" s="403" t="s">
        <v>679</v>
      </c>
      <c r="G4" s="403" t="s">
        <v>680</v>
      </c>
      <c r="H4" s="403">
        <v>68</v>
      </c>
      <c r="I4" s="403">
        <f t="shared" ref="I4:I67" si="0">(ROUND(H4*$J$1,0)+$K$1)*2+ROUND((H4*$J$1)/20,0)*2</f>
        <v>174</v>
      </c>
      <c r="J4" t="str">
        <f t="shared" ref="J4:J67" si="1">LEFT(F4,11)</f>
        <v>50546-05977</v>
      </c>
    </row>
    <row r="5" spans="1:11" ht="21" hidden="1" customHeight="1">
      <c r="A5" s="402" t="s">
        <v>674</v>
      </c>
      <c r="B5" s="403" t="s">
        <v>675</v>
      </c>
      <c r="C5" s="403" t="s">
        <v>676</v>
      </c>
      <c r="D5" s="403" t="s">
        <v>273</v>
      </c>
      <c r="E5" s="403" t="s">
        <v>212</v>
      </c>
      <c r="F5" s="403" t="s">
        <v>681</v>
      </c>
      <c r="G5" s="403" t="s">
        <v>682</v>
      </c>
      <c r="H5" s="403">
        <v>72</v>
      </c>
      <c r="I5" s="403">
        <f t="shared" si="0"/>
        <v>184</v>
      </c>
      <c r="J5" t="str">
        <f t="shared" si="1"/>
        <v>50546-05977</v>
      </c>
    </row>
    <row r="6" spans="1:11" ht="21" hidden="1" customHeight="1">
      <c r="A6" s="402" t="s">
        <v>674</v>
      </c>
      <c r="B6" s="403" t="s">
        <v>675</v>
      </c>
      <c r="C6" s="403" t="s">
        <v>676</v>
      </c>
      <c r="D6" s="403" t="s">
        <v>273</v>
      </c>
      <c r="E6" s="403" t="s">
        <v>212</v>
      </c>
      <c r="F6" s="403" t="s">
        <v>683</v>
      </c>
      <c r="G6" s="403" t="s">
        <v>684</v>
      </c>
      <c r="H6" s="403">
        <v>40</v>
      </c>
      <c r="I6" s="403">
        <f t="shared" si="0"/>
        <v>110</v>
      </c>
      <c r="J6" t="str">
        <f t="shared" si="1"/>
        <v>50546-05977</v>
      </c>
    </row>
    <row r="7" spans="1:11" ht="21" hidden="1" customHeight="1">
      <c r="A7" s="402" t="s">
        <v>674</v>
      </c>
      <c r="B7" s="403" t="s">
        <v>675</v>
      </c>
      <c r="C7" s="403" t="s">
        <v>676</v>
      </c>
      <c r="D7" s="403" t="s">
        <v>273</v>
      </c>
      <c r="E7" s="403" t="s">
        <v>212</v>
      </c>
      <c r="F7" s="403" t="s">
        <v>685</v>
      </c>
      <c r="G7" s="403" t="s">
        <v>686</v>
      </c>
      <c r="H7" s="403">
        <v>12</v>
      </c>
      <c r="I7" s="403">
        <f t="shared" si="0"/>
        <v>48</v>
      </c>
      <c r="J7" t="str">
        <f t="shared" si="1"/>
        <v>50546-05977</v>
      </c>
    </row>
    <row r="8" spans="1:11" ht="21" hidden="1" customHeight="1">
      <c r="A8" s="402" t="s">
        <v>687</v>
      </c>
      <c r="B8" s="403" t="s">
        <v>688</v>
      </c>
      <c r="C8" s="403" t="s">
        <v>689</v>
      </c>
      <c r="D8" s="403" t="s">
        <v>690</v>
      </c>
      <c r="E8" s="403" t="s">
        <v>691</v>
      </c>
      <c r="F8" s="403" t="s">
        <v>692</v>
      </c>
      <c r="G8" s="403" t="s">
        <v>693</v>
      </c>
      <c r="H8" s="403">
        <v>31</v>
      </c>
      <c r="I8" s="403">
        <f t="shared" si="0"/>
        <v>90</v>
      </c>
      <c r="J8" t="str">
        <f t="shared" si="1"/>
        <v>50548-01572</v>
      </c>
    </row>
    <row r="9" spans="1:11" ht="21" hidden="1" customHeight="1">
      <c r="A9" s="402" t="s">
        <v>687</v>
      </c>
      <c r="B9" s="403" t="s">
        <v>688</v>
      </c>
      <c r="C9" s="403" t="s">
        <v>689</v>
      </c>
      <c r="D9" s="403" t="s">
        <v>690</v>
      </c>
      <c r="E9" s="403" t="s">
        <v>691</v>
      </c>
      <c r="F9" s="403" t="s">
        <v>694</v>
      </c>
      <c r="G9" s="403" t="s">
        <v>695</v>
      </c>
      <c r="H9" s="403">
        <v>64</v>
      </c>
      <c r="I9" s="403">
        <f t="shared" si="0"/>
        <v>164</v>
      </c>
      <c r="J9" t="str">
        <f t="shared" si="1"/>
        <v>50548-01572</v>
      </c>
    </row>
    <row r="10" spans="1:11" ht="21" hidden="1" customHeight="1">
      <c r="A10" s="402" t="s">
        <v>687</v>
      </c>
      <c r="B10" s="403" t="s">
        <v>688</v>
      </c>
      <c r="C10" s="403" t="s">
        <v>689</v>
      </c>
      <c r="D10" s="403" t="s">
        <v>690</v>
      </c>
      <c r="E10" s="403" t="s">
        <v>691</v>
      </c>
      <c r="F10" s="403" t="s">
        <v>696</v>
      </c>
      <c r="G10" s="403" t="s">
        <v>697</v>
      </c>
      <c r="H10" s="403">
        <v>64</v>
      </c>
      <c r="I10" s="403">
        <f t="shared" si="0"/>
        <v>164</v>
      </c>
      <c r="J10" t="str">
        <f t="shared" si="1"/>
        <v>50548-01572</v>
      </c>
    </row>
    <row r="11" spans="1:11" ht="21" hidden="1" customHeight="1">
      <c r="A11" s="402" t="s">
        <v>687</v>
      </c>
      <c r="B11" s="403" t="s">
        <v>688</v>
      </c>
      <c r="C11" s="403" t="s">
        <v>689</v>
      </c>
      <c r="D11" s="403" t="s">
        <v>690</v>
      </c>
      <c r="E11" s="403" t="s">
        <v>691</v>
      </c>
      <c r="F11" s="403" t="s">
        <v>698</v>
      </c>
      <c r="G11" s="403" t="s">
        <v>699</v>
      </c>
      <c r="H11" s="403">
        <v>36</v>
      </c>
      <c r="I11" s="403">
        <f t="shared" si="0"/>
        <v>102</v>
      </c>
      <c r="J11" t="str">
        <f t="shared" si="1"/>
        <v>50548-01572</v>
      </c>
    </row>
    <row r="12" spans="1:11" ht="21" hidden="1" customHeight="1">
      <c r="A12" s="402" t="s">
        <v>687</v>
      </c>
      <c r="B12" s="403" t="s">
        <v>688</v>
      </c>
      <c r="C12" s="403" t="s">
        <v>689</v>
      </c>
      <c r="D12" s="403" t="s">
        <v>690</v>
      </c>
      <c r="E12" s="403" t="s">
        <v>691</v>
      </c>
      <c r="F12" s="403" t="s">
        <v>700</v>
      </c>
      <c r="G12" s="403" t="s">
        <v>701</v>
      </c>
      <c r="H12" s="403">
        <v>18</v>
      </c>
      <c r="I12" s="403">
        <f t="shared" si="0"/>
        <v>60</v>
      </c>
      <c r="J12" t="str">
        <f t="shared" si="1"/>
        <v>50548-01572</v>
      </c>
    </row>
    <row r="13" spans="1:11" ht="21" hidden="1" customHeight="1">
      <c r="A13" s="402" t="s">
        <v>702</v>
      </c>
      <c r="B13" s="403" t="s">
        <v>703</v>
      </c>
      <c r="C13" s="403" t="s">
        <v>704</v>
      </c>
      <c r="D13" s="403" t="s">
        <v>273</v>
      </c>
      <c r="E13" s="403" t="s">
        <v>212</v>
      </c>
      <c r="F13" s="403" t="s">
        <v>705</v>
      </c>
      <c r="G13" s="403" t="s">
        <v>706</v>
      </c>
      <c r="H13" s="403">
        <v>30</v>
      </c>
      <c r="I13" s="403">
        <f t="shared" si="0"/>
        <v>88</v>
      </c>
      <c r="J13" t="str">
        <f t="shared" si="1"/>
        <v>50549-05977</v>
      </c>
    </row>
    <row r="14" spans="1:11" ht="21" hidden="1" customHeight="1">
      <c r="A14" s="402" t="s">
        <v>702</v>
      </c>
      <c r="B14" s="403" t="s">
        <v>703</v>
      </c>
      <c r="C14" s="403" t="s">
        <v>704</v>
      </c>
      <c r="D14" s="403" t="s">
        <v>273</v>
      </c>
      <c r="E14" s="403" t="s">
        <v>212</v>
      </c>
      <c r="F14" s="403" t="s">
        <v>707</v>
      </c>
      <c r="G14" s="403" t="s">
        <v>708</v>
      </c>
      <c r="H14" s="403">
        <v>59</v>
      </c>
      <c r="I14" s="403">
        <f t="shared" si="0"/>
        <v>154</v>
      </c>
      <c r="J14" t="str">
        <f t="shared" si="1"/>
        <v>50549-05977</v>
      </c>
    </row>
    <row r="15" spans="1:11" ht="21" hidden="1" customHeight="1">
      <c r="A15" s="402" t="s">
        <v>702</v>
      </c>
      <c r="B15" s="403" t="s">
        <v>703</v>
      </c>
      <c r="C15" s="403" t="s">
        <v>704</v>
      </c>
      <c r="D15" s="403" t="s">
        <v>273</v>
      </c>
      <c r="E15" s="403" t="s">
        <v>212</v>
      </c>
      <c r="F15" s="403" t="s">
        <v>709</v>
      </c>
      <c r="G15" s="403" t="s">
        <v>710</v>
      </c>
      <c r="H15" s="403">
        <v>62</v>
      </c>
      <c r="I15" s="403">
        <f t="shared" si="0"/>
        <v>160</v>
      </c>
      <c r="J15" t="str">
        <f t="shared" si="1"/>
        <v>50549-05977</v>
      </c>
    </row>
    <row r="16" spans="1:11" ht="21" hidden="1" customHeight="1">
      <c r="A16" s="402" t="s">
        <v>702</v>
      </c>
      <c r="B16" s="403" t="s">
        <v>703</v>
      </c>
      <c r="C16" s="403" t="s">
        <v>704</v>
      </c>
      <c r="D16" s="403" t="s">
        <v>273</v>
      </c>
      <c r="E16" s="403" t="s">
        <v>212</v>
      </c>
      <c r="F16" s="403" t="s">
        <v>711</v>
      </c>
      <c r="G16" s="403" t="s">
        <v>712</v>
      </c>
      <c r="H16" s="403">
        <v>35</v>
      </c>
      <c r="I16" s="403">
        <f t="shared" si="0"/>
        <v>100</v>
      </c>
      <c r="J16" t="str">
        <f t="shared" si="1"/>
        <v>50549-05977</v>
      </c>
    </row>
    <row r="17" spans="1:10" ht="21" hidden="1" customHeight="1">
      <c r="A17" s="402" t="s">
        <v>702</v>
      </c>
      <c r="B17" s="403" t="s">
        <v>703</v>
      </c>
      <c r="C17" s="403" t="s">
        <v>704</v>
      </c>
      <c r="D17" s="403" t="s">
        <v>273</v>
      </c>
      <c r="E17" s="403" t="s">
        <v>212</v>
      </c>
      <c r="F17" s="403" t="s">
        <v>713</v>
      </c>
      <c r="G17" s="403" t="s">
        <v>714</v>
      </c>
      <c r="H17" s="403">
        <v>10</v>
      </c>
      <c r="I17" s="403">
        <f t="shared" si="0"/>
        <v>44</v>
      </c>
      <c r="J17" t="str">
        <f t="shared" si="1"/>
        <v>50549-05977</v>
      </c>
    </row>
    <row r="18" spans="1:10" ht="21" hidden="1" customHeight="1">
      <c r="A18" s="402" t="s">
        <v>715</v>
      </c>
      <c r="B18" s="403" t="s">
        <v>716</v>
      </c>
      <c r="C18" s="403" t="s">
        <v>717</v>
      </c>
      <c r="D18" s="403" t="s">
        <v>273</v>
      </c>
      <c r="E18" s="403" t="s">
        <v>212</v>
      </c>
      <c r="F18" s="403" t="s">
        <v>718</v>
      </c>
      <c r="G18" s="403" t="s">
        <v>719</v>
      </c>
      <c r="H18" s="403">
        <v>21</v>
      </c>
      <c r="I18" s="403">
        <f t="shared" si="0"/>
        <v>68</v>
      </c>
      <c r="J18" t="str">
        <f t="shared" si="1"/>
        <v>50550-05977</v>
      </c>
    </row>
    <row r="19" spans="1:10" ht="21" hidden="1" customHeight="1">
      <c r="A19" s="402" t="s">
        <v>715</v>
      </c>
      <c r="B19" s="403" t="s">
        <v>716</v>
      </c>
      <c r="C19" s="403" t="s">
        <v>717</v>
      </c>
      <c r="D19" s="403" t="s">
        <v>273</v>
      </c>
      <c r="E19" s="403" t="s">
        <v>212</v>
      </c>
      <c r="F19" s="403" t="s">
        <v>720</v>
      </c>
      <c r="G19" s="403" t="s">
        <v>721</v>
      </c>
      <c r="H19" s="403">
        <v>36</v>
      </c>
      <c r="I19" s="403">
        <f t="shared" si="0"/>
        <v>102</v>
      </c>
      <c r="J19" t="str">
        <f t="shared" si="1"/>
        <v>50550-05977</v>
      </c>
    </row>
    <row r="20" spans="1:10" ht="21" hidden="1" customHeight="1">
      <c r="A20" s="402" t="s">
        <v>715</v>
      </c>
      <c r="B20" s="403" t="s">
        <v>716</v>
      </c>
      <c r="C20" s="403" t="s">
        <v>717</v>
      </c>
      <c r="D20" s="403" t="s">
        <v>273</v>
      </c>
      <c r="E20" s="403" t="s">
        <v>212</v>
      </c>
      <c r="F20" s="403" t="s">
        <v>722</v>
      </c>
      <c r="G20" s="403" t="s">
        <v>723</v>
      </c>
      <c r="H20" s="403">
        <v>40</v>
      </c>
      <c r="I20" s="403">
        <f t="shared" si="0"/>
        <v>110</v>
      </c>
      <c r="J20" t="str">
        <f t="shared" si="1"/>
        <v>50550-05977</v>
      </c>
    </row>
    <row r="21" spans="1:10" ht="21" hidden="1" customHeight="1">
      <c r="A21" s="402" t="s">
        <v>715</v>
      </c>
      <c r="B21" s="403" t="s">
        <v>716</v>
      </c>
      <c r="C21" s="403" t="s">
        <v>717</v>
      </c>
      <c r="D21" s="403" t="s">
        <v>273</v>
      </c>
      <c r="E21" s="403" t="s">
        <v>212</v>
      </c>
      <c r="F21" s="403" t="s">
        <v>724</v>
      </c>
      <c r="G21" s="403" t="s">
        <v>725</v>
      </c>
      <c r="H21" s="403">
        <v>25</v>
      </c>
      <c r="I21" s="403">
        <f t="shared" si="0"/>
        <v>76</v>
      </c>
      <c r="J21" t="str">
        <f t="shared" si="1"/>
        <v>50550-05977</v>
      </c>
    </row>
    <row r="22" spans="1:10" ht="21" hidden="1" customHeight="1">
      <c r="A22" s="402" t="s">
        <v>715</v>
      </c>
      <c r="B22" s="403" t="s">
        <v>716</v>
      </c>
      <c r="C22" s="403" t="s">
        <v>717</v>
      </c>
      <c r="D22" s="403" t="s">
        <v>273</v>
      </c>
      <c r="E22" s="403" t="s">
        <v>212</v>
      </c>
      <c r="F22" s="403" t="s">
        <v>726</v>
      </c>
      <c r="G22" s="403" t="s">
        <v>727</v>
      </c>
      <c r="H22" s="403">
        <v>13</v>
      </c>
      <c r="I22" s="403">
        <f t="shared" si="0"/>
        <v>50</v>
      </c>
      <c r="J22" t="str">
        <f t="shared" si="1"/>
        <v>50550-05977</v>
      </c>
    </row>
    <row r="23" spans="1:10" s="406" customFormat="1" ht="66.75" hidden="1" customHeight="1">
      <c r="A23" s="404" t="s">
        <v>728</v>
      </c>
      <c r="B23" s="405" t="s">
        <v>729</v>
      </c>
      <c r="C23" s="405" t="s">
        <v>730</v>
      </c>
      <c r="D23" s="405" t="s">
        <v>189</v>
      </c>
      <c r="E23" s="405" t="s">
        <v>190</v>
      </c>
      <c r="F23" s="405" t="s">
        <v>731</v>
      </c>
      <c r="G23" s="405" t="s">
        <v>732</v>
      </c>
      <c r="H23" s="403">
        <v>17</v>
      </c>
      <c r="I23" s="405">
        <f t="shared" si="0"/>
        <v>58</v>
      </c>
      <c r="J23" s="406" t="str">
        <f t="shared" si="1"/>
        <v>50551-06113</v>
      </c>
    </row>
    <row r="24" spans="1:10" s="406" customFormat="1" ht="66.75" hidden="1" customHeight="1">
      <c r="A24" s="404" t="s">
        <v>728</v>
      </c>
      <c r="B24" s="405" t="s">
        <v>729</v>
      </c>
      <c r="C24" s="405" t="s">
        <v>730</v>
      </c>
      <c r="D24" s="405" t="s">
        <v>189</v>
      </c>
      <c r="E24" s="405" t="s">
        <v>190</v>
      </c>
      <c r="F24" s="405" t="s">
        <v>733</v>
      </c>
      <c r="G24" s="405" t="s">
        <v>734</v>
      </c>
      <c r="H24" s="403">
        <v>37</v>
      </c>
      <c r="I24" s="405">
        <f t="shared" si="0"/>
        <v>104</v>
      </c>
      <c r="J24" s="406" t="str">
        <f t="shared" si="1"/>
        <v>50551-06113</v>
      </c>
    </row>
    <row r="25" spans="1:10" s="406" customFormat="1" ht="66.75" hidden="1" customHeight="1">
      <c r="A25" s="404" t="s">
        <v>728</v>
      </c>
      <c r="B25" s="405" t="s">
        <v>729</v>
      </c>
      <c r="C25" s="405" t="s">
        <v>730</v>
      </c>
      <c r="D25" s="405" t="s">
        <v>189</v>
      </c>
      <c r="E25" s="405" t="s">
        <v>190</v>
      </c>
      <c r="F25" s="405" t="s">
        <v>735</v>
      </c>
      <c r="G25" s="405" t="s">
        <v>736</v>
      </c>
      <c r="H25" s="403">
        <v>43</v>
      </c>
      <c r="I25" s="405">
        <f t="shared" si="0"/>
        <v>116</v>
      </c>
      <c r="J25" s="406" t="str">
        <f t="shared" si="1"/>
        <v>50551-06113</v>
      </c>
    </row>
    <row r="26" spans="1:10" s="406" customFormat="1" ht="66.75" hidden="1" customHeight="1">
      <c r="A26" s="404" t="s">
        <v>728</v>
      </c>
      <c r="B26" s="405" t="s">
        <v>729</v>
      </c>
      <c r="C26" s="405" t="s">
        <v>730</v>
      </c>
      <c r="D26" s="405" t="s">
        <v>189</v>
      </c>
      <c r="E26" s="405" t="s">
        <v>190</v>
      </c>
      <c r="F26" s="405" t="s">
        <v>737</v>
      </c>
      <c r="G26" s="405" t="s">
        <v>738</v>
      </c>
      <c r="H26" s="403">
        <v>31</v>
      </c>
      <c r="I26" s="405">
        <f t="shared" si="0"/>
        <v>90</v>
      </c>
      <c r="J26" s="406" t="str">
        <f t="shared" si="1"/>
        <v>50551-06113</v>
      </c>
    </row>
    <row r="27" spans="1:10" s="406" customFormat="1" ht="66.75" hidden="1" customHeight="1">
      <c r="A27" s="404" t="s">
        <v>728</v>
      </c>
      <c r="B27" s="405" t="s">
        <v>729</v>
      </c>
      <c r="C27" s="405" t="s">
        <v>730</v>
      </c>
      <c r="D27" s="405" t="s">
        <v>189</v>
      </c>
      <c r="E27" s="405" t="s">
        <v>190</v>
      </c>
      <c r="F27" s="405" t="s">
        <v>739</v>
      </c>
      <c r="G27" s="405" t="s">
        <v>740</v>
      </c>
      <c r="H27" s="403">
        <v>14</v>
      </c>
      <c r="I27" s="405">
        <f t="shared" si="0"/>
        <v>52</v>
      </c>
      <c r="J27" s="406" t="str">
        <f t="shared" si="1"/>
        <v>50551-06113</v>
      </c>
    </row>
    <row r="28" spans="1:10" ht="21" hidden="1" customHeight="1">
      <c r="A28" s="402" t="s">
        <v>741</v>
      </c>
      <c r="B28" s="403" t="s">
        <v>80</v>
      </c>
      <c r="C28" s="403" t="s">
        <v>742</v>
      </c>
      <c r="D28" s="403" t="s">
        <v>83</v>
      </c>
      <c r="E28" s="403" t="s">
        <v>151</v>
      </c>
      <c r="F28" s="403" t="s">
        <v>91</v>
      </c>
      <c r="G28" s="403" t="s">
        <v>96</v>
      </c>
      <c r="H28" s="403">
        <v>23</v>
      </c>
      <c r="I28" s="403">
        <f t="shared" si="0"/>
        <v>72</v>
      </c>
      <c r="J28" t="str">
        <f t="shared" si="1"/>
        <v>50287-01149</v>
      </c>
    </row>
    <row r="29" spans="1:10" ht="21" hidden="1" customHeight="1">
      <c r="A29" s="402" t="s">
        <v>741</v>
      </c>
      <c r="B29" s="403" t="s">
        <v>80</v>
      </c>
      <c r="C29" s="403" t="s">
        <v>742</v>
      </c>
      <c r="D29" s="403" t="s">
        <v>83</v>
      </c>
      <c r="E29" s="403" t="s">
        <v>151</v>
      </c>
      <c r="F29" s="403" t="s">
        <v>92</v>
      </c>
      <c r="G29" s="403" t="s">
        <v>97</v>
      </c>
      <c r="H29" s="403">
        <v>39</v>
      </c>
      <c r="I29" s="403">
        <f t="shared" si="0"/>
        <v>108</v>
      </c>
      <c r="J29" t="str">
        <f t="shared" si="1"/>
        <v>50287-01149</v>
      </c>
    </row>
    <row r="30" spans="1:10" ht="21" hidden="1" customHeight="1">
      <c r="A30" s="402" t="s">
        <v>741</v>
      </c>
      <c r="B30" s="403" t="s">
        <v>80</v>
      </c>
      <c r="C30" s="403" t="s">
        <v>742</v>
      </c>
      <c r="D30" s="403" t="s">
        <v>83</v>
      </c>
      <c r="E30" s="403" t="s">
        <v>151</v>
      </c>
      <c r="F30" s="403" t="s">
        <v>93</v>
      </c>
      <c r="G30" s="403" t="s">
        <v>98</v>
      </c>
      <c r="H30" s="403">
        <v>49</v>
      </c>
      <c r="I30" s="403">
        <f t="shared" si="0"/>
        <v>132</v>
      </c>
      <c r="J30" t="str">
        <f t="shared" si="1"/>
        <v>50287-01149</v>
      </c>
    </row>
    <row r="31" spans="1:10" ht="21" hidden="1" customHeight="1">
      <c r="A31" s="402" t="s">
        <v>741</v>
      </c>
      <c r="B31" s="403" t="s">
        <v>80</v>
      </c>
      <c r="C31" s="403" t="s">
        <v>742</v>
      </c>
      <c r="D31" s="403" t="s">
        <v>83</v>
      </c>
      <c r="E31" s="403" t="s">
        <v>151</v>
      </c>
      <c r="F31" s="403" t="s">
        <v>94</v>
      </c>
      <c r="G31" s="403" t="s">
        <v>99</v>
      </c>
      <c r="H31" s="403">
        <v>29</v>
      </c>
      <c r="I31" s="403">
        <f t="shared" si="0"/>
        <v>86</v>
      </c>
      <c r="J31" t="str">
        <f t="shared" si="1"/>
        <v>50287-01149</v>
      </c>
    </row>
    <row r="32" spans="1:10" ht="21" hidden="1" customHeight="1">
      <c r="A32" s="402" t="s">
        <v>741</v>
      </c>
      <c r="B32" s="403" t="s">
        <v>80</v>
      </c>
      <c r="C32" s="403" t="s">
        <v>742</v>
      </c>
      <c r="D32" s="403" t="s">
        <v>83</v>
      </c>
      <c r="E32" s="403" t="s">
        <v>151</v>
      </c>
      <c r="F32" s="403" t="s">
        <v>95</v>
      </c>
      <c r="G32" s="403" t="s">
        <v>100</v>
      </c>
      <c r="H32" s="403">
        <v>11</v>
      </c>
      <c r="I32" s="403">
        <f t="shared" si="0"/>
        <v>46</v>
      </c>
      <c r="J32" t="str">
        <f t="shared" si="1"/>
        <v>50287-01149</v>
      </c>
    </row>
    <row r="33" spans="1:10" ht="21" hidden="1" customHeight="1">
      <c r="A33" s="402" t="s">
        <v>741</v>
      </c>
      <c r="B33" s="403" t="s">
        <v>80</v>
      </c>
      <c r="C33" s="403" t="s">
        <v>742</v>
      </c>
      <c r="D33" s="403" t="s">
        <v>84</v>
      </c>
      <c r="E33" s="403" t="s">
        <v>152</v>
      </c>
      <c r="F33" s="403" t="s">
        <v>101</v>
      </c>
      <c r="G33" s="403" t="s">
        <v>106</v>
      </c>
      <c r="H33" s="403">
        <v>28</v>
      </c>
      <c r="I33" s="403">
        <f t="shared" si="0"/>
        <v>84</v>
      </c>
      <c r="J33" t="str">
        <f t="shared" si="1"/>
        <v>50287-06210</v>
      </c>
    </row>
    <row r="34" spans="1:10" ht="21" hidden="1" customHeight="1">
      <c r="A34" s="402" t="s">
        <v>741</v>
      </c>
      <c r="B34" s="403" t="s">
        <v>80</v>
      </c>
      <c r="C34" s="403" t="s">
        <v>742</v>
      </c>
      <c r="D34" s="403" t="s">
        <v>84</v>
      </c>
      <c r="E34" s="403" t="s">
        <v>152</v>
      </c>
      <c r="F34" s="403" t="s">
        <v>102</v>
      </c>
      <c r="G34" s="403" t="s">
        <v>107</v>
      </c>
      <c r="H34" s="403">
        <v>43</v>
      </c>
      <c r="I34" s="403">
        <f t="shared" si="0"/>
        <v>116</v>
      </c>
      <c r="J34" t="str">
        <f t="shared" si="1"/>
        <v>50287-06210</v>
      </c>
    </row>
    <row r="35" spans="1:10" ht="21" hidden="1" customHeight="1">
      <c r="A35" s="402" t="s">
        <v>741</v>
      </c>
      <c r="B35" s="403" t="s">
        <v>80</v>
      </c>
      <c r="C35" s="403" t="s">
        <v>742</v>
      </c>
      <c r="D35" s="403" t="s">
        <v>84</v>
      </c>
      <c r="E35" s="403" t="s">
        <v>152</v>
      </c>
      <c r="F35" s="403" t="s">
        <v>103</v>
      </c>
      <c r="G35" s="403" t="s">
        <v>108</v>
      </c>
      <c r="H35" s="403">
        <v>49</v>
      </c>
      <c r="I35" s="403">
        <f t="shared" si="0"/>
        <v>132</v>
      </c>
      <c r="J35" t="str">
        <f t="shared" si="1"/>
        <v>50287-06210</v>
      </c>
    </row>
    <row r="36" spans="1:10" ht="21" hidden="1" customHeight="1">
      <c r="A36" s="402" t="s">
        <v>741</v>
      </c>
      <c r="B36" s="403" t="s">
        <v>80</v>
      </c>
      <c r="C36" s="403" t="s">
        <v>742</v>
      </c>
      <c r="D36" s="403" t="s">
        <v>84</v>
      </c>
      <c r="E36" s="403" t="s">
        <v>152</v>
      </c>
      <c r="F36" s="403" t="s">
        <v>104</v>
      </c>
      <c r="G36" s="403" t="s">
        <v>109</v>
      </c>
      <c r="H36" s="403">
        <v>26</v>
      </c>
      <c r="I36" s="403">
        <f t="shared" si="0"/>
        <v>78</v>
      </c>
      <c r="J36" t="str">
        <f t="shared" si="1"/>
        <v>50287-06210</v>
      </c>
    </row>
    <row r="37" spans="1:10" ht="21" hidden="1" customHeight="1">
      <c r="A37" s="402" t="s">
        <v>741</v>
      </c>
      <c r="B37" s="403" t="s">
        <v>80</v>
      </c>
      <c r="C37" s="403" t="s">
        <v>742</v>
      </c>
      <c r="D37" s="403" t="s">
        <v>84</v>
      </c>
      <c r="E37" s="403" t="s">
        <v>152</v>
      </c>
      <c r="F37" s="403" t="s">
        <v>105</v>
      </c>
      <c r="G37" s="403" t="s">
        <v>110</v>
      </c>
      <c r="H37" s="403">
        <v>12</v>
      </c>
      <c r="I37" s="403">
        <f t="shared" si="0"/>
        <v>48</v>
      </c>
      <c r="J37" t="str">
        <f t="shared" si="1"/>
        <v>50287-06210</v>
      </c>
    </row>
    <row r="38" spans="1:10" s="406" customFormat="1" ht="57" hidden="1" customHeight="1">
      <c r="A38" s="404" t="s">
        <v>743</v>
      </c>
      <c r="B38" s="405" t="s">
        <v>153</v>
      </c>
      <c r="C38" s="405" t="s">
        <v>744</v>
      </c>
      <c r="D38" s="405" t="s">
        <v>83</v>
      </c>
      <c r="E38" s="405" t="s">
        <v>151</v>
      </c>
      <c r="F38" s="405" t="s">
        <v>154</v>
      </c>
      <c r="G38" s="405" t="s">
        <v>155</v>
      </c>
      <c r="H38" s="403">
        <v>15</v>
      </c>
      <c r="I38" s="405">
        <f t="shared" si="0"/>
        <v>54</v>
      </c>
      <c r="J38" s="406" t="str">
        <f t="shared" si="1"/>
        <v>50289-01149</v>
      </c>
    </row>
    <row r="39" spans="1:10" s="406" customFormat="1" ht="57" hidden="1" customHeight="1">
      <c r="A39" s="404" t="s">
        <v>743</v>
      </c>
      <c r="B39" s="405" t="s">
        <v>153</v>
      </c>
      <c r="C39" s="405" t="s">
        <v>744</v>
      </c>
      <c r="D39" s="405" t="s">
        <v>83</v>
      </c>
      <c r="E39" s="405" t="s">
        <v>151</v>
      </c>
      <c r="F39" s="405" t="s">
        <v>156</v>
      </c>
      <c r="G39" s="405" t="s">
        <v>157</v>
      </c>
      <c r="H39" s="403">
        <v>45</v>
      </c>
      <c r="I39" s="405">
        <f t="shared" si="0"/>
        <v>122</v>
      </c>
      <c r="J39" s="406" t="str">
        <f t="shared" si="1"/>
        <v>50289-01149</v>
      </c>
    </row>
    <row r="40" spans="1:10" s="406" customFormat="1" ht="57" hidden="1" customHeight="1">
      <c r="A40" s="404" t="s">
        <v>743</v>
      </c>
      <c r="B40" s="405" t="s">
        <v>153</v>
      </c>
      <c r="C40" s="405" t="s">
        <v>744</v>
      </c>
      <c r="D40" s="405" t="s">
        <v>83</v>
      </c>
      <c r="E40" s="405" t="s">
        <v>151</v>
      </c>
      <c r="F40" s="405" t="s">
        <v>158</v>
      </c>
      <c r="G40" s="405" t="s">
        <v>159</v>
      </c>
      <c r="H40" s="403">
        <v>50</v>
      </c>
      <c r="I40" s="405">
        <f t="shared" si="0"/>
        <v>134</v>
      </c>
      <c r="J40" s="406" t="str">
        <f t="shared" si="1"/>
        <v>50289-01149</v>
      </c>
    </row>
    <row r="41" spans="1:10" s="406" customFormat="1" ht="57" hidden="1" customHeight="1">
      <c r="A41" s="404" t="s">
        <v>743</v>
      </c>
      <c r="B41" s="405" t="s">
        <v>153</v>
      </c>
      <c r="C41" s="405" t="s">
        <v>744</v>
      </c>
      <c r="D41" s="405" t="s">
        <v>83</v>
      </c>
      <c r="E41" s="405" t="s">
        <v>151</v>
      </c>
      <c r="F41" s="405" t="s">
        <v>160</v>
      </c>
      <c r="G41" s="405" t="s">
        <v>161</v>
      </c>
      <c r="H41" s="403">
        <v>28</v>
      </c>
      <c r="I41" s="405">
        <f t="shared" si="0"/>
        <v>84</v>
      </c>
      <c r="J41" s="406" t="str">
        <f t="shared" si="1"/>
        <v>50289-01149</v>
      </c>
    </row>
    <row r="42" spans="1:10" s="406" customFormat="1" ht="57" hidden="1" customHeight="1">
      <c r="A42" s="404" t="s">
        <v>743</v>
      </c>
      <c r="B42" s="405" t="s">
        <v>153</v>
      </c>
      <c r="C42" s="405" t="s">
        <v>744</v>
      </c>
      <c r="D42" s="405" t="s">
        <v>83</v>
      </c>
      <c r="E42" s="405" t="s">
        <v>151</v>
      </c>
      <c r="F42" s="405" t="s">
        <v>162</v>
      </c>
      <c r="G42" s="405" t="s">
        <v>163</v>
      </c>
      <c r="H42" s="403">
        <v>14</v>
      </c>
      <c r="I42" s="405">
        <f t="shared" si="0"/>
        <v>52</v>
      </c>
      <c r="J42" s="406" t="str">
        <f t="shared" si="1"/>
        <v>50289-01149</v>
      </c>
    </row>
    <row r="43" spans="1:10" s="406" customFormat="1" ht="57" hidden="1" customHeight="1">
      <c r="A43" s="404" t="s">
        <v>743</v>
      </c>
      <c r="B43" s="405" t="s">
        <v>153</v>
      </c>
      <c r="C43" s="405" t="s">
        <v>744</v>
      </c>
      <c r="D43" s="405" t="s">
        <v>745</v>
      </c>
      <c r="E43" s="405" t="s">
        <v>746</v>
      </c>
      <c r="F43" s="405" t="s">
        <v>747</v>
      </c>
      <c r="G43" s="405" t="s">
        <v>748</v>
      </c>
      <c r="H43" s="403">
        <v>28</v>
      </c>
      <c r="I43" s="405">
        <f t="shared" si="0"/>
        <v>84</v>
      </c>
      <c r="J43" s="406" t="str">
        <f t="shared" si="1"/>
        <v>50289-01898</v>
      </c>
    </row>
    <row r="44" spans="1:10" s="406" customFormat="1" ht="57" hidden="1" customHeight="1">
      <c r="A44" s="404" t="s">
        <v>743</v>
      </c>
      <c r="B44" s="405" t="s">
        <v>153</v>
      </c>
      <c r="C44" s="405" t="s">
        <v>744</v>
      </c>
      <c r="D44" s="405" t="s">
        <v>745</v>
      </c>
      <c r="E44" s="405" t="s">
        <v>746</v>
      </c>
      <c r="F44" s="405" t="s">
        <v>749</v>
      </c>
      <c r="G44" s="405" t="s">
        <v>750</v>
      </c>
      <c r="H44" s="403">
        <v>57</v>
      </c>
      <c r="I44" s="405">
        <f t="shared" si="0"/>
        <v>150</v>
      </c>
      <c r="J44" s="406" t="str">
        <f t="shared" si="1"/>
        <v>50289-01898</v>
      </c>
    </row>
    <row r="45" spans="1:10" s="406" customFormat="1" ht="57" hidden="1" customHeight="1">
      <c r="A45" s="404" t="s">
        <v>743</v>
      </c>
      <c r="B45" s="405" t="s">
        <v>153</v>
      </c>
      <c r="C45" s="405" t="s">
        <v>744</v>
      </c>
      <c r="D45" s="405" t="s">
        <v>745</v>
      </c>
      <c r="E45" s="405" t="s">
        <v>746</v>
      </c>
      <c r="F45" s="405" t="s">
        <v>751</v>
      </c>
      <c r="G45" s="405" t="s">
        <v>752</v>
      </c>
      <c r="H45" s="403">
        <v>63</v>
      </c>
      <c r="I45" s="405">
        <f t="shared" si="0"/>
        <v>162</v>
      </c>
      <c r="J45" s="406" t="str">
        <f t="shared" si="1"/>
        <v>50289-01898</v>
      </c>
    </row>
    <row r="46" spans="1:10" s="406" customFormat="1" ht="57" hidden="1" customHeight="1">
      <c r="A46" s="404" t="s">
        <v>743</v>
      </c>
      <c r="B46" s="405" t="s">
        <v>153</v>
      </c>
      <c r="C46" s="405" t="s">
        <v>744</v>
      </c>
      <c r="D46" s="405" t="s">
        <v>745</v>
      </c>
      <c r="E46" s="405" t="s">
        <v>746</v>
      </c>
      <c r="F46" s="405" t="s">
        <v>753</v>
      </c>
      <c r="G46" s="405" t="s">
        <v>754</v>
      </c>
      <c r="H46" s="403">
        <v>31</v>
      </c>
      <c r="I46" s="405">
        <f t="shared" si="0"/>
        <v>90</v>
      </c>
      <c r="J46" s="406" t="str">
        <f t="shared" si="1"/>
        <v>50289-01898</v>
      </c>
    </row>
    <row r="47" spans="1:10" s="406" customFormat="1" ht="57" hidden="1" customHeight="1">
      <c r="A47" s="404" t="s">
        <v>743</v>
      </c>
      <c r="B47" s="405" t="s">
        <v>153</v>
      </c>
      <c r="C47" s="405" t="s">
        <v>744</v>
      </c>
      <c r="D47" s="405" t="s">
        <v>745</v>
      </c>
      <c r="E47" s="405" t="s">
        <v>746</v>
      </c>
      <c r="F47" s="405" t="s">
        <v>755</v>
      </c>
      <c r="G47" s="405" t="s">
        <v>756</v>
      </c>
      <c r="H47" s="403">
        <v>17</v>
      </c>
      <c r="I47" s="405">
        <f t="shared" si="0"/>
        <v>58</v>
      </c>
      <c r="J47" s="406" t="str">
        <f t="shared" si="1"/>
        <v>50289-01898</v>
      </c>
    </row>
    <row r="48" spans="1:10" s="406" customFormat="1" ht="57.75" customHeight="1">
      <c r="A48" s="404" t="s">
        <v>652</v>
      </c>
      <c r="B48" s="405" t="s">
        <v>165</v>
      </c>
      <c r="C48" s="405" t="s">
        <v>757</v>
      </c>
      <c r="D48" s="405" t="s">
        <v>83</v>
      </c>
      <c r="E48" s="405" t="s">
        <v>151</v>
      </c>
      <c r="F48" s="405" t="s">
        <v>166</v>
      </c>
      <c r="G48" s="405" t="s">
        <v>167</v>
      </c>
      <c r="H48" s="403">
        <v>27</v>
      </c>
      <c r="I48" s="405">
        <f t="shared" si="0"/>
        <v>80</v>
      </c>
      <c r="J48" s="406" t="str">
        <f t="shared" si="1"/>
        <v>50290-01149</v>
      </c>
    </row>
    <row r="49" spans="1:10" s="406" customFormat="1" ht="57.75" customHeight="1">
      <c r="A49" s="404" t="s">
        <v>652</v>
      </c>
      <c r="B49" s="405" t="s">
        <v>165</v>
      </c>
      <c r="C49" s="405" t="s">
        <v>757</v>
      </c>
      <c r="D49" s="405" t="s">
        <v>83</v>
      </c>
      <c r="E49" s="405" t="s">
        <v>151</v>
      </c>
      <c r="F49" s="405" t="s">
        <v>168</v>
      </c>
      <c r="G49" s="405" t="s">
        <v>169</v>
      </c>
      <c r="H49" s="403">
        <v>30</v>
      </c>
      <c r="I49" s="405">
        <f t="shared" si="0"/>
        <v>88</v>
      </c>
      <c r="J49" s="406" t="str">
        <f t="shared" si="1"/>
        <v>50290-01149</v>
      </c>
    </row>
    <row r="50" spans="1:10" s="406" customFormat="1" ht="57.75" customHeight="1">
      <c r="A50" s="404" t="s">
        <v>652</v>
      </c>
      <c r="B50" s="405" t="s">
        <v>165</v>
      </c>
      <c r="C50" s="405" t="s">
        <v>757</v>
      </c>
      <c r="D50" s="405" t="s">
        <v>83</v>
      </c>
      <c r="E50" s="405" t="s">
        <v>151</v>
      </c>
      <c r="F50" s="405" t="s">
        <v>170</v>
      </c>
      <c r="G50" s="405" t="s">
        <v>171</v>
      </c>
      <c r="H50" s="403">
        <v>52</v>
      </c>
      <c r="I50" s="405">
        <f t="shared" si="0"/>
        <v>138</v>
      </c>
      <c r="J50" s="406" t="str">
        <f t="shared" si="1"/>
        <v>50290-01149</v>
      </c>
    </row>
    <row r="51" spans="1:10" s="406" customFormat="1" ht="57.75" customHeight="1">
      <c r="A51" s="404" t="s">
        <v>652</v>
      </c>
      <c r="B51" s="405" t="s">
        <v>165</v>
      </c>
      <c r="C51" s="405" t="s">
        <v>757</v>
      </c>
      <c r="D51" s="405" t="s">
        <v>83</v>
      </c>
      <c r="E51" s="405" t="s">
        <v>151</v>
      </c>
      <c r="F51" s="405" t="s">
        <v>172</v>
      </c>
      <c r="G51" s="405" t="s">
        <v>173</v>
      </c>
      <c r="H51" s="403">
        <v>27</v>
      </c>
      <c r="I51" s="405">
        <f t="shared" si="0"/>
        <v>80</v>
      </c>
      <c r="J51" s="406" t="str">
        <f t="shared" si="1"/>
        <v>50290-01149</v>
      </c>
    </row>
    <row r="52" spans="1:10" s="406" customFormat="1" ht="57.75" customHeight="1">
      <c r="A52" s="404" t="s">
        <v>652</v>
      </c>
      <c r="B52" s="405" t="s">
        <v>165</v>
      </c>
      <c r="C52" s="405" t="s">
        <v>757</v>
      </c>
      <c r="D52" s="405" t="s">
        <v>83</v>
      </c>
      <c r="E52" s="405" t="s">
        <v>151</v>
      </c>
      <c r="F52" s="405" t="s">
        <v>174</v>
      </c>
      <c r="G52" s="405" t="s">
        <v>175</v>
      </c>
      <c r="H52" s="403">
        <v>13</v>
      </c>
      <c r="I52" s="405">
        <f t="shared" si="0"/>
        <v>50</v>
      </c>
      <c r="J52" s="406" t="str">
        <f t="shared" si="1"/>
        <v>50290-01149</v>
      </c>
    </row>
    <row r="53" spans="1:10" ht="21" hidden="1" customHeight="1">
      <c r="A53" s="402" t="s">
        <v>758</v>
      </c>
      <c r="B53" s="403" t="s">
        <v>266</v>
      </c>
      <c r="C53" s="403" t="s">
        <v>759</v>
      </c>
      <c r="D53" s="403" t="s">
        <v>177</v>
      </c>
      <c r="E53" s="403" t="s">
        <v>178</v>
      </c>
      <c r="F53" s="403" t="s">
        <v>760</v>
      </c>
      <c r="G53" s="403" t="s">
        <v>761</v>
      </c>
      <c r="H53" s="403">
        <v>24</v>
      </c>
      <c r="I53" s="403">
        <f t="shared" si="0"/>
        <v>74</v>
      </c>
      <c r="J53" t="str">
        <f t="shared" si="1"/>
        <v>50291-00001</v>
      </c>
    </row>
    <row r="54" spans="1:10" ht="21" hidden="1" customHeight="1">
      <c r="A54" s="402" t="s">
        <v>758</v>
      </c>
      <c r="B54" s="403" t="s">
        <v>266</v>
      </c>
      <c r="C54" s="403" t="s">
        <v>759</v>
      </c>
      <c r="D54" s="403" t="s">
        <v>177</v>
      </c>
      <c r="E54" s="403" t="s">
        <v>178</v>
      </c>
      <c r="F54" s="403" t="s">
        <v>267</v>
      </c>
      <c r="G54" s="403" t="s">
        <v>268</v>
      </c>
      <c r="H54" s="403">
        <v>69</v>
      </c>
      <c r="I54" s="403">
        <f t="shared" si="0"/>
        <v>178</v>
      </c>
      <c r="J54" t="str">
        <f t="shared" si="1"/>
        <v>50291-00001</v>
      </c>
    </row>
    <row r="55" spans="1:10" ht="21" hidden="1" customHeight="1">
      <c r="A55" s="402" t="s">
        <v>758</v>
      </c>
      <c r="B55" s="403" t="s">
        <v>266</v>
      </c>
      <c r="C55" s="403" t="s">
        <v>759</v>
      </c>
      <c r="D55" s="403" t="s">
        <v>177</v>
      </c>
      <c r="E55" s="403" t="s">
        <v>178</v>
      </c>
      <c r="F55" s="403" t="s">
        <v>269</v>
      </c>
      <c r="G55" s="403" t="s">
        <v>270</v>
      </c>
      <c r="H55" s="403">
        <v>59</v>
      </c>
      <c r="I55" s="403">
        <f t="shared" si="0"/>
        <v>154</v>
      </c>
      <c r="J55" t="str">
        <f t="shared" si="1"/>
        <v>50291-00001</v>
      </c>
    </row>
    <row r="56" spans="1:10" ht="21" hidden="1" customHeight="1">
      <c r="A56" s="402" t="s">
        <v>758</v>
      </c>
      <c r="B56" s="403" t="s">
        <v>266</v>
      </c>
      <c r="C56" s="403" t="s">
        <v>759</v>
      </c>
      <c r="D56" s="403" t="s">
        <v>177</v>
      </c>
      <c r="E56" s="403" t="s">
        <v>178</v>
      </c>
      <c r="F56" s="403" t="s">
        <v>271</v>
      </c>
      <c r="G56" s="403" t="s">
        <v>272</v>
      </c>
      <c r="H56" s="403">
        <v>36</v>
      </c>
      <c r="I56" s="403">
        <f t="shared" si="0"/>
        <v>102</v>
      </c>
      <c r="J56" t="str">
        <f t="shared" si="1"/>
        <v>50291-00001</v>
      </c>
    </row>
    <row r="57" spans="1:10" ht="21" hidden="1" customHeight="1">
      <c r="A57" s="402" t="s">
        <v>758</v>
      </c>
      <c r="B57" s="403" t="s">
        <v>266</v>
      </c>
      <c r="C57" s="403" t="s">
        <v>759</v>
      </c>
      <c r="D57" s="403" t="s">
        <v>177</v>
      </c>
      <c r="E57" s="403" t="s">
        <v>178</v>
      </c>
      <c r="F57" s="403" t="s">
        <v>762</v>
      </c>
      <c r="G57" s="403" t="s">
        <v>763</v>
      </c>
      <c r="H57" s="403">
        <v>13</v>
      </c>
      <c r="I57" s="403">
        <f t="shared" si="0"/>
        <v>50</v>
      </c>
      <c r="J57" t="str">
        <f t="shared" si="1"/>
        <v>50291-00001</v>
      </c>
    </row>
    <row r="58" spans="1:10" ht="21" hidden="1" customHeight="1">
      <c r="A58" s="402" t="s">
        <v>758</v>
      </c>
      <c r="B58" s="403" t="s">
        <v>266</v>
      </c>
      <c r="C58" s="403" t="s">
        <v>759</v>
      </c>
      <c r="D58" s="403" t="s">
        <v>189</v>
      </c>
      <c r="E58" s="403" t="s">
        <v>190</v>
      </c>
      <c r="F58" s="403" t="s">
        <v>764</v>
      </c>
      <c r="G58" s="403" t="s">
        <v>765</v>
      </c>
      <c r="H58" s="403">
        <v>33</v>
      </c>
      <c r="I58" s="403">
        <f t="shared" si="0"/>
        <v>96</v>
      </c>
      <c r="J58" t="str">
        <f t="shared" si="1"/>
        <v>50291-06113</v>
      </c>
    </row>
    <row r="59" spans="1:10" ht="21" hidden="1" customHeight="1">
      <c r="A59" s="402" t="s">
        <v>758</v>
      </c>
      <c r="B59" s="403" t="s">
        <v>266</v>
      </c>
      <c r="C59" s="403" t="s">
        <v>759</v>
      </c>
      <c r="D59" s="403" t="s">
        <v>189</v>
      </c>
      <c r="E59" s="403" t="s">
        <v>190</v>
      </c>
      <c r="F59" s="403" t="s">
        <v>766</v>
      </c>
      <c r="G59" s="403" t="s">
        <v>767</v>
      </c>
      <c r="H59" s="403">
        <v>70</v>
      </c>
      <c r="I59" s="403">
        <f t="shared" si="0"/>
        <v>180</v>
      </c>
      <c r="J59" t="str">
        <f t="shared" si="1"/>
        <v>50291-06113</v>
      </c>
    </row>
    <row r="60" spans="1:10" ht="21" hidden="1" customHeight="1">
      <c r="A60" s="402" t="s">
        <v>758</v>
      </c>
      <c r="B60" s="403" t="s">
        <v>266</v>
      </c>
      <c r="C60" s="403" t="s">
        <v>759</v>
      </c>
      <c r="D60" s="403" t="s">
        <v>189</v>
      </c>
      <c r="E60" s="403" t="s">
        <v>190</v>
      </c>
      <c r="F60" s="403" t="s">
        <v>768</v>
      </c>
      <c r="G60" s="403" t="s">
        <v>769</v>
      </c>
      <c r="H60" s="403">
        <v>60</v>
      </c>
      <c r="I60" s="403">
        <f t="shared" si="0"/>
        <v>156</v>
      </c>
      <c r="J60" t="str">
        <f t="shared" si="1"/>
        <v>50291-06113</v>
      </c>
    </row>
    <row r="61" spans="1:10" ht="21" hidden="1" customHeight="1">
      <c r="A61" s="402" t="s">
        <v>758</v>
      </c>
      <c r="B61" s="403" t="s">
        <v>266</v>
      </c>
      <c r="C61" s="403" t="s">
        <v>759</v>
      </c>
      <c r="D61" s="403" t="s">
        <v>189</v>
      </c>
      <c r="E61" s="403" t="s">
        <v>190</v>
      </c>
      <c r="F61" s="403" t="s">
        <v>770</v>
      </c>
      <c r="G61" s="403" t="s">
        <v>771</v>
      </c>
      <c r="H61" s="403">
        <v>35</v>
      </c>
      <c r="I61" s="403">
        <f t="shared" si="0"/>
        <v>100</v>
      </c>
      <c r="J61" t="str">
        <f t="shared" si="1"/>
        <v>50291-06113</v>
      </c>
    </row>
    <row r="62" spans="1:10" ht="21" hidden="1" customHeight="1">
      <c r="A62" s="402" t="s">
        <v>758</v>
      </c>
      <c r="B62" s="403" t="s">
        <v>266</v>
      </c>
      <c r="C62" s="403" t="s">
        <v>759</v>
      </c>
      <c r="D62" s="403" t="s">
        <v>189</v>
      </c>
      <c r="E62" s="403" t="s">
        <v>190</v>
      </c>
      <c r="F62" s="403" t="s">
        <v>772</v>
      </c>
      <c r="G62" s="403" t="s">
        <v>773</v>
      </c>
      <c r="H62" s="403">
        <v>13</v>
      </c>
      <c r="I62" s="403">
        <f t="shared" si="0"/>
        <v>50</v>
      </c>
      <c r="J62" t="str">
        <f t="shared" si="1"/>
        <v>50291-06113</v>
      </c>
    </row>
    <row r="63" spans="1:10" ht="21" hidden="1" customHeight="1">
      <c r="A63" s="402" t="s">
        <v>774</v>
      </c>
      <c r="B63" s="403" t="s">
        <v>221</v>
      </c>
      <c r="C63" s="403" t="s">
        <v>775</v>
      </c>
      <c r="D63" s="403" t="s">
        <v>177</v>
      </c>
      <c r="E63" s="403" t="s">
        <v>178</v>
      </c>
      <c r="F63" s="403" t="s">
        <v>222</v>
      </c>
      <c r="G63" s="403" t="s">
        <v>223</v>
      </c>
      <c r="H63" s="403">
        <v>21</v>
      </c>
      <c r="I63" s="403">
        <f t="shared" si="0"/>
        <v>68</v>
      </c>
      <c r="J63" t="str">
        <f t="shared" si="1"/>
        <v>50292-00001</v>
      </c>
    </row>
    <row r="64" spans="1:10" ht="21" hidden="1" customHeight="1">
      <c r="A64" s="402" t="s">
        <v>774</v>
      </c>
      <c r="B64" s="403" t="s">
        <v>221</v>
      </c>
      <c r="C64" s="403" t="s">
        <v>775</v>
      </c>
      <c r="D64" s="403" t="s">
        <v>177</v>
      </c>
      <c r="E64" s="403" t="s">
        <v>178</v>
      </c>
      <c r="F64" s="403" t="s">
        <v>224</v>
      </c>
      <c r="G64" s="403" t="s">
        <v>225</v>
      </c>
      <c r="H64" s="403">
        <v>40</v>
      </c>
      <c r="I64" s="403">
        <f t="shared" si="0"/>
        <v>110</v>
      </c>
      <c r="J64" t="str">
        <f t="shared" si="1"/>
        <v>50292-00001</v>
      </c>
    </row>
    <row r="65" spans="1:10" ht="21" hidden="1" customHeight="1">
      <c r="A65" s="402" t="s">
        <v>774</v>
      </c>
      <c r="B65" s="403" t="s">
        <v>221</v>
      </c>
      <c r="C65" s="403" t="s">
        <v>775</v>
      </c>
      <c r="D65" s="403" t="s">
        <v>177</v>
      </c>
      <c r="E65" s="403" t="s">
        <v>178</v>
      </c>
      <c r="F65" s="403" t="s">
        <v>226</v>
      </c>
      <c r="G65" s="403" t="s">
        <v>227</v>
      </c>
      <c r="H65" s="403">
        <v>46</v>
      </c>
      <c r="I65" s="403">
        <f t="shared" si="0"/>
        <v>124</v>
      </c>
      <c r="J65" t="str">
        <f t="shared" si="1"/>
        <v>50292-00001</v>
      </c>
    </row>
    <row r="66" spans="1:10" ht="21" hidden="1" customHeight="1">
      <c r="A66" s="402" t="s">
        <v>774</v>
      </c>
      <c r="B66" s="403" t="s">
        <v>221</v>
      </c>
      <c r="C66" s="403" t="s">
        <v>775</v>
      </c>
      <c r="D66" s="403" t="s">
        <v>177</v>
      </c>
      <c r="E66" s="403" t="s">
        <v>178</v>
      </c>
      <c r="F66" s="403" t="s">
        <v>228</v>
      </c>
      <c r="G66" s="403" t="s">
        <v>229</v>
      </c>
      <c r="H66" s="403">
        <v>27</v>
      </c>
      <c r="I66" s="403">
        <f t="shared" si="0"/>
        <v>80</v>
      </c>
      <c r="J66" t="str">
        <f t="shared" si="1"/>
        <v>50292-00001</v>
      </c>
    </row>
    <row r="67" spans="1:10" ht="21" hidden="1" customHeight="1">
      <c r="A67" s="402" t="s">
        <v>774</v>
      </c>
      <c r="B67" s="403" t="s">
        <v>221</v>
      </c>
      <c r="C67" s="403" t="s">
        <v>775</v>
      </c>
      <c r="D67" s="403" t="s">
        <v>177</v>
      </c>
      <c r="E67" s="403" t="s">
        <v>178</v>
      </c>
      <c r="F67" s="403" t="s">
        <v>230</v>
      </c>
      <c r="G67" s="403" t="s">
        <v>231</v>
      </c>
      <c r="H67" s="403">
        <v>13</v>
      </c>
      <c r="I67" s="403">
        <f t="shared" si="0"/>
        <v>50</v>
      </c>
      <c r="J67" t="str">
        <f t="shared" si="1"/>
        <v>50292-00001</v>
      </c>
    </row>
    <row r="68" spans="1:10" ht="21" hidden="1" customHeight="1">
      <c r="A68" s="402" t="s">
        <v>774</v>
      </c>
      <c r="B68" s="403" t="s">
        <v>221</v>
      </c>
      <c r="C68" s="403" t="s">
        <v>775</v>
      </c>
      <c r="D68" s="403" t="s">
        <v>189</v>
      </c>
      <c r="E68" s="403" t="s">
        <v>190</v>
      </c>
      <c r="F68" s="403" t="s">
        <v>232</v>
      </c>
      <c r="G68" s="403" t="s">
        <v>233</v>
      </c>
      <c r="H68" s="403">
        <v>21</v>
      </c>
      <c r="I68" s="403">
        <f t="shared" ref="I68:I131" si="2">(ROUND(H68*$J$1,0)+$K$1)*2+ROUND((H68*$J$1)/20,0)*2</f>
        <v>68</v>
      </c>
      <c r="J68" t="str">
        <f t="shared" ref="J68:J131" si="3">LEFT(F68,11)</f>
        <v>50292-06113</v>
      </c>
    </row>
    <row r="69" spans="1:10" ht="21" hidden="1" customHeight="1">
      <c r="A69" s="402" t="s">
        <v>774</v>
      </c>
      <c r="B69" s="403" t="s">
        <v>221</v>
      </c>
      <c r="C69" s="403" t="s">
        <v>775</v>
      </c>
      <c r="D69" s="403" t="s">
        <v>189</v>
      </c>
      <c r="E69" s="403" t="s">
        <v>190</v>
      </c>
      <c r="F69" s="403" t="s">
        <v>234</v>
      </c>
      <c r="G69" s="403" t="s">
        <v>235</v>
      </c>
      <c r="H69" s="403">
        <v>40</v>
      </c>
      <c r="I69" s="403">
        <f t="shared" si="2"/>
        <v>110</v>
      </c>
      <c r="J69" t="str">
        <f t="shared" si="3"/>
        <v>50292-06113</v>
      </c>
    </row>
    <row r="70" spans="1:10" ht="21" hidden="1" customHeight="1">
      <c r="A70" s="402" t="s">
        <v>774</v>
      </c>
      <c r="B70" s="403" t="s">
        <v>221</v>
      </c>
      <c r="C70" s="403" t="s">
        <v>775</v>
      </c>
      <c r="D70" s="403" t="s">
        <v>189</v>
      </c>
      <c r="E70" s="403" t="s">
        <v>190</v>
      </c>
      <c r="F70" s="403" t="s">
        <v>236</v>
      </c>
      <c r="G70" s="403" t="s">
        <v>237</v>
      </c>
      <c r="H70" s="403">
        <v>31</v>
      </c>
      <c r="I70" s="403">
        <f t="shared" si="2"/>
        <v>90</v>
      </c>
      <c r="J70" t="str">
        <f t="shared" si="3"/>
        <v>50292-06113</v>
      </c>
    </row>
    <row r="71" spans="1:10" ht="21" hidden="1" customHeight="1">
      <c r="A71" s="402" t="s">
        <v>774</v>
      </c>
      <c r="B71" s="403" t="s">
        <v>221</v>
      </c>
      <c r="C71" s="403" t="s">
        <v>775</v>
      </c>
      <c r="D71" s="403" t="s">
        <v>189</v>
      </c>
      <c r="E71" s="403" t="s">
        <v>190</v>
      </c>
      <c r="F71" s="403" t="s">
        <v>238</v>
      </c>
      <c r="G71" s="403" t="s">
        <v>239</v>
      </c>
      <c r="H71" s="403">
        <v>25</v>
      </c>
      <c r="I71" s="403">
        <f t="shared" si="2"/>
        <v>76</v>
      </c>
      <c r="J71" t="str">
        <f t="shared" si="3"/>
        <v>50292-06113</v>
      </c>
    </row>
    <row r="72" spans="1:10" ht="21" hidden="1" customHeight="1">
      <c r="A72" s="402" t="s">
        <v>774</v>
      </c>
      <c r="B72" s="403" t="s">
        <v>221</v>
      </c>
      <c r="C72" s="403" t="s">
        <v>775</v>
      </c>
      <c r="D72" s="403" t="s">
        <v>189</v>
      </c>
      <c r="E72" s="403" t="s">
        <v>190</v>
      </c>
      <c r="F72" s="403" t="s">
        <v>240</v>
      </c>
      <c r="G72" s="403" t="s">
        <v>241</v>
      </c>
      <c r="H72" s="403">
        <v>15</v>
      </c>
      <c r="I72" s="403">
        <f t="shared" si="2"/>
        <v>54</v>
      </c>
      <c r="J72" t="str">
        <f t="shared" si="3"/>
        <v>50292-06113</v>
      </c>
    </row>
    <row r="73" spans="1:10" ht="21" hidden="1" customHeight="1">
      <c r="A73" s="402" t="s">
        <v>776</v>
      </c>
      <c r="B73" s="403" t="s">
        <v>176</v>
      </c>
      <c r="C73" s="403" t="s">
        <v>777</v>
      </c>
      <c r="D73" s="403" t="s">
        <v>177</v>
      </c>
      <c r="E73" s="403" t="s">
        <v>178</v>
      </c>
      <c r="F73" s="403" t="s">
        <v>179</v>
      </c>
      <c r="G73" s="403" t="s">
        <v>180</v>
      </c>
      <c r="H73" s="403">
        <v>19</v>
      </c>
      <c r="I73" s="403">
        <f t="shared" si="2"/>
        <v>64</v>
      </c>
      <c r="J73" t="str">
        <f t="shared" si="3"/>
        <v>50297-00001</v>
      </c>
    </row>
    <row r="74" spans="1:10" ht="21" hidden="1" customHeight="1">
      <c r="A74" s="402" t="s">
        <v>776</v>
      </c>
      <c r="B74" s="403" t="s">
        <v>176</v>
      </c>
      <c r="C74" s="403" t="s">
        <v>777</v>
      </c>
      <c r="D74" s="403" t="s">
        <v>177</v>
      </c>
      <c r="E74" s="403" t="s">
        <v>178</v>
      </c>
      <c r="F74" s="403" t="s">
        <v>181</v>
      </c>
      <c r="G74" s="403" t="s">
        <v>182</v>
      </c>
      <c r="H74" s="403">
        <v>44</v>
      </c>
      <c r="I74" s="403">
        <f t="shared" si="2"/>
        <v>120</v>
      </c>
      <c r="J74" t="str">
        <f t="shared" si="3"/>
        <v>50297-00001</v>
      </c>
    </row>
    <row r="75" spans="1:10" ht="21" hidden="1" customHeight="1">
      <c r="A75" s="402" t="s">
        <v>776</v>
      </c>
      <c r="B75" s="403" t="s">
        <v>176</v>
      </c>
      <c r="C75" s="403" t="s">
        <v>777</v>
      </c>
      <c r="D75" s="403" t="s">
        <v>177</v>
      </c>
      <c r="E75" s="403" t="s">
        <v>178</v>
      </c>
      <c r="F75" s="403" t="s">
        <v>183</v>
      </c>
      <c r="G75" s="403" t="s">
        <v>184</v>
      </c>
      <c r="H75" s="403">
        <v>45</v>
      </c>
      <c r="I75" s="403">
        <f t="shared" si="2"/>
        <v>122</v>
      </c>
      <c r="J75" t="str">
        <f t="shared" si="3"/>
        <v>50297-00001</v>
      </c>
    </row>
    <row r="76" spans="1:10" ht="21" hidden="1" customHeight="1">
      <c r="A76" s="402" t="s">
        <v>776</v>
      </c>
      <c r="B76" s="403" t="s">
        <v>176</v>
      </c>
      <c r="C76" s="403" t="s">
        <v>777</v>
      </c>
      <c r="D76" s="403" t="s">
        <v>177</v>
      </c>
      <c r="E76" s="403" t="s">
        <v>178</v>
      </c>
      <c r="F76" s="403" t="s">
        <v>185</v>
      </c>
      <c r="G76" s="403" t="s">
        <v>186</v>
      </c>
      <c r="H76" s="403">
        <v>23</v>
      </c>
      <c r="I76" s="403">
        <f t="shared" si="2"/>
        <v>72</v>
      </c>
      <c r="J76" t="str">
        <f t="shared" si="3"/>
        <v>50297-00001</v>
      </c>
    </row>
    <row r="77" spans="1:10" ht="21" hidden="1" customHeight="1">
      <c r="A77" s="402" t="s">
        <v>776</v>
      </c>
      <c r="B77" s="403" t="s">
        <v>176</v>
      </c>
      <c r="C77" s="403" t="s">
        <v>777</v>
      </c>
      <c r="D77" s="403" t="s">
        <v>177</v>
      </c>
      <c r="E77" s="403" t="s">
        <v>178</v>
      </c>
      <c r="F77" s="403" t="s">
        <v>187</v>
      </c>
      <c r="G77" s="403" t="s">
        <v>188</v>
      </c>
      <c r="H77" s="403">
        <v>19</v>
      </c>
      <c r="I77" s="403">
        <f t="shared" si="2"/>
        <v>64</v>
      </c>
      <c r="J77" t="str">
        <f t="shared" si="3"/>
        <v>50297-00001</v>
      </c>
    </row>
    <row r="78" spans="1:10" ht="21" hidden="1" customHeight="1">
      <c r="A78" s="402" t="s">
        <v>776</v>
      </c>
      <c r="B78" s="403" t="s">
        <v>176</v>
      </c>
      <c r="C78" s="403" t="s">
        <v>777</v>
      </c>
      <c r="D78" s="403" t="s">
        <v>189</v>
      </c>
      <c r="E78" s="403" t="s">
        <v>190</v>
      </c>
      <c r="F78" s="403" t="s">
        <v>191</v>
      </c>
      <c r="G78" s="403" t="s">
        <v>192</v>
      </c>
      <c r="H78" s="403">
        <v>16</v>
      </c>
      <c r="I78" s="403">
        <f t="shared" si="2"/>
        <v>56</v>
      </c>
      <c r="J78" t="str">
        <f t="shared" si="3"/>
        <v>50297-06113</v>
      </c>
    </row>
    <row r="79" spans="1:10" ht="21" hidden="1" customHeight="1">
      <c r="A79" s="402" t="s">
        <v>776</v>
      </c>
      <c r="B79" s="403" t="s">
        <v>176</v>
      </c>
      <c r="C79" s="403" t="s">
        <v>777</v>
      </c>
      <c r="D79" s="403" t="s">
        <v>189</v>
      </c>
      <c r="E79" s="403" t="s">
        <v>190</v>
      </c>
      <c r="F79" s="403" t="s">
        <v>193</v>
      </c>
      <c r="G79" s="403" t="s">
        <v>194</v>
      </c>
      <c r="H79" s="403">
        <v>37</v>
      </c>
      <c r="I79" s="403">
        <f t="shared" si="2"/>
        <v>104</v>
      </c>
      <c r="J79" t="str">
        <f t="shared" si="3"/>
        <v>50297-06113</v>
      </c>
    </row>
    <row r="80" spans="1:10" ht="21" hidden="1" customHeight="1">
      <c r="A80" s="402" t="s">
        <v>776</v>
      </c>
      <c r="B80" s="403" t="s">
        <v>176</v>
      </c>
      <c r="C80" s="403" t="s">
        <v>777</v>
      </c>
      <c r="D80" s="403" t="s">
        <v>189</v>
      </c>
      <c r="E80" s="403" t="s">
        <v>190</v>
      </c>
      <c r="F80" s="403" t="s">
        <v>195</v>
      </c>
      <c r="G80" s="403" t="s">
        <v>196</v>
      </c>
      <c r="H80" s="403">
        <v>39</v>
      </c>
      <c r="I80" s="403">
        <f t="shared" si="2"/>
        <v>108</v>
      </c>
      <c r="J80" t="str">
        <f t="shared" si="3"/>
        <v>50297-06113</v>
      </c>
    </row>
    <row r="81" spans="1:10" ht="21" hidden="1" customHeight="1">
      <c r="A81" s="402" t="s">
        <v>776</v>
      </c>
      <c r="B81" s="403" t="s">
        <v>176</v>
      </c>
      <c r="C81" s="403" t="s">
        <v>777</v>
      </c>
      <c r="D81" s="403" t="s">
        <v>189</v>
      </c>
      <c r="E81" s="403" t="s">
        <v>190</v>
      </c>
      <c r="F81" s="403" t="s">
        <v>197</v>
      </c>
      <c r="G81" s="403" t="s">
        <v>198</v>
      </c>
      <c r="H81" s="403">
        <v>22</v>
      </c>
      <c r="I81" s="403">
        <f t="shared" si="2"/>
        <v>70</v>
      </c>
      <c r="J81" t="str">
        <f t="shared" si="3"/>
        <v>50297-06113</v>
      </c>
    </row>
    <row r="82" spans="1:10" ht="21" hidden="1" customHeight="1">
      <c r="A82" s="402" t="s">
        <v>776</v>
      </c>
      <c r="B82" s="403" t="s">
        <v>176</v>
      </c>
      <c r="C82" s="403" t="s">
        <v>777</v>
      </c>
      <c r="D82" s="403" t="s">
        <v>189</v>
      </c>
      <c r="E82" s="403" t="s">
        <v>190</v>
      </c>
      <c r="F82" s="403" t="s">
        <v>199</v>
      </c>
      <c r="G82" s="403" t="s">
        <v>200</v>
      </c>
      <c r="H82" s="403">
        <v>17</v>
      </c>
      <c r="I82" s="403">
        <f t="shared" si="2"/>
        <v>58</v>
      </c>
      <c r="J82" t="str">
        <f t="shared" si="3"/>
        <v>50297-06113</v>
      </c>
    </row>
    <row r="83" spans="1:10" ht="21" hidden="1" customHeight="1">
      <c r="A83" s="402" t="s">
        <v>776</v>
      </c>
      <c r="B83" s="403" t="s">
        <v>176</v>
      </c>
      <c r="C83" s="403" t="s">
        <v>777</v>
      </c>
      <c r="D83" s="403" t="s">
        <v>778</v>
      </c>
      <c r="E83" s="403" t="s">
        <v>779</v>
      </c>
      <c r="F83" s="403" t="s">
        <v>780</v>
      </c>
      <c r="G83" s="403" t="s">
        <v>781</v>
      </c>
      <c r="H83" s="403">
        <v>13</v>
      </c>
      <c r="I83" s="403">
        <f t="shared" si="2"/>
        <v>50</v>
      </c>
      <c r="J83" t="str">
        <f t="shared" si="3"/>
        <v>50297-02077</v>
      </c>
    </row>
    <row r="84" spans="1:10" ht="21" hidden="1" customHeight="1">
      <c r="A84" s="402" t="s">
        <v>776</v>
      </c>
      <c r="B84" s="403" t="s">
        <v>176</v>
      </c>
      <c r="C84" s="403" t="s">
        <v>777</v>
      </c>
      <c r="D84" s="403" t="s">
        <v>778</v>
      </c>
      <c r="E84" s="403" t="s">
        <v>779</v>
      </c>
      <c r="F84" s="403" t="s">
        <v>782</v>
      </c>
      <c r="G84" s="403" t="s">
        <v>783</v>
      </c>
      <c r="H84" s="403">
        <v>32</v>
      </c>
      <c r="I84" s="403">
        <f t="shared" si="2"/>
        <v>94</v>
      </c>
      <c r="J84" t="str">
        <f t="shared" si="3"/>
        <v>50297-02077</v>
      </c>
    </row>
    <row r="85" spans="1:10" ht="21" hidden="1" customHeight="1">
      <c r="A85" s="402" t="s">
        <v>776</v>
      </c>
      <c r="B85" s="403" t="s">
        <v>176</v>
      </c>
      <c r="C85" s="403" t="s">
        <v>777</v>
      </c>
      <c r="D85" s="403" t="s">
        <v>778</v>
      </c>
      <c r="E85" s="403" t="s">
        <v>779</v>
      </c>
      <c r="F85" s="403" t="s">
        <v>784</v>
      </c>
      <c r="G85" s="403" t="s">
        <v>785</v>
      </c>
      <c r="H85" s="403">
        <v>33</v>
      </c>
      <c r="I85" s="403">
        <f t="shared" si="2"/>
        <v>96</v>
      </c>
      <c r="J85" t="str">
        <f t="shared" si="3"/>
        <v>50297-02077</v>
      </c>
    </row>
    <row r="86" spans="1:10" ht="21" hidden="1" customHeight="1">
      <c r="A86" s="402" t="s">
        <v>776</v>
      </c>
      <c r="B86" s="403" t="s">
        <v>176</v>
      </c>
      <c r="C86" s="403" t="s">
        <v>777</v>
      </c>
      <c r="D86" s="403" t="s">
        <v>778</v>
      </c>
      <c r="E86" s="403" t="s">
        <v>779</v>
      </c>
      <c r="F86" s="403" t="s">
        <v>786</v>
      </c>
      <c r="G86" s="403" t="s">
        <v>787</v>
      </c>
      <c r="H86" s="403">
        <v>22</v>
      </c>
      <c r="I86" s="403">
        <f t="shared" si="2"/>
        <v>70</v>
      </c>
      <c r="J86" t="str">
        <f t="shared" si="3"/>
        <v>50297-02077</v>
      </c>
    </row>
    <row r="87" spans="1:10" ht="21" hidden="1" customHeight="1">
      <c r="A87" s="402" t="s">
        <v>776</v>
      </c>
      <c r="B87" s="403" t="s">
        <v>176</v>
      </c>
      <c r="C87" s="403" t="s">
        <v>777</v>
      </c>
      <c r="D87" s="403" t="s">
        <v>778</v>
      </c>
      <c r="E87" s="403" t="s">
        <v>779</v>
      </c>
      <c r="F87" s="403" t="s">
        <v>788</v>
      </c>
      <c r="G87" s="403" t="s">
        <v>789</v>
      </c>
      <c r="H87" s="403">
        <v>14</v>
      </c>
      <c r="I87" s="403">
        <f t="shared" si="2"/>
        <v>52</v>
      </c>
      <c r="J87" t="str">
        <f t="shared" si="3"/>
        <v>50297-02077</v>
      </c>
    </row>
    <row r="88" spans="1:10" ht="21" hidden="1" customHeight="1">
      <c r="A88" s="402" t="s">
        <v>776</v>
      </c>
      <c r="B88" s="403" t="s">
        <v>176</v>
      </c>
      <c r="C88" s="403" t="s">
        <v>777</v>
      </c>
      <c r="D88" s="403" t="s">
        <v>745</v>
      </c>
      <c r="E88" s="403" t="s">
        <v>746</v>
      </c>
      <c r="F88" s="403" t="s">
        <v>790</v>
      </c>
      <c r="G88" s="403" t="s">
        <v>791</v>
      </c>
      <c r="H88" s="403">
        <v>21</v>
      </c>
      <c r="I88" s="403">
        <f t="shared" si="2"/>
        <v>68</v>
      </c>
      <c r="J88" t="str">
        <f t="shared" si="3"/>
        <v>50297-01898</v>
      </c>
    </row>
    <row r="89" spans="1:10" ht="21" hidden="1" customHeight="1">
      <c r="A89" s="402" t="s">
        <v>776</v>
      </c>
      <c r="B89" s="403" t="s">
        <v>176</v>
      </c>
      <c r="C89" s="403" t="s">
        <v>777</v>
      </c>
      <c r="D89" s="403" t="s">
        <v>745</v>
      </c>
      <c r="E89" s="403" t="s">
        <v>746</v>
      </c>
      <c r="F89" s="403" t="s">
        <v>792</v>
      </c>
      <c r="G89" s="403" t="s">
        <v>793</v>
      </c>
      <c r="H89" s="403">
        <v>45</v>
      </c>
      <c r="I89" s="403">
        <f t="shared" si="2"/>
        <v>122</v>
      </c>
      <c r="J89" t="str">
        <f t="shared" si="3"/>
        <v>50297-01898</v>
      </c>
    </row>
    <row r="90" spans="1:10" ht="21" hidden="1" customHeight="1">
      <c r="A90" s="402" t="s">
        <v>776</v>
      </c>
      <c r="B90" s="403" t="s">
        <v>176</v>
      </c>
      <c r="C90" s="403" t="s">
        <v>777</v>
      </c>
      <c r="D90" s="403" t="s">
        <v>745</v>
      </c>
      <c r="E90" s="403" t="s">
        <v>746</v>
      </c>
      <c r="F90" s="403" t="s">
        <v>794</v>
      </c>
      <c r="G90" s="403" t="s">
        <v>795</v>
      </c>
      <c r="H90" s="403">
        <v>49</v>
      </c>
      <c r="I90" s="403">
        <f t="shared" si="2"/>
        <v>132</v>
      </c>
      <c r="J90" t="str">
        <f t="shared" si="3"/>
        <v>50297-01898</v>
      </c>
    </row>
    <row r="91" spans="1:10" ht="21" hidden="1" customHeight="1">
      <c r="A91" s="402" t="s">
        <v>776</v>
      </c>
      <c r="B91" s="403" t="s">
        <v>176</v>
      </c>
      <c r="C91" s="403" t="s">
        <v>777</v>
      </c>
      <c r="D91" s="403" t="s">
        <v>745</v>
      </c>
      <c r="E91" s="403" t="s">
        <v>746</v>
      </c>
      <c r="F91" s="403" t="s">
        <v>796</v>
      </c>
      <c r="G91" s="403" t="s">
        <v>797</v>
      </c>
      <c r="H91" s="403">
        <v>26</v>
      </c>
      <c r="I91" s="403">
        <f t="shared" si="2"/>
        <v>78</v>
      </c>
      <c r="J91" t="str">
        <f t="shared" si="3"/>
        <v>50297-01898</v>
      </c>
    </row>
    <row r="92" spans="1:10" ht="21" hidden="1" customHeight="1">
      <c r="A92" s="402" t="s">
        <v>776</v>
      </c>
      <c r="B92" s="403" t="s">
        <v>176</v>
      </c>
      <c r="C92" s="403" t="s">
        <v>777</v>
      </c>
      <c r="D92" s="403" t="s">
        <v>745</v>
      </c>
      <c r="E92" s="403" t="s">
        <v>746</v>
      </c>
      <c r="F92" s="403" t="s">
        <v>798</v>
      </c>
      <c r="G92" s="403" t="s">
        <v>799</v>
      </c>
      <c r="H92" s="403">
        <v>14</v>
      </c>
      <c r="I92" s="403">
        <f t="shared" si="2"/>
        <v>52</v>
      </c>
      <c r="J92" t="str">
        <f t="shared" si="3"/>
        <v>50297-01898</v>
      </c>
    </row>
    <row r="93" spans="1:10" ht="21" hidden="1" customHeight="1">
      <c r="A93" s="402" t="s">
        <v>800</v>
      </c>
      <c r="B93" s="403" t="s">
        <v>255</v>
      </c>
      <c r="C93" s="403" t="s">
        <v>801</v>
      </c>
      <c r="D93" s="403" t="s">
        <v>177</v>
      </c>
      <c r="E93" s="403" t="s">
        <v>178</v>
      </c>
      <c r="F93" s="403" t="s">
        <v>256</v>
      </c>
      <c r="G93" s="403" t="s">
        <v>257</v>
      </c>
      <c r="H93" s="403">
        <v>18</v>
      </c>
      <c r="I93" s="403">
        <f t="shared" si="2"/>
        <v>60</v>
      </c>
      <c r="J93" t="str">
        <f t="shared" si="3"/>
        <v>50298-00001</v>
      </c>
    </row>
    <row r="94" spans="1:10" ht="21" hidden="1" customHeight="1">
      <c r="A94" s="402" t="s">
        <v>800</v>
      </c>
      <c r="B94" s="403" t="s">
        <v>255</v>
      </c>
      <c r="C94" s="403" t="s">
        <v>801</v>
      </c>
      <c r="D94" s="403" t="s">
        <v>177</v>
      </c>
      <c r="E94" s="403" t="s">
        <v>178</v>
      </c>
      <c r="F94" s="403" t="s">
        <v>258</v>
      </c>
      <c r="G94" s="403" t="s">
        <v>259</v>
      </c>
      <c r="H94" s="403">
        <v>35</v>
      </c>
      <c r="I94" s="403">
        <f t="shared" si="2"/>
        <v>100</v>
      </c>
      <c r="J94" t="str">
        <f t="shared" si="3"/>
        <v>50298-00001</v>
      </c>
    </row>
    <row r="95" spans="1:10" ht="21" hidden="1" customHeight="1">
      <c r="A95" s="402" t="s">
        <v>800</v>
      </c>
      <c r="B95" s="403" t="s">
        <v>255</v>
      </c>
      <c r="C95" s="403" t="s">
        <v>801</v>
      </c>
      <c r="D95" s="403" t="s">
        <v>177</v>
      </c>
      <c r="E95" s="403" t="s">
        <v>178</v>
      </c>
      <c r="F95" s="403" t="s">
        <v>260</v>
      </c>
      <c r="G95" s="403" t="s">
        <v>261</v>
      </c>
      <c r="H95" s="403">
        <v>39</v>
      </c>
      <c r="I95" s="403">
        <f t="shared" si="2"/>
        <v>108</v>
      </c>
      <c r="J95" t="str">
        <f t="shared" si="3"/>
        <v>50298-00001</v>
      </c>
    </row>
    <row r="96" spans="1:10" ht="21" hidden="1" customHeight="1">
      <c r="A96" s="402" t="s">
        <v>800</v>
      </c>
      <c r="B96" s="403" t="s">
        <v>255</v>
      </c>
      <c r="C96" s="403" t="s">
        <v>801</v>
      </c>
      <c r="D96" s="403" t="s">
        <v>177</v>
      </c>
      <c r="E96" s="403" t="s">
        <v>178</v>
      </c>
      <c r="F96" s="403" t="s">
        <v>262</v>
      </c>
      <c r="G96" s="403" t="s">
        <v>263</v>
      </c>
      <c r="H96" s="403">
        <v>21</v>
      </c>
      <c r="I96" s="403">
        <f t="shared" si="2"/>
        <v>68</v>
      </c>
      <c r="J96" t="str">
        <f t="shared" si="3"/>
        <v>50298-00001</v>
      </c>
    </row>
    <row r="97" spans="1:10" ht="21" hidden="1" customHeight="1">
      <c r="A97" s="402" t="s">
        <v>800</v>
      </c>
      <c r="B97" s="403" t="s">
        <v>255</v>
      </c>
      <c r="C97" s="403" t="s">
        <v>801</v>
      </c>
      <c r="D97" s="403" t="s">
        <v>177</v>
      </c>
      <c r="E97" s="403" t="s">
        <v>178</v>
      </c>
      <c r="F97" s="403" t="s">
        <v>264</v>
      </c>
      <c r="G97" s="403" t="s">
        <v>265</v>
      </c>
      <c r="H97" s="403">
        <v>15</v>
      </c>
      <c r="I97" s="403">
        <f t="shared" si="2"/>
        <v>54</v>
      </c>
      <c r="J97" t="str">
        <f t="shared" si="3"/>
        <v>50298-00001</v>
      </c>
    </row>
    <row r="98" spans="1:10" ht="21" hidden="1" customHeight="1">
      <c r="A98" s="402" t="s">
        <v>800</v>
      </c>
      <c r="B98" s="403" t="s">
        <v>255</v>
      </c>
      <c r="C98" s="403" t="s">
        <v>801</v>
      </c>
      <c r="D98" s="403" t="s">
        <v>778</v>
      </c>
      <c r="E98" s="403" t="s">
        <v>779</v>
      </c>
      <c r="F98" s="403" t="s">
        <v>802</v>
      </c>
      <c r="G98" s="403" t="s">
        <v>803</v>
      </c>
      <c r="H98" s="403">
        <v>17</v>
      </c>
      <c r="I98" s="403">
        <f t="shared" si="2"/>
        <v>58</v>
      </c>
      <c r="J98" t="str">
        <f t="shared" si="3"/>
        <v>50298-02077</v>
      </c>
    </row>
    <row r="99" spans="1:10" ht="21" hidden="1" customHeight="1">
      <c r="A99" s="402" t="s">
        <v>800</v>
      </c>
      <c r="B99" s="403" t="s">
        <v>255</v>
      </c>
      <c r="C99" s="403" t="s">
        <v>801</v>
      </c>
      <c r="D99" s="403" t="s">
        <v>778</v>
      </c>
      <c r="E99" s="403" t="s">
        <v>779</v>
      </c>
      <c r="F99" s="403" t="s">
        <v>804</v>
      </c>
      <c r="G99" s="403" t="s">
        <v>805</v>
      </c>
      <c r="H99" s="403">
        <v>33</v>
      </c>
      <c r="I99" s="403">
        <f t="shared" si="2"/>
        <v>96</v>
      </c>
      <c r="J99" t="str">
        <f t="shared" si="3"/>
        <v>50298-02077</v>
      </c>
    </row>
    <row r="100" spans="1:10" ht="21" hidden="1" customHeight="1">
      <c r="A100" s="402" t="s">
        <v>800</v>
      </c>
      <c r="B100" s="403" t="s">
        <v>255</v>
      </c>
      <c r="C100" s="403" t="s">
        <v>801</v>
      </c>
      <c r="D100" s="403" t="s">
        <v>778</v>
      </c>
      <c r="E100" s="403" t="s">
        <v>779</v>
      </c>
      <c r="F100" s="403" t="s">
        <v>806</v>
      </c>
      <c r="G100" s="403" t="s">
        <v>807</v>
      </c>
      <c r="H100" s="403">
        <v>40</v>
      </c>
      <c r="I100" s="403">
        <f t="shared" si="2"/>
        <v>110</v>
      </c>
      <c r="J100" t="str">
        <f t="shared" si="3"/>
        <v>50298-02077</v>
      </c>
    </row>
    <row r="101" spans="1:10" ht="21" hidden="1" customHeight="1">
      <c r="A101" s="402" t="s">
        <v>800</v>
      </c>
      <c r="B101" s="403" t="s">
        <v>255</v>
      </c>
      <c r="C101" s="403" t="s">
        <v>801</v>
      </c>
      <c r="D101" s="403" t="s">
        <v>778</v>
      </c>
      <c r="E101" s="403" t="s">
        <v>779</v>
      </c>
      <c r="F101" s="403" t="s">
        <v>808</v>
      </c>
      <c r="G101" s="403" t="s">
        <v>809</v>
      </c>
      <c r="H101" s="403">
        <v>23</v>
      </c>
      <c r="I101" s="403">
        <f t="shared" si="2"/>
        <v>72</v>
      </c>
      <c r="J101" t="str">
        <f t="shared" si="3"/>
        <v>50298-02077</v>
      </c>
    </row>
    <row r="102" spans="1:10" ht="21" hidden="1" customHeight="1">
      <c r="A102" s="402" t="s">
        <v>800</v>
      </c>
      <c r="B102" s="403" t="s">
        <v>255</v>
      </c>
      <c r="C102" s="403" t="s">
        <v>801</v>
      </c>
      <c r="D102" s="403" t="s">
        <v>778</v>
      </c>
      <c r="E102" s="403" t="s">
        <v>779</v>
      </c>
      <c r="F102" s="403" t="s">
        <v>810</v>
      </c>
      <c r="G102" s="403" t="s">
        <v>811</v>
      </c>
      <c r="H102" s="403">
        <v>16</v>
      </c>
      <c r="I102" s="403">
        <f t="shared" si="2"/>
        <v>56</v>
      </c>
      <c r="J102" t="str">
        <f t="shared" si="3"/>
        <v>50298-02077</v>
      </c>
    </row>
    <row r="103" spans="1:10" ht="21" hidden="1" customHeight="1">
      <c r="A103" s="402" t="s">
        <v>800</v>
      </c>
      <c r="B103" s="403" t="s">
        <v>255</v>
      </c>
      <c r="C103" s="403" t="s">
        <v>801</v>
      </c>
      <c r="D103" s="403" t="s">
        <v>745</v>
      </c>
      <c r="E103" s="403" t="s">
        <v>746</v>
      </c>
      <c r="F103" s="403" t="s">
        <v>812</v>
      </c>
      <c r="G103" s="403" t="s">
        <v>813</v>
      </c>
      <c r="H103" s="403">
        <v>23</v>
      </c>
      <c r="I103" s="403">
        <f t="shared" si="2"/>
        <v>72</v>
      </c>
      <c r="J103" t="str">
        <f t="shared" si="3"/>
        <v>50298-01898</v>
      </c>
    </row>
    <row r="104" spans="1:10" ht="21" hidden="1" customHeight="1">
      <c r="A104" s="402" t="s">
        <v>800</v>
      </c>
      <c r="B104" s="403" t="s">
        <v>255</v>
      </c>
      <c r="C104" s="403" t="s">
        <v>801</v>
      </c>
      <c r="D104" s="403" t="s">
        <v>745</v>
      </c>
      <c r="E104" s="403" t="s">
        <v>746</v>
      </c>
      <c r="F104" s="403" t="s">
        <v>814</v>
      </c>
      <c r="G104" s="403" t="s">
        <v>815</v>
      </c>
      <c r="H104" s="403">
        <v>38</v>
      </c>
      <c r="I104" s="403">
        <f t="shared" si="2"/>
        <v>106</v>
      </c>
      <c r="J104" t="str">
        <f t="shared" si="3"/>
        <v>50298-01898</v>
      </c>
    </row>
    <row r="105" spans="1:10" ht="21" hidden="1" customHeight="1">
      <c r="A105" s="402" t="s">
        <v>800</v>
      </c>
      <c r="B105" s="403" t="s">
        <v>255</v>
      </c>
      <c r="C105" s="403" t="s">
        <v>801</v>
      </c>
      <c r="D105" s="403" t="s">
        <v>745</v>
      </c>
      <c r="E105" s="403" t="s">
        <v>746</v>
      </c>
      <c r="F105" s="403" t="s">
        <v>816</v>
      </c>
      <c r="G105" s="403" t="s">
        <v>817</v>
      </c>
      <c r="H105" s="403">
        <v>43</v>
      </c>
      <c r="I105" s="403">
        <f t="shared" si="2"/>
        <v>116</v>
      </c>
      <c r="J105" t="str">
        <f t="shared" si="3"/>
        <v>50298-01898</v>
      </c>
    </row>
    <row r="106" spans="1:10" ht="21" hidden="1" customHeight="1">
      <c r="A106" s="402" t="s">
        <v>800</v>
      </c>
      <c r="B106" s="403" t="s">
        <v>255</v>
      </c>
      <c r="C106" s="403" t="s">
        <v>801</v>
      </c>
      <c r="D106" s="403" t="s">
        <v>745</v>
      </c>
      <c r="E106" s="403" t="s">
        <v>746</v>
      </c>
      <c r="F106" s="403" t="s">
        <v>818</v>
      </c>
      <c r="G106" s="403" t="s">
        <v>819</v>
      </c>
      <c r="H106" s="403">
        <v>27</v>
      </c>
      <c r="I106" s="403">
        <f t="shared" si="2"/>
        <v>80</v>
      </c>
      <c r="J106" t="str">
        <f t="shared" si="3"/>
        <v>50298-01898</v>
      </c>
    </row>
    <row r="107" spans="1:10" ht="21" hidden="1" customHeight="1">
      <c r="A107" s="402" t="s">
        <v>800</v>
      </c>
      <c r="B107" s="403" t="s">
        <v>255</v>
      </c>
      <c r="C107" s="403" t="s">
        <v>801</v>
      </c>
      <c r="D107" s="403" t="s">
        <v>745</v>
      </c>
      <c r="E107" s="403" t="s">
        <v>746</v>
      </c>
      <c r="F107" s="403" t="s">
        <v>820</v>
      </c>
      <c r="G107" s="403" t="s">
        <v>821</v>
      </c>
      <c r="H107" s="403">
        <v>18</v>
      </c>
      <c r="I107" s="403">
        <f t="shared" si="2"/>
        <v>60</v>
      </c>
      <c r="J107" t="str">
        <f t="shared" si="3"/>
        <v>50298-01898</v>
      </c>
    </row>
    <row r="108" spans="1:10" ht="21" hidden="1" customHeight="1">
      <c r="A108" s="402" t="s">
        <v>822</v>
      </c>
      <c r="B108" s="403" t="s">
        <v>823</v>
      </c>
      <c r="C108" s="403" t="s">
        <v>824</v>
      </c>
      <c r="D108" s="403" t="s">
        <v>189</v>
      </c>
      <c r="E108" s="403" t="s">
        <v>190</v>
      </c>
      <c r="F108" s="403" t="s">
        <v>825</v>
      </c>
      <c r="G108" s="403" t="s">
        <v>826</v>
      </c>
      <c r="H108" s="403">
        <v>15</v>
      </c>
      <c r="I108" s="403">
        <f t="shared" si="2"/>
        <v>54</v>
      </c>
      <c r="J108" t="str">
        <f t="shared" si="3"/>
        <v>50307-06113</v>
      </c>
    </row>
    <row r="109" spans="1:10" ht="21" hidden="1" customHeight="1">
      <c r="A109" s="402" t="s">
        <v>822</v>
      </c>
      <c r="B109" s="403" t="s">
        <v>823</v>
      </c>
      <c r="C109" s="403" t="s">
        <v>824</v>
      </c>
      <c r="D109" s="403" t="s">
        <v>189</v>
      </c>
      <c r="E109" s="403" t="s">
        <v>190</v>
      </c>
      <c r="F109" s="403" t="s">
        <v>827</v>
      </c>
      <c r="G109" s="403" t="s">
        <v>828</v>
      </c>
      <c r="H109" s="403">
        <v>41</v>
      </c>
      <c r="I109" s="403">
        <f t="shared" si="2"/>
        <v>112</v>
      </c>
      <c r="J109" t="str">
        <f t="shared" si="3"/>
        <v>50307-06113</v>
      </c>
    </row>
    <row r="110" spans="1:10" ht="21" hidden="1" customHeight="1">
      <c r="A110" s="402" t="s">
        <v>822</v>
      </c>
      <c r="B110" s="403" t="s">
        <v>823</v>
      </c>
      <c r="C110" s="403" t="s">
        <v>824</v>
      </c>
      <c r="D110" s="403" t="s">
        <v>189</v>
      </c>
      <c r="E110" s="403" t="s">
        <v>190</v>
      </c>
      <c r="F110" s="403" t="s">
        <v>829</v>
      </c>
      <c r="G110" s="403" t="s">
        <v>830</v>
      </c>
      <c r="H110" s="403">
        <v>48</v>
      </c>
      <c r="I110" s="403">
        <f t="shared" si="2"/>
        <v>130</v>
      </c>
      <c r="J110" t="str">
        <f t="shared" si="3"/>
        <v>50307-06113</v>
      </c>
    </row>
    <row r="111" spans="1:10" ht="21" hidden="1" customHeight="1">
      <c r="A111" s="402" t="s">
        <v>822</v>
      </c>
      <c r="B111" s="403" t="s">
        <v>823</v>
      </c>
      <c r="C111" s="403" t="s">
        <v>824</v>
      </c>
      <c r="D111" s="403" t="s">
        <v>189</v>
      </c>
      <c r="E111" s="403" t="s">
        <v>190</v>
      </c>
      <c r="F111" s="403" t="s">
        <v>831</v>
      </c>
      <c r="G111" s="403" t="s">
        <v>832</v>
      </c>
      <c r="H111" s="403">
        <v>25</v>
      </c>
      <c r="I111" s="403">
        <f t="shared" si="2"/>
        <v>76</v>
      </c>
      <c r="J111" t="str">
        <f t="shared" si="3"/>
        <v>50307-06113</v>
      </c>
    </row>
    <row r="112" spans="1:10" ht="21" hidden="1" customHeight="1">
      <c r="A112" s="402" t="s">
        <v>822</v>
      </c>
      <c r="B112" s="403" t="s">
        <v>823</v>
      </c>
      <c r="C112" s="403" t="s">
        <v>824</v>
      </c>
      <c r="D112" s="403" t="s">
        <v>189</v>
      </c>
      <c r="E112" s="403" t="s">
        <v>190</v>
      </c>
      <c r="F112" s="403" t="s">
        <v>833</v>
      </c>
      <c r="G112" s="403" t="s">
        <v>834</v>
      </c>
      <c r="H112" s="403">
        <v>20</v>
      </c>
      <c r="I112" s="403">
        <f t="shared" si="2"/>
        <v>66</v>
      </c>
      <c r="J112" t="str">
        <f t="shared" si="3"/>
        <v>50307-06113</v>
      </c>
    </row>
    <row r="113" spans="1:10" ht="21" hidden="1" customHeight="1">
      <c r="A113" s="402" t="s">
        <v>835</v>
      </c>
      <c r="B113" s="403" t="s">
        <v>201</v>
      </c>
      <c r="C113" s="403" t="s">
        <v>836</v>
      </c>
      <c r="D113" s="403" t="s">
        <v>177</v>
      </c>
      <c r="E113" s="403" t="s">
        <v>178</v>
      </c>
      <c r="F113" s="403" t="s">
        <v>202</v>
      </c>
      <c r="G113" s="403" t="s">
        <v>203</v>
      </c>
      <c r="H113" s="403">
        <v>24</v>
      </c>
      <c r="I113" s="403">
        <f t="shared" si="2"/>
        <v>74</v>
      </c>
      <c r="J113" t="str">
        <f t="shared" si="3"/>
        <v>50310-00001</v>
      </c>
    </row>
    <row r="114" spans="1:10" ht="21" hidden="1" customHeight="1">
      <c r="A114" s="402" t="s">
        <v>835</v>
      </c>
      <c r="B114" s="403" t="s">
        <v>201</v>
      </c>
      <c r="C114" s="403" t="s">
        <v>836</v>
      </c>
      <c r="D114" s="403" t="s">
        <v>177</v>
      </c>
      <c r="E114" s="403" t="s">
        <v>178</v>
      </c>
      <c r="F114" s="403" t="s">
        <v>204</v>
      </c>
      <c r="G114" s="403" t="s">
        <v>205</v>
      </c>
      <c r="H114" s="403">
        <v>42</v>
      </c>
      <c r="I114" s="403">
        <f t="shared" si="2"/>
        <v>114</v>
      </c>
      <c r="J114" t="str">
        <f t="shared" si="3"/>
        <v>50310-00001</v>
      </c>
    </row>
    <row r="115" spans="1:10" ht="21" hidden="1" customHeight="1">
      <c r="A115" s="402" t="s">
        <v>835</v>
      </c>
      <c r="B115" s="403" t="s">
        <v>201</v>
      </c>
      <c r="C115" s="403" t="s">
        <v>836</v>
      </c>
      <c r="D115" s="403" t="s">
        <v>177</v>
      </c>
      <c r="E115" s="403" t="s">
        <v>178</v>
      </c>
      <c r="F115" s="403" t="s">
        <v>206</v>
      </c>
      <c r="G115" s="403" t="s">
        <v>207</v>
      </c>
      <c r="H115" s="403">
        <v>40</v>
      </c>
      <c r="I115" s="403">
        <f t="shared" si="2"/>
        <v>110</v>
      </c>
      <c r="J115" t="str">
        <f t="shared" si="3"/>
        <v>50310-00001</v>
      </c>
    </row>
    <row r="116" spans="1:10" ht="21" hidden="1" customHeight="1">
      <c r="A116" s="402" t="s">
        <v>835</v>
      </c>
      <c r="B116" s="403" t="s">
        <v>201</v>
      </c>
      <c r="C116" s="403" t="s">
        <v>836</v>
      </c>
      <c r="D116" s="403" t="s">
        <v>177</v>
      </c>
      <c r="E116" s="403" t="s">
        <v>178</v>
      </c>
      <c r="F116" s="403" t="s">
        <v>208</v>
      </c>
      <c r="G116" s="403" t="s">
        <v>209</v>
      </c>
      <c r="H116" s="403">
        <v>25</v>
      </c>
      <c r="I116" s="403">
        <f t="shared" si="2"/>
        <v>76</v>
      </c>
      <c r="J116" t="str">
        <f t="shared" si="3"/>
        <v>50310-00001</v>
      </c>
    </row>
    <row r="117" spans="1:10" ht="21" hidden="1" customHeight="1">
      <c r="A117" s="402" t="s">
        <v>835</v>
      </c>
      <c r="B117" s="403" t="s">
        <v>201</v>
      </c>
      <c r="C117" s="403" t="s">
        <v>836</v>
      </c>
      <c r="D117" s="403" t="s">
        <v>177</v>
      </c>
      <c r="E117" s="403" t="s">
        <v>178</v>
      </c>
      <c r="F117" s="403" t="s">
        <v>210</v>
      </c>
      <c r="G117" s="403" t="s">
        <v>211</v>
      </c>
      <c r="H117" s="403">
        <v>19</v>
      </c>
      <c r="I117" s="403">
        <f t="shared" si="2"/>
        <v>64</v>
      </c>
      <c r="J117" t="str">
        <f t="shared" si="3"/>
        <v>50310-00001</v>
      </c>
    </row>
    <row r="118" spans="1:10" ht="21" hidden="1" customHeight="1">
      <c r="A118" s="402" t="s">
        <v>835</v>
      </c>
      <c r="B118" s="403" t="s">
        <v>201</v>
      </c>
      <c r="C118" s="403" t="s">
        <v>836</v>
      </c>
      <c r="D118" s="403" t="s">
        <v>273</v>
      </c>
      <c r="E118" s="403" t="s">
        <v>212</v>
      </c>
      <c r="F118" s="403" t="s">
        <v>837</v>
      </c>
      <c r="G118" s="403" t="s">
        <v>838</v>
      </c>
      <c r="H118" s="403">
        <v>19</v>
      </c>
      <c r="I118" s="403">
        <f t="shared" si="2"/>
        <v>64</v>
      </c>
      <c r="J118" t="str">
        <f t="shared" si="3"/>
        <v>50310-05977</v>
      </c>
    </row>
    <row r="119" spans="1:10" ht="21" hidden="1" customHeight="1">
      <c r="A119" s="402" t="s">
        <v>835</v>
      </c>
      <c r="B119" s="403" t="s">
        <v>201</v>
      </c>
      <c r="C119" s="403" t="s">
        <v>836</v>
      </c>
      <c r="D119" s="403" t="s">
        <v>273</v>
      </c>
      <c r="E119" s="403" t="s">
        <v>212</v>
      </c>
      <c r="F119" s="403" t="s">
        <v>213</v>
      </c>
      <c r="G119" s="403" t="s">
        <v>214</v>
      </c>
      <c r="H119" s="403">
        <v>40</v>
      </c>
      <c r="I119" s="403">
        <f t="shared" si="2"/>
        <v>110</v>
      </c>
      <c r="J119" t="str">
        <f t="shared" si="3"/>
        <v>50310-05977</v>
      </c>
    </row>
    <row r="120" spans="1:10" ht="21" hidden="1" customHeight="1">
      <c r="A120" s="402" t="s">
        <v>835</v>
      </c>
      <c r="B120" s="403" t="s">
        <v>201</v>
      </c>
      <c r="C120" s="403" t="s">
        <v>836</v>
      </c>
      <c r="D120" s="403" t="s">
        <v>273</v>
      </c>
      <c r="E120" s="403" t="s">
        <v>212</v>
      </c>
      <c r="F120" s="403" t="s">
        <v>215</v>
      </c>
      <c r="G120" s="403" t="s">
        <v>216</v>
      </c>
      <c r="H120" s="403">
        <v>44</v>
      </c>
      <c r="I120" s="403">
        <f t="shared" si="2"/>
        <v>120</v>
      </c>
      <c r="J120" t="str">
        <f t="shared" si="3"/>
        <v>50310-05977</v>
      </c>
    </row>
    <row r="121" spans="1:10" ht="21" hidden="1" customHeight="1">
      <c r="A121" s="402" t="s">
        <v>835</v>
      </c>
      <c r="B121" s="403" t="s">
        <v>201</v>
      </c>
      <c r="C121" s="403" t="s">
        <v>836</v>
      </c>
      <c r="D121" s="403" t="s">
        <v>273</v>
      </c>
      <c r="E121" s="403" t="s">
        <v>212</v>
      </c>
      <c r="F121" s="403" t="s">
        <v>217</v>
      </c>
      <c r="G121" s="403" t="s">
        <v>218</v>
      </c>
      <c r="H121" s="403">
        <v>29</v>
      </c>
      <c r="I121" s="403">
        <f t="shared" si="2"/>
        <v>86</v>
      </c>
      <c r="J121" t="str">
        <f t="shared" si="3"/>
        <v>50310-05977</v>
      </c>
    </row>
    <row r="122" spans="1:10" ht="21" hidden="1" customHeight="1">
      <c r="A122" s="402" t="s">
        <v>835</v>
      </c>
      <c r="B122" s="403" t="s">
        <v>201</v>
      </c>
      <c r="C122" s="403" t="s">
        <v>836</v>
      </c>
      <c r="D122" s="403" t="s">
        <v>273</v>
      </c>
      <c r="E122" s="403" t="s">
        <v>212</v>
      </c>
      <c r="F122" s="403" t="s">
        <v>219</v>
      </c>
      <c r="G122" s="403" t="s">
        <v>220</v>
      </c>
      <c r="H122" s="403">
        <v>17</v>
      </c>
      <c r="I122" s="403">
        <f t="shared" si="2"/>
        <v>58</v>
      </c>
      <c r="J122" t="str">
        <f t="shared" si="3"/>
        <v>50310-05977</v>
      </c>
    </row>
    <row r="123" spans="1:10" ht="21" hidden="1" customHeight="1">
      <c r="A123" s="402" t="s">
        <v>835</v>
      </c>
      <c r="B123" s="403" t="s">
        <v>201</v>
      </c>
      <c r="C123" s="403" t="s">
        <v>836</v>
      </c>
      <c r="D123" s="403" t="s">
        <v>778</v>
      </c>
      <c r="E123" s="403" t="s">
        <v>779</v>
      </c>
      <c r="F123" s="403" t="s">
        <v>839</v>
      </c>
      <c r="G123" s="403" t="s">
        <v>840</v>
      </c>
      <c r="H123" s="403">
        <v>18</v>
      </c>
      <c r="I123" s="403">
        <f t="shared" si="2"/>
        <v>60</v>
      </c>
      <c r="J123" t="str">
        <f t="shared" si="3"/>
        <v>50310-02077</v>
      </c>
    </row>
    <row r="124" spans="1:10" ht="21" hidden="1" customHeight="1">
      <c r="A124" s="402" t="s">
        <v>835</v>
      </c>
      <c r="B124" s="403" t="s">
        <v>201</v>
      </c>
      <c r="C124" s="403" t="s">
        <v>836</v>
      </c>
      <c r="D124" s="403" t="s">
        <v>778</v>
      </c>
      <c r="E124" s="403" t="s">
        <v>779</v>
      </c>
      <c r="F124" s="403" t="s">
        <v>841</v>
      </c>
      <c r="G124" s="403" t="s">
        <v>842</v>
      </c>
      <c r="H124" s="403">
        <v>34</v>
      </c>
      <c r="I124" s="403">
        <f t="shared" si="2"/>
        <v>98</v>
      </c>
      <c r="J124" t="str">
        <f t="shared" si="3"/>
        <v>50310-02077</v>
      </c>
    </row>
    <row r="125" spans="1:10" ht="21" hidden="1" customHeight="1">
      <c r="A125" s="402" t="s">
        <v>835</v>
      </c>
      <c r="B125" s="403" t="s">
        <v>201</v>
      </c>
      <c r="C125" s="403" t="s">
        <v>836</v>
      </c>
      <c r="D125" s="403" t="s">
        <v>778</v>
      </c>
      <c r="E125" s="403" t="s">
        <v>779</v>
      </c>
      <c r="F125" s="403" t="s">
        <v>843</v>
      </c>
      <c r="G125" s="403" t="s">
        <v>844</v>
      </c>
      <c r="H125" s="403">
        <v>36</v>
      </c>
      <c r="I125" s="403">
        <f t="shared" si="2"/>
        <v>102</v>
      </c>
      <c r="J125" t="str">
        <f t="shared" si="3"/>
        <v>50310-02077</v>
      </c>
    </row>
    <row r="126" spans="1:10" ht="21" hidden="1" customHeight="1">
      <c r="A126" s="402" t="s">
        <v>835</v>
      </c>
      <c r="B126" s="403" t="s">
        <v>201</v>
      </c>
      <c r="C126" s="403" t="s">
        <v>836</v>
      </c>
      <c r="D126" s="403" t="s">
        <v>778</v>
      </c>
      <c r="E126" s="403" t="s">
        <v>779</v>
      </c>
      <c r="F126" s="403" t="s">
        <v>845</v>
      </c>
      <c r="G126" s="403" t="s">
        <v>846</v>
      </c>
      <c r="H126" s="403">
        <v>22</v>
      </c>
      <c r="I126" s="403">
        <f t="shared" si="2"/>
        <v>70</v>
      </c>
      <c r="J126" t="str">
        <f t="shared" si="3"/>
        <v>50310-02077</v>
      </c>
    </row>
    <row r="127" spans="1:10" ht="21" hidden="1" customHeight="1">
      <c r="A127" s="402" t="s">
        <v>835</v>
      </c>
      <c r="B127" s="403" t="s">
        <v>201</v>
      </c>
      <c r="C127" s="403" t="s">
        <v>836</v>
      </c>
      <c r="D127" s="403" t="s">
        <v>778</v>
      </c>
      <c r="E127" s="403" t="s">
        <v>779</v>
      </c>
      <c r="F127" s="403" t="s">
        <v>847</v>
      </c>
      <c r="G127" s="403" t="s">
        <v>848</v>
      </c>
      <c r="H127" s="403">
        <v>15</v>
      </c>
      <c r="I127" s="403">
        <f t="shared" si="2"/>
        <v>54</v>
      </c>
      <c r="J127" t="str">
        <f t="shared" si="3"/>
        <v>50310-02077</v>
      </c>
    </row>
    <row r="128" spans="1:10" ht="21" hidden="1" customHeight="1">
      <c r="A128" s="402" t="s">
        <v>835</v>
      </c>
      <c r="B128" s="403" t="s">
        <v>201</v>
      </c>
      <c r="C128" s="403" t="s">
        <v>836</v>
      </c>
      <c r="D128" s="403" t="s">
        <v>745</v>
      </c>
      <c r="E128" s="403" t="s">
        <v>746</v>
      </c>
      <c r="F128" s="403" t="s">
        <v>849</v>
      </c>
      <c r="G128" s="403" t="s">
        <v>850</v>
      </c>
      <c r="H128" s="403">
        <v>24</v>
      </c>
      <c r="I128" s="403">
        <f t="shared" si="2"/>
        <v>74</v>
      </c>
      <c r="J128" t="str">
        <f t="shared" si="3"/>
        <v>50310-01898</v>
      </c>
    </row>
    <row r="129" spans="1:10" ht="21" hidden="1" customHeight="1">
      <c r="A129" s="402" t="s">
        <v>835</v>
      </c>
      <c r="B129" s="403" t="s">
        <v>201</v>
      </c>
      <c r="C129" s="403" t="s">
        <v>836</v>
      </c>
      <c r="D129" s="403" t="s">
        <v>745</v>
      </c>
      <c r="E129" s="403" t="s">
        <v>746</v>
      </c>
      <c r="F129" s="403" t="s">
        <v>851</v>
      </c>
      <c r="G129" s="403" t="s">
        <v>852</v>
      </c>
      <c r="H129" s="403">
        <v>40</v>
      </c>
      <c r="I129" s="403">
        <f t="shared" si="2"/>
        <v>110</v>
      </c>
      <c r="J129" t="str">
        <f t="shared" si="3"/>
        <v>50310-01898</v>
      </c>
    </row>
    <row r="130" spans="1:10" ht="21" hidden="1" customHeight="1">
      <c r="A130" s="402" t="s">
        <v>835</v>
      </c>
      <c r="B130" s="403" t="s">
        <v>201</v>
      </c>
      <c r="C130" s="403" t="s">
        <v>836</v>
      </c>
      <c r="D130" s="403" t="s">
        <v>745</v>
      </c>
      <c r="E130" s="403" t="s">
        <v>746</v>
      </c>
      <c r="F130" s="403" t="s">
        <v>853</v>
      </c>
      <c r="G130" s="403" t="s">
        <v>854</v>
      </c>
      <c r="H130" s="403">
        <v>46</v>
      </c>
      <c r="I130" s="403">
        <f t="shared" si="2"/>
        <v>124</v>
      </c>
      <c r="J130" t="str">
        <f t="shared" si="3"/>
        <v>50310-01898</v>
      </c>
    </row>
    <row r="131" spans="1:10" ht="21" hidden="1" customHeight="1">
      <c r="A131" s="402" t="s">
        <v>835</v>
      </c>
      <c r="B131" s="403" t="s">
        <v>201</v>
      </c>
      <c r="C131" s="403" t="s">
        <v>836</v>
      </c>
      <c r="D131" s="403" t="s">
        <v>745</v>
      </c>
      <c r="E131" s="403" t="s">
        <v>746</v>
      </c>
      <c r="F131" s="403" t="s">
        <v>855</v>
      </c>
      <c r="G131" s="403" t="s">
        <v>856</v>
      </c>
      <c r="H131" s="403">
        <v>27</v>
      </c>
      <c r="I131" s="403">
        <f t="shared" si="2"/>
        <v>80</v>
      </c>
      <c r="J131" t="str">
        <f t="shared" si="3"/>
        <v>50310-01898</v>
      </c>
    </row>
    <row r="132" spans="1:10" ht="21" hidden="1" customHeight="1">
      <c r="A132" s="402" t="s">
        <v>835</v>
      </c>
      <c r="B132" s="403" t="s">
        <v>201</v>
      </c>
      <c r="C132" s="403" t="s">
        <v>836</v>
      </c>
      <c r="D132" s="403" t="s">
        <v>745</v>
      </c>
      <c r="E132" s="403" t="s">
        <v>746</v>
      </c>
      <c r="F132" s="403" t="s">
        <v>857</v>
      </c>
      <c r="G132" s="403" t="s">
        <v>858</v>
      </c>
      <c r="H132" s="403">
        <v>13</v>
      </c>
      <c r="I132" s="403">
        <f t="shared" ref="I132:I195" si="4">(ROUND(H132*$J$1,0)+$K$1)*2+ROUND((H132*$J$1)/20,0)*2</f>
        <v>50</v>
      </c>
      <c r="J132" t="str">
        <f t="shared" ref="J132:J195" si="5">LEFT(F132,11)</f>
        <v>50310-01898</v>
      </c>
    </row>
    <row r="133" spans="1:10" ht="21" hidden="1" customHeight="1">
      <c r="A133" s="402" t="s">
        <v>859</v>
      </c>
      <c r="B133" s="403" t="s">
        <v>285</v>
      </c>
      <c r="C133" s="403" t="s">
        <v>860</v>
      </c>
      <c r="D133" s="403" t="s">
        <v>177</v>
      </c>
      <c r="E133" s="403" t="s">
        <v>178</v>
      </c>
      <c r="F133" s="403" t="s">
        <v>286</v>
      </c>
      <c r="G133" s="403" t="s">
        <v>287</v>
      </c>
      <c r="H133" s="403">
        <v>18</v>
      </c>
      <c r="I133" s="403">
        <f t="shared" si="4"/>
        <v>60</v>
      </c>
      <c r="J133" t="str">
        <f t="shared" si="5"/>
        <v>50389-00001</v>
      </c>
    </row>
    <row r="134" spans="1:10" ht="21" hidden="1" customHeight="1">
      <c r="A134" s="402" t="s">
        <v>859</v>
      </c>
      <c r="B134" s="403" t="s">
        <v>285</v>
      </c>
      <c r="C134" s="403" t="s">
        <v>860</v>
      </c>
      <c r="D134" s="403" t="s">
        <v>177</v>
      </c>
      <c r="E134" s="403" t="s">
        <v>178</v>
      </c>
      <c r="F134" s="403" t="s">
        <v>288</v>
      </c>
      <c r="G134" s="403" t="s">
        <v>289</v>
      </c>
      <c r="H134" s="403">
        <v>32</v>
      </c>
      <c r="I134" s="403">
        <f t="shared" si="4"/>
        <v>94</v>
      </c>
      <c r="J134" t="str">
        <f t="shared" si="5"/>
        <v>50389-00001</v>
      </c>
    </row>
    <row r="135" spans="1:10" ht="21" hidden="1" customHeight="1">
      <c r="A135" s="402" t="s">
        <v>859</v>
      </c>
      <c r="B135" s="403" t="s">
        <v>285</v>
      </c>
      <c r="C135" s="403" t="s">
        <v>860</v>
      </c>
      <c r="D135" s="403" t="s">
        <v>177</v>
      </c>
      <c r="E135" s="403" t="s">
        <v>178</v>
      </c>
      <c r="F135" s="403" t="s">
        <v>290</v>
      </c>
      <c r="G135" s="403" t="s">
        <v>291</v>
      </c>
      <c r="H135" s="403">
        <v>33</v>
      </c>
      <c r="I135" s="403">
        <f t="shared" si="4"/>
        <v>96</v>
      </c>
      <c r="J135" t="str">
        <f t="shared" si="5"/>
        <v>50389-00001</v>
      </c>
    </row>
    <row r="136" spans="1:10" ht="21" hidden="1" customHeight="1">
      <c r="A136" s="402" t="s">
        <v>859</v>
      </c>
      <c r="B136" s="403" t="s">
        <v>285</v>
      </c>
      <c r="C136" s="403" t="s">
        <v>860</v>
      </c>
      <c r="D136" s="403" t="s">
        <v>177</v>
      </c>
      <c r="E136" s="403" t="s">
        <v>178</v>
      </c>
      <c r="F136" s="403" t="s">
        <v>292</v>
      </c>
      <c r="G136" s="403" t="s">
        <v>293</v>
      </c>
      <c r="H136" s="403">
        <v>21</v>
      </c>
      <c r="I136" s="403">
        <f t="shared" si="4"/>
        <v>68</v>
      </c>
      <c r="J136" t="str">
        <f t="shared" si="5"/>
        <v>50389-00001</v>
      </c>
    </row>
    <row r="137" spans="1:10" ht="21" hidden="1" customHeight="1">
      <c r="A137" s="402" t="s">
        <v>859</v>
      </c>
      <c r="B137" s="403" t="s">
        <v>285</v>
      </c>
      <c r="C137" s="403" t="s">
        <v>860</v>
      </c>
      <c r="D137" s="403" t="s">
        <v>177</v>
      </c>
      <c r="E137" s="403" t="s">
        <v>178</v>
      </c>
      <c r="F137" s="403" t="s">
        <v>294</v>
      </c>
      <c r="G137" s="403" t="s">
        <v>295</v>
      </c>
      <c r="H137" s="403">
        <v>8</v>
      </c>
      <c r="I137" s="403">
        <f t="shared" si="4"/>
        <v>38</v>
      </c>
      <c r="J137" t="str">
        <f t="shared" si="5"/>
        <v>50389-00001</v>
      </c>
    </row>
    <row r="138" spans="1:10" ht="21" hidden="1" customHeight="1">
      <c r="A138" s="402" t="s">
        <v>859</v>
      </c>
      <c r="B138" s="403" t="s">
        <v>285</v>
      </c>
      <c r="C138" s="403" t="s">
        <v>860</v>
      </c>
      <c r="D138" s="403" t="s">
        <v>861</v>
      </c>
      <c r="E138" s="403" t="s">
        <v>862</v>
      </c>
      <c r="F138" s="403" t="s">
        <v>863</v>
      </c>
      <c r="G138" s="403" t="s">
        <v>864</v>
      </c>
      <c r="H138" s="403">
        <v>18</v>
      </c>
      <c r="I138" s="403">
        <f t="shared" si="4"/>
        <v>60</v>
      </c>
      <c r="J138" t="str">
        <f t="shared" si="5"/>
        <v>50389-06537</v>
      </c>
    </row>
    <row r="139" spans="1:10" ht="21" hidden="1" customHeight="1">
      <c r="A139" s="402" t="s">
        <v>859</v>
      </c>
      <c r="B139" s="403" t="s">
        <v>285</v>
      </c>
      <c r="C139" s="403" t="s">
        <v>860</v>
      </c>
      <c r="D139" s="403" t="s">
        <v>861</v>
      </c>
      <c r="E139" s="403" t="s">
        <v>862</v>
      </c>
      <c r="F139" s="403" t="s">
        <v>865</v>
      </c>
      <c r="G139" s="403" t="s">
        <v>866</v>
      </c>
      <c r="H139" s="403">
        <v>33</v>
      </c>
      <c r="I139" s="403">
        <f t="shared" si="4"/>
        <v>96</v>
      </c>
      <c r="J139" t="str">
        <f t="shared" si="5"/>
        <v>50389-06537</v>
      </c>
    </row>
    <row r="140" spans="1:10" ht="21" hidden="1" customHeight="1">
      <c r="A140" s="402" t="s">
        <v>859</v>
      </c>
      <c r="B140" s="403" t="s">
        <v>285</v>
      </c>
      <c r="C140" s="403" t="s">
        <v>860</v>
      </c>
      <c r="D140" s="403" t="s">
        <v>861</v>
      </c>
      <c r="E140" s="403" t="s">
        <v>862</v>
      </c>
      <c r="F140" s="403" t="s">
        <v>867</v>
      </c>
      <c r="G140" s="403" t="s">
        <v>868</v>
      </c>
      <c r="H140" s="403">
        <v>33</v>
      </c>
      <c r="I140" s="403">
        <f t="shared" si="4"/>
        <v>96</v>
      </c>
      <c r="J140" t="str">
        <f t="shared" si="5"/>
        <v>50389-06537</v>
      </c>
    </row>
    <row r="141" spans="1:10" ht="21" hidden="1" customHeight="1">
      <c r="A141" s="402" t="s">
        <v>859</v>
      </c>
      <c r="B141" s="403" t="s">
        <v>285</v>
      </c>
      <c r="C141" s="403" t="s">
        <v>860</v>
      </c>
      <c r="D141" s="403" t="s">
        <v>861</v>
      </c>
      <c r="E141" s="403" t="s">
        <v>862</v>
      </c>
      <c r="F141" s="403" t="s">
        <v>869</v>
      </c>
      <c r="G141" s="403" t="s">
        <v>870</v>
      </c>
      <c r="H141" s="403">
        <v>21</v>
      </c>
      <c r="I141" s="403">
        <f t="shared" si="4"/>
        <v>68</v>
      </c>
      <c r="J141" t="str">
        <f t="shared" si="5"/>
        <v>50389-06537</v>
      </c>
    </row>
    <row r="142" spans="1:10" ht="21" hidden="1" customHeight="1">
      <c r="A142" s="402" t="s">
        <v>859</v>
      </c>
      <c r="B142" s="403" t="s">
        <v>285</v>
      </c>
      <c r="C142" s="403" t="s">
        <v>860</v>
      </c>
      <c r="D142" s="403" t="s">
        <v>861</v>
      </c>
      <c r="E142" s="403" t="s">
        <v>862</v>
      </c>
      <c r="F142" s="403" t="s">
        <v>871</v>
      </c>
      <c r="G142" s="403" t="s">
        <v>872</v>
      </c>
      <c r="H142" s="403">
        <v>8</v>
      </c>
      <c r="I142" s="403">
        <f t="shared" si="4"/>
        <v>38</v>
      </c>
      <c r="J142" t="str">
        <f t="shared" si="5"/>
        <v>50389-06537</v>
      </c>
    </row>
    <row r="143" spans="1:10" ht="21" hidden="1" customHeight="1">
      <c r="A143" s="402" t="s">
        <v>873</v>
      </c>
      <c r="B143" s="403" t="s">
        <v>330</v>
      </c>
      <c r="C143" s="403" t="s">
        <v>331</v>
      </c>
      <c r="D143" s="403" t="s">
        <v>177</v>
      </c>
      <c r="E143" s="403" t="s">
        <v>178</v>
      </c>
      <c r="F143" s="403" t="s">
        <v>874</v>
      </c>
      <c r="G143" s="403" t="s">
        <v>875</v>
      </c>
      <c r="H143" s="403">
        <v>25</v>
      </c>
      <c r="I143" s="403">
        <f t="shared" si="4"/>
        <v>76</v>
      </c>
      <c r="J143" t="str">
        <f t="shared" si="5"/>
        <v>50423-00001</v>
      </c>
    </row>
    <row r="144" spans="1:10" ht="21" hidden="1" customHeight="1">
      <c r="A144" s="402" t="s">
        <v>873</v>
      </c>
      <c r="B144" s="403" t="s">
        <v>330</v>
      </c>
      <c r="C144" s="403" t="s">
        <v>331</v>
      </c>
      <c r="D144" s="403" t="s">
        <v>177</v>
      </c>
      <c r="E144" s="403" t="s">
        <v>178</v>
      </c>
      <c r="F144" s="403" t="s">
        <v>876</v>
      </c>
      <c r="G144" s="403" t="s">
        <v>877</v>
      </c>
      <c r="H144" s="403">
        <v>43</v>
      </c>
      <c r="I144" s="403">
        <f t="shared" si="4"/>
        <v>116</v>
      </c>
      <c r="J144" t="str">
        <f t="shared" si="5"/>
        <v>50423-00001</v>
      </c>
    </row>
    <row r="145" spans="1:10" ht="21" hidden="1" customHeight="1">
      <c r="A145" s="402" t="s">
        <v>873</v>
      </c>
      <c r="B145" s="403" t="s">
        <v>330</v>
      </c>
      <c r="C145" s="403" t="s">
        <v>331</v>
      </c>
      <c r="D145" s="403" t="s">
        <v>177</v>
      </c>
      <c r="E145" s="403" t="s">
        <v>178</v>
      </c>
      <c r="F145" s="403" t="s">
        <v>878</v>
      </c>
      <c r="G145" s="403" t="s">
        <v>879</v>
      </c>
      <c r="H145" s="403">
        <v>36</v>
      </c>
      <c r="I145" s="403">
        <f t="shared" si="4"/>
        <v>102</v>
      </c>
      <c r="J145" t="str">
        <f t="shared" si="5"/>
        <v>50423-00001</v>
      </c>
    </row>
    <row r="146" spans="1:10" ht="21" hidden="1" customHeight="1">
      <c r="A146" s="402" t="s">
        <v>873</v>
      </c>
      <c r="B146" s="403" t="s">
        <v>330</v>
      </c>
      <c r="C146" s="403" t="s">
        <v>331</v>
      </c>
      <c r="D146" s="403" t="s">
        <v>177</v>
      </c>
      <c r="E146" s="403" t="s">
        <v>178</v>
      </c>
      <c r="F146" s="403" t="s">
        <v>880</v>
      </c>
      <c r="G146" s="403" t="s">
        <v>881</v>
      </c>
      <c r="H146" s="403">
        <v>28</v>
      </c>
      <c r="I146" s="403">
        <f t="shared" si="4"/>
        <v>84</v>
      </c>
      <c r="J146" t="str">
        <f t="shared" si="5"/>
        <v>50423-00001</v>
      </c>
    </row>
    <row r="147" spans="1:10" ht="21" hidden="1" customHeight="1">
      <c r="A147" s="402" t="s">
        <v>873</v>
      </c>
      <c r="B147" s="403" t="s">
        <v>330</v>
      </c>
      <c r="C147" s="403" t="s">
        <v>331</v>
      </c>
      <c r="D147" s="403" t="s">
        <v>177</v>
      </c>
      <c r="E147" s="403" t="s">
        <v>178</v>
      </c>
      <c r="F147" s="403" t="s">
        <v>882</v>
      </c>
      <c r="G147" s="403" t="s">
        <v>883</v>
      </c>
      <c r="H147" s="403">
        <v>18</v>
      </c>
      <c r="I147" s="403">
        <f t="shared" si="4"/>
        <v>60</v>
      </c>
      <c r="J147" t="str">
        <f t="shared" si="5"/>
        <v>50423-00001</v>
      </c>
    </row>
    <row r="148" spans="1:10" ht="21" hidden="1" customHeight="1">
      <c r="A148" s="402" t="s">
        <v>873</v>
      </c>
      <c r="B148" s="403" t="s">
        <v>330</v>
      </c>
      <c r="C148" s="403" t="s">
        <v>331</v>
      </c>
      <c r="D148" s="403" t="s">
        <v>273</v>
      </c>
      <c r="E148" s="403" t="s">
        <v>212</v>
      </c>
      <c r="F148" s="403" t="s">
        <v>884</v>
      </c>
      <c r="G148" s="403" t="s">
        <v>885</v>
      </c>
      <c r="H148" s="403">
        <v>24</v>
      </c>
      <c r="I148" s="403">
        <f t="shared" si="4"/>
        <v>74</v>
      </c>
      <c r="J148" t="str">
        <f t="shared" si="5"/>
        <v>50423-05977</v>
      </c>
    </row>
    <row r="149" spans="1:10" ht="21" hidden="1" customHeight="1">
      <c r="A149" s="402" t="s">
        <v>873</v>
      </c>
      <c r="B149" s="403" t="s">
        <v>330</v>
      </c>
      <c r="C149" s="403" t="s">
        <v>331</v>
      </c>
      <c r="D149" s="403" t="s">
        <v>273</v>
      </c>
      <c r="E149" s="403" t="s">
        <v>212</v>
      </c>
      <c r="F149" s="403" t="s">
        <v>886</v>
      </c>
      <c r="G149" s="403" t="s">
        <v>887</v>
      </c>
      <c r="H149" s="403">
        <v>42</v>
      </c>
      <c r="I149" s="403">
        <f t="shared" si="4"/>
        <v>114</v>
      </c>
      <c r="J149" t="str">
        <f t="shared" si="5"/>
        <v>50423-05977</v>
      </c>
    </row>
    <row r="150" spans="1:10" ht="21" hidden="1" customHeight="1">
      <c r="A150" s="402" t="s">
        <v>873</v>
      </c>
      <c r="B150" s="403" t="s">
        <v>330</v>
      </c>
      <c r="C150" s="403" t="s">
        <v>331</v>
      </c>
      <c r="D150" s="403" t="s">
        <v>273</v>
      </c>
      <c r="E150" s="403" t="s">
        <v>212</v>
      </c>
      <c r="F150" s="403" t="s">
        <v>888</v>
      </c>
      <c r="G150" s="403" t="s">
        <v>889</v>
      </c>
      <c r="H150" s="403">
        <v>39</v>
      </c>
      <c r="I150" s="403">
        <f t="shared" si="4"/>
        <v>108</v>
      </c>
      <c r="J150" t="str">
        <f t="shared" si="5"/>
        <v>50423-05977</v>
      </c>
    </row>
    <row r="151" spans="1:10" ht="21" hidden="1" customHeight="1">
      <c r="A151" s="402" t="s">
        <v>873</v>
      </c>
      <c r="B151" s="403" t="s">
        <v>330</v>
      </c>
      <c r="C151" s="403" t="s">
        <v>331</v>
      </c>
      <c r="D151" s="403" t="s">
        <v>273</v>
      </c>
      <c r="E151" s="403" t="s">
        <v>212</v>
      </c>
      <c r="F151" s="403" t="s">
        <v>890</v>
      </c>
      <c r="G151" s="403" t="s">
        <v>891</v>
      </c>
      <c r="H151" s="403">
        <v>28</v>
      </c>
      <c r="I151" s="403">
        <f t="shared" si="4"/>
        <v>84</v>
      </c>
      <c r="J151" t="str">
        <f t="shared" si="5"/>
        <v>50423-05977</v>
      </c>
    </row>
    <row r="152" spans="1:10" ht="21" hidden="1" customHeight="1">
      <c r="A152" s="402" t="s">
        <v>873</v>
      </c>
      <c r="B152" s="403" t="s">
        <v>330</v>
      </c>
      <c r="C152" s="403" t="s">
        <v>331</v>
      </c>
      <c r="D152" s="403" t="s">
        <v>273</v>
      </c>
      <c r="E152" s="403" t="s">
        <v>212</v>
      </c>
      <c r="F152" s="403" t="s">
        <v>892</v>
      </c>
      <c r="G152" s="403" t="s">
        <v>893</v>
      </c>
      <c r="H152" s="403">
        <v>16</v>
      </c>
      <c r="I152" s="403">
        <f t="shared" si="4"/>
        <v>56</v>
      </c>
      <c r="J152" t="str">
        <f t="shared" si="5"/>
        <v>50423-05977</v>
      </c>
    </row>
    <row r="153" spans="1:10" ht="21" hidden="1" customHeight="1">
      <c r="A153" s="402" t="s">
        <v>873</v>
      </c>
      <c r="B153" s="403" t="s">
        <v>330</v>
      </c>
      <c r="C153" s="403" t="s">
        <v>331</v>
      </c>
      <c r="D153" s="403" t="s">
        <v>778</v>
      </c>
      <c r="E153" s="403" t="s">
        <v>779</v>
      </c>
      <c r="F153" s="403" t="s">
        <v>894</v>
      </c>
      <c r="G153" s="403" t="s">
        <v>895</v>
      </c>
      <c r="H153" s="403">
        <v>25</v>
      </c>
      <c r="I153" s="403">
        <f t="shared" si="4"/>
        <v>76</v>
      </c>
      <c r="J153" t="str">
        <f t="shared" si="5"/>
        <v>50423-02077</v>
      </c>
    </row>
    <row r="154" spans="1:10" ht="21" hidden="1" customHeight="1">
      <c r="A154" s="402" t="s">
        <v>873</v>
      </c>
      <c r="B154" s="403" t="s">
        <v>330</v>
      </c>
      <c r="C154" s="403" t="s">
        <v>331</v>
      </c>
      <c r="D154" s="403" t="s">
        <v>778</v>
      </c>
      <c r="E154" s="403" t="s">
        <v>779</v>
      </c>
      <c r="F154" s="403" t="s">
        <v>896</v>
      </c>
      <c r="G154" s="403" t="s">
        <v>897</v>
      </c>
      <c r="H154" s="403">
        <v>40</v>
      </c>
      <c r="I154" s="403">
        <f t="shared" si="4"/>
        <v>110</v>
      </c>
      <c r="J154" t="str">
        <f t="shared" si="5"/>
        <v>50423-02077</v>
      </c>
    </row>
    <row r="155" spans="1:10" ht="21" hidden="1" customHeight="1">
      <c r="A155" s="402" t="s">
        <v>873</v>
      </c>
      <c r="B155" s="403" t="s">
        <v>330</v>
      </c>
      <c r="C155" s="403" t="s">
        <v>331</v>
      </c>
      <c r="D155" s="403" t="s">
        <v>778</v>
      </c>
      <c r="E155" s="403" t="s">
        <v>779</v>
      </c>
      <c r="F155" s="403" t="s">
        <v>898</v>
      </c>
      <c r="G155" s="403" t="s">
        <v>899</v>
      </c>
      <c r="H155" s="403">
        <v>38</v>
      </c>
      <c r="I155" s="403">
        <f t="shared" si="4"/>
        <v>106</v>
      </c>
      <c r="J155" t="str">
        <f t="shared" si="5"/>
        <v>50423-02077</v>
      </c>
    </row>
    <row r="156" spans="1:10" ht="21" hidden="1" customHeight="1">
      <c r="A156" s="402" t="s">
        <v>873</v>
      </c>
      <c r="B156" s="403" t="s">
        <v>330</v>
      </c>
      <c r="C156" s="403" t="s">
        <v>331</v>
      </c>
      <c r="D156" s="403" t="s">
        <v>778</v>
      </c>
      <c r="E156" s="403" t="s">
        <v>779</v>
      </c>
      <c r="F156" s="403" t="s">
        <v>900</v>
      </c>
      <c r="G156" s="403" t="s">
        <v>901</v>
      </c>
      <c r="H156" s="403">
        <v>29</v>
      </c>
      <c r="I156" s="403">
        <f t="shared" si="4"/>
        <v>86</v>
      </c>
      <c r="J156" t="str">
        <f t="shared" si="5"/>
        <v>50423-02077</v>
      </c>
    </row>
    <row r="157" spans="1:10" ht="21" hidden="1" customHeight="1">
      <c r="A157" s="402" t="s">
        <v>873</v>
      </c>
      <c r="B157" s="403" t="s">
        <v>330</v>
      </c>
      <c r="C157" s="403" t="s">
        <v>331</v>
      </c>
      <c r="D157" s="403" t="s">
        <v>778</v>
      </c>
      <c r="E157" s="403" t="s">
        <v>779</v>
      </c>
      <c r="F157" s="403" t="s">
        <v>902</v>
      </c>
      <c r="G157" s="403" t="s">
        <v>903</v>
      </c>
      <c r="H157" s="403">
        <v>17</v>
      </c>
      <c r="I157" s="403">
        <f t="shared" si="4"/>
        <v>58</v>
      </c>
      <c r="J157" t="str">
        <f t="shared" si="5"/>
        <v>50423-02077</v>
      </c>
    </row>
    <row r="158" spans="1:10" ht="21" hidden="1" customHeight="1">
      <c r="A158" s="402" t="s">
        <v>904</v>
      </c>
      <c r="B158" s="403" t="s">
        <v>332</v>
      </c>
      <c r="C158" s="403" t="s">
        <v>905</v>
      </c>
      <c r="D158" s="403" t="s">
        <v>83</v>
      </c>
      <c r="E158" s="403" t="s">
        <v>151</v>
      </c>
      <c r="F158" s="403" t="s">
        <v>906</v>
      </c>
      <c r="G158" s="403" t="s">
        <v>907</v>
      </c>
      <c r="H158" s="403">
        <v>15</v>
      </c>
      <c r="I158" s="403">
        <f t="shared" si="4"/>
        <v>54</v>
      </c>
      <c r="J158" t="str">
        <f t="shared" si="5"/>
        <v>50279-01149</v>
      </c>
    </row>
    <row r="159" spans="1:10" ht="21" hidden="1" customHeight="1">
      <c r="A159" s="402" t="s">
        <v>904</v>
      </c>
      <c r="B159" s="403" t="s">
        <v>332</v>
      </c>
      <c r="C159" s="403" t="s">
        <v>905</v>
      </c>
      <c r="D159" s="403" t="s">
        <v>83</v>
      </c>
      <c r="E159" s="403" t="s">
        <v>151</v>
      </c>
      <c r="F159" s="403" t="s">
        <v>908</v>
      </c>
      <c r="G159" s="403" t="s">
        <v>909</v>
      </c>
      <c r="H159" s="403">
        <v>38</v>
      </c>
      <c r="I159" s="403">
        <f t="shared" si="4"/>
        <v>106</v>
      </c>
      <c r="J159" t="str">
        <f t="shared" si="5"/>
        <v>50279-01149</v>
      </c>
    </row>
    <row r="160" spans="1:10" ht="21" hidden="1" customHeight="1">
      <c r="A160" s="402" t="s">
        <v>904</v>
      </c>
      <c r="B160" s="403" t="s">
        <v>332</v>
      </c>
      <c r="C160" s="403" t="s">
        <v>905</v>
      </c>
      <c r="D160" s="403" t="s">
        <v>83</v>
      </c>
      <c r="E160" s="403" t="s">
        <v>151</v>
      </c>
      <c r="F160" s="403" t="s">
        <v>910</v>
      </c>
      <c r="G160" s="403" t="s">
        <v>911</v>
      </c>
      <c r="H160" s="403">
        <v>44</v>
      </c>
      <c r="I160" s="403">
        <f t="shared" si="4"/>
        <v>120</v>
      </c>
      <c r="J160" t="str">
        <f t="shared" si="5"/>
        <v>50279-01149</v>
      </c>
    </row>
    <row r="161" spans="1:10" ht="21" hidden="1" customHeight="1">
      <c r="A161" s="402" t="s">
        <v>904</v>
      </c>
      <c r="B161" s="403" t="s">
        <v>332</v>
      </c>
      <c r="C161" s="403" t="s">
        <v>905</v>
      </c>
      <c r="D161" s="403" t="s">
        <v>83</v>
      </c>
      <c r="E161" s="403" t="s">
        <v>151</v>
      </c>
      <c r="F161" s="403" t="s">
        <v>912</v>
      </c>
      <c r="G161" s="403" t="s">
        <v>913</v>
      </c>
      <c r="H161" s="403">
        <v>27</v>
      </c>
      <c r="I161" s="403">
        <f t="shared" si="4"/>
        <v>80</v>
      </c>
      <c r="J161" t="str">
        <f t="shared" si="5"/>
        <v>50279-01149</v>
      </c>
    </row>
    <row r="162" spans="1:10" ht="21" hidden="1" customHeight="1">
      <c r="A162" s="402" t="s">
        <v>904</v>
      </c>
      <c r="B162" s="403" t="s">
        <v>332</v>
      </c>
      <c r="C162" s="403" t="s">
        <v>905</v>
      </c>
      <c r="D162" s="403" t="s">
        <v>83</v>
      </c>
      <c r="E162" s="403" t="s">
        <v>151</v>
      </c>
      <c r="F162" s="403" t="s">
        <v>914</v>
      </c>
      <c r="G162" s="403" t="s">
        <v>915</v>
      </c>
      <c r="H162" s="403">
        <v>20</v>
      </c>
      <c r="I162" s="403">
        <f t="shared" si="4"/>
        <v>66</v>
      </c>
      <c r="J162" t="str">
        <f t="shared" si="5"/>
        <v>50279-01149</v>
      </c>
    </row>
    <row r="163" spans="1:10" ht="21" hidden="1" customHeight="1">
      <c r="A163" s="402" t="s">
        <v>904</v>
      </c>
      <c r="B163" s="403" t="s">
        <v>332</v>
      </c>
      <c r="C163" s="403" t="s">
        <v>905</v>
      </c>
      <c r="D163" s="403" t="s">
        <v>84</v>
      </c>
      <c r="E163" s="403" t="s">
        <v>152</v>
      </c>
      <c r="F163" s="403" t="s">
        <v>916</v>
      </c>
      <c r="G163" s="403" t="s">
        <v>917</v>
      </c>
      <c r="H163" s="403">
        <v>15</v>
      </c>
      <c r="I163" s="403">
        <f t="shared" si="4"/>
        <v>54</v>
      </c>
      <c r="J163" t="str">
        <f t="shared" si="5"/>
        <v>50279-06210</v>
      </c>
    </row>
    <row r="164" spans="1:10" ht="21" hidden="1" customHeight="1">
      <c r="A164" s="402" t="s">
        <v>904</v>
      </c>
      <c r="B164" s="403" t="s">
        <v>332</v>
      </c>
      <c r="C164" s="403" t="s">
        <v>905</v>
      </c>
      <c r="D164" s="403" t="s">
        <v>84</v>
      </c>
      <c r="E164" s="403" t="s">
        <v>152</v>
      </c>
      <c r="F164" s="403" t="s">
        <v>918</v>
      </c>
      <c r="G164" s="403" t="s">
        <v>919</v>
      </c>
      <c r="H164" s="403">
        <v>38</v>
      </c>
      <c r="I164" s="403">
        <f t="shared" si="4"/>
        <v>106</v>
      </c>
      <c r="J164" t="str">
        <f t="shared" si="5"/>
        <v>50279-06210</v>
      </c>
    </row>
    <row r="165" spans="1:10" ht="21" hidden="1" customHeight="1">
      <c r="A165" s="402" t="s">
        <v>904</v>
      </c>
      <c r="B165" s="403" t="s">
        <v>332</v>
      </c>
      <c r="C165" s="403" t="s">
        <v>905</v>
      </c>
      <c r="D165" s="403" t="s">
        <v>84</v>
      </c>
      <c r="E165" s="403" t="s">
        <v>152</v>
      </c>
      <c r="F165" s="403" t="s">
        <v>920</v>
      </c>
      <c r="G165" s="403" t="s">
        <v>921</v>
      </c>
      <c r="H165" s="403">
        <v>44</v>
      </c>
      <c r="I165" s="403">
        <f t="shared" si="4"/>
        <v>120</v>
      </c>
      <c r="J165" t="str">
        <f t="shared" si="5"/>
        <v>50279-06210</v>
      </c>
    </row>
    <row r="166" spans="1:10" ht="21" hidden="1" customHeight="1">
      <c r="A166" s="402" t="s">
        <v>904</v>
      </c>
      <c r="B166" s="403" t="s">
        <v>332</v>
      </c>
      <c r="C166" s="403" t="s">
        <v>905</v>
      </c>
      <c r="D166" s="403" t="s">
        <v>84</v>
      </c>
      <c r="E166" s="403" t="s">
        <v>152</v>
      </c>
      <c r="F166" s="403" t="s">
        <v>922</v>
      </c>
      <c r="G166" s="403" t="s">
        <v>923</v>
      </c>
      <c r="H166" s="403">
        <v>34</v>
      </c>
      <c r="I166" s="403">
        <f t="shared" si="4"/>
        <v>98</v>
      </c>
      <c r="J166" t="str">
        <f t="shared" si="5"/>
        <v>50279-06210</v>
      </c>
    </row>
    <row r="167" spans="1:10" ht="21" hidden="1" customHeight="1">
      <c r="A167" s="402" t="s">
        <v>904</v>
      </c>
      <c r="B167" s="403" t="s">
        <v>332</v>
      </c>
      <c r="C167" s="403" t="s">
        <v>905</v>
      </c>
      <c r="D167" s="403" t="s">
        <v>84</v>
      </c>
      <c r="E167" s="403" t="s">
        <v>152</v>
      </c>
      <c r="F167" s="403" t="s">
        <v>924</v>
      </c>
      <c r="G167" s="403" t="s">
        <v>925</v>
      </c>
      <c r="H167" s="403">
        <v>10</v>
      </c>
      <c r="I167" s="403">
        <f t="shared" si="4"/>
        <v>44</v>
      </c>
      <c r="J167" t="str">
        <f t="shared" si="5"/>
        <v>50279-06210</v>
      </c>
    </row>
    <row r="168" spans="1:10" ht="21" hidden="1" customHeight="1">
      <c r="A168" s="402" t="s">
        <v>904</v>
      </c>
      <c r="B168" s="403" t="s">
        <v>332</v>
      </c>
      <c r="C168" s="403" t="s">
        <v>905</v>
      </c>
      <c r="D168" s="403" t="s">
        <v>333</v>
      </c>
      <c r="E168" s="403" t="s">
        <v>334</v>
      </c>
      <c r="F168" s="403" t="s">
        <v>335</v>
      </c>
      <c r="G168" s="403" t="s">
        <v>336</v>
      </c>
      <c r="H168" s="403">
        <v>23</v>
      </c>
      <c r="I168" s="403">
        <f t="shared" si="4"/>
        <v>72</v>
      </c>
      <c r="J168" t="str">
        <f t="shared" si="5"/>
        <v>50279-01588</v>
      </c>
    </row>
    <row r="169" spans="1:10" ht="21" hidden="1" customHeight="1">
      <c r="A169" s="402" t="s">
        <v>904</v>
      </c>
      <c r="B169" s="403" t="s">
        <v>332</v>
      </c>
      <c r="C169" s="403" t="s">
        <v>905</v>
      </c>
      <c r="D169" s="403" t="s">
        <v>333</v>
      </c>
      <c r="E169" s="403" t="s">
        <v>334</v>
      </c>
      <c r="F169" s="403" t="s">
        <v>337</v>
      </c>
      <c r="G169" s="403" t="s">
        <v>338</v>
      </c>
      <c r="H169" s="403">
        <v>58</v>
      </c>
      <c r="I169" s="403">
        <f t="shared" si="4"/>
        <v>152</v>
      </c>
      <c r="J169" t="str">
        <f t="shared" si="5"/>
        <v>50279-01588</v>
      </c>
    </row>
    <row r="170" spans="1:10" ht="21" hidden="1" customHeight="1">
      <c r="A170" s="402" t="s">
        <v>904</v>
      </c>
      <c r="B170" s="403" t="s">
        <v>332</v>
      </c>
      <c r="C170" s="403" t="s">
        <v>905</v>
      </c>
      <c r="D170" s="403" t="s">
        <v>333</v>
      </c>
      <c r="E170" s="403" t="s">
        <v>334</v>
      </c>
      <c r="F170" s="403" t="s">
        <v>339</v>
      </c>
      <c r="G170" s="403" t="s">
        <v>340</v>
      </c>
      <c r="H170" s="403">
        <v>67</v>
      </c>
      <c r="I170" s="403">
        <f t="shared" si="4"/>
        <v>172</v>
      </c>
      <c r="J170" t="str">
        <f t="shared" si="5"/>
        <v>50279-01588</v>
      </c>
    </row>
    <row r="171" spans="1:10" ht="21" hidden="1" customHeight="1">
      <c r="A171" s="402" t="s">
        <v>904</v>
      </c>
      <c r="B171" s="403" t="s">
        <v>332</v>
      </c>
      <c r="C171" s="403" t="s">
        <v>905</v>
      </c>
      <c r="D171" s="403" t="s">
        <v>333</v>
      </c>
      <c r="E171" s="403" t="s">
        <v>334</v>
      </c>
      <c r="F171" s="403" t="s">
        <v>341</v>
      </c>
      <c r="G171" s="403" t="s">
        <v>342</v>
      </c>
      <c r="H171" s="403">
        <v>40</v>
      </c>
      <c r="I171" s="403">
        <f t="shared" si="4"/>
        <v>110</v>
      </c>
      <c r="J171" t="str">
        <f t="shared" si="5"/>
        <v>50279-01588</v>
      </c>
    </row>
    <row r="172" spans="1:10" ht="21" hidden="1" customHeight="1">
      <c r="A172" s="402" t="s">
        <v>904</v>
      </c>
      <c r="B172" s="403" t="s">
        <v>332</v>
      </c>
      <c r="C172" s="403" t="s">
        <v>905</v>
      </c>
      <c r="D172" s="403" t="s">
        <v>333</v>
      </c>
      <c r="E172" s="403" t="s">
        <v>334</v>
      </c>
      <c r="F172" s="403" t="s">
        <v>343</v>
      </c>
      <c r="G172" s="403" t="s">
        <v>344</v>
      </c>
      <c r="H172" s="403">
        <v>12</v>
      </c>
      <c r="I172" s="403">
        <f t="shared" si="4"/>
        <v>48</v>
      </c>
      <c r="J172" t="str">
        <f t="shared" si="5"/>
        <v>50279-01588</v>
      </c>
    </row>
    <row r="173" spans="1:10" ht="21" hidden="1" customHeight="1">
      <c r="A173" s="402" t="s">
        <v>904</v>
      </c>
      <c r="B173" s="403" t="s">
        <v>332</v>
      </c>
      <c r="C173" s="403" t="s">
        <v>905</v>
      </c>
      <c r="D173" s="403" t="s">
        <v>745</v>
      </c>
      <c r="E173" s="403" t="s">
        <v>746</v>
      </c>
      <c r="F173" s="403" t="s">
        <v>926</v>
      </c>
      <c r="G173" s="403" t="s">
        <v>927</v>
      </c>
      <c r="H173" s="403">
        <v>39</v>
      </c>
      <c r="I173" s="403">
        <f t="shared" si="4"/>
        <v>108</v>
      </c>
      <c r="J173" t="str">
        <f t="shared" si="5"/>
        <v>50279-01898</v>
      </c>
    </row>
    <row r="174" spans="1:10" ht="21" hidden="1" customHeight="1">
      <c r="A174" s="402" t="s">
        <v>904</v>
      </c>
      <c r="B174" s="403" t="s">
        <v>332</v>
      </c>
      <c r="C174" s="403" t="s">
        <v>905</v>
      </c>
      <c r="D174" s="403" t="s">
        <v>745</v>
      </c>
      <c r="E174" s="403" t="s">
        <v>746</v>
      </c>
      <c r="F174" s="403" t="s">
        <v>928</v>
      </c>
      <c r="G174" s="403" t="s">
        <v>929</v>
      </c>
      <c r="H174" s="403">
        <v>78</v>
      </c>
      <c r="I174" s="403">
        <f t="shared" si="4"/>
        <v>196</v>
      </c>
      <c r="J174" t="str">
        <f t="shared" si="5"/>
        <v>50279-01898</v>
      </c>
    </row>
    <row r="175" spans="1:10" ht="21" hidden="1" customHeight="1">
      <c r="A175" s="402" t="s">
        <v>904</v>
      </c>
      <c r="B175" s="403" t="s">
        <v>332</v>
      </c>
      <c r="C175" s="403" t="s">
        <v>905</v>
      </c>
      <c r="D175" s="403" t="s">
        <v>745</v>
      </c>
      <c r="E175" s="403" t="s">
        <v>746</v>
      </c>
      <c r="F175" s="403" t="s">
        <v>930</v>
      </c>
      <c r="G175" s="403" t="s">
        <v>931</v>
      </c>
      <c r="H175" s="403">
        <v>79</v>
      </c>
      <c r="I175" s="403">
        <f t="shared" si="4"/>
        <v>198</v>
      </c>
      <c r="J175" t="str">
        <f t="shared" si="5"/>
        <v>50279-01898</v>
      </c>
    </row>
    <row r="176" spans="1:10" ht="21" hidden="1" customHeight="1">
      <c r="A176" s="402" t="s">
        <v>904</v>
      </c>
      <c r="B176" s="403" t="s">
        <v>332</v>
      </c>
      <c r="C176" s="403" t="s">
        <v>905</v>
      </c>
      <c r="D176" s="403" t="s">
        <v>745</v>
      </c>
      <c r="E176" s="403" t="s">
        <v>746</v>
      </c>
      <c r="F176" s="403" t="s">
        <v>932</v>
      </c>
      <c r="G176" s="403" t="s">
        <v>933</v>
      </c>
      <c r="H176" s="403">
        <v>47</v>
      </c>
      <c r="I176" s="403">
        <f t="shared" si="4"/>
        <v>128</v>
      </c>
      <c r="J176" t="str">
        <f t="shared" si="5"/>
        <v>50279-01898</v>
      </c>
    </row>
    <row r="177" spans="1:10" ht="21" hidden="1" customHeight="1">
      <c r="A177" s="402" t="s">
        <v>904</v>
      </c>
      <c r="B177" s="403" t="s">
        <v>332</v>
      </c>
      <c r="C177" s="403" t="s">
        <v>905</v>
      </c>
      <c r="D177" s="403" t="s">
        <v>745</v>
      </c>
      <c r="E177" s="403" t="s">
        <v>746</v>
      </c>
      <c r="F177" s="403" t="s">
        <v>934</v>
      </c>
      <c r="G177" s="403" t="s">
        <v>935</v>
      </c>
      <c r="H177" s="403">
        <v>10</v>
      </c>
      <c r="I177" s="403">
        <f t="shared" si="4"/>
        <v>44</v>
      </c>
      <c r="J177" t="str">
        <f t="shared" si="5"/>
        <v>50279-01898</v>
      </c>
    </row>
    <row r="178" spans="1:10" ht="21" hidden="1" customHeight="1">
      <c r="A178" s="402" t="s">
        <v>936</v>
      </c>
      <c r="B178" s="403" t="s">
        <v>937</v>
      </c>
      <c r="C178" s="403" t="s">
        <v>938</v>
      </c>
      <c r="D178" s="403" t="s">
        <v>177</v>
      </c>
      <c r="E178" s="403" t="s">
        <v>178</v>
      </c>
      <c r="F178" s="403" t="s">
        <v>939</v>
      </c>
      <c r="G178" s="403" t="s">
        <v>940</v>
      </c>
      <c r="H178" s="403">
        <v>23</v>
      </c>
      <c r="I178" s="403">
        <f t="shared" si="4"/>
        <v>72</v>
      </c>
      <c r="J178" t="str">
        <f t="shared" si="5"/>
        <v>50654-00001</v>
      </c>
    </row>
    <row r="179" spans="1:10" ht="21" hidden="1" customHeight="1">
      <c r="A179" s="402" t="s">
        <v>936</v>
      </c>
      <c r="B179" s="403" t="s">
        <v>937</v>
      </c>
      <c r="C179" s="403" t="s">
        <v>938</v>
      </c>
      <c r="D179" s="403" t="s">
        <v>177</v>
      </c>
      <c r="E179" s="403" t="s">
        <v>178</v>
      </c>
      <c r="F179" s="403" t="s">
        <v>941</v>
      </c>
      <c r="G179" s="403" t="s">
        <v>942</v>
      </c>
      <c r="H179" s="403">
        <v>46</v>
      </c>
      <c r="I179" s="403">
        <f t="shared" si="4"/>
        <v>124</v>
      </c>
      <c r="J179" t="str">
        <f t="shared" si="5"/>
        <v>50654-00001</v>
      </c>
    </row>
    <row r="180" spans="1:10" ht="21" hidden="1" customHeight="1">
      <c r="A180" s="402" t="s">
        <v>936</v>
      </c>
      <c r="B180" s="403" t="s">
        <v>937</v>
      </c>
      <c r="C180" s="403" t="s">
        <v>938</v>
      </c>
      <c r="D180" s="403" t="s">
        <v>177</v>
      </c>
      <c r="E180" s="403" t="s">
        <v>178</v>
      </c>
      <c r="F180" s="403" t="s">
        <v>943</v>
      </c>
      <c r="G180" s="403" t="s">
        <v>944</v>
      </c>
      <c r="H180" s="403">
        <v>44</v>
      </c>
      <c r="I180" s="403">
        <f t="shared" si="4"/>
        <v>120</v>
      </c>
      <c r="J180" t="str">
        <f t="shared" si="5"/>
        <v>50654-00001</v>
      </c>
    </row>
    <row r="181" spans="1:10" ht="21" hidden="1" customHeight="1">
      <c r="A181" s="402" t="s">
        <v>936</v>
      </c>
      <c r="B181" s="403" t="s">
        <v>937</v>
      </c>
      <c r="C181" s="403" t="s">
        <v>938</v>
      </c>
      <c r="D181" s="403" t="s">
        <v>177</v>
      </c>
      <c r="E181" s="403" t="s">
        <v>178</v>
      </c>
      <c r="F181" s="403" t="s">
        <v>945</v>
      </c>
      <c r="G181" s="403" t="s">
        <v>946</v>
      </c>
      <c r="H181" s="403">
        <v>29</v>
      </c>
      <c r="I181" s="403">
        <f t="shared" si="4"/>
        <v>86</v>
      </c>
      <c r="J181" t="str">
        <f t="shared" si="5"/>
        <v>50654-00001</v>
      </c>
    </row>
    <row r="182" spans="1:10" ht="21" hidden="1" customHeight="1">
      <c r="A182" s="402" t="s">
        <v>936</v>
      </c>
      <c r="B182" s="403" t="s">
        <v>937</v>
      </c>
      <c r="C182" s="403" t="s">
        <v>938</v>
      </c>
      <c r="D182" s="403" t="s">
        <v>177</v>
      </c>
      <c r="E182" s="403" t="s">
        <v>178</v>
      </c>
      <c r="F182" s="403" t="s">
        <v>947</v>
      </c>
      <c r="G182" s="403" t="s">
        <v>948</v>
      </c>
      <c r="H182" s="403">
        <v>8</v>
      </c>
      <c r="I182" s="403">
        <f t="shared" si="4"/>
        <v>38</v>
      </c>
      <c r="J182" t="str">
        <f t="shared" si="5"/>
        <v>50654-00001</v>
      </c>
    </row>
    <row r="183" spans="1:10" ht="21" hidden="1" customHeight="1">
      <c r="A183" s="402" t="s">
        <v>949</v>
      </c>
      <c r="B183" s="403" t="s">
        <v>950</v>
      </c>
      <c r="C183" s="403" t="s">
        <v>951</v>
      </c>
      <c r="D183" s="403" t="s">
        <v>177</v>
      </c>
      <c r="E183" s="403" t="s">
        <v>178</v>
      </c>
      <c r="F183" s="403" t="s">
        <v>952</v>
      </c>
      <c r="G183" s="403" t="s">
        <v>953</v>
      </c>
      <c r="H183" s="403">
        <v>16</v>
      </c>
      <c r="I183" s="403">
        <f t="shared" si="4"/>
        <v>56</v>
      </c>
      <c r="J183" t="str">
        <f t="shared" si="5"/>
        <v>50653-00001</v>
      </c>
    </row>
    <row r="184" spans="1:10" ht="21" hidden="1" customHeight="1">
      <c r="A184" s="402" t="s">
        <v>949</v>
      </c>
      <c r="B184" s="403" t="s">
        <v>950</v>
      </c>
      <c r="C184" s="403" t="s">
        <v>951</v>
      </c>
      <c r="D184" s="403" t="s">
        <v>177</v>
      </c>
      <c r="E184" s="403" t="s">
        <v>178</v>
      </c>
      <c r="F184" s="403" t="s">
        <v>954</v>
      </c>
      <c r="G184" s="403" t="s">
        <v>955</v>
      </c>
      <c r="H184" s="403">
        <v>45</v>
      </c>
      <c r="I184" s="403">
        <f t="shared" si="4"/>
        <v>122</v>
      </c>
      <c r="J184" t="str">
        <f t="shared" si="5"/>
        <v>50653-00001</v>
      </c>
    </row>
    <row r="185" spans="1:10" ht="21" hidden="1" customHeight="1">
      <c r="A185" s="402" t="s">
        <v>949</v>
      </c>
      <c r="B185" s="403" t="s">
        <v>950</v>
      </c>
      <c r="C185" s="403" t="s">
        <v>951</v>
      </c>
      <c r="D185" s="403" t="s">
        <v>177</v>
      </c>
      <c r="E185" s="403" t="s">
        <v>178</v>
      </c>
      <c r="F185" s="403" t="s">
        <v>956</v>
      </c>
      <c r="G185" s="403" t="s">
        <v>957</v>
      </c>
      <c r="H185" s="403">
        <v>45</v>
      </c>
      <c r="I185" s="403">
        <f t="shared" si="4"/>
        <v>122</v>
      </c>
      <c r="J185" t="str">
        <f t="shared" si="5"/>
        <v>50653-00001</v>
      </c>
    </row>
    <row r="186" spans="1:10" ht="21" hidden="1" customHeight="1">
      <c r="A186" s="402" t="s">
        <v>949</v>
      </c>
      <c r="B186" s="403" t="s">
        <v>950</v>
      </c>
      <c r="C186" s="403" t="s">
        <v>951</v>
      </c>
      <c r="D186" s="403" t="s">
        <v>177</v>
      </c>
      <c r="E186" s="403" t="s">
        <v>178</v>
      </c>
      <c r="F186" s="403" t="s">
        <v>958</v>
      </c>
      <c r="G186" s="403" t="s">
        <v>959</v>
      </c>
      <c r="H186" s="403">
        <v>31</v>
      </c>
      <c r="I186" s="403">
        <f t="shared" si="4"/>
        <v>90</v>
      </c>
      <c r="J186" t="str">
        <f t="shared" si="5"/>
        <v>50653-00001</v>
      </c>
    </row>
    <row r="187" spans="1:10" ht="21" hidden="1" customHeight="1">
      <c r="A187" s="402" t="s">
        <v>949</v>
      </c>
      <c r="B187" s="403" t="s">
        <v>950</v>
      </c>
      <c r="C187" s="403" t="s">
        <v>951</v>
      </c>
      <c r="D187" s="403" t="s">
        <v>177</v>
      </c>
      <c r="E187" s="403" t="s">
        <v>178</v>
      </c>
      <c r="F187" s="403" t="s">
        <v>960</v>
      </c>
      <c r="G187" s="403" t="s">
        <v>961</v>
      </c>
      <c r="H187" s="403">
        <v>13</v>
      </c>
      <c r="I187" s="403">
        <f t="shared" si="4"/>
        <v>50</v>
      </c>
      <c r="J187" t="str">
        <f t="shared" si="5"/>
        <v>50653-00001</v>
      </c>
    </row>
    <row r="188" spans="1:10" s="409" customFormat="1" ht="35.25" hidden="1" customHeight="1">
      <c r="A188" s="407" t="s">
        <v>962</v>
      </c>
      <c r="B188" s="408" t="s">
        <v>346</v>
      </c>
      <c r="C188" s="408" t="s">
        <v>963</v>
      </c>
      <c r="D188" s="408" t="s">
        <v>177</v>
      </c>
      <c r="E188" s="408" t="s">
        <v>178</v>
      </c>
      <c r="F188" s="408" t="s">
        <v>964</v>
      </c>
      <c r="G188" s="408" t="s">
        <v>965</v>
      </c>
      <c r="H188" s="403">
        <v>46</v>
      </c>
      <c r="I188" s="408">
        <f t="shared" si="4"/>
        <v>124</v>
      </c>
      <c r="J188" s="409" t="str">
        <f t="shared" si="5"/>
        <v>50283-00001</v>
      </c>
    </row>
    <row r="189" spans="1:10" s="409" customFormat="1" ht="35.25" hidden="1" customHeight="1">
      <c r="A189" s="407" t="s">
        <v>962</v>
      </c>
      <c r="B189" s="408" t="s">
        <v>346</v>
      </c>
      <c r="C189" s="408" t="s">
        <v>963</v>
      </c>
      <c r="D189" s="408" t="s">
        <v>177</v>
      </c>
      <c r="E189" s="408" t="s">
        <v>178</v>
      </c>
      <c r="F189" s="408" t="s">
        <v>966</v>
      </c>
      <c r="G189" s="408" t="s">
        <v>967</v>
      </c>
      <c r="H189" s="403">
        <v>80</v>
      </c>
      <c r="I189" s="408">
        <f t="shared" si="4"/>
        <v>200</v>
      </c>
      <c r="J189" s="409" t="str">
        <f t="shared" si="5"/>
        <v>50283-00001</v>
      </c>
    </row>
    <row r="190" spans="1:10" s="409" customFormat="1" ht="35.25" hidden="1" customHeight="1">
      <c r="A190" s="407" t="s">
        <v>962</v>
      </c>
      <c r="B190" s="408" t="s">
        <v>346</v>
      </c>
      <c r="C190" s="408" t="s">
        <v>963</v>
      </c>
      <c r="D190" s="408" t="s">
        <v>177</v>
      </c>
      <c r="E190" s="408" t="s">
        <v>178</v>
      </c>
      <c r="F190" s="408" t="s">
        <v>968</v>
      </c>
      <c r="G190" s="408" t="s">
        <v>969</v>
      </c>
      <c r="H190" s="403">
        <v>85</v>
      </c>
      <c r="I190" s="408">
        <f t="shared" si="4"/>
        <v>214</v>
      </c>
      <c r="J190" s="409" t="str">
        <f t="shared" si="5"/>
        <v>50283-00001</v>
      </c>
    </row>
    <row r="191" spans="1:10" s="409" customFormat="1" ht="35.25" hidden="1" customHeight="1">
      <c r="A191" s="407" t="s">
        <v>962</v>
      </c>
      <c r="B191" s="408" t="s">
        <v>346</v>
      </c>
      <c r="C191" s="408" t="s">
        <v>963</v>
      </c>
      <c r="D191" s="408" t="s">
        <v>177</v>
      </c>
      <c r="E191" s="408" t="s">
        <v>178</v>
      </c>
      <c r="F191" s="408" t="s">
        <v>970</v>
      </c>
      <c r="G191" s="408" t="s">
        <v>971</v>
      </c>
      <c r="H191" s="403">
        <v>49</v>
      </c>
      <c r="I191" s="408">
        <f t="shared" si="4"/>
        <v>132</v>
      </c>
      <c r="J191" s="409" t="str">
        <f t="shared" si="5"/>
        <v>50283-00001</v>
      </c>
    </row>
    <row r="192" spans="1:10" s="409" customFormat="1" ht="35.25" hidden="1" customHeight="1">
      <c r="A192" s="407" t="s">
        <v>962</v>
      </c>
      <c r="B192" s="408" t="s">
        <v>346</v>
      </c>
      <c r="C192" s="408" t="s">
        <v>963</v>
      </c>
      <c r="D192" s="408" t="s">
        <v>177</v>
      </c>
      <c r="E192" s="408" t="s">
        <v>178</v>
      </c>
      <c r="F192" s="408" t="s">
        <v>972</v>
      </c>
      <c r="G192" s="408" t="s">
        <v>973</v>
      </c>
      <c r="H192" s="403">
        <v>14</v>
      </c>
      <c r="I192" s="408">
        <f t="shared" si="4"/>
        <v>52</v>
      </c>
      <c r="J192" s="409" t="str">
        <f t="shared" si="5"/>
        <v>50283-00001</v>
      </c>
    </row>
    <row r="193" spans="1:10" s="409" customFormat="1" ht="35.25" hidden="1" customHeight="1">
      <c r="A193" s="407" t="s">
        <v>962</v>
      </c>
      <c r="B193" s="408" t="s">
        <v>346</v>
      </c>
      <c r="C193" s="408" t="s">
        <v>963</v>
      </c>
      <c r="D193" s="408" t="s">
        <v>333</v>
      </c>
      <c r="E193" s="408" t="s">
        <v>334</v>
      </c>
      <c r="F193" s="408" t="s">
        <v>347</v>
      </c>
      <c r="G193" s="408" t="s">
        <v>348</v>
      </c>
      <c r="H193" s="403">
        <v>36</v>
      </c>
      <c r="I193" s="408">
        <f t="shared" si="4"/>
        <v>102</v>
      </c>
      <c r="J193" s="409" t="str">
        <f t="shared" si="5"/>
        <v>50283-01588</v>
      </c>
    </row>
    <row r="194" spans="1:10" s="409" customFormat="1" ht="35.25" hidden="1" customHeight="1">
      <c r="A194" s="407" t="s">
        <v>962</v>
      </c>
      <c r="B194" s="408" t="s">
        <v>346</v>
      </c>
      <c r="C194" s="408" t="s">
        <v>963</v>
      </c>
      <c r="D194" s="408" t="s">
        <v>333</v>
      </c>
      <c r="E194" s="408" t="s">
        <v>334</v>
      </c>
      <c r="F194" s="408" t="s">
        <v>349</v>
      </c>
      <c r="G194" s="408" t="s">
        <v>350</v>
      </c>
      <c r="H194" s="403">
        <v>50</v>
      </c>
      <c r="I194" s="408">
        <f t="shared" si="4"/>
        <v>134</v>
      </c>
      <c r="J194" s="409" t="str">
        <f t="shared" si="5"/>
        <v>50283-01588</v>
      </c>
    </row>
    <row r="195" spans="1:10" s="409" customFormat="1" ht="35.25" hidden="1" customHeight="1">
      <c r="A195" s="407" t="s">
        <v>962</v>
      </c>
      <c r="B195" s="408" t="s">
        <v>346</v>
      </c>
      <c r="C195" s="408" t="s">
        <v>963</v>
      </c>
      <c r="D195" s="408" t="s">
        <v>333</v>
      </c>
      <c r="E195" s="408" t="s">
        <v>334</v>
      </c>
      <c r="F195" s="408" t="s">
        <v>351</v>
      </c>
      <c r="G195" s="408" t="s">
        <v>352</v>
      </c>
      <c r="H195" s="403">
        <v>47</v>
      </c>
      <c r="I195" s="408">
        <f t="shared" si="4"/>
        <v>128</v>
      </c>
      <c r="J195" s="409" t="str">
        <f t="shared" si="5"/>
        <v>50283-01588</v>
      </c>
    </row>
    <row r="196" spans="1:10" s="409" customFormat="1" ht="35.25" hidden="1" customHeight="1">
      <c r="A196" s="407" t="s">
        <v>962</v>
      </c>
      <c r="B196" s="408" t="s">
        <v>346</v>
      </c>
      <c r="C196" s="408" t="s">
        <v>963</v>
      </c>
      <c r="D196" s="408" t="s">
        <v>333</v>
      </c>
      <c r="E196" s="408" t="s">
        <v>334</v>
      </c>
      <c r="F196" s="408" t="s">
        <v>353</v>
      </c>
      <c r="G196" s="408" t="s">
        <v>354</v>
      </c>
      <c r="H196" s="403">
        <v>35</v>
      </c>
      <c r="I196" s="408">
        <f t="shared" ref="I196:I259" si="6">(ROUND(H196*$J$1,0)+$K$1)*2+ROUND((H196*$J$1)/20,0)*2</f>
        <v>100</v>
      </c>
      <c r="J196" s="409" t="str">
        <f t="shared" ref="J196:J259" si="7">LEFT(F196,11)</f>
        <v>50283-01588</v>
      </c>
    </row>
    <row r="197" spans="1:10" s="409" customFormat="1" ht="35.25" hidden="1" customHeight="1">
      <c r="A197" s="407" t="s">
        <v>962</v>
      </c>
      <c r="B197" s="408" t="s">
        <v>346</v>
      </c>
      <c r="C197" s="408" t="s">
        <v>963</v>
      </c>
      <c r="D197" s="408" t="s">
        <v>333</v>
      </c>
      <c r="E197" s="408" t="s">
        <v>334</v>
      </c>
      <c r="F197" s="408" t="s">
        <v>355</v>
      </c>
      <c r="G197" s="408" t="s">
        <v>356</v>
      </c>
      <c r="H197" s="403">
        <v>14</v>
      </c>
      <c r="I197" s="408">
        <f t="shared" si="6"/>
        <v>52</v>
      </c>
      <c r="J197" s="409" t="str">
        <f t="shared" si="7"/>
        <v>50283-01588</v>
      </c>
    </row>
    <row r="198" spans="1:10" s="409" customFormat="1" ht="35.25" hidden="1" customHeight="1">
      <c r="A198" s="407" t="s">
        <v>962</v>
      </c>
      <c r="B198" s="408" t="s">
        <v>346</v>
      </c>
      <c r="C198" s="408" t="s">
        <v>963</v>
      </c>
      <c r="D198" s="408" t="s">
        <v>189</v>
      </c>
      <c r="E198" s="408" t="s">
        <v>190</v>
      </c>
      <c r="F198" s="408" t="s">
        <v>974</v>
      </c>
      <c r="G198" s="408" t="s">
        <v>975</v>
      </c>
      <c r="H198" s="403">
        <v>36</v>
      </c>
      <c r="I198" s="408">
        <f t="shared" si="6"/>
        <v>102</v>
      </c>
      <c r="J198" s="409" t="str">
        <f t="shared" si="7"/>
        <v>50283-06113</v>
      </c>
    </row>
    <row r="199" spans="1:10" s="409" customFormat="1" ht="35.25" hidden="1" customHeight="1">
      <c r="A199" s="407" t="s">
        <v>962</v>
      </c>
      <c r="B199" s="408" t="s">
        <v>346</v>
      </c>
      <c r="C199" s="408" t="s">
        <v>963</v>
      </c>
      <c r="D199" s="408" t="s">
        <v>189</v>
      </c>
      <c r="E199" s="408" t="s">
        <v>190</v>
      </c>
      <c r="F199" s="408" t="s">
        <v>976</v>
      </c>
      <c r="G199" s="408" t="s">
        <v>977</v>
      </c>
      <c r="H199" s="403">
        <v>60</v>
      </c>
      <c r="I199" s="408">
        <f t="shared" si="6"/>
        <v>156</v>
      </c>
      <c r="J199" s="409" t="str">
        <f t="shared" si="7"/>
        <v>50283-06113</v>
      </c>
    </row>
    <row r="200" spans="1:10" s="409" customFormat="1" ht="35.25" hidden="1" customHeight="1">
      <c r="A200" s="407" t="s">
        <v>962</v>
      </c>
      <c r="B200" s="408" t="s">
        <v>346</v>
      </c>
      <c r="C200" s="408" t="s">
        <v>963</v>
      </c>
      <c r="D200" s="408" t="s">
        <v>189</v>
      </c>
      <c r="E200" s="408" t="s">
        <v>190</v>
      </c>
      <c r="F200" s="408" t="s">
        <v>978</v>
      </c>
      <c r="G200" s="408" t="s">
        <v>979</v>
      </c>
      <c r="H200" s="403">
        <v>72</v>
      </c>
      <c r="I200" s="408">
        <f t="shared" si="6"/>
        <v>184</v>
      </c>
      <c r="J200" s="409" t="str">
        <f t="shared" si="7"/>
        <v>50283-06113</v>
      </c>
    </row>
    <row r="201" spans="1:10" s="409" customFormat="1" ht="35.25" hidden="1" customHeight="1">
      <c r="A201" s="407" t="s">
        <v>962</v>
      </c>
      <c r="B201" s="408" t="s">
        <v>346</v>
      </c>
      <c r="C201" s="408" t="s">
        <v>963</v>
      </c>
      <c r="D201" s="408" t="s">
        <v>189</v>
      </c>
      <c r="E201" s="408" t="s">
        <v>190</v>
      </c>
      <c r="F201" s="408" t="s">
        <v>980</v>
      </c>
      <c r="G201" s="408" t="s">
        <v>981</v>
      </c>
      <c r="H201" s="403">
        <v>43</v>
      </c>
      <c r="I201" s="408">
        <f t="shared" si="6"/>
        <v>116</v>
      </c>
      <c r="J201" s="409" t="str">
        <f t="shared" si="7"/>
        <v>50283-06113</v>
      </c>
    </row>
    <row r="202" spans="1:10" s="409" customFormat="1" ht="35.25" hidden="1" customHeight="1">
      <c r="A202" s="407" t="s">
        <v>962</v>
      </c>
      <c r="B202" s="408" t="s">
        <v>346</v>
      </c>
      <c r="C202" s="408" t="s">
        <v>963</v>
      </c>
      <c r="D202" s="408" t="s">
        <v>189</v>
      </c>
      <c r="E202" s="408" t="s">
        <v>190</v>
      </c>
      <c r="F202" s="408" t="s">
        <v>982</v>
      </c>
      <c r="G202" s="408" t="s">
        <v>983</v>
      </c>
      <c r="H202" s="403">
        <v>14</v>
      </c>
      <c r="I202" s="408">
        <f t="shared" si="6"/>
        <v>52</v>
      </c>
      <c r="J202" s="409" t="str">
        <f t="shared" si="7"/>
        <v>50283-06113</v>
      </c>
    </row>
    <row r="203" spans="1:10" ht="21" hidden="1" customHeight="1">
      <c r="A203" s="402" t="s">
        <v>984</v>
      </c>
      <c r="B203" s="403" t="s">
        <v>985</v>
      </c>
      <c r="C203" s="403" t="s">
        <v>986</v>
      </c>
      <c r="D203" s="403" t="s">
        <v>83</v>
      </c>
      <c r="E203" s="403" t="s">
        <v>151</v>
      </c>
      <c r="F203" s="403" t="s">
        <v>987</v>
      </c>
      <c r="G203" s="403" t="s">
        <v>988</v>
      </c>
      <c r="H203" s="403">
        <v>16</v>
      </c>
      <c r="I203" s="403">
        <f t="shared" si="6"/>
        <v>56</v>
      </c>
      <c r="J203" t="str">
        <f t="shared" si="7"/>
        <v>50293-01149</v>
      </c>
    </row>
    <row r="204" spans="1:10" ht="21" hidden="1" customHeight="1">
      <c r="A204" s="402" t="s">
        <v>984</v>
      </c>
      <c r="B204" s="403" t="s">
        <v>985</v>
      </c>
      <c r="C204" s="403" t="s">
        <v>986</v>
      </c>
      <c r="D204" s="403" t="s">
        <v>83</v>
      </c>
      <c r="E204" s="403" t="s">
        <v>151</v>
      </c>
      <c r="F204" s="403" t="s">
        <v>989</v>
      </c>
      <c r="G204" s="403" t="s">
        <v>990</v>
      </c>
      <c r="H204" s="403">
        <v>44</v>
      </c>
      <c r="I204" s="403">
        <f t="shared" si="6"/>
        <v>120</v>
      </c>
      <c r="J204" t="str">
        <f t="shared" si="7"/>
        <v>50293-01149</v>
      </c>
    </row>
    <row r="205" spans="1:10" ht="21" hidden="1" customHeight="1">
      <c r="A205" s="402" t="s">
        <v>984</v>
      </c>
      <c r="B205" s="403" t="s">
        <v>985</v>
      </c>
      <c r="C205" s="403" t="s">
        <v>986</v>
      </c>
      <c r="D205" s="403" t="s">
        <v>83</v>
      </c>
      <c r="E205" s="403" t="s">
        <v>151</v>
      </c>
      <c r="F205" s="403" t="s">
        <v>991</v>
      </c>
      <c r="G205" s="403" t="s">
        <v>992</v>
      </c>
      <c r="H205" s="403">
        <v>45</v>
      </c>
      <c r="I205" s="403">
        <f t="shared" si="6"/>
        <v>122</v>
      </c>
      <c r="J205" t="str">
        <f t="shared" si="7"/>
        <v>50293-01149</v>
      </c>
    </row>
    <row r="206" spans="1:10" ht="21" hidden="1" customHeight="1">
      <c r="A206" s="402" t="s">
        <v>984</v>
      </c>
      <c r="B206" s="403" t="s">
        <v>985</v>
      </c>
      <c r="C206" s="403" t="s">
        <v>986</v>
      </c>
      <c r="D206" s="403" t="s">
        <v>83</v>
      </c>
      <c r="E206" s="403" t="s">
        <v>151</v>
      </c>
      <c r="F206" s="403" t="s">
        <v>993</v>
      </c>
      <c r="G206" s="403" t="s">
        <v>994</v>
      </c>
      <c r="H206" s="403">
        <v>28</v>
      </c>
      <c r="I206" s="403">
        <f t="shared" si="6"/>
        <v>84</v>
      </c>
      <c r="J206" t="str">
        <f t="shared" si="7"/>
        <v>50293-01149</v>
      </c>
    </row>
    <row r="207" spans="1:10" ht="21" hidden="1" customHeight="1">
      <c r="A207" s="402" t="s">
        <v>984</v>
      </c>
      <c r="B207" s="403" t="s">
        <v>985</v>
      </c>
      <c r="C207" s="403" t="s">
        <v>986</v>
      </c>
      <c r="D207" s="403" t="s">
        <v>83</v>
      </c>
      <c r="E207" s="403" t="s">
        <v>151</v>
      </c>
      <c r="F207" s="403" t="s">
        <v>995</v>
      </c>
      <c r="G207" s="403" t="s">
        <v>996</v>
      </c>
      <c r="H207" s="403">
        <v>18</v>
      </c>
      <c r="I207" s="403">
        <f t="shared" si="6"/>
        <v>60</v>
      </c>
      <c r="J207" t="str">
        <f t="shared" si="7"/>
        <v>50293-01149</v>
      </c>
    </row>
    <row r="208" spans="1:10" ht="21" hidden="1" customHeight="1">
      <c r="A208" s="402" t="s">
        <v>984</v>
      </c>
      <c r="B208" s="403" t="s">
        <v>985</v>
      </c>
      <c r="C208" s="403" t="s">
        <v>986</v>
      </c>
      <c r="D208" s="403" t="s">
        <v>997</v>
      </c>
      <c r="E208" s="403" t="s">
        <v>998</v>
      </c>
      <c r="F208" s="403" t="s">
        <v>999</v>
      </c>
      <c r="G208" s="403" t="s">
        <v>1000</v>
      </c>
      <c r="H208" s="403">
        <v>19</v>
      </c>
      <c r="I208" s="403">
        <f t="shared" si="6"/>
        <v>64</v>
      </c>
      <c r="J208" t="str">
        <f t="shared" si="7"/>
        <v>50293-01821</v>
      </c>
    </row>
    <row r="209" spans="1:10" ht="21" hidden="1" customHeight="1">
      <c r="A209" s="402" t="s">
        <v>984</v>
      </c>
      <c r="B209" s="403" t="s">
        <v>985</v>
      </c>
      <c r="C209" s="403" t="s">
        <v>986</v>
      </c>
      <c r="D209" s="403" t="s">
        <v>997</v>
      </c>
      <c r="E209" s="403" t="s">
        <v>998</v>
      </c>
      <c r="F209" s="403" t="s">
        <v>1001</v>
      </c>
      <c r="G209" s="403" t="s">
        <v>1002</v>
      </c>
      <c r="H209" s="403">
        <v>30</v>
      </c>
      <c r="I209" s="403">
        <f t="shared" si="6"/>
        <v>88</v>
      </c>
      <c r="J209" t="str">
        <f t="shared" si="7"/>
        <v>50293-01821</v>
      </c>
    </row>
    <row r="210" spans="1:10" ht="21" hidden="1" customHeight="1">
      <c r="A210" s="402" t="s">
        <v>984</v>
      </c>
      <c r="B210" s="403" t="s">
        <v>985</v>
      </c>
      <c r="C210" s="403" t="s">
        <v>986</v>
      </c>
      <c r="D210" s="403" t="s">
        <v>997</v>
      </c>
      <c r="E210" s="403" t="s">
        <v>998</v>
      </c>
      <c r="F210" s="403" t="s">
        <v>1003</v>
      </c>
      <c r="G210" s="403" t="s">
        <v>1004</v>
      </c>
      <c r="H210" s="403">
        <v>36</v>
      </c>
      <c r="I210" s="403">
        <f t="shared" si="6"/>
        <v>102</v>
      </c>
      <c r="J210" t="str">
        <f t="shared" si="7"/>
        <v>50293-01821</v>
      </c>
    </row>
    <row r="211" spans="1:10" ht="21" hidden="1" customHeight="1">
      <c r="A211" s="402" t="s">
        <v>984</v>
      </c>
      <c r="B211" s="403" t="s">
        <v>985</v>
      </c>
      <c r="C211" s="403" t="s">
        <v>986</v>
      </c>
      <c r="D211" s="403" t="s">
        <v>997</v>
      </c>
      <c r="E211" s="403" t="s">
        <v>998</v>
      </c>
      <c r="F211" s="403" t="s">
        <v>1005</v>
      </c>
      <c r="G211" s="403" t="s">
        <v>1006</v>
      </c>
      <c r="H211" s="403">
        <v>27</v>
      </c>
      <c r="I211" s="403">
        <f t="shared" si="6"/>
        <v>80</v>
      </c>
      <c r="J211" t="str">
        <f t="shared" si="7"/>
        <v>50293-01821</v>
      </c>
    </row>
    <row r="212" spans="1:10" ht="21" hidden="1" customHeight="1">
      <c r="A212" s="402" t="s">
        <v>984</v>
      </c>
      <c r="B212" s="403" t="s">
        <v>985</v>
      </c>
      <c r="C212" s="403" t="s">
        <v>986</v>
      </c>
      <c r="D212" s="403" t="s">
        <v>997</v>
      </c>
      <c r="E212" s="403" t="s">
        <v>998</v>
      </c>
      <c r="F212" s="403" t="s">
        <v>1007</v>
      </c>
      <c r="G212" s="403" t="s">
        <v>1008</v>
      </c>
      <c r="H212" s="403">
        <v>14</v>
      </c>
      <c r="I212" s="403">
        <f t="shared" si="6"/>
        <v>52</v>
      </c>
      <c r="J212" t="str">
        <f t="shared" si="7"/>
        <v>50293-01821</v>
      </c>
    </row>
    <row r="213" spans="1:10" ht="21" hidden="1" customHeight="1">
      <c r="A213" s="402" t="s">
        <v>1009</v>
      </c>
      <c r="B213" s="403" t="s">
        <v>1010</v>
      </c>
      <c r="C213" s="403" t="s">
        <v>1011</v>
      </c>
      <c r="D213" s="403" t="s">
        <v>778</v>
      </c>
      <c r="E213" s="403" t="s">
        <v>779</v>
      </c>
      <c r="F213" s="403" t="s">
        <v>1012</v>
      </c>
      <c r="G213" s="403" t="s">
        <v>1013</v>
      </c>
      <c r="H213" s="403">
        <v>7</v>
      </c>
      <c r="I213" s="403">
        <f t="shared" si="6"/>
        <v>36</v>
      </c>
      <c r="J213" t="str">
        <f t="shared" si="7"/>
        <v>50655-02077</v>
      </c>
    </row>
    <row r="214" spans="1:10" ht="21" hidden="1" customHeight="1">
      <c r="A214" s="402" t="s">
        <v>1009</v>
      </c>
      <c r="B214" s="403" t="s">
        <v>1010</v>
      </c>
      <c r="C214" s="403" t="s">
        <v>1011</v>
      </c>
      <c r="D214" s="403" t="s">
        <v>778</v>
      </c>
      <c r="E214" s="403" t="s">
        <v>779</v>
      </c>
      <c r="F214" s="403" t="s">
        <v>1014</v>
      </c>
      <c r="G214" s="403" t="s">
        <v>1015</v>
      </c>
      <c r="H214" s="403">
        <v>45</v>
      </c>
      <c r="I214" s="403">
        <f t="shared" si="6"/>
        <v>122</v>
      </c>
      <c r="J214" t="str">
        <f t="shared" si="7"/>
        <v>50655-02077</v>
      </c>
    </row>
    <row r="215" spans="1:10" ht="21" hidden="1" customHeight="1">
      <c r="A215" s="402" t="s">
        <v>1009</v>
      </c>
      <c r="B215" s="403" t="s">
        <v>1010</v>
      </c>
      <c r="C215" s="403" t="s">
        <v>1011</v>
      </c>
      <c r="D215" s="403" t="s">
        <v>778</v>
      </c>
      <c r="E215" s="403" t="s">
        <v>779</v>
      </c>
      <c r="F215" s="403" t="s">
        <v>1016</v>
      </c>
      <c r="G215" s="403" t="s">
        <v>1017</v>
      </c>
      <c r="H215" s="403">
        <v>45</v>
      </c>
      <c r="I215" s="403">
        <f t="shared" si="6"/>
        <v>122</v>
      </c>
      <c r="J215" t="str">
        <f t="shared" si="7"/>
        <v>50655-02077</v>
      </c>
    </row>
    <row r="216" spans="1:10" ht="21" hidden="1" customHeight="1">
      <c r="A216" s="402" t="s">
        <v>1009</v>
      </c>
      <c r="B216" s="403" t="s">
        <v>1010</v>
      </c>
      <c r="C216" s="403" t="s">
        <v>1011</v>
      </c>
      <c r="D216" s="403" t="s">
        <v>778</v>
      </c>
      <c r="E216" s="403" t="s">
        <v>779</v>
      </c>
      <c r="F216" s="403" t="s">
        <v>1018</v>
      </c>
      <c r="G216" s="403" t="s">
        <v>1019</v>
      </c>
      <c r="H216" s="403">
        <v>38</v>
      </c>
      <c r="I216" s="403">
        <f t="shared" si="6"/>
        <v>106</v>
      </c>
      <c r="J216" t="str">
        <f t="shared" si="7"/>
        <v>50655-02077</v>
      </c>
    </row>
    <row r="217" spans="1:10" ht="21" hidden="1" customHeight="1">
      <c r="A217" s="402" t="s">
        <v>1009</v>
      </c>
      <c r="B217" s="403" t="s">
        <v>1010</v>
      </c>
      <c r="C217" s="403" t="s">
        <v>1011</v>
      </c>
      <c r="D217" s="403" t="s">
        <v>778</v>
      </c>
      <c r="E217" s="403" t="s">
        <v>779</v>
      </c>
      <c r="F217" s="403" t="s">
        <v>1020</v>
      </c>
      <c r="G217" s="403" t="s">
        <v>1021</v>
      </c>
      <c r="H217" s="403">
        <v>14</v>
      </c>
      <c r="I217" s="403">
        <f t="shared" si="6"/>
        <v>52</v>
      </c>
      <c r="J217" t="str">
        <f t="shared" si="7"/>
        <v>50655-02077</v>
      </c>
    </row>
    <row r="218" spans="1:10" ht="21" hidden="1" customHeight="1">
      <c r="A218" s="402" t="s">
        <v>1022</v>
      </c>
      <c r="B218" s="403" t="s">
        <v>1023</v>
      </c>
      <c r="C218" s="403" t="s">
        <v>1024</v>
      </c>
      <c r="D218" s="403" t="s">
        <v>1025</v>
      </c>
      <c r="E218" s="403" t="s">
        <v>746</v>
      </c>
      <c r="F218" s="403" t="s">
        <v>1026</v>
      </c>
      <c r="G218" s="403" t="s">
        <v>1027</v>
      </c>
      <c r="H218" s="403">
        <v>18</v>
      </c>
      <c r="I218" s="403">
        <f t="shared" si="6"/>
        <v>60</v>
      </c>
      <c r="J218" t="str">
        <f t="shared" si="7"/>
        <v>50652-01898</v>
      </c>
    </row>
    <row r="219" spans="1:10" ht="21" hidden="1" customHeight="1">
      <c r="A219" s="402" t="s">
        <v>1022</v>
      </c>
      <c r="B219" s="403" t="s">
        <v>1023</v>
      </c>
      <c r="C219" s="403" t="s">
        <v>1024</v>
      </c>
      <c r="D219" s="403" t="s">
        <v>1025</v>
      </c>
      <c r="E219" s="403" t="s">
        <v>746</v>
      </c>
      <c r="F219" s="403" t="s">
        <v>1028</v>
      </c>
      <c r="G219" s="403" t="s">
        <v>1029</v>
      </c>
      <c r="H219" s="403">
        <v>49</v>
      </c>
      <c r="I219" s="403">
        <f t="shared" si="6"/>
        <v>132</v>
      </c>
      <c r="J219" t="str">
        <f t="shared" si="7"/>
        <v>50652-01898</v>
      </c>
    </row>
    <row r="220" spans="1:10" ht="21" hidden="1" customHeight="1">
      <c r="A220" s="402" t="s">
        <v>1022</v>
      </c>
      <c r="B220" s="403" t="s">
        <v>1023</v>
      </c>
      <c r="C220" s="403" t="s">
        <v>1024</v>
      </c>
      <c r="D220" s="403" t="s">
        <v>1025</v>
      </c>
      <c r="E220" s="403" t="s">
        <v>746</v>
      </c>
      <c r="F220" s="403" t="s">
        <v>1030</v>
      </c>
      <c r="G220" s="403" t="s">
        <v>1031</v>
      </c>
      <c r="H220" s="403">
        <v>47</v>
      </c>
      <c r="I220" s="403">
        <f t="shared" si="6"/>
        <v>128</v>
      </c>
      <c r="J220" t="str">
        <f t="shared" si="7"/>
        <v>50652-01898</v>
      </c>
    </row>
    <row r="221" spans="1:10" ht="21" hidden="1" customHeight="1">
      <c r="A221" s="402" t="s">
        <v>1022</v>
      </c>
      <c r="B221" s="403" t="s">
        <v>1023</v>
      </c>
      <c r="C221" s="403" t="s">
        <v>1024</v>
      </c>
      <c r="D221" s="403" t="s">
        <v>1025</v>
      </c>
      <c r="E221" s="403" t="s">
        <v>746</v>
      </c>
      <c r="F221" s="403" t="s">
        <v>1032</v>
      </c>
      <c r="G221" s="403" t="s">
        <v>1033</v>
      </c>
      <c r="H221" s="403">
        <v>29</v>
      </c>
      <c r="I221" s="403">
        <f t="shared" si="6"/>
        <v>86</v>
      </c>
      <c r="J221" t="str">
        <f t="shared" si="7"/>
        <v>50652-01898</v>
      </c>
    </row>
    <row r="222" spans="1:10" ht="21" hidden="1" customHeight="1">
      <c r="A222" s="402" t="s">
        <v>1022</v>
      </c>
      <c r="B222" s="403" t="s">
        <v>1023</v>
      </c>
      <c r="C222" s="403" t="s">
        <v>1024</v>
      </c>
      <c r="D222" s="403" t="s">
        <v>1025</v>
      </c>
      <c r="E222" s="403" t="s">
        <v>746</v>
      </c>
      <c r="F222" s="403" t="s">
        <v>1034</v>
      </c>
      <c r="G222" s="403" t="s">
        <v>1035</v>
      </c>
      <c r="H222" s="403">
        <v>6</v>
      </c>
      <c r="I222" s="403">
        <f t="shared" si="6"/>
        <v>32</v>
      </c>
      <c r="J222" t="str">
        <f t="shared" si="7"/>
        <v>50652-01898</v>
      </c>
    </row>
    <row r="223" spans="1:10" ht="21" hidden="1" customHeight="1">
      <c r="A223" s="402" t="s">
        <v>1036</v>
      </c>
      <c r="B223" s="403" t="s">
        <v>296</v>
      </c>
      <c r="C223" s="403" t="s">
        <v>1037</v>
      </c>
      <c r="D223" s="403" t="s">
        <v>177</v>
      </c>
      <c r="E223" s="403" t="s">
        <v>178</v>
      </c>
      <c r="F223" s="403" t="s">
        <v>297</v>
      </c>
      <c r="G223" s="403" t="s">
        <v>298</v>
      </c>
      <c r="H223" s="403">
        <v>22</v>
      </c>
      <c r="I223" s="403">
        <f t="shared" si="6"/>
        <v>70</v>
      </c>
      <c r="J223" t="str">
        <f t="shared" si="7"/>
        <v>50324-00001</v>
      </c>
    </row>
    <row r="224" spans="1:10" ht="21" hidden="1" customHeight="1">
      <c r="A224" s="402" t="s">
        <v>1036</v>
      </c>
      <c r="B224" s="403" t="s">
        <v>296</v>
      </c>
      <c r="C224" s="403" t="s">
        <v>1037</v>
      </c>
      <c r="D224" s="403" t="s">
        <v>177</v>
      </c>
      <c r="E224" s="403" t="s">
        <v>178</v>
      </c>
      <c r="F224" s="403" t="s">
        <v>299</v>
      </c>
      <c r="G224" s="403" t="s">
        <v>300</v>
      </c>
      <c r="H224" s="403">
        <v>47</v>
      </c>
      <c r="I224" s="403">
        <f t="shared" si="6"/>
        <v>128</v>
      </c>
      <c r="J224" t="str">
        <f t="shared" si="7"/>
        <v>50324-00001</v>
      </c>
    </row>
    <row r="225" spans="1:10" ht="21" hidden="1" customHeight="1">
      <c r="A225" s="402" t="s">
        <v>1036</v>
      </c>
      <c r="B225" s="403" t="s">
        <v>296</v>
      </c>
      <c r="C225" s="403" t="s">
        <v>1037</v>
      </c>
      <c r="D225" s="403" t="s">
        <v>177</v>
      </c>
      <c r="E225" s="403" t="s">
        <v>178</v>
      </c>
      <c r="F225" s="403" t="s">
        <v>301</v>
      </c>
      <c r="G225" s="403" t="s">
        <v>302</v>
      </c>
      <c r="H225" s="403">
        <v>47</v>
      </c>
      <c r="I225" s="403">
        <f t="shared" si="6"/>
        <v>128</v>
      </c>
      <c r="J225" t="str">
        <f t="shared" si="7"/>
        <v>50324-00001</v>
      </c>
    </row>
    <row r="226" spans="1:10" ht="21" hidden="1" customHeight="1">
      <c r="A226" s="402" t="s">
        <v>1036</v>
      </c>
      <c r="B226" s="403" t="s">
        <v>296</v>
      </c>
      <c r="C226" s="403" t="s">
        <v>1037</v>
      </c>
      <c r="D226" s="403" t="s">
        <v>177</v>
      </c>
      <c r="E226" s="403" t="s">
        <v>178</v>
      </c>
      <c r="F226" s="403" t="s">
        <v>303</v>
      </c>
      <c r="G226" s="403" t="s">
        <v>304</v>
      </c>
      <c r="H226" s="403">
        <v>30</v>
      </c>
      <c r="I226" s="403">
        <f t="shared" si="6"/>
        <v>88</v>
      </c>
      <c r="J226" t="str">
        <f t="shared" si="7"/>
        <v>50324-00001</v>
      </c>
    </row>
    <row r="227" spans="1:10" ht="21" hidden="1" customHeight="1">
      <c r="A227" s="402" t="s">
        <v>1036</v>
      </c>
      <c r="B227" s="403" t="s">
        <v>296</v>
      </c>
      <c r="C227" s="403" t="s">
        <v>1037</v>
      </c>
      <c r="D227" s="403" t="s">
        <v>177</v>
      </c>
      <c r="E227" s="403" t="s">
        <v>178</v>
      </c>
      <c r="F227" s="403" t="s">
        <v>305</v>
      </c>
      <c r="G227" s="403" t="s">
        <v>306</v>
      </c>
      <c r="H227" s="403">
        <v>12</v>
      </c>
      <c r="I227" s="403">
        <f t="shared" si="6"/>
        <v>48</v>
      </c>
      <c r="J227" t="str">
        <f t="shared" si="7"/>
        <v>50324-00001</v>
      </c>
    </row>
    <row r="228" spans="1:10" ht="21" hidden="1" customHeight="1">
      <c r="A228" s="402" t="s">
        <v>1036</v>
      </c>
      <c r="B228" s="403" t="s">
        <v>296</v>
      </c>
      <c r="C228" s="403" t="s">
        <v>1037</v>
      </c>
      <c r="D228" s="403" t="s">
        <v>861</v>
      </c>
      <c r="E228" s="403" t="s">
        <v>862</v>
      </c>
      <c r="F228" s="403" t="s">
        <v>1038</v>
      </c>
      <c r="G228" s="403" t="s">
        <v>1039</v>
      </c>
      <c r="H228" s="403">
        <v>28</v>
      </c>
      <c r="I228" s="403">
        <f t="shared" si="6"/>
        <v>84</v>
      </c>
      <c r="J228" t="str">
        <f t="shared" si="7"/>
        <v>50324-06537</v>
      </c>
    </row>
    <row r="229" spans="1:10" ht="21" hidden="1" customHeight="1">
      <c r="A229" s="402" t="s">
        <v>1036</v>
      </c>
      <c r="B229" s="403" t="s">
        <v>296</v>
      </c>
      <c r="C229" s="403" t="s">
        <v>1037</v>
      </c>
      <c r="D229" s="403" t="s">
        <v>861</v>
      </c>
      <c r="E229" s="403" t="s">
        <v>862</v>
      </c>
      <c r="F229" s="403" t="s">
        <v>1040</v>
      </c>
      <c r="G229" s="403" t="s">
        <v>1041</v>
      </c>
      <c r="H229" s="403">
        <v>62</v>
      </c>
      <c r="I229" s="403">
        <f t="shared" si="6"/>
        <v>160</v>
      </c>
      <c r="J229" t="str">
        <f t="shared" si="7"/>
        <v>50324-06537</v>
      </c>
    </row>
    <row r="230" spans="1:10" ht="21" hidden="1" customHeight="1">
      <c r="A230" s="402" t="s">
        <v>1036</v>
      </c>
      <c r="B230" s="403" t="s">
        <v>296</v>
      </c>
      <c r="C230" s="403" t="s">
        <v>1037</v>
      </c>
      <c r="D230" s="403" t="s">
        <v>861</v>
      </c>
      <c r="E230" s="403" t="s">
        <v>862</v>
      </c>
      <c r="F230" s="403" t="s">
        <v>1042</v>
      </c>
      <c r="G230" s="403" t="s">
        <v>1043</v>
      </c>
      <c r="H230" s="403">
        <v>64</v>
      </c>
      <c r="I230" s="403">
        <f t="shared" si="6"/>
        <v>164</v>
      </c>
      <c r="J230" t="str">
        <f t="shared" si="7"/>
        <v>50324-06537</v>
      </c>
    </row>
    <row r="231" spans="1:10" ht="21" hidden="1" customHeight="1">
      <c r="A231" s="402" t="s">
        <v>1036</v>
      </c>
      <c r="B231" s="403" t="s">
        <v>296</v>
      </c>
      <c r="C231" s="403" t="s">
        <v>1037</v>
      </c>
      <c r="D231" s="403" t="s">
        <v>861</v>
      </c>
      <c r="E231" s="403" t="s">
        <v>862</v>
      </c>
      <c r="F231" s="403" t="s">
        <v>1044</v>
      </c>
      <c r="G231" s="403" t="s">
        <v>1045</v>
      </c>
      <c r="H231" s="403">
        <v>42</v>
      </c>
      <c r="I231" s="403">
        <f t="shared" si="6"/>
        <v>114</v>
      </c>
      <c r="J231" t="str">
        <f t="shared" si="7"/>
        <v>50324-06537</v>
      </c>
    </row>
    <row r="232" spans="1:10" ht="21" hidden="1" customHeight="1">
      <c r="A232" s="402" t="s">
        <v>1036</v>
      </c>
      <c r="B232" s="403" t="s">
        <v>296</v>
      </c>
      <c r="C232" s="403" t="s">
        <v>1037</v>
      </c>
      <c r="D232" s="403" t="s">
        <v>861</v>
      </c>
      <c r="E232" s="403" t="s">
        <v>862</v>
      </c>
      <c r="F232" s="403" t="s">
        <v>1046</v>
      </c>
      <c r="G232" s="403" t="s">
        <v>1047</v>
      </c>
      <c r="H232" s="403">
        <v>18</v>
      </c>
      <c r="I232" s="403">
        <f t="shared" si="6"/>
        <v>60</v>
      </c>
      <c r="J232" t="str">
        <f t="shared" si="7"/>
        <v>50324-06537</v>
      </c>
    </row>
    <row r="233" spans="1:10" ht="21" hidden="1" customHeight="1">
      <c r="A233" s="402" t="s">
        <v>1048</v>
      </c>
      <c r="B233" s="403" t="s">
        <v>307</v>
      </c>
      <c r="C233" s="403" t="s">
        <v>1049</v>
      </c>
      <c r="D233" s="403" t="s">
        <v>177</v>
      </c>
      <c r="E233" s="403" t="s">
        <v>178</v>
      </c>
      <c r="F233" s="403" t="s">
        <v>308</v>
      </c>
      <c r="G233" s="403" t="s">
        <v>309</v>
      </c>
      <c r="H233" s="403">
        <v>19</v>
      </c>
      <c r="I233" s="403">
        <f t="shared" si="6"/>
        <v>64</v>
      </c>
      <c r="J233" t="str">
        <f t="shared" si="7"/>
        <v>50326-00001</v>
      </c>
    </row>
    <row r="234" spans="1:10" ht="21" hidden="1" customHeight="1">
      <c r="A234" s="402" t="s">
        <v>1048</v>
      </c>
      <c r="B234" s="403" t="s">
        <v>307</v>
      </c>
      <c r="C234" s="403" t="s">
        <v>1049</v>
      </c>
      <c r="D234" s="403" t="s">
        <v>177</v>
      </c>
      <c r="E234" s="403" t="s">
        <v>178</v>
      </c>
      <c r="F234" s="403" t="s">
        <v>310</v>
      </c>
      <c r="G234" s="403" t="s">
        <v>311</v>
      </c>
      <c r="H234" s="403">
        <v>52</v>
      </c>
      <c r="I234" s="403">
        <f t="shared" si="6"/>
        <v>138</v>
      </c>
      <c r="J234" t="str">
        <f t="shared" si="7"/>
        <v>50326-00001</v>
      </c>
    </row>
    <row r="235" spans="1:10" ht="21" hidden="1" customHeight="1">
      <c r="A235" s="402" t="s">
        <v>1048</v>
      </c>
      <c r="B235" s="403" t="s">
        <v>307</v>
      </c>
      <c r="C235" s="403" t="s">
        <v>1049</v>
      </c>
      <c r="D235" s="403" t="s">
        <v>177</v>
      </c>
      <c r="E235" s="403" t="s">
        <v>178</v>
      </c>
      <c r="F235" s="403" t="s">
        <v>312</v>
      </c>
      <c r="G235" s="403" t="s">
        <v>313</v>
      </c>
      <c r="H235" s="403">
        <v>60</v>
      </c>
      <c r="I235" s="403">
        <f t="shared" si="6"/>
        <v>156</v>
      </c>
      <c r="J235" t="str">
        <f t="shared" si="7"/>
        <v>50326-00001</v>
      </c>
    </row>
    <row r="236" spans="1:10" ht="21" hidden="1" customHeight="1">
      <c r="A236" s="402" t="s">
        <v>1048</v>
      </c>
      <c r="B236" s="403" t="s">
        <v>307</v>
      </c>
      <c r="C236" s="403" t="s">
        <v>1049</v>
      </c>
      <c r="D236" s="403" t="s">
        <v>177</v>
      </c>
      <c r="E236" s="403" t="s">
        <v>178</v>
      </c>
      <c r="F236" s="403" t="s">
        <v>314</v>
      </c>
      <c r="G236" s="403" t="s">
        <v>315</v>
      </c>
      <c r="H236" s="403">
        <v>34</v>
      </c>
      <c r="I236" s="403">
        <f t="shared" si="6"/>
        <v>98</v>
      </c>
      <c r="J236" t="str">
        <f t="shared" si="7"/>
        <v>50326-00001</v>
      </c>
    </row>
    <row r="237" spans="1:10" ht="21" hidden="1" customHeight="1">
      <c r="A237" s="402" t="s">
        <v>1048</v>
      </c>
      <c r="B237" s="403" t="s">
        <v>307</v>
      </c>
      <c r="C237" s="403" t="s">
        <v>1049</v>
      </c>
      <c r="D237" s="403" t="s">
        <v>177</v>
      </c>
      <c r="E237" s="403" t="s">
        <v>178</v>
      </c>
      <c r="F237" s="403" t="s">
        <v>316</v>
      </c>
      <c r="G237" s="403" t="s">
        <v>317</v>
      </c>
      <c r="H237" s="403">
        <v>11</v>
      </c>
      <c r="I237" s="403">
        <f t="shared" si="6"/>
        <v>46</v>
      </c>
      <c r="J237" t="str">
        <f t="shared" si="7"/>
        <v>50326-00001</v>
      </c>
    </row>
    <row r="238" spans="1:10" ht="21" hidden="1" customHeight="1">
      <c r="A238" s="402" t="s">
        <v>1048</v>
      </c>
      <c r="B238" s="403" t="s">
        <v>307</v>
      </c>
      <c r="C238" s="403" t="s">
        <v>1049</v>
      </c>
      <c r="D238" s="403" t="s">
        <v>861</v>
      </c>
      <c r="E238" s="403" t="s">
        <v>862</v>
      </c>
      <c r="F238" s="403" t="s">
        <v>1050</v>
      </c>
      <c r="G238" s="403" t="s">
        <v>1051</v>
      </c>
      <c r="H238" s="403">
        <v>24</v>
      </c>
      <c r="I238" s="403">
        <f t="shared" si="6"/>
        <v>74</v>
      </c>
      <c r="J238" t="str">
        <f t="shared" si="7"/>
        <v>50326-06537</v>
      </c>
    </row>
    <row r="239" spans="1:10" ht="21" hidden="1" customHeight="1">
      <c r="A239" s="402" t="s">
        <v>1048</v>
      </c>
      <c r="B239" s="403" t="s">
        <v>307</v>
      </c>
      <c r="C239" s="403" t="s">
        <v>1049</v>
      </c>
      <c r="D239" s="403" t="s">
        <v>861</v>
      </c>
      <c r="E239" s="403" t="s">
        <v>862</v>
      </c>
      <c r="F239" s="403" t="s">
        <v>1052</v>
      </c>
      <c r="G239" s="403" t="s">
        <v>1053</v>
      </c>
      <c r="H239" s="403">
        <v>64</v>
      </c>
      <c r="I239" s="403">
        <f t="shared" si="6"/>
        <v>164</v>
      </c>
      <c r="J239" t="str">
        <f t="shared" si="7"/>
        <v>50326-06537</v>
      </c>
    </row>
    <row r="240" spans="1:10" ht="21" hidden="1" customHeight="1">
      <c r="A240" s="402" t="s">
        <v>1048</v>
      </c>
      <c r="B240" s="403" t="s">
        <v>307</v>
      </c>
      <c r="C240" s="403" t="s">
        <v>1049</v>
      </c>
      <c r="D240" s="403" t="s">
        <v>861</v>
      </c>
      <c r="E240" s="403" t="s">
        <v>862</v>
      </c>
      <c r="F240" s="403" t="s">
        <v>1054</v>
      </c>
      <c r="G240" s="403" t="s">
        <v>1055</v>
      </c>
      <c r="H240" s="403">
        <v>67</v>
      </c>
      <c r="I240" s="403">
        <f t="shared" si="6"/>
        <v>172</v>
      </c>
      <c r="J240" t="str">
        <f t="shared" si="7"/>
        <v>50326-06537</v>
      </c>
    </row>
    <row r="241" spans="1:10" ht="21" hidden="1" customHeight="1">
      <c r="A241" s="402" t="s">
        <v>1048</v>
      </c>
      <c r="B241" s="403" t="s">
        <v>307</v>
      </c>
      <c r="C241" s="403" t="s">
        <v>1049</v>
      </c>
      <c r="D241" s="403" t="s">
        <v>861</v>
      </c>
      <c r="E241" s="403" t="s">
        <v>862</v>
      </c>
      <c r="F241" s="403" t="s">
        <v>1056</v>
      </c>
      <c r="G241" s="403" t="s">
        <v>1057</v>
      </c>
      <c r="H241" s="403">
        <v>39</v>
      </c>
      <c r="I241" s="403">
        <f t="shared" si="6"/>
        <v>108</v>
      </c>
      <c r="J241" t="str">
        <f t="shared" si="7"/>
        <v>50326-06537</v>
      </c>
    </row>
    <row r="242" spans="1:10" ht="21" hidden="1" customHeight="1">
      <c r="A242" s="402" t="s">
        <v>1048</v>
      </c>
      <c r="B242" s="403" t="s">
        <v>307</v>
      </c>
      <c r="C242" s="403" t="s">
        <v>1049</v>
      </c>
      <c r="D242" s="403" t="s">
        <v>861</v>
      </c>
      <c r="E242" s="403" t="s">
        <v>862</v>
      </c>
      <c r="F242" s="403" t="s">
        <v>1058</v>
      </c>
      <c r="G242" s="403" t="s">
        <v>1059</v>
      </c>
      <c r="H242" s="403">
        <v>18</v>
      </c>
      <c r="I242" s="403">
        <f t="shared" si="6"/>
        <v>60</v>
      </c>
      <c r="J242" t="str">
        <f t="shared" si="7"/>
        <v>50326-06537</v>
      </c>
    </row>
    <row r="243" spans="1:10" ht="21" hidden="1" customHeight="1">
      <c r="A243" s="402" t="s">
        <v>1060</v>
      </c>
      <c r="B243" s="403" t="s">
        <v>274</v>
      </c>
      <c r="C243" s="403" t="s">
        <v>1061</v>
      </c>
      <c r="D243" s="403" t="s">
        <v>1062</v>
      </c>
      <c r="E243" s="403" t="s">
        <v>190</v>
      </c>
      <c r="F243" s="403" t="s">
        <v>275</v>
      </c>
      <c r="G243" s="403" t="s">
        <v>276</v>
      </c>
      <c r="H243" s="403">
        <v>23</v>
      </c>
      <c r="I243" s="403">
        <f t="shared" si="6"/>
        <v>72</v>
      </c>
      <c r="J243" t="str">
        <f t="shared" si="7"/>
        <v>50331-06299</v>
      </c>
    </row>
    <row r="244" spans="1:10" ht="21" hidden="1" customHeight="1">
      <c r="A244" s="402" t="s">
        <v>1060</v>
      </c>
      <c r="B244" s="403" t="s">
        <v>274</v>
      </c>
      <c r="C244" s="403" t="s">
        <v>1061</v>
      </c>
      <c r="D244" s="403" t="s">
        <v>1062</v>
      </c>
      <c r="E244" s="403" t="s">
        <v>190</v>
      </c>
      <c r="F244" s="403" t="s">
        <v>277</v>
      </c>
      <c r="G244" s="403" t="s">
        <v>278</v>
      </c>
      <c r="H244" s="403">
        <v>39</v>
      </c>
      <c r="I244" s="403">
        <f t="shared" si="6"/>
        <v>108</v>
      </c>
      <c r="J244" t="str">
        <f t="shared" si="7"/>
        <v>50331-06299</v>
      </c>
    </row>
    <row r="245" spans="1:10" ht="21" hidden="1" customHeight="1">
      <c r="A245" s="402" t="s">
        <v>1060</v>
      </c>
      <c r="B245" s="403" t="s">
        <v>274</v>
      </c>
      <c r="C245" s="403" t="s">
        <v>1061</v>
      </c>
      <c r="D245" s="403" t="s">
        <v>1062</v>
      </c>
      <c r="E245" s="403" t="s">
        <v>190</v>
      </c>
      <c r="F245" s="403" t="s">
        <v>279</v>
      </c>
      <c r="G245" s="403" t="s">
        <v>280</v>
      </c>
      <c r="H245" s="403">
        <v>49</v>
      </c>
      <c r="I245" s="403">
        <f t="shared" si="6"/>
        <v>132</v>
      </c>
      <c r="J245" t="str">
        <f t="shared" si="7"/>
        <v>50331-06299</v>
      </c>
    </row>
    <row r="246" spans="1:10" ht="21" hidden="1" customHeight="1">
      <c r="A246" s="402" t="s">
        <v>1060</v>
      </c>
      <c r="B246" s="403" t="s">
        <v>274</v>
      </c>
      <c r="C246" s="403" t="s">
        <v>1061</v>
      </c>
      <c r="D246" s="403" t="s">
        <v>1062</v>
      </c>
      <c r="E246" s="403" t="s">
        <v>190</v>
      </c>
      <c r="F246" s="403" t="s">
        <v>281</v>
      </c>
      <c r="G246" s="403" t="s">
        <v>282</v>
      </c>
      <c r="H246" s="403">
        <v>25</v>
      </c>
      <c r="I246" s="403">
        <f t="shared" si="6"/>
        <v>76</v>
      </c>
      <c r="J246" t="str">
        <f t="shared" si="7"/>
        <v>50331-06299</v>
      </c>
    </row>
    <row r="247" spans="1:10" ht="21" hidden="1" customHeight="1">
      <c r="A247" s="402" t="s">
        <v>1060</v>
      </c>
      <c r="B247" s="403" t="s">
        <v>274</v>
      </c>
      <c r="C247" s="403" t="s">
        <v>1061</v>
      </c>
      <c r="D247" s="403" t="s">
        <v>1062</v>
      </c>
      <c r="E247" s="403" t="s">
        <v>190</v>
      </c>
      <c r="F247" s="403" t="s">
        <v>283</v>
      </c>
      <c r="G247" s="403" t="s">
        <v>284</v>
      </c>
      <c r="H247" s="403">
        <v>14</v>
      </c>
      <c r="I247" s="403">
        <f t="shared" si="6"/>
        <v>52</v>
      </c>
      <c r="J247" t="str">
        <f t="shared" si="7"/>
        <v>50331-06299</v>
      </c>
    </row>
    <row r="248" spans="1:10" ht="21" hidden="1" customHeight="1">
      <c r="A248" s="402" t="s">
        <v>1063</v>
      </c>
      <c r="B248" s="403" t="s">
        <v>318</v>
      </c>
      <c r="C248" s="403" t="s">
        <v>1064</v>
      </c>
      <c r="D248" s="403" t="s">
        <v>177</v>
      </c>
      <c r="E248" s="403" t="s">
        <v>178</v>
      </c>
      <c r="F248" s="403" t="s">
        <v>1065</v>
      </c>
      <c r="G248" s="403" t="s">
        <v>1066</v>
      </c>
      <c r="H248" s="403">
        <v>19</v>
      </c>
      <c r="I248" s="403">
        <f t="shared" si="6"/>
        <v>64</v>
      </c>
      <c r="J248" t="str">
        <f t="shared" si="7"/>
        <v>50333-00001</v>
      </c>
    </row>
    <row r="249" spans="1:10" ht="21" hidden="1" customHeight="1">
      <c r="A249" s="402" t="s">
        <v>1063</v>
      </c>
      <c r="B249" s="403" t="s">
        <v>318</v>
      </c>
      <c r="C249" s="403" t="s">
        <v>1064</v>
      </c>
      <c r="D249" s="403" t="s">
        <v>177</v>
      </c>
      <c r="E249" s="403" t="s">
        <v>178</v>
      </c>
      <c r="F249" s="403" t="s">
        <v>1067</v>
      </c>
      <c r="G249" s="403" t="s">
        <v>1068</v>
      </c>
      <c r="H249" s="403">
        <v>43</v>
      </c>
      <c r="I249" s="403">
        <f t="shared" si="6"/>
        <v>116</v>
      </c>
      <c r="J249" t="str">
        <f t="shared" si="7"/>
        <v>50333-00001</v>
      </c>
    </row>
    <row r="250" spans="1:10" ht="21" hidden="1" customHeight="1">
      <c r="A250" s="402" t="s">
        <v>1063</v>
      </c>
      <c r="B250" s="403" t="s">
        <v>318</v>
      </c>
      <c r="C250" s="403" t="s">
        <v>1064</v>
      </c>
      <c r="D250" s="403" t="s">
        <v>177</v>
      </c>
      <c r="E250" s="403" t="s">
        <v>178</v>
      </c>
      <c r="F250" s="403" t="s">
        <v>1069</v>
      </c>
      <c r="G250" s="403" t="s">
        <v>1070</v>
      </c>
      <c r="H250" s="403">
        <v>46</v>
      </c>
      <c r="I250" s="403">
        <f t="shared" si="6"/>
        <v>124</v>
      </c>
      <c r="J250" t="str">
        <f t="shared" si="7"/>
        <v>50333-00001</v>
      </c>
    </row>
    <row r="251" spans="1:10" ht="21" hidden="1" customHeight="1">
      <c r="A251" s="402" t="s">
        <v>1063</v>
      </c>
      <c r="B251" s="403" t="s">
        <v>318</v>
      </c>
      <c r="C251" s="403" t="s">
        <v>1064</v>
      </c>
      <c r="D251" s="403" t="s">
        <v>177</v>
      </c>
      <c r="E251" s="403" t="s">
        <v>178</v>
      </c>
      <c r="F251" s="403" t="s">
        <v>1071</v>
      </c>
      <c r="G251" s="403" t="s">
        <v>1072</v>
      </c>
      <c r="H251" s="403">
        <v>30</v>
      </c>
      <c r="I251" s="403">
        <f t="shared" si="6"/>
        <v>88</v>
      </c>
      <c r="J251" t="str">
        <f t="shared" si="7"/>
        <v>50333-00001</v>
      </c>
    </row>
    <row r="252" spans="1:10" ht="21" hidden="1" customHeight="1">
      <c r="A252" s="402" t="s">
        <v>1063</v>
      </c>
      <c r="B252" s="403" t="s">
        <v>318</v>
      </c>
      <c r="C252" s="403" t="s">
        <v>1064</v>
      </c>
      <c r="D252" s="403" t="s">
        <v>177</v>
      </c>
      <c r="E252" s="403" t="s">
        <v>178</v>
      </c>
      <c r="F252" s="403" t="s">
        <v>1073</v>
      </c>
      <c r="G252" s="403" t="s">
        <v>1074</v>
      </c>
      <c r="H252" s="403">
        <v>12</v>
      </c>
      <c r="I252" s="403">
        <f t="shared" si="6"/>
        <v>48</v>
      </c>
      <c r="J252" t="str">
        <f t="shared" si="7"/>
        <v>50333-00001</v>
      </c>
    </row>
    <row r="253" spans="1:10" ht="21" hidden="1" customHeight="1">
      <c r="A253" s="402" t="s">
        <v>1075</v>
      </c>
      <c r="B253" s="403" t="s">
        <v>319</v>
      </c>
      <c r="C253" s="403" t="s">
        <v>1076</v>
      </c>
      <c r="D253" s="403" t="s">
        <v>189</v>
      </c>
      <c r="E253" s="403" t="s">
        <v>190</v>
      </c>
      <c r="F253" s="403" t="s">
        <v>320</v>
      </c>
      <c r="G253" s="403" t="s">
        <v>321</v>
      </c>
      <c r="H253" s="403">
        <v>15</v>
      </c>
      <c r="I253" s="403">
        <f t="shared" si="6"/>
        <v>54</v>
      </c>
      <c r="J253" t="str">
        <f t="shared" si="7"/>
        <v>50391-05864</v>
      </c>
    </row>
    <row r="254" spans="1:10" ht="21" hidden="1" customHeight="1">
      <c r="A254" s="402" t="s">
        <v>1075</v>
      </c>
      <c r="B254" s="403" t="s">
        <v>319</v>
      </c>
      <c r="C254" s="403" t="s">
        <v>1076</v>
      </c>
      <c r="D254" s="403" t="s">
        <v>189</v>
      </c>
      <c r="E254" s="403" t="s">
        <v>190</v>
      </c>
      <c r="F254" s="403" t="s">
        <v>322</v>
      </c>
      <c r="G254" s="403" t="s">
        <v>323</v>
      </c>
      <c r="H254" s="403">
        <v>28</v>
      </c>
      <c r="I254" s="403">
        <f t="shared" si="6"/>
        <v>84</v>
      </c>
      <c r="J254" t="str">
        <f t="shared" si="7"/>
        <v>50391-05864</v>
      </c>
    </row>
    <row r="255" spans="1:10" ht="21" hidden="1" customHeight="1">
      <c r="A255" s="402" t="s">
        <v>1075</v>
      </c>
      <c r="B255" s="403" t="s">
        <v>319</v>
      </c>
      <c r="C255" s="403" t="s">
        <v>1076</v>
      </c>
      <c r="D255" s="403" t="s">
        <v>189</v>
      </c>
      <c r="E255" s="403" t="s">
        <v>190</v>
      </c>
      <c r="F255" s="403" t="s">
        <v>324</v>
      </c>
      <c r="G255" s="403" t="s">
        <v>325</v>
      </c>
      <c r="H255" s="403">
        <v>38</v>
      </c>
      <c r="I255" s="403">
        <f t="shared" si="6"/>
        <v>106</v>
      </c>
      <c r="J255" t="str">
        <f t="shared" si="7"/>
        <v>50391-05864</v>
      </c>
    </row>
    <row r="256" spans="1:10" ht="21" hidden="1" customHeight="1">
      <c r="A256" s="402" t="s">
        <v>1075</v>
      </c>
      <c r="B256" s="403" t="s">
        <v>319</v>
      </c>
      <c r="C256" s="403" t="s">
        <v>1076</v>
      </c>
      <c r="D256" s="403" t="s">
        <v>189</v>
      </c>
      <c r="E256" s="403" t="s">
        <v>190</v>
      </c>
      <c r="F256" s="403" t="s">
        <v>326</v>
      </c>
      <c r="G256" s="403" t="s">
        <v>327</v>
      </c>
      <c r="H256" s="403">
        <v>18</v>
      </c>
      <c r="I256" s="403">
        <f t="shared" si="6"/>
        <v>60</v>
      </c>
      <c r="J256" t="str">
        <f t="shared" si="7"/>
        <v>50391-05864</v>
      </c>
    </row>
    <row r="257" spans="1:10" ht="21" hidden="1" customHeight="1">
      <c r="A257" s="402" t="s">
        <v>1075</v>
      </c>
      <c r="B257" s="403" t="s">
        <v>319</v>
      </c>
      <c r="C257" s="403" t="s">
        <v>1076</v>
      </c>
      <c r="D257" s="403" t="s">
        <v>189</v>
      </c>
      <c r="E257" s="403" t="s">
        <v>190</v>
      </c>
      <c r="F257" s="403" t="s">
        <v>328</v>
      </c>
      <c r="G257" s="403" t="s">
        <v>329</v>
      </c>
      <c r="H257" s="403">
        <v>11</v>
      </c>
      <c r="I257" s="403">
        <f t="shared" si="6"/>
        <v>46</v>
      </c>
      <c r="J257" t="str">
        <f t="shared" si="7"/>
        <v>50391-05864</v>
      </c>
    </row>
    <row r="258" spans="1:10" ht="21" hidden="1" customHeight="1">
      <c r="A258" s="402" t="s">
        <v>1077</v>
      </c>
      <c r="B258" s="403" t="s">
        <v>242</v>
      </c>
      <c r="C258" s="403" t="s">
        <v>1078</v>
      </c>
      <c r="D258" s="403" t="s">
        <v>243</v>
      </c>
      <c r="E258" s="403" t="s">
        <v>244</v>
      </c>
      <c r="F258" s="403" t="s">
        <v>245</v>
      </c>
      <c r="G258" s="403" t="s">
        <v>246</v>
      </c>
      <c r="H258" s="403">
        <v>18</v>
      </c>
      <c r="I258" s="403">
        <f t="shared" si="6"/>
        <v>60</v>
      </c>
      <c r="J258" t="str">
        <f t="shared" si="7"/>
        <v>50410-00032</v>
      </c>
    </row>
    <row r="259" spans="1:10" ht="21" hidden="1" customHeight="1">
      <c r="A259" s="402" t="s">
        <v>1077</v>
      </c>
      <c r="B259" s="403" t="s">
        <v>242</v>
      </c>
      <c r="C259" s="403" t="s">
        <v>1078</v>
      </c>
      <c r="D259" s="403" t="s">
        <v>243</v>
      </c>
      <c r="E259" s="403" t="s">
        <v>244</v>
      </c>
      <c r="F259" s="403" t="s">
        <v>247</v>
      </c>
      <c r="G259" s="403" t="s">
        <v>248</v>
      </c>
      <c r="H259" s="403">
        <v>29</v>
      </c>
      <c r="I259" s="403">
        <f t="shared" si="6"/>
        <v>86</v>
      </c>
      <c r="J259" t="str">
        <f t="shared" si="7"/>
        <v>50410-00032</v>
      </c>
    </row>
    <row r="260" spans="1:10" ht="21" hidden="1" customHeight="1">
      <c r="A260" s="402" t="s">
        <v>1077</v>
      </c>
      <c r="B260" s="403" t="s">
        <v>242</v>
      </c>
      <c r="C260" s="403" t="s">
        <v>1078</v>
      </c>
      <c r="D260" s="403" t="s">
        <v>243</v>
      </c>
      <c r="E260" s="403" t="s">
        <v>244</v>
      </c>
      <c r="F260" s="403" t="s">
        <v>249</v>
      </c>
      <c r="G260" s="403" t="s">
        <v>250</v>
      </c>
      <c r="H260" s="403">
        <v>31</v>
      </c>
      <c r="I260" s="403">
        <f t="shared" ref="I260:I323" si="8">(ROUND(H260*$J$1,0)+$K$1)*2+ROUND((H260*$J$1)/20,0)*2</f>
        <v>90</v>
      </c>
      <c r="J260" t="str">
        <f t="shared" ref="J260:J323" si="9">LEFT(F260,11)</f>
        <v>50410-00032</v>
      </c>
    </row>
    <row r="261" spans="1:10" ht="21" hidden="1" customHeight="1">
      <c r="A261" s="402" t="s">
        <v>1077</v>
      </c>
      <c r="B261" s="403" t="s">
        <v>242</v>
      </c>
      <c r="C261" s="403" t="s">
        <v>1078</v>
      </c>
      <c r="D261" s="403" t="s">
        <v>243</v>
      </c>
      <c r="E261" s="403" t="s">
        <v>244</v>
      </c>
      <c r="F261" s="403" t="s">
        <v>251</v>
      </c>
      <c r="G261" s="403" t="s">
        <v>252</v>
      </c>
      <c r="H261" s="403">
        <v>19</v>
      </c>
      <c r="I261" s="403">
        <f t="shared" si="8"/>
        <v>64</v>
      </c>
      <c r="J261" t="str">
        <f t="shared" si="9"/>
        <v>50410-00032</v>
      </c>
    </row>
    <row r="262" spans="1:10" ht="21" hidden="1" customHeight="1">
      <c r="A262" s="402" t="s">
        <v>1077</v>
      </c>
      <c r="B262" s="403" t="s">
        <v>242</v>
      </c>
      <c r="C262" s="403" t="s">
        <v>1078</v>
      </c>
      <c r="D262" s="403" t="s">
        <v>243</v>
      </c>
      <c r="E262" s="403" t="s">
        <v>244</v>
      </c>
      <c r="F262" s="403" t="s">
        <v>253</v>
      </c>
      <c r="G262" s="403" t="s">
        <v>254</v>
      </c>
      <c r="H262" s="403">
        <v>15</v>
      </c>
      <c r="I262" s="403">
        <f t="shared" si="8"/>
        <v>54</v>
      </c>
      <c r="J262" t="str">
        <f t="shared" si="9"/>
        <v>50410-00032</v>
      </c>
    </row>
    <row r="263" spans="1:10" ht="21" hidden="1" customHeight="1">
      <c r="A263" s="402" t="s">
        <v>1079</v>
      </c>
      <c r="B263" s="403" t="s">
        <v>1080</v>
      </c>
      <c r="C263" s="403" t="s">
        <v>1081</v>
      </c>
      <c r="D263" s="403" t="s">
        <v>273</v>
      </c>
      <c r="E263" s="403" t="s">
        <v>212</v>
      </c>
      <c r="F263" s="403" t="s">
        <v>1082</v>
      </c>
      <c r="G263" s="403" t="s">
        <v>1083</v>
      </c>
      <c r="H263" s="403">
        <v>27</v>
      </c>
      <c r="I263" s="403">
        <f t="shared" si="8"/>
        <v>80</v>
      </c>
      <c r="J263" t="str">
        <f t="shared" si="9"/>
        <v>50440-05977</v>
      </c>
    </row>
    <row r="264" spans="1:10" ht="21" hidden="1" customHeight="1">
      <c r="A264" s="402" t="s">
        <v>1079</v>
      </c>
      <c r="B264" s="403" t="s">
        <v>1080</v>
      </c>
      <c r="C264" s="403" t="s">
        <v>1081</v>
      </c>
      <c r="D264" s="403" t="s">
        <v>273</v>
      </c>
      <c r="E264" s="403" t="s">
        <v>212</v>
      </c>
      <c r="F264" s="403" t="s">
        <v>1084</v>
      </c>
      <c r="G264" s="403" t="s">
        <v>1085</v>
      </c>
      <c r="H264" s="403">
        <v>67</v>
      </c>
      <c r="I264" s="403">
        <f t="shared" si="8"/>
        <v>172</v>
      </c>
      <c r="J264" t="str">
        <f t="shared" si="9"/>
        <v>50440-05977</v>
      </c>
    </row>
    <row r="265" spans="1:10" ht="21" hidden="1" customHeight="1">
      <c r="A265" s="402" t="s">
        <v>1079</v>
      </c>
      <c r="B265" s="403" t="s">
        <v>1080</v>
      </c>
      <c r="C265" s="403" t="s">
        <v>1081</v>
      </c>
      <c r="D265" s="403" t="s">
        <v>273</v>
      </c>
      <c r="E265" s="403" t="s">
        <v>212</v>
      </c>
      <c r="F265" s="403" t="s">
        <v>1086</v>
      </c>
      <c r="G265" s="403" t="s">
        <v>1087</v>
      </c>
      <c r="H265" s="403">
        <v>70</v>
      </c>
      <c r="I265" s="403">
        <f t="shared" si="8"/>
        <v>180</v>
      </c>
      <c r="J265" t="str">
        <f t="shared" si="9"/>
        <v>50440-05977</v>
      </c>
    </row>
    <row r="266" spans="1:10" ht="21" hidden="1" customHeight="1">
      <c r="A266" s="402" t="s">
        <v>1079</v>
      </c>
      <c r="B266" s="403" t="s">
        <v>1080</v>
      </c>
      <c r="C266" s="403" t="s">
        <v>1081</v>
      </c>
      <c r="D266" s="403" t="s">
        <v>273</v>
      </c>
      <c r="E266" s="403" t="s">
        <v>212</v>
      </c>
      <c r="F266" s="403" t="s">
        <v>1088</v>
      </c>
      <c r="G266" s="403" t="s">
        <v>1089</v>
      </c>
      <c r="H266" s="403">
        <v>43</v>
      </c>
      <c r="I266" s="403">
        <f t="shared" si="8"/>
        <v>116</v>
      </c>
      <c r="J266" t="str">
        <f t="shared" si="9"/>
        <v>50440-05977</v>
      </c>
    </row>
    <row r="267" spans="1:10" ht="21" hidden="1" customHeight="1">
      <c r="A267" s="402" t="s">
        <v>1079</v>
      </c>
      <c r="B267" s="403" t="s">
        <v>1080</v>
      </c>
      <c r="C267" s="403" t="s">
        <v>1081</v>
      </c>
      <c r="D267" s="403" t="s">
        <v>273</v>
      </c>
      <c r="E267" s="403" t="s">
        <v>212</v>
      </c>
      <c r="F267" s="403" t="s">
        <v>1090</v>
      </c>
      <c r="G267" s="403" t="s">
        <v>1091</v>
      </c>
      <c r="H267" s="403">
        <v>19</v>
      </c>
      <c r="I267" s="403">
        <f t="shared" si="8"/>
        <v>64</v>
      </c>
      <c r="J267" t="str">
        <f t="shared" si="9"/>
        <v>50440-05977</v>
      </c>
    </row>
    <row r="268" spans="1:10" ht="21" hidden="1" customHeight="1">
      <c r="A268" s="402" t="s">
        <v>1092</v>
      </c>
      <c r="B268" s="403" t="s">
        <v>1093</v>
      </c>
      <c r="C268" s="403" t="s">
        <v>1094</v>
      </c>
      <c r="D268" s="403" t="s">
        <v>177</v>
      </c>
      <c r="E268" s="403" t="s">
        <v>178</v>
      </c>
      <c r="F268" s="403" t="s">
        <v>1095</v>
      </c>
      <c r="G268" s="403" t="s">
        <v>1096</v>
      </c>
      <c r="H268" s="403">
        <v>22</v>
      </c>
      <c r="I268" s="403">
        <f t="shared" si="8"/>
        <v>70</v>
      </c>
      <c r="J268" t="str">
        <f t="shared" si="9"/>
        <v>50445-00001</v>
      </c>
    </row>
    <row r="269" spans="1:10" ht="21" hidden="1" customHeight="1">
      <c r="A269" s="402" t="s">
        <v>1092</v>
      </c>
      <c r="B269" s="403" t="s">
        <v>1093</v>
      </c>
      <c r="C269" s="403" t="s">
        <v>1094</v>
      </c>
      <c r="D269" s="403" t="s">
        <v>177</v>
      </c>
      <c r="E269" s="403" t="s">
        <v>178</v>
      </c>
      <c r="F269" s="403" t="s">
        <v>1097</v>
      </c>
      <c r="G269" s="403" t="s">
        <v>1098</v>
      </c>
      <c r="H269" s="403">
        <v>47</v>
      </c>
      <c r="I269" s="403">
        <f t="shared" si="8"/>
        <v>128</v>
      </c>
      <c r="J269" t="str">
        <f t="shared" si="9"/>
        <v>50445-00001</v>
      </c>
    </row>
    <row r="270" spans="1:10" ht="21" hidden="1" customHeight="1">
      <c r="A270" s="402" t="s">
        <v>1092</v>
      </c>
      <c r="B270" s="403" t="s">
        <v>1093</v>
      </c>
      <c r="C270" s="403" t="s">
        <v>1094</v>
      </c>
      <c r="D270" s="403" t="s">
        <v>177</v>
      </c>
      <c r="E270" s="403" t="s">
        <v>178</v>
      </c>
      <c r="F270" s="403" t="s">
        <v>1099</v>
      </c>
      <c r="G270" s="403" t="s">
        <v>1100</v>
      </c>
      <c r="H270" s="403">
        <v>47</v>
      </c>
      <c r="I270" s="403">
        <f t="shared" si="8"/>
        <v>128</v>
      </c>
      <c r="J270" t="str">
        <f t="shared" si="9"/>
        <v>50445-00001</v>
      </c>
    </row>
    <row r="271" spans="1:10" ht="21" hidden="1" customHeight="1">
      <c r="A271" s="402" t="s">
        <v>1092</v>
      </c>
      <c r="B271" s="403" t="s">
        <v>1093</v>
      </c>
      <c r="C271" s="403" t="s">
        <v>1094</v>
      </c>
      <c r="D271" s="403" t="s">
        <v>177</v>
      </c>
      <c r="E271" s="403" t="s">
        <v>178</v>
      </c>
      <c r="F271" s="403" t="s">
        <v>1101</v>
      </c>
      <c r="G271" s="403" t="s">
        <v>1102</v>
      </c>
      <c r="H271" s="403">
        <v>22</v>
      </c>
      <c r="I271" s="403">
        <f t="shared" si="8"/>
        <v>70</v>
      </c>
      <c r="J271" t="str">
        <f t="shared" si="9"/>
        <v>50445-00001</v>
      </c>
    </row>
    <row r="272" spans="1:10" ht="21" hidden="1" customHeight="1">
      <c r="A272" s="402" t="s">
        <v>1092</v>
      </c>
      <c r="B272" s="403" t="s">
        <v>1093</v>
      </c>
      <c r="C272" s="403" t="s">
        <v>1094</v>
      </c>
      <c r="D272" s="403" t="s">
        <v>177</v>
      </c>
      <c r="E272" s="403" t="s">
        <v>178</v>
      </c>
      <c r="F272" s="403" t="s">
        <v>1103</v>
      </c>
      <c r="G272" s="403" t="s">
        <v>1104</v>
      </c>
      <c r="H272" s="403">
        <v>13</v>
      </c>
      <c r="I272" s="403">
        <f t="shared" si="8"/>
        <v>50</v>
      </c>
      <c r="J272" t="str">
        <f t="shared" si="9"/>
        <v>50445-00001</v>
      </c>
    </row>
    <row r="273" spans="1:10" ht="21" hidden="1" customHeight="1">
      <c r="A273" s="402" t="s">
        <v>1105</v>
      </c>
      <c r="B273" s="403" t="s">
        <v>1106</v>
      </c>
      <c r="C273" s="403" t="s">
        <v>1107</v>
      </c>
      <c r="D273" s="403" t="s">
        <v>745</v>
      </c>
      <c r="E273" s="403" t="s">
        <v>746</v>
      </c>
      <c r="F273" s="403" t="s">
        <v>1108</v>
      </c>
      <c r="G273" s="403" t="s">
        <v>1109</v>
      </c>
      <c r="H273" s="403">
        <v>19</v>
      </c>
      <c r="I273" s="403">
        <f t="shared" si="8"/>
        <v>64</v>
      </c>
      <c r="J273" t="str">
        <f t="shared" si="9"/>
        <v>50446-01898</v>
      </c>
    </row>
    <row r="274" spans="1:10" ht="21" hidden="1" customHeight="1">
      <c r="A274" s="402" t="s">
        <v>1105</v>
      </c>
      <c r="B274" s="403" t="s">
        <v>1106</v>
      </c>
      <c r="C274" s="403" t="s">
        <v>1107</v>
      </c>
      <c r="D274" s="403" t="s">
        <v>745</v>
      </c>
      <c r="E274" s="403" t="s">
        <v>746</v>
      </c>
      <c r="F274" s="403" t="s">
        <v>1110</v>
      </c>
      <c r="G274" s="403" t="s">
        <v>1111</v>
      </c>
      <c r="H274" s="403">
        <v>26</v>
      </c>
      <c r="I274" s="403">
        <f t="shared" si="8"/>
        <v>78</v>
      </c>
      <c r="J274" t="str">
        <f t="shared" si="9"/>
        <v>50446-01898</v>
      </c>
    </row>
    <row r="275" spans="1:10" ht="21" hidden="1" customHeight="1">
      <c r="A275" s="402" t="s">
        <v>1105</v>
      </c>
      <c r="B275" s="403" t="s">
        <v>1106</v>
      </c>
      <c r="C275" s="403" t="s">
        <v>1107</v>
      </c>
      <c r="D275" s="403" t="s">
        <v>745</v>
      </c>
      <c r="E275" s="403" t="s">
        <v>746</v>
      </c>
      <c r="F275" s="403" t="s">
        <v>1112</v>
      </c>
      <c r="G275" s="403" t="s">
        <v>1113</v>
      </c>
      <c r="H275" s="403">
        <v>28</v>
      </c>
      <c r="I275" s="403">
        <f t="shared" si="8"/>
        <v>84</v>
      </c>
      <c r="J275" t="str">
        <f t="shared" si="9"/>
        <v>50446-01898</v>
      </c>
    </row>
    <row r="276" spans="1:10" ht="21" hidden="1" customHeight="1">
      <c r="A276" s="402" t="s">
        <v>1105</v>
      </c>
      <c r="B276" s="403" t="s">
        <v>1106</v>
      </c>
      <c r="C276" s="403" t="s">
        <v>1107</v>
      </c>
      <c r="D276" s="403" t="s">
        <v>745</v>
      </c>
      <c r="E276" s="403" t="s">
        <v>746</v>
      </c>
      <c r="F276" s="403" t="s">
        <v>1114</v>
      </c>
      <c r="G276" s="403" t="s">
        <v>1115</v>
      </c>
      <c r="H276" s="403">
        <v>20</v>
      </c>
      <c r="I276" s="403">
        <f t="shared" si="8"/>
        <v>66</v>
      </c>
      <c r="J276" t="str">
        <f t="shared" si="9"/>
        <v>50446-01898</v>
      </c>
    </row>
    <row r="277" spans="1:10" ht="21" hidden="1" customHeight="1">
      <c r="A277" s="402" t="s">
        <v>1105</v>
      </c>
      <c r="B277" s="403" t="s">
        <v>1106</v>
      </c>
      <c r="C277" s="403" t="s">
        <v>1107</v>
      </c>
      <c r="D277" s="403" t="s">
        <v>745</v>
      </c>
      <c r="E277" s="403" t="s">
        <v>746</v>
      </c>
      <c r="F277" s="403" t="s">
        <v>1116</v>
      </c>
      <c r="G277" s="403" t="s">
        <v>1117</v>
      </c>
      <c r="H277" s="403">
        <v>11</v>
      </c>
      <c r="I277" s="403">
        <f t="shared" si="8"/>
        <v>46</v>
      </c>
      <c r="J277" t="str">
        <f t="shared" si="9"/>
        <v>50446-01898</v>
      </c>
    </row>
    <row r="278" spans="1:10" ht="21" hidden="1" customHeight="1">
      <c r="A278" s="402" t="s">
        <v>1118</v>
      </c>
      <c r="B278" s="403" t="s">
        <v>1119</v>
      </c>
      <c r="C278" s="403" t="s">
        <v>1120</v>
      </c>
      <c r="D278" s="403" t="s">
        <v>243</v>
      </c>
      <c r="E278" s="403" t="s">
        <v>244</v>
      </c>
      <c r="F278" s="403" t="s">
        <v>1121</v>
      </c>
      <c r="G278" s="403" t="s">
        <v>1122</v>
      </c>
      <c r="H278" s="403">
        <v>15</v>
      </c>
      <c r="I278" s="403">
        <f t="shared" si="8"/>
        <v>54</v>
      </c>
      <c r="J278" t="str">
        <f t="shared" si="9"/>
        <v>50475-00032</v>
      </c>
    </row>
    <row r="279" spans="1:10" ht="21" hidden="1" customHeight="1">
      <c r="A279" s="402" t="s">
        <v>1118</v>
      </c>
      <c r="B279" s="403" t="s">
        <v>1119</v>
      </c>
      <c r="C279" s="403" t="s">
        <v>1120</v>
      </c>
      <c r="D279" s="403" t="s">
        <v>243</v>
      </c>
      <c r="E279" s="403" t="s">
        <v>244</v>
      </c>
      <c r="F279" s="403" t="s">
        <v>1123</v>
      </c>
      <c r="G279" s="403" t="s">
        <v>1124</v>
      </c>
      <c r="H279" s="403">
        <v>33</v>
      </c>
      <c r="I279" s="403">
        <f t="shared" si="8"/>
        <v>96</v>
      </c>
      <c r="J279" t="str">
        <f t="shared" si="9"/>
        <v>50475-00032</v>
      </c>
    </row>
    <row r="280" spans="1:10" ht="21" hidden="1" customHeight="1">
      <c r="A280" s="402" t="s">
        <v>1118</v>
      </c>
      <c r="B280" s="403" t="s">
        <v>1119</v>
      </c>
      <c r="C280" s="403" t="s">
        <v>1120</v>
      </c>
      <c r="D280" s="403" t="s">
        <v>243</v>
      </c>
      <c r="E280" s="403" t="s">
        <v>244</v>
      </c>
      <c r="F280" s="403" t="s">
        <v>1125</v>
      </c>
      <c r="G280" s="403" t="s">
        <v>1126</v>
      </c>
      <c r="H280" s="403">
        <v>45</v>
      </c>
      <c r="I280" s="403">
        <f t="shared" si="8"/>
        <v>122</v>
      </c>
      <c r="J280" t="str">
        <f t="shared" si="9"/>
        <v>50475-00032</v>
      </c>
    </row>
    <row r="281" spans="1:10" ht="21" hidden="1" customHeight="1">
      <c r="A281" s="402" t="s">
        <v>1118</v>
      </c>
      <c r="B281" s="403" t="s">
        <v>1119</v>
      </c>
      <c r="C281" s="403" t="s">
        <v>1120</v>
      </c>
      <c r="D281" s="403" t="s">
        <v>243</v>
      </c>
      <c r="E281" s="403" t="s">
        <v>244</v>
      </c>
      <c r="F281" s="403" t="s">
        <v>1127</v>
      </c>
      <c r="G281" s="403" t="s">
        <v>1128</v>
      </c>
      <c r="H281" s="403">
        <v>23</v>
      </c>
      <c r="I281" s="403">
        <f t="shared" si="8"/>
        <v>72</v>
      </c>
      <c r="J281" t="str">
        <f t="shared" si="9"/>
        <v>50475-00032</v>
      </c>
    </row>
    <row r="282" spans="1:10" ht="21" hidden="1" customHeight="1">
      <c r="A282" s="402" t="s">
        <v>1118</v>
      </c>
      <c r="B282" s="403" t="s">
        <v>1119</v>
      </c>
      <c r="C282" s="403" t="s">
        <v>1120</v>
      </c>
      <c r="D282" s="403" t="s">
        <v>243</v>
      </c>
      <c r="E282" s="403" t="s">
        <v>244</v>
      </c>
      <c r="F282" s="403" t="s">
        <v>1129</v>
      </c>
      <c r="G282" s="403" t="s">
        <v>1130</v>
      </c>
      <c r="H282" s="403">
        <v>11</v>
      </c>
      <c r="I282" s="403">
        <f t="shared" si="8"/>
        <v>46</v>
      </c>
      <c r="J282" t="str">
        <f t="shared" si="9"/>
        <v>50475-00032</v>
      </c>
    </row>
    <row r="283" spans="1:10" ht="21" hidden="1" customHeight="1">
      <c r="A283" s="402" t="s">
        <v>1131</v>
      </c>
      <c r="B283" s="403" t="s">
        <v>345</v>
      </c>
      <c r="C283" s="403" t="s">
        <v>1132</v>
      </c>
      <c r="D283" s="403" t="s">
        <v>177</v>
      </c>
      <c r="E283" s="403" t="s">
        <v>178</v>
      </c>
      <c r="F283" s="403" t="s">
        <v>1133</v>
      </c>
      <c r="G283" s="403" t="s">
        <v>1134</v>
      </c>
      <c r="H283" s="403">
        <v>26</v>
      </c>
      <c r="I283" s="403">
        <f t="shared" si="8"/>
        <v>78</v>
      </c>
      <c r="J283" t="str">
        <f t="shared" si="9"/>
        <v>50321-00001</v>
      </c>
    </row>
    <row r="284" spans="1:10" ht="21" hidden="1" customHeight="1">
      <c r="A284" s="402" t="s">
        <v>1131</v>
      </c>
      <c r="B284" s="403" t="s">
        <v>345</v>
      </c>
      <c r="C284" s="403" t="s">
        <v>1132</v>
      </c>
      <c r="D284" s="403" t="s">
        <v>177</v>
      </c>
      <c r="E284" s="403" t="s">
        <v>178</v>
      </c>
      <c r="F284" s="403" t="s">
        <v>1135</v>
      </c>
      <c r="G284" s="403" t="s">
        <v>1136</v>
      </c>
      <c r="H284" s="403">
        <v>36</v>
      </c>
      <c r="I284" s="403">
        <f t="shared" si="8"/>
        <v>102</v>
      </c>
      <c r="J284" t="str">
        <f t="shared" si="9"/>
        <v>50321-00001</v>
      </c>
    </row>
    <row r="285" spans="1:10" ht="21" hidden="1" customHeight="1">
      <c r="A285" s="402" t="s">
        <v>1131</v>
      </c>
      <c r="B285" s="403" t="s">
        <v>345</v>
      </c>
      <c r="C285" s="403" t="s">
        <v>1132</v>
      </c>
      <c r="D285" s="403" t="s">
        <v>177</v>
      </c>
      <c r="E285" s="403" t="s">
        <v>178</v>
      </c>
      <c r="F285" s="403" t="s">
        <v>1137</v>
      </c>
      <c r="G285" s="403" t="s">
        <v>1138</v>
      </c>
      <c r="H285" s="403">
        <v>32</v>
      </c>
      <c r="I285" s="403">
        <f t="shared" si="8"/>
        <v>94</v>
      </c>
      <c r="J285" t="str">
        <f t="shared" si="9"/>
        <v>50321-00001</v>
      </c>
    </row>
    <row r="286" spans="1:10" ht="21" hidden="1" customHeight="1">
      <c r="A286" s="402" t="s">
        <v>1131</v>
      </c>
      <c r="B286" s="403" t="s">
        <v>345</v>
      </c>
      <c r="C286" s="403" t="s">
        <v>1132</v>
      </c>
      <c r="D286" s="403" t="s">
        <v>177</v>
      </c>
      <c r="E286" s="403" t="s">
        <v>178</v>
      </c>
      <c r="F286" s="403" t="s">
        <v>1139</v>
      </c>
      <c r="G286" s="403" t="s">
        <v>1140</v>
      </c>
      <c r="H286" s="403">
        <v>30</v>
      </c>
      <c r="I286" s="403">
        <f t="shared" si="8"/>
        <v>88</v>
      </c>
      <c r="J286" t="str">
        <f t="shared" si="9"/>
        <v>50321-00001</v>
      </c>
    </row>
    <row r="287" spans="1:10" ht="21" hidden="1" customHeight="1">
      <c r="A287" s="402" t="s">
        <v>1131</v>
      </c>
      <c r="B287" s="403" t="s">
        <v>345</v>
      </c>
      <c r="C287" s="403" t="s">
        <v>1132</v>
      </c>
      <c r="D287" s="403" t="s">
        <v>177</v>
      </c>
      <c r="E287" s="403" t="s">
        <v>178</v>
      </c>
      <c r="F287" s="403" t="s">
        <v>1141</v>
      </c>
      <c r="G287" s="403" t="s">
        <v>1142</v>
      </c>
      <c r="H287" s="403">
        <v>7</v>
      </c>
      <c r="I287" s="403">
        <f t="shared" si="8"/>
        <v>36</v>
      </c>
      <c r="J287" t="str">
        <f t="shared" si="9"/>
        <v>50321-00001</v>
      </c>
    </row>
    <row r="288" spans="1:10" ht="21" hidden="1" customHeight="1">
      <c r="A288" s="402" t="s">
        <v>1131</v>
      </c>
      <c r="B288" s="403" t="s">
        <v>345</v>
      </c>
      <c r="C288" s="403" t="s">
        <v>1132</v>
      </c>
      <c r="D288" s="403" t="s">
        <v>861</v>
      </c>
      <c r="E288" s="403" t="s">
        <v>862</v>
      </c>
      <c r="F288" s="403" t="s">
        <v>1143</v>
      </c>
      <c r="G288" s="403" t="s">
        <v>1144</v>
      </c>
      <c r="H288" s="403">
        <v>38</v>
      </c>
      <c r="I288" s="403">
        <f t="shared" si="8"/>
        <v>106</v>
      </c>
      <c r="J288" t="str">
        <f t="shared" si="9"/>
        <v>50321-06537</v>
      </c>
    </row>
    <row r="289" spans="1:10" ht="21" hidden="1" customHeight="1">
      <c r="A289" s="402" t="s">
        <v>1131</v>
      </c>
      <c r="B289" s="403" t="s">
        <v>345</v>
      </c>
      <c r="C289" s="403" t="s">
        <v>1132</v>
      </c>
      <c r="D289" s="403" t="s">
        <v>861</v>
      </c>
      <c r="E289" s="403" t="s">
        <v>862</v>
      </c>
      <c r="F289" s="403" t="s">
        <v>1145</v>
      </c>
      <c r="G289" s="403" t="s">
        <v>1146</v>
      </c>
      <c r="H289" s="403">
        <v>71</v>
      </c>
      <c r="I289" s="403">
        <f t="shared" si="8"/>
        <v>182</v>
      </c>
      <c r="J289" t="str">
        <f t="shared" si="9"/>
        <v>50321-06537</v>
      </c>
    </row>
    <row r="290" spans="1:10" ht="21" hidden="1" customHeight="1">
      <c r="A290" s="402" t="s">
        <v>1131</v>
      </c>
      <c r="B290" s="403" t="s">
        <v>345</v>
      </c>
      <c r="C290" s="403" t="s">
        <v>1132</v>
      </c>
      <c r="D290" s="403" t="s">
        <v>861</v>
      </c>
      <c r="E290" s="403" t="s">
        <v>862</v>
      </c>
      <c r="F290" s="403" t="s">
        <v>1147</v>
      </c>
      <c r="G290" s="403" t="s">
        <v>1148</v>
      </c>
      <c r="H290" s="403">
        <v>70</v>
      </c>
      <c r="I290" s="403">
        <f t="shared" si="8"/>
        <v>180</v>
      </c>
      <c r="J290" t="str">
        <f t="shared" si="9"/>
        <v>50321-06537</v>
      </c>
    </row>
    <row r="291" spans="1:10" ht="21" hidden="1" customHeight="1">
      <c r="A291" s="402" t="s">
        <v>1131</v>
      </c>
      <c r="B291" s="403" t="s">
        <v>345</v>
      </c>
      <c r="C291" s="403" t="s">
        <v>1132</v>
      </c>
      <c r="D291" s="403" t="s">
        <v>861</v>
      </c>
      <c r="E291" s="403" t="s">
        <v>862</v>
      </c>
      <c r="F291" s="403" t="s">
        <v>1149</v>
      </c>
      <c r="G291" s="403" t="s">
        <v>1150</v>
      </c>
      <c r="H291" s="403">
        <v>43</v>
      </c>
      <c r="I291" s="403">
        <f t="shared" si="8"/>
        <v>116</v>
      </c>
      <c r="J291" t="str">
        <f t="shared" si="9"/>
        <v>50321-06537</v>
      </c>
    </row>
    <row r="292" spans="1:10" ht="21" hidden="1" customHeight="1">
      <c r="A292" s="402" t="s">
        <v>1131</v>
      </c>
      <c r="B292" s="403" t="s">
        <v>345</v>
      </c>
      <c r="C292" s="403" t="s">
        <v>1132</v>
      </c>
      <c r="D292" s="403" t="s">
        <v>861</v>
      </c>
      <c r="E292" s="403" t="s">
        <v>862</v>
      </c>
      <c r="F292" s="403" t="s">
        <v>1151</v>
      </c>
      <c r="G292" s="403" t="s">
        <v>1152</v>
      </c>
      <c r="H292" s="403">
        <v>7</v>
      </c>
      <c r="I292" s="403">
        <f t="shared" si="8"/>
        <v>36</v>
      </c>
      <c r="J292" t="str">
        <f t="shared" si="9"/>
        <v>50321-06537</v>
      </c>
    </row>
    <row r="293" spans="1:10" ht="21" hidden="1" customHeight="1">
      <c r="A293" s="402" t="s">
        <v>1153</v>
      </c>
      <c r="B293" s="403" t="s">
        <v>357</v>
      </c>
      <c r="C293" s="403" t="s">
        <v>1154</v>
      </c>
      <c r="D293" s="403" t="s">
        <v>273</v>
      </c>
      <c r="E293" s="403" t="s">
        <v>212</v>
      </c>
      <c r="F293" s="403" t="s">
        <v>358</v>
      </c>
      <c r="G293" s="403" t="s">
        <v>359</v>
      </c>
      <c r="H293" s="403">
        <v>45</v>
      </c>
      <c r="I293" s="403">
        <f t="shared" si="8"/>
        <v>122</v>
      </c>
      <c r="J293" t="str">
        <f t="shared" si="9"/>
        <v>50381-05977</v>
      </c>
    </row>
    <row r="294" spans="1:10" ht="21" hidden="1" customHeight="1">
      <c r="A294" s="402" t="s">
        <v>1153</v>
      </c>
      <c r="B294" s="403" t="s">
        <v>357</v>
      </c>
      <c r="C294" s="403" t="s">
        <v>1154</v>
      </c>
      <c r="D294" s="403" t="s">
        <v>273</v>
      </c>
      <c r="E294" s="403" t="s">
        <v>212</v>
      </c>
      <c r="F294" s="403" t="s">
        <v>360</v>
      </c>
      <c r="G294" s="403" t="s">
        <v>361</v>
      </c>
      <c r="H294" s="403">
        <v>84</v>
      </c>
      <c r="I294" s="403">
        <f t="shared" si="8"/>
        <v>212</v>
      </c>
      <c r="J294" t="str">
        <f t="shared" si="9"/>
        <v>50381-05977</v>
      </c>
    </row>
    <row r="295" spans="1:10" ht="21" hidden="1" customHeight="1">
      <c r="A295" s="402" t="s">
        <v>1153</v>
      </c>
      <c r="B295" s="403" t="s">
        <v>357</v>
      </c>
      <c r="C295" s="403" t="s">
        <v>1154</v>
      </c>
      <c r="D295" s="403" t="s">
        <v>273</v>
      </c>
      <c r="E295" s="403" t="s">
        <v>212</v>
      </c>
      <c r="F295" s="403" t="s">
        <v>362</v>
      </c>
      <c r="G295" s="403" t="s">
        <v>363</v>
      </c>
      <c r="H295" s="403">
        <v>93</v>
      </c>
      <c r="I295" s="403">
        <f t="shared" si="8"/>
        <v>230</v>
      </c>
      <c r="J295" t="str">
        <f t="shared" si="9"/>
        <v>50381-05977</v>
      </c>
    </row>
    <row r="296" spans="1:10" ht="21" hidden="1" customHeight="1">
      <c r="A296" s="402" t="s">
        <v>1153</v>
      </c>
      <c r="B296" s="403" t="s">
        <v>357</v>
      </c>
      <c r="C296" s="403" t="s">
        <v>1154</v>
      </c>
      <c r="D296" s="403" t="s">
        <v>273</v>
      </c>
      <c r="E296" s="403" t="s">
        <v>212</v>
      </c>
      <c r="F296" s="403" t="s">
        <v>364</v>
      </c>
      <c r="G296" s="403" t="s">
        <v>365</v>
      </c>
      <c r="H296" s="403">
        <v>53</v>
      </c>
      <c r="I296" s="403">
        <f t="shared" si="8"/>
        <v>140</v>
      </c>
      <c r="J296" t="str">
        <f t="shared" si="9"/>
        <v>50381-05977</v>
      </c>
    </row>
    <row r="297" spans="1:10" ht="21" hidden="1" customHeight="1">
      <c r="A297" s="402" t="s">
        <v>1153</v>
      </c>
      <c r="B297" s="403" t="s">
        <v>357</v>
      </c>
      <c r="C297" s="403" t="s">
        <v>1154</v>
      </c>
      <c r="D297" s="403" t="s">
        <v>273</v>
      </c>
      <c r="E297" s="403" t="s">
        <v>212</v>
      </c>
      <c r="F297" s="403" t="s">
        <v>366</v>
      </c>
      <c r="G297" s="403" t="s">
        <v>367</v>
      </c>
      <c r="H297" s="403">
        <v>21</v>
      </c>
      <c r="I297" s="403">
        <f t="shared" si="8"/>
        <v>68</v>
      </c>
      <c r="J297" t="str">
        <f t="shared" si="9"/>
        <v>50381-05977</v>
      </c>
    </row>
    <row r="298" spans="1:10" ht="21" hidden="1" customHeight="1">
      <c r="A298" s="402" t="s">
        <v>1153</v>
      </c>
      <c r="B298" s="403" t="s">
        <v>357</v>
      </c>
      <c r="C298" s="403" t="s">
        <v>1154</v>
      </c>
      <c r="D298" s="403" t="s">
        <v>745</v>
      </c>
      <c r="E298" s="403" t="s">
        <v>746</v>
      </c>
      <c r="F298" s="403" t="s">
        <v>1155</v>
      </c>
      <c r="G298" s="403" t="s">
        <v>1156</v>
      </c>
      <c r="H298" s="403">
        <v>32</v>
      </c>
      <c r="I298" s="403">
        <f t="shared" si="8"/>
        <v>94</v>
      </c>
      <c r="J298" t="str">
        <f t="shared" si="9"/>
        <v>50381-01898</v>
      </c>
    </row>
    <row r="299" spans="1:10" ht="21" hidden="1" customHeight="1">
      <c r="A299" s="402" t="s">
        <v>1153</v>
      </c>
      <c r="B299" s="403" t="s">
        <v>357</v>
      </c>
      <c r="C299" s="403" t="s">
        <v>1154</v>
      </c>
      <c r="D299" s="403" t="s">
        <v>745</v>
      </c>
      <c r="E299" s="403" t="s">
        <v>746</v>
      </c>
      <c r="F299" s="403" t="s">
        <v>1157</v>
      </c>
      <c r="G299" s="403" t="s">
        <v>1158</v>
      </c>
      <c r="H299" s="403">
        <v>49</v>
      </c>
      <c r="I299" s="403">
        <f t="shared" si="8"/>
        <v>132</v>
      </c>
      <c r="J299" t="str">
        <f t="shared" si="9"/>
        <v>50381-01898</v>
      </c>
    </row>
    <row r="300" spans="1:10" ht="21" hidden="1" customHeight="1">
      <c r="A300" s="402" t="s">
        <v>1153</v>
      </c>
      <c r="B300" s="403" t="s">
        <v>357</v>
      </c>
      <c r="C300" s="403" t="s">
        <v>1154</v>
      </c>
      <c r="D300" s="403" t="s">
        <v>745</v>
      </c>
      <c r="E300" s="403" t="s">
        <v>746</v>
      </c>
      <c r="F300" s="403" t="s">
        <v>1159</v>
      </c>
      <c r="G300" s="403" t="s">
        <v>1160</v>
      </c>
      <c r="H300" s="403">
        <v>60</v>
      </c>
      <c r="I300" s="403">
        <f t="shared" si="8"/>
        <v>156</v>
      </c>
      <c r="J300" t="str">
        <f t="shared" si="9"/>
        <v>50381-01898</v>
      </c>
    </row>
    <row r="301" spans="1:10" ht="21" hidden="1" customHeight="1">
      <c r="A301" s="402" t="s">
        <v>1153</v>
      </c>
      <c r="B301" s="403" t="s">
        <v>357</v>
      </c>
      <c r="C301" s="403" t="s">
        <v>1154</v>
      </c>
      <c r="D301" s="403" t="s">
        <v>745</v>
      </c>
      <c r="E301" s="403" t="s">
        <v>746</v>
      </c>
      <c r="F301" s="403" t="s">
        <v>1161</v>
      </c>
      <c r="G301" s="403" t="s">
        <v>1162</v>
      </c>
      <c r="H301" s="403">
        <v>33</v>
      </c>
      <c r="I301" s="403">
        <f t="shared" si="8"/>
        <v>96</v>
      </c>
      <c r="J301" t="str">
        <f t="shared" si="9"/>
        <v>50381-01898</v>
      </c>
    </row>
    <row r="302" spans="1:10" ht="21" hidden="1" customHeight="1">
      <c r="A302" s="402" t="s">
        <v>1153</v>
      </c>
      <c r="B302" s="403" t="s">
        <v>357</v>
      </c>
      <c r="C302" s="403" t="s">
        <v>1154</v>
      </c>
      <c r="D302" s="403" t="s">
        <v>745</v>
      </c>
      <c r="E302" s="403" t="s">
        <v>746</v>
      </c>
      <c r="F302" s="403" t="s">
        <v>1163</v>
      </c>
      <c r="G302" s="403" t="s">
        <v>1164</v>
      </c>
      <c r="H302" s="403">
        <v>14</v>
      </c>
      <c r="I302" s="403">
        <f t="shared" si="8"/>
        <v>52</v>
      </c>
      <c r="J302" t="str">
        <f t="shared" si="9"/>
        <v>50381-01898</v>
      </c>
    </row>
    <row r="303" spans="1:10" ht="21" hidden="1" customHeight="1">
      <c r="A303" s="402" t="s">
        <v>1165</v>
      </c>
      <c r="B303" s="403" t="s">
        <v>1166</v>
      </c>
      <c r="C303" s="403" t="s">
        <v>1167</v>
      </c>
      <c r="D303" s="403" t="s">
        <v>273</v>
      </c>
      <c r="E303" s="403" t="s">
        <v>212</v>
      </c>
      <c r="F303" s="403" t="s">
        <v>1168</v>
      </c>
      <c r="G303" s="403" t="s">
        <v>1169</v>
      </c>
      <c r="H303" s="403">
        <v>59</v>
      </c>
      <c r="I303" s="403">
        <f t="shared" si="8"/>
        <v>154</v>
      </c>
      <c r="J303" t="str">
        <f t="shared" si="9"/>
        <v>50435-05977</v>
      </c>
    </row>
    <row r="304" spans="1:10" ht="21" hidden="1" customHeight="1">
      <c r="A304" s="402" t="s">
        <v>1165</v>
      </c>
      <c r="B304" s="403" t="s">
        <v>1166</v>
      </c>
      <c r="C304" s="403" t="s">
        <v>1167</v>
      </c>
      <c r="D304" s="403" t="s">
        <v>273</v>
      </c>
      <c r="E304" s="403" t="s">
        <v>212</v>
      </c>
      <c r="F304" s="403" t="s">
        <v>1170</v>
      </c>
      <c r="G304" s="403" t="s">
        <v>1171</v>
      </c>
      <c r="H304" s="403">
        <v>105</v>
      </c>
      <c r="I304" s="403">
        <f t="shared" si="8"/>
        <v>258</v>
      </c>
      <c r="J304" t="str">
        <f t="shared" si="9"/>
        <v>50435-05977</v>
      </c>
    </row>
    <row r="305" spans="1:10" ht="21" hidden="1" customHeight="1">
      <c r="A305" s="402" t="s">
        <v>1165</v>
      </c>
      <c r="B305" s="403" t="s">
        <v>1166</v>
      </c>
      <c r="C305" s="403" t="s">
        <v>1167</v>
      </c>
      <c r="D305" s="403" t="s">
        <v>273</v>
      </c>
      <c r="E305" s="403" t="s">
        <v>212</v>
      </c>
      <c r="F305" s="403" t="s">
        <v>1172</v>
      </c>
      <c r="G305" s="403" t="s">
        <v>1173</v>
      </c>
      <c r="H305" s="403">
        <v>114</v>
      </c>
      <c r="I305" s="403">
        <f t="shared" si="8"/>
        <v>278</v>
      </c>
      <c r="J305" t="str">
        <f t="shared" si="9"/>
        <v>50435-05977</v>
      </c>
    </row>
    <row r="306" spans="1:10" ht="21" hidden="1" customHeight="1">
      <c r="A306" s="402" t="s">
        <v>1165</v>
      </c>
      <c r="B306" s="403" t="s">
        <v>1166</v>
      </c>
      <c r="C306" s="403" t="s">
        <v>1167</v>
      </c>
      <c r="D306" s="403" t="s">
        <v>273</v>
      </c>
      <c r="E306" s="403" t="s">
        <v>212</v>
      </c>
      <c r="F306" s="403" t="s">
        <v>1174</v>
      </c>
      <c r="G306" s="403" t="s">
        <v>1175</v>
      </c>
      <c r="H306" s="403">
        <v>64</v>
      </c>
      <c r="I306" s="403">
        <f t="shared" si="8"/>
        <v>164</v>
      </c>
      <c r="J306" t="str">
        <f t="shared" si="9"/>
        <v>50435-05977</v>
      </c>
    </row>
    <row r="307" spans="1:10" ht="21" hidden="1" customHeight="1">
      <c r="A307" s="402" t="s">
        <v>1165</v>
      </c>
      <c r="B307" s="403" t="s">
        <v>1166</v>
      </c>
      <c r="C307" s="403" t="s">
        <v>1167</v>
      </c>
      <c r="D307" s="403" t="s">
        <v>273</v>
      </c>
      <c r="E307" s="403" t="s">
        <v>212</v>
      </c>
      <c r="F307" s="403" t="s">
        <v>1176</v>
      </c>
      <c r="G307" s="403" t="s">
        <v>1177</v>
      </c>
      <c r="H307" s="403">
        <v>25</v>
      </c>
      <c r="I307" s="403">
        <f t="shared" si="8"/>
        <v>76</v>
      </c>
      <c r="J307" t="str">
        <f t="shared" si="9"/>
        <v>50435-05977</v>
      </c>
    </row>
    <row r="308" spans="1:10" ht="21" hidden="1" customHeight="1">
      <c r="A308" s="402" t="s">
        <v>1178</v>
      </c>
      <c r="B308" s="403" t="s">
        <v>1179</v>
      </c>
      <c r="C308" s="403" t="s">
        <v>1180</v>
      </c>
      <c r="D308" s="403" t="s">
        <v>177</v>
      </c>
      <c r="E308" s="403" t="s">
        <v>178</v>
      </c>
      <c r="F308" s="403" t="s">
        <v>1181</v>
      </c>
      <c r="G308" s="403" t="s">
        <v>1182</v>
      </c>
      <c r="H308" s="403">
        <v>23</v>
      </c>
      <c r="I308" s="403">
        <f t="shared" si="8"/>
        <v>72</v>
      </c>
      <c r="J308" t="str">
        <f t="shared" si="9"/>
        <v>50437-00001</v>
      </c>
    </row>
    <row r="309" spans="1:10" ht="21" hidden="1" customHeight="1">
      <c r="A309" s="402" t="s">
        <v>1178</v>
      </c>
      <c r="B309" s="403" t="s">
        <v>1179</v>
      </c>
      <c r="C309" s="403" t="s">
        <v>1180</v>
      </c>
      <c r="D309" s="403" t="s">
        <v>177</v>
      </c>
      <c r="E309" s="403" t="s">
        <v>178</v>
      </c>
      <c r="F309" s="403" t="s">
        <v>1183</v>
      </c>
      <c r="G309" s="403" t="s">
        <v>1184</v>
      </c>
      <c r="H309" s="403">
        <v>40</v>
      </c>
      <c r="I309" s="403">
        <f t="shared" si="8"/>
        <v>110</v>
      </c>
      <c r="J309" t="str">
        <f t="shared" si="9"/>
        <v>50437-00001</v>
      </c>
    </row>
    <row r="310" spans="1:10" ht="21" hidden="1" customHeight="1">
      <c r="A310" s="402" t="s">
        <v>1178</v>
      </c>
      <c r="B310" s="403" t="s">
        <v>1179</v>
      </c>
      <c r="C310" s="403" t="s">
        <v>1180</v>
      </c>
      <c r="D310" s="403" t="s">
        <v>177</v>
      </c>
      <c r="E310" s="403" t="s">
        <v>178</v>
      </c>
      <c r="F310" s="403" t="s">
        <v>1185</v>
      </c>
      <c r="G310" s="403" t="s">
        <v>1186</v>
      </c>
      <c r="H310" s="403">
        <v>51</v>
      </c>
      <c r="I310" s="403">
        <f t="shared" si="8"/>
        <v>136</v>
      </c>
      <c r="J310" t="str">
        <f t="shared" si="9"/>
        <v>50437-00001</v>
      </c>
    </row>
    <row r="311" spans="1:10" ht="21" hidden="1" customHeight="1">
      <c r="A311" s="402" t="s">
        <v>1178</v>
      </c>
      <c r="B311" s="403" t="s">
        <v>1179</v>
      </c>
      <c r="C311" s="403" t="s">
        <v>1180</v>
      </c>
      <c r="D311" s="403" t="s">
        <v>177</v>
      </c>
      <c r="E311" s="403" t="s">
        <v>178</v>
      </c>
      <c r="F311" s="403" t="s">
        <v>1187</v>
      </c>
      <c r="G311" s="403" t="s">
        <v>1188</v>
      </c>
      <c r="H311" s="403">
        <v>34</v>
      </c>
      <c r="I311" s="403">
        <f t="shared" si="8"/>
        <v>98</v>
      </c>
      <c r="J311" t="str">
        <f t="shared" si="9"/>
        <v>50437-00001</v>
      </c>
    </row>
    <row r="312" spans="1:10" ht="21" hidden="1" customHeight="1">
      <c r="A312" s="402" t="s">
        <v>1178</v>
      </c>
      <c r="B312" s="403" t="s">
        <v>1179</v>
      </c>
      <c r="C312" s="403" t="s">
        <v>1180</v>
      </c>
      <c r="D312" s="403" t="s">
        <v>177</v>
      </c>
      <c r="E312" s="403" t="s">
        <v>178</v>
      </c>
      <c r="F312" s="403" t="s">
        <v>1189</v>
      </c>
      <c r="G312" s="403" t="s">
        <v>1190</v>
      </c>
      <c r="H312" s="403">
        <v>14</v>
      </c>
      <c r="I312" s="403">
        <f t="shared" si="8"/>
        <v>52</v>
      </c>
      <c r="J312" t="str">
        <f t="shared" si="9"/>
        <v>50437-00001</v>
      </c>
    </row>
    <row r="313" spans="1:10" ht="21" hidden="1" customHeight="1">
      <c r="A313" s="402" t="s">
        <v>1178</v>
      </c>
      <c r="B313" s="403" t="s">
        <v>1179</v>
      </c>
      <c r="C313" s="403" t="s">
        <v>1180</v>
      </c>
      <c r="D313" s="403" t="s">
        <v>273</v>
      </c>
      <c r="E313" s="403" t="s">
        <v>212</v>
      </c>
      <c r="F313" s="403" t="s">
        <v>1191</v>
      </c>
      <c r="G313" s="403" t="s">
        <v>1192</v>
      </c>
      <c r="H313" s="403">
        <v>18</v>
      </c>
      <c r="I313" s="403">
        <f t="shared" si="8"/>
        <v>60</v>
      </c>
      <c r="J313" t="str">
        <f t="shared" si="9"/>
        <v>50437-05977</v>
      </c>
    </row>
    <row r="314" spans="1:10" ht="21" hidden="1" customHeight="1">
      <c r="A314" s="402" t="s">
        <v>1178</v>
      </c>
      <c r="B314" s="403" t="s">
        <v>1179</v>
      </c>
      <c r="C314" s="403" t="s">
        <v>1180</v>
      </c>
      <c r="D314" s="403" t="s">
        <v>273</v>
      </c>
      <c r="E314" s="403" t="s">
        <v>212</v>
      </c>
      <c r="F314" s="403" t="s">
        <v>1193</v>
      </c>
      <c r="G314" s="403" t="s">
        <v>1194</v>
      </c>
      <c r="H314" s="403">
        <v>27</v>
      </c>
      <c r="I314" s="403">
        <f t="shared" si="8"/>
        <v>80</v>
      </c>
      <c r="J314" t="str">
        <f t="shared" si="9"/>
        <v>50437-05977</v>
      </c>
    </row>
    <row r="315" spans="1:10" ht="21" hidden="1" customHeight="1">
      <c r="A315" s="402" t="s">
        <v>1178</v>
      </c>
      <c r="B315" s="403" t="s">
        <v>1179</v>
      </c>
      <c r="C315" s="403" t="s">
        <v>1180</v>
      </c>
      <c r="D315" s="403" t="s">
        <v>273</v>
      </c>
      <c r="E315" s="403" t="s">
        <v>212</v>
      </c>
      <c r="F315" s="403" t="s">
        <v>1195</v>
      </c>
      <c r="G315" s="403" t="s">
        <v>1196</v>
      </c>
      <c r="H315" s="403">
        <v>34</v>
      </c>
      <c r="I315" s="403">
        <f t="shared" si="8"/>
        <v>98</v>
      </c>
      <c r="J315" t="str">
        <f t="shared" si="9"/>
        <v>50437-05977</v>
      </c>
    </row>
    <row r="316" spans="1:10" ht="21" hidden="1" customHeight="1">
      <c r="A316" s="402" t="s">
        <v>1178</v>
      </c>
      <c r="B316" s="403" t="s">
        <v>1179</v>
      </c>
      <c r="C316" s="403" t="s">
        <v>1180</v>
      </c>
      <c r="D316" s="403" t="s">
        <v>273</v>
      </c>
      <c r="E316" s="403" t="s">
        <v>212</v>
      </c>
      <c r="F316" s="403" t="s">
        <v>1197</v>
      </c>
      <c r="G316" s="403" t="s">
        <v>1198</v>
      </c>
      <c r="H316" s="403">
        <v>22</v>
      </c>
      <c r="I316" s="403">
        <f t="shared" si="8"/>
        <v>70</v>
      </c>
      <c r="J316" t="str">
        <f t="shared" si="9"/>
        <v>50437-05977</v>
      </c>
    </row>
    <row r="317" spans="1:10" ht="21" hidden="1" customHeight="1">
      <c r="A317" s="402" t="s">
        <v>1178</v>
      </c>
      <c r="B317" s="403" t="s">
        <v>1179</v>
      </c>
      <c r="C317" s="403" t="s">
        <v>1180</v>
      </c>
      <c r="D317" s="403" t="s">
        <v>273</v>
      </c>
      <c r="E317" s="403" t="s">
        <v>212</v>
      </c>
      <c r="F317" s="403" t="s">
        <v>1199</v>
      </c>
      <c r="G317" s="403" t="s">
        <v>1200</v>
      </c>
      <c r="H317" s="403">
        <v>9</v>
      </c>
      <c r="I317" s="403">
        <f t="shared" si="8"/>
        <v>40</v>
      </c>
      <c r="J317" t="str">
        <f t="shared" si="9"/>
        <v>50437-05977</v>
      </c>
    </row>
    <row r="318" spans="1:10" ht="21" hidden="1" customHeight="1">
      <c r="A318" s="402" t="s">
        <v>1201</v>
      </c>
      <c r="B318" s="403" t="s">
        <v>1202</v>
      </c>
      <c r="C318" s="403" t="s">
        <v>1203</v>
      </c>
      <c r="D318" s="403" t="s">
        <v>177</v>
      </c>
      <c r="E318" s="403" t="s">
        <v>178</v>
      </c>
      <c r="F318" s="403" t="s">
        <v>1204</v>
      </c>
      <c r="G318" s="403" t="s">
        <v>1205</v>
      </c>
      <c r="H318" s="403">
        <v>19</v>
      </c>
      <c r="I318" s="403">
        <f t="shared" si="8"/>
        <v>64</v>
      </c>
      <c r="J318" t="str">
        <f t="shared" si="9"/>
        <v>50441-00001</v>
      </c>
    </row>
    <row r="319" spans="1:10" ht="21" hidden="1" customHeight="1">
      <c r="A319" s="402" t="s">
        <v>1201</v>
      </c>
      <c r="B319" s="403" t="s">
        <v>1202</v>
      </c>
      <c r="C319" s="403" t="s">
        <v>1203</v>
      </c>
      <c r="D319" s="403" t="s">
        <v>177</v>
      </c>
      <c r="E319" s="403" t="s">
        <v>178</v>
      </c>
      <c r="F319" s="403" t="s">
        <v>1206</v>
      </c>
      <c r="G319" s="403" t="s">
        <v>1207</v>
      </c>
      <c r="H319" s="403">
        <v>54</v>
      </c>
      <c r="I319" s="403">
        <f t="shared" si="8"/>
        <v>142</v>
      </c>
      <c r="J319" t="str">
        <f t="shared" si="9"/>
        <v>50441-00001</v>
      </c>
    </row>
    <row r="320" spans="1:10" ht="21" hidden="1" customHeight="1">
      <c r="A320" s="402" t="s">
        <v>1201</v>
      </c>
      <c r="B320" s="403" t="s">
        <v>1202</v>
      </c>
      <c r="C320" s="403" t="s">
        <v>1203</v>
      </c>
      <c r="D320" s="403" t="s">
        <v>177</v>
      </c>
      <c r="E320" s="403" t="s">
        <v>178</v>
      </c>
      <c r="F320" s="403" t="s">
        <v>1208</v>
      </c>
      <c r="G320" s="403" t="s">
        <v>1209</v>
      </c>
      <c r="H320" s="403">
        <v>32</v>
      </c>
      <c r="I320" s="403">
        <f t="shared" si="8"/>
        <v>94</v>
      </c>
      <c r="J320" t="str">
        <f t="shared" si="9"/>
        <v>50441-00001</v>
      </c>
    </row>
    <row r="321" spans="1:10" ht="21" hidden="1" customHeight="1">
      <c r="A321" s="402" t="s">
        <v>1201</v>
      </c>
      <c r="B321" s="403" t="s">
        <v>1202</v>
      </c>
      <c r="C321" s="403" t="s">
        <v>1203</v>
      </c>
      <c r="D321" s="403" t="s">
        <v>177</v>
      </c>
      <c r="E321" s="403" t="s">
        <v>178</v>
      </c>
      <c r="F321" s="403" t="s">
        <v>1210</v>
      </c>
      <c r="G321" s="403" t="s">
        <v>1211</v>
      </c>
      <c r="H321" s="403">
        <v>26</v>
      </c>
      <c r="I321" s="403">
        <f t="shared" si="8"/>
        <v>78</v>
      </c>
      <c r="J321" t="str">
        <f t="shared" si="9"/>
        <v>50441-00001</v>
      </c>
    </row>
    <row r="322" spans="1:10" ht="21" hidden="1" customHeight="1">
      <c r="A322" s="402" t="s">
        <v>1201</v>
      </c>
      <c r="B322" s="403" t="s">
        <v>1202</v>
      </c>
      <c r="C322" s="403" t="s">
        <v>1203</v>
      </c>
      <c r="D322" s="403" t="s">
        <v>177</v>
      </c>
      <c r="E322" s="403" t="s">
        <v>178</v>
      </c>
      <c r="F322" s="403" t="s">
        <v>1212</v>
      </c>
      <c r="G322" s="403" t="s">
        <v>1213</v>
      </c>
      <c r="H322" s="403">
        <v>19</v>
      </c>
      <c r="I322" s="403">
        <f t="shared" si="8"/>
        <v>64</v>
      </c>
      <c r="J322" t="str">
        <f t="shared" si="9"/>
        <v>50441-00001</v>
      </c>
    </row>
    <row r="323" spans="1:10" ht="21" hidden="1" customHeight="1">
      <c r="A323" s="402" t="s">
        <v>1214</v>
      </c>
      <c r="B323" s="403" t="s">
        <v>1215</v>
      </c>
      <c r="C323" s="403" t="s">
        <v>1216</v>
      </c>
      <c r="D323" s="403" t="s">
        <v>273</v>
      </c>
      <c r="E323" s="403" t="s">
        <v>212</v>
      </c>
      <c r="F323" s="403" t="s">
        <v>1217</v>
      </c>
      <c r="G323" s="403" t="s">
        <v>1218</v>
      </c>
      <c r="H323" s="403">
        <v>23</v>
      </c>
      <c r="I323" s="403">
        <f t="shared" si="8"/>
        <v>72</v>
      </c>
      <c r="J323" t="str">
        <f t="shared" si="9"/>
        <v>50442-05977</v>
      </c>
    </row>
    <row r="324" spans="1:10" ht="21" hidden="1" customHeight="1">
      <c r="A324" s="402" t="s">
        <v>1214</v>
      </c>
      <c r="B324" s="403" t="s">
        <v>1215</v>
      </c>
      <c r="C324" s="403" t="s">
        <v>1216</v>
      </c>
      <c r="D324" s="403" t="s">
        <v>273</v>
      </c>
      <c r="E324" s="403" t="s">
        <v>212</v>
      </c>
      <c r="F324" s="403" t="s">
        <v>1219</v>
      </c>
      <c r="G324" s="403" t="s">
        <v>1220</v>
      </c>
      <c r="H324" s="403">
        <v>57</v>
      </c>
      <c r="I324" s="403">
        <f t="shared" ref="I324:I362" si="10">(ROUND(H324*$J$1,0)+$K$1)*2+ROUND((H324*$J$1)/20,0)*2</f>
        <v>150</v>
      </c>
      <c r="J324" t="str">
        <f t="shared" ref="J324:J362" si="11">LEFT(F324,11)</f>
        <v>50442-05977</v>
      </c>
    </row>
    <row r="325" spans="1:10" ht="21" hidden="1" customHeight="1">
      <c r="A325" s="402" t="s">
        <v>1214</v>
      </c>
      <c r="B325" s="403" t="s">
        <v>1215</v>
      </c>
      <c r="C325" s="403" t="s">
        <v>1216</v>
      </c>
      <c r="D325" s="403" t="s">
        <v>273</v>
      </c>
      <c r="E325" s="403" t="s">
        <v>212</v>
      </c>
      <c r="F325" s="403" t="s">
        <v>1221</v>
      </c>
      <c r="G325" s="403" t="s">
        <v>1222</v>
      </c>
      <c r="H325" s="403">
        <v>48</v>
      </c>
      <c r="I325" s="403">
        <f t="shared" si="10"/>
        <v>130</v>
      </c>
      <c r="J325" t="str">
        <f t="shared" si="11"/>
        <v>50442-05977</v>
      </c>
    </row>
    <row r="326" spans="1:10" ht="21" hidden="1" customHeight="1">
      <c r="A326" s="402" t="s">
        <v>1214</v>
      </c>
      <c r="B326" s="403" t="s">
        <v>1215</v>
      </c>
      <c r="C326" s="403" t="s">
        <v>1216</v>
      </c>
      <c r="D326" s="403" t="s">
        <v>273</v>
      </c>
      <c r="E326" s="403" t="s">
        <v>212</v>
      </c>
      <c r="F326" s="403" t="s">
        <v>1223</v>
      </c>
      <c r="G326" s="403" t="s">
        <v>1224</v>
      </c>
      <c r="H326" s="403">
        <v>32</v>
      </c>
      <c r="I326" s="403">
        <f t="shared" si="10"/>
        <v>94</v>
      </c>
      <c r="J326" t="str">
        <f t="shared" si="11"/>
        <v>50442-05977</v>
      </c>
    </row>
    <row r="327" spans="1:10" ht="21" hidden="1" customHeight="1">
      <c r="A327" s="402" t="s">
        <v>1214</v>
      </c>
      <c r="B327" s="403" t="s">
        <v>1215</v>
      </c>
      <c r="C327" s="403" t="s">
        <v>1216</v>
      </c>
      <c r="D327" s="403" t="s">
        <v>273</v>
      </c>
      <c r="E327" s="403" t="s">
        <v>212</v>
      </c>
      <c r="F327" s="403" t="s">
        <v>1225</v>
      </c>
      <c r="G327" s="403" t="s">
        <v>1226</v>
      </c>
      <c r="H327" s="403">
        <v>18</v>
      </c>
      <c r="I327" s="403">
        <f t="shared" si="10"/>
        <v>60</v>
      </c>
      <c r="J327" t="str">
        <f t="shared" si="11"/>
        <v>50442-05977</v>
      </c>
    </row>
    <row r="328" spans="1:10" ht="21" hidden="1" customHeight="1">
      <c r="A328" s="402" t="s">
        <v>1227</v>
      </c>
      <c r="B328" s="403" t="s">
        <v>1228</v>
      </c>
      <c r="C328" s="403" t="s">
        <v>1229</v>
      </c>
      <c r="D328" s="403" t="s">
        <v>333</v>
      </c>
      <c r="E328" s="403" t="s">
        <v>334</v>
      </c>
      <c r="F328" s="403" t="s">
        <v>1230</v>
      </c>
      <c r="G328" s="403" t="s">
        <v>1231</v>
      </c>
      <c r="H328" s="403">
        <v>6</v>
      </c>
      <c r="I328" s="403">
        <f t="shared" si="10"/>
        <v>32</v>
      </c>
      <c r="J328" t="str">
        <f t="shared" si="11"/>
        <v>50516-06531</v>
      </c>
    </row>
    <row r="329" spans="1:10" ht="21" hidden="1" customHeight="1">
      <c r="A329" s="402" t="s">
        <v>1227</v>
      </c>
      <c r="B329" s="403" t="s">
        <v>1228</v>
      </c>
      <c r="C329" s="403" t="s">
        <v>1229</v>
      </c>
      <c r="D329" s="403" t="s">
        <v>333</v>
      </c>
      <c r="E329" s="403" t="s">
        <v>334</v>
      </c>
      <c r="F329" s="403" t="s">
        <v>1232</v>
      </c>
      <c r="G329" s="403" t="s">
        <v>1233</v>
      </c>
      <c r="H329" s="403">
        <v>54</v>
      </c>
      <c r="I329" s="403">
        <f t="shared" si="10"/>
        <v>142</v>
      </c>
      <c r="J329" t="str">
        <f t="shared" si="11"/>
        <v>50516-06531</v>
      </c>
    </row>
    <row r="330" spans="1:10" ht="21" hidden="1" customHeight="1">
      <c r="A330" s="402" t="s">
        <v>1227</v>
      </c>
      <c r="B330" s="403" t="s">
        <v>1228</v>
      </c>
      <c r="C330" s="403" t="s">
        <v>1229</v>
      </c>
      <c r="D330" s="403" t="s">
        <v>333</v>
      </c>
      <c r="E330" s="403" t="s">
        <v>334</v>
      </c>
      <c r="F330" s="403" t="s">
        <v>1234</v>
      </c>
      <c r="G330" s="403" t="s">
        <v>1235</v>
      </c>
      <c r="H330" s="403">
        <v>50</v>
      </c>
      <c r="I330" s="403">
        <f t="shared" si="10"/>
        <v>134</v>
      </c>
      <c r="J330" t="str">
        <f t="shared" si="11"/>
        <v>50516-06531</v>
      </c>
    </row>
    <row r="331" spans="1:10" ht="21" hidden="1" customHeight="1">
      <c r="A331" s="402" t="s">
        <v>1227</v>
      </c>
      <c r="B331" s="403" t="s">
        <v>1228</v>
      </c>
      <c r="C331" s="403" t="s">
        <v>1229</v>
      </c>
      <c r="D331" s="403" t="s">
        <v>333</v>
      </c>
      <c r="E331" s="403" t="s">
        <v>334</v>
      </c>
      <c r="F331" s="403" t="s">
        <v>1236</v>
      </c>
      <c r="G331" s="403" t="s">
        <v>1237</v>
      </c>
      <c r="H331" s="403">
        <v>64</v>
      </c>
      <c r="I331" s="403">
        <f t="shared" si="10"/>
        <v>164</v>
      </c>
      <c r="J331" t="str">
        <f t="shared" si="11"/>
        <v>50516-06531</v>
      </c>
    </row>
    <row r="332" spans="1:10" ht="21" hidden="1" customHeight="1">
      <c r="A332" s="402" t="s">
        <v>1227</v>
      </c>
      <c r="B332" s="403" t="s">
        <v>1228</v>
      </c>
      <c r="C332" s="403" t="s">
        <v>1229</v>
      </c>
      <c r="D332" s="403" t="s">
        <v>333</v>
      </c>
      <c r="E332" s="403" t="s">
        <v>334</v>
      </c>
      <c r="F332" s="403" t="s">
        <v>1238</v>
      </c>
      <c r="G332" s="403" t="s">
        <v>1239</v>
      </c>
      <c r="H332" s="403">
        <v>10</v>
      </c>
      <c r="I332" s="403">
        <f t="shared" si="10"/>
        <v>44</v>
      </c>
      <c r="J332" t="str">
        <f t="shared" si="11"/>
        <v>50516-06531</v>
      </c>
    </row>
    <row r="333" spans="1:10" ht="21" hidden="1" customHeight="1">
      <c r="A333" s="402" t="s">
        <v>1240</v>
      </c>
      <c r="B333" s="403" t="s">
        <v>1241</v>
      </c>
      <c r="C333" s="403" t="s">
        <v>1242</v>
      </c>
      <c r="D333" s="403" t="s">
        <v>333</v>
      </c>
      <c r="E333" s="403" t="s">
        <v>334</v>
      </c>
      <c r="F333" s="403" t="s">
        <v>1243</v>
      </c>
      <c r="G333" s="403" t="s">
        <v>1244</v>
      </c>
      <c r="H333" s="403">
        <v>39</v>
      </c>
      <c r="I333" s="403">
        <f t="shared" si="10"/>
        <v>108</v>
      </c>
      <c r="J333" t="str">
        <f t="shared" si="11"/>
        <v>50518-06531</v>
      </c>
    </row>
    <row r="334" spans="1:10" ht="21" hidden="1" customHeight="1">
      <c r="A334" s="402" t="s">
        <v>1240</v>
      </c>
      <c r="B334" s="403" t="s">
        <v>1241</v>
      </c>
      <c r="C334" s="403" t="s">
        <v>1242</v>
      </c>
      <c r="D334" s="403" t="s">
        <v>333</v>
      </c>
      <c r="E334" s="403" t="s">
        <v>334</v>
      </c>
      <c r="F334" s="403" t="s">
        <v>1245</v>
      </c>
      <c r="G334" s="403" t="s">
        <v>1246</v>
      </c>
      <c r="H334" s="403">
        <v>88</v>
      </c>
      <c r="I334" s="403">
        <f t="shared" si="10"/>
        <v>220</v>
      </c>
      <c r="J334" t="str">
        <f t="shared" si="11"/>
        <v>50518-06531</v>
      </c>
    </row>
    <row r="335" spans="1:10" ht="21" hidden="1" customHeight="1">
      <c r="A335" s="402" t="s">
        <v>1240</v>
      </c>
      <c r="B335" s="403" t="s">
        <v>1241</v>
      </c>
      <c r="C335" s="403" t="s">
        <v>1242</v>
      </c>
      <c r="D335" s="403" t="s">
        <v>333</v>
      </c>
      <c r="E335" s="403" t="s">
        <v>334</v>
      </c>
      <c r="F335" s="403" t="s">
        <v>1247</v>
      </c>
      <c r="G335" s="403" t="s">
        <v>1248</v>
      </c>
      <c r="H335" s="403">
        <v>84</v>
      </c>
      <c r="I335" s="403">
        <f t="shared" si="10"/>
        <v>212</v>
      </c>
      <c r="J335" t="str">
        <f t="shared" si="11"/>
        <v>50518-06531</v>
      </c>
    </row>
    <row r="336" spans="1:10" ht="21" hidden="1" customHeight="1">
      <c r="A336" s="402" t="s">
        <v>1240</v>
      </c>
      <c r="B336" s="403" t="s">
        <v>1241</v>
      </c>
      <c r="C336" s="403" t="s">
        <v>1242</v>
      </c>
      <c r="D336" s="403" t="s">
        <v>333</v>
      </c>
      <c r="E336" s="403" t="s">
        <v>334</v>
      </c>
      <c r="F336" s="403" t="s">
        <v>1249</v>
      </c>
      <c r="G336" s="403" t="s">
        <v>1250</v>
      </c>
      <c r="H336" s="403">
        <v>60</v>
      </c>
      <c r="I336" s="403">
        <f t="shared" si="10"/>
        <v>156</v>
      </c>
      <c r="J336" t="str">
        <f t="shared" si="11"/>
        <v>50518-06531</v>
      </c>
    </row>
    <row r="337" spans="1:10" ht="21" hidden="1" customHeight="1">
      <c r="A337" s="402" t="s">
        <v>1240</v>
      </c>
      <c r="B337" s="403" t="s">
        <v>1241</v>
      </c>
      <c r="C337" s="403" t="s">
        <v>1242</v>
      </c>
      <c r="D337" s="403" t="s">
        <v>333</v>
      </c>
      <c r="E337" s="403" t="s">
        <v>334</v>
      </c>
      <c r="F337" s="403" t="s">
        <v>1251</v>
      </c>
      <c r="G337" s="403" t="s">
        <v>1252</v>
      </c>
      <c r="H337" s="403">
        <v>15</v>
      </c>
      <c r="I337" s="403">
        <f t="shared" si="10"/>
        <v>54</v>
      </c>
      <c r="J337" t="str">
        <f t="shared" si="11"/>
        <v>50518-06531</v>
      </c>
    </row>
    <row r="338" spans="1:10" ht="21" hidden="1" customHeight="1">
      <c r="A338" s="402" t="s">
        <v>1253</v>
      </c>
      <c r="B338" s="403" t="s">
        <v>1254</v>
      </c>
      <c r="C338" s="403" t="s">
        <v>1255</v>
      </c>
      <c r="D338" s="403" t="s">
        <v>189</v>
      </c>
      <c r="E338" s="403" t="s">
        <v>190</v>
      </c>
      <c r="F338" s="403" t="s">
        <v>1256</v>
      </c>
      <c r="G338" s="403" t="s">
        <v>1257</v>
      </c>
      <c r="H338" s="403">
        <v>35</v>
      </c>
      <c r="I338" s="403">
        <f t="shared" si="10"/>
        <v>100</v>
      </c>
      <c r="J338" t="str">
        <f t="shared" si="11"/>
        <v>50412-06113</v>
      </c>
    </row>
    <row r="339" spans="1:10" ht="21" hidden="1" customHeight="1">
      <c r="A339" s="402" t="s">
        <v>1253</v>
      </c>
      <c r="B339" s="403" t="s">
        <v>1254</v>
      </c>
      <c r="C339" s="403" t="s">
        <v>1255</v>
      </c>
      <c r="D339" s="403" t="s">
        <v>189</v>
      </c>
      <c r="E339" s="403" t="s">
        <v>190</v>
      </c>
      <c r="F339" s="403" t="s">
        <v>1258</v>
      </c>
      <c r="G339" s="403" t="s">
        <v>1259</v>
      </c>
      <c r="H339" s="403">
        <v>105</v>
      </c>
      <c r="I339" s="403">
        <f t="shared" si="10"/>
        <v>258</v>
      </c>
      <c r="J339" t="str">
        <f t="shared" si="11"/>
        <v>50412-06113</v>
      </c>
    </row>
    <row r="340" spans="1:10" ht="21" hidden="1" customHeight="1">
      <c r="A340" s="402" t="s">
        <v>1253</v>
      </c>
      <c r="B340" s="403" t="s">
        <v>1254</v>
      </c>
      <c r="C340" s="403" t="s">
        <v>1255</v>
      </c>
      <c r="D340" s="403" t="s">
        <v>189</v>
      </c>
      <c r="E340" s="403" t="s">
        <v>190</v>
      </c>
      <c r="F340" s="403" t="s">
        <v>1260</v>
      </c>
      <c r="G340" s="403" t="s">
        <v>1261</v>
      </c>
      <c r="H340" s="403">
        <v>112</v>
      </c>
      <c r="I340" s="403">
        <f t="shared" si="10"/>
        <v>274</v>
      </c>
      <c r="J340" t="str">
        <f t="shared" si="11"/>
        <v>50412-06113</v>
      </c>
    </row>
    <row r="341" spans="1:10" ht="21" hidden="1" customHeight="1">
      <c r="A341" s="402" t="s">
        <v>1253</v>
      </c>
      <c r="B341" s="403" t="s">
        <v>1254</v>
      </c>
      <c r="C341" s="403" t="s">
        <v>1255</v>
      </c>
      <c r="D341" s="403" t="s">
        <v>189</v>
      </c>
      <c r="E341" s="403" t="s">
        <v>190</v>
      </c>
      <c r="F341" s="403" t="s">
        <v>1262</v>
      </c>
      <c r="G341" s="403" t="s">
        <v>1263</v>
      </c>
      <c r="H341" s="403">
        <v>54</v>
      </c>
      <c r="I341" s="403">
        <f t="shared" si="10"/>
        <v>142</v>
      </c>
      <c r="J341" t="str">
        <f t="shared" si="11"/>
        <v>50412-06113</v>
      </c>
    </row>
    <row r="342" spans="1:10" ht="21" hidden="1" customHeight="1">
      <c r="A342" s="402" t="s">
        <v>1253</v>
      </c>
      <c r="B342" s="403" t="s">
        <v>1254</v>
      </c>
      <c r="C342" s="403" t="s">
        <v>1255</v>
      </c>
      <c r="D342" s="403" t="s">
        <v>189</v>
      </c>
      <c r="E342" s="403" t="s">
        <v>190</v>
      </c>
      <c r="F342" s="403" t="s">
        <v>1264</v>
      </c>
      <c r="G342" s="403" t="s">
        <v>1265</v>
      </c>
      <c r="H342" s="403">
        <v>47</v>
      </c>
      <c r="I342" s="403">
        <f t="shared" si="10"/>
        <v>128</v>
      </c>
      <c r="J342" t="str">
        <f t="shared" si="11"/>
        <v>50412-06113</v>
      </c>
    </row>
    <row r="343" spans="1:10" ht="21" hidden="1" customHeight="1">
      <c r="A343" s="402" t="s">
        <v>1266</v>
      </c>
      <c r="B343" s="403" t="s">
        <v>1267</v>
      </c>
      <c r="C343" s="403" t="s">
        <v>1268</v>
      </c>
      <c r="D343" s="403" t="s">
        <v>333</v>
      </c>
      <c r="E343" s="403" t="s">
        <v>334</v>
      </c>
      <c r="F343" s="403" t="s">
        <v>1269</v>
      </c>
      <c r="G343" s="403" t="s">
        <v>1270</v>
      </c>
      <c r="H343" s="403">
        <v>113</v>
      </c>
      <c r="I343" s="403">
        <f t="shared" si="10"/>
        <v>276</v>
      </c>
      <c r="J343" t="str">
        <f t="shared" si="11"/>
        <v>50668-06531</v>
      </c>
    </row>
    <row r="344" spans="1:10" ht="21" hidden="1" customHeight="1">
      <c r="A344" s="402" t="s">
        <v>1266</v>
      </c>
      <c r="B344" s="403" t="s">
        <v>1267</v>
      </c>
      <c r="C344" s="403" t="s">
        <v>1268</v>
      </c>
      <c r="D344" s="403" t="s">
        <v>333</v>
      </c>
      <c r="E344" s="403" t="s">
        <v>334</v>
      </c>
      <c r="F344" s="403" t="s">
        <v>1271</v>
      </c>
      <c r="G344" s="403" t="s">
        <v>1272</v>
      </c>
      <c r="H344" s="403">
        <v>183</v>
      </c>
      <c r="I344" s="403">
        <f t="shared" si="10"/>
        <v>436</v>
      </c>
      <c r="J344" t="str">
        <f t="shared" si="11"/>
        <v>50668-06531</v>
      </c>
    </row>
    <row r="345" spans="1:10" ht="21" hidden="1" customHeight="1">
      <c r="A345" s="402" t="s">
        <v>1266</v>
      </c>
      <c r="B345" s="403" t="s">
        <v>1267</v>
      </c>
      <c r="C345" s="403" t="s">
        <v>1268</v>
      </c>
      <c r="D345" s="403" t="s">
        <v>333</v>
      </c>
      <c r="E345" s="403" t="s">
        <v>334</v>
      </c>
      <c r="F345" s="403" t="s">
        <v>1273</v>
      </c>
      <c r="G345" s="403" t="s">
        <v>1274</v>
      </c>
      <c r="H345" s="403">
        <v>237</v>
      </c>
      <c r="I345" s="403">
        <f t="shared" si="10"/>
        <v>558</v>
      </c>
      <c r="J345" t="str">
        <f t="shared" si="11"/>
        <v>50668-06531</v>
      </c>
    </row>
    <row r="346" spans="1:10" ht="21" hidden="1" customHeight="1">
      <c r="A346" s="402" t="s">
        <v>1266</v>
      </c>
      <c r="B346" s="403" t="s">
        <v>1267</v>
      </c>
      <c r="C346" s="403" t="s">
        <v>1268</v>
      </c>
      <c r="D346" s="403" t="s">
        <v>333</v>
      </c>
      <c r="E346" s="403" t="s">
        <v>334</v>
      </c>
      <c r="F346" s="403" t="s">
        <v>1275</v>
      </c>
      <c r="G346" s="403" t="s">
        <v>1276</v>
      </c>
      <c r="H346" s="403">
        <v>74</v>
      </c>
      <c r="I346" s="403">
        <f t="shared" si="10"/>
        <v>188</v>
      </c>
      <c r="J346" t="str">
        <f t="shared" si="11"/>
        <v>50668-06531</v>
      </c>
    </row>
    <row r="347" spans="1:10" ht="21" hidden="1" customHeight="1">
      <c r="A347" s="402" t="s">
        <v>1266</v>
      </c>
      <c r="B347" s="403" t="s">
        <v>1267</v>
      </c>
      <c r="C347" s="403" t="s">
        <v>1268</v>
      </c>
      <c r="D347" s="403" t="s">
        <v>333</v>
      </c>
      <c r="E347" s="403" t="s">
        <v>334</v>
      </c>
      <c r="F347" s="403" t="s">
        <v>1277</v>
      </c>
      <c r="G347" s="403" t="s">
        <v>1278</v>
      </c>
      <c r="H347" s="403">
        <v>87</v>
      </c>
      <c r="I347" s="403">
        <f t="shared" si="10"/>
        <v>218</v>
      </c>
      <c r="J347" t="str">
        <f t="shared" si="11"/>
        <v>50668-06531</v>
      </c>
    </row>
    <row r="348" spans="1:10" ht="21" hidden="1" customHeight="1">
      <c r="A348" s="402" t="s">
        <v>1279</v>
      </c>
      <c r="B348" s="403" t="s">
        <v>1280</v>
      </c>
      <c r="C348" s="403" t="s">
        <v>1281</v>
      </c>
      <c r="D348" s="403" t="s">
        <v>1282</v>
      </c>
      <c r="E348" s="403" t="s">
        <v>1283</v>
      </c>
      <c r="F348" s="403" t="s">
        <v>1284</v>
      </c>
      <c r="G348" s="403" t="s">
        <v>1285</v>
      </c>
      <c r="H348" s="403">
        <v>198</v>
      </c>
      <c r="I348" s="403">
        <f t="shared" si="10"/>
        <v>470</v>
      </c>
      <c r="J348" t="str">
        <f t="shared" si="11"/>
        <v>50639-05456</v>
      </c>
    </row>
    <row r="349" spans="1:10" ht="21" hidden="1" customHeight="1">
      <c r="A349" s="402" t="s">
        <v>1279</v>
      </c>
      <c r="B349" s="403" t="s">
        <v>1280</v>
      </c>
      <c r="C349" s="403" t="s">
        <v>1281</v>
      </c>
      <c r="D349" s="403" t="s">
        <v>1282</v>
      </c>
      <c r="E349" s="403" t="s">
        <v>1283</v>
      </c>
      <c r="F349" s="403" t="s">
        <v>1286</v>
      </c>
      <c r="G349" s="403" t="s">
        <v>1287</v>
      </c>
      <c r="H349" s="403">
        <v>213</v>
      </c>
      <c r="I349" s="403">
        <f t="shared" si="10"/>
        <v>504</v>
      </c>
      <c r="J349" t="str">
        <f t="shared" si="11"/>
        <v>50639-05456</v>
      </c>
    </row>
    <row r="350" spans="1:10" ht="21" hidden="1" customHeight="1">
      <c r="A350" s="402" t="s">
        <v>1279</v>
      </c>
      <c r="B350" s="403" t="s">
        <v>1280</v>
      </c>
      <c r="C350" s="403" t="s">
        <v>1281</v>
      </c>
      <c r="D350" s="403" t="s">
        <v>1282</v>
      </c>
      <c r="E350" s="403" t="s">
        <v>1283</v>
      </c>
      <c r="F350" s="403" t="s">
        <v>1288</v>
      </c>
      <c r="G350" s="403" t="s">
        <v>1289</v>
      </c>
      <c r="H350" s="403">
        <v>153</v>
      </c>
      <c r="I350" s="403">
        <f t="shared" si="10"/>
        <v>366</v>
      </c>
      <c r="J350" t="str">
        <f t="shared" si="11"/>
        <v>50639-05456</v>
      </c>
    </row>
    <row r="351" spans="1:10" ht="21" hidden="1" customHeight="1">
      <c r="A351" s="402" t="s">
        <v>1279</v>
      </c>
      <c r="B351" s="403" t="s">
        <v>1280</v>
      </c>
      <c r="C351" s="403" t="s">
        <v>1281</v>
      </c>
      <c r="D351" s="403" t="s">
        <v>1282</v>
      </c>
      <c r="E351" s="403" t="s">
        <v>1283</v>
      </c>
      <c r="F351" s="403" t="s">
        <v>1290</v>
      </c>
      <c r="G351" s="403" t="s">
        <v>1291</v>
      </c>
      <c r="H351" s="403">
        <v>72</v>
      </c>
      <c r="I351" s="403">
        <f t="shared" si="10"/>
        <v>184</v>
      </c>
      <c r="J351" t="str">
        <f t="shared" si="11"/>
        <v>50639-05456</v>
      </c>
    </row>
    <row r="352" spans="1:10" ht="21" hidden="1" customHeight="1">
      <c r="A352" s="402" t="s">
        <v>1279</v>
      </c>
      <c r="B352" s="403" t="s">
        <v>1280</v>
      </c>
      <c r="C352" s="403" t="s">
        <v>1281</v>
      </c>
      <c r="D352" s="403" t="s">
        <v>1282</v>
      </c>
      <c r="E352" s="403" t="s">
        <v>1283</v>
      </c>
      <c r="F352" s="403" t="s">
        <v>1292</v>
      </c>
      <c r="G352" s="403" t="s">
        <v>1293</v>
      </c>
      <c r="H352" s="403">
        <v>102</v>
      </c>
      <c r="I352" s="403">
        <f t="shared" si="10"/>
        <v>252</v>
      </c>
      <c r="J352" t="str">
        <f t="shared" si="11"/>
        <v>50639-05456</v>
      </c>
    </row>
    <row r="353" spans="1:10" ht="21" hidden="1" customHeight="1">
      <c r="A353" s="402" t="s">
        <v>1294</v>
      </c>
      <c r="B353" s="403" t="s">
        <v>1295</v>
      </c>
      <c r="C353" s="403" t="s">
        <v>1296</v>
      </c>
      <c r="D353" s="403" t="s">
        <v>333</v>
      </c>
      <c r="E353" s="403" t="s">
        <v>334</v>
      </c>
      <c r="F353" s="403" t="s">
        <v>1297</v>
      </c>
      <c r="G353" s="403" t="s">
        <v>1298</v>
      </c>
      <c r="H353" s="403">
        <v>89</v>
      </c>
      <c r="I353" s="403">
        <f t="shared" si="10"/>
        <v>222</v>
      </c>
      <c r="J353" t="str">
        <f t="shared" si="11"/>
        <v>50417-06531</v>
      </c>
    </row>
    <row r="354" spans="1:10" ht="21" hidden="1" customHeight="1">
      <c r="A354" s="402" t="s">
        <v>1294</v>
      </c>
      <c r="B354" s="403" t="s">
        <v>1295</v>
      </c>
      <c r="C354" s="403" t="s">
        <v>1296</v>
      </c>
      <c r="D354" s="403" t="s">
        <v>333</v>
      </c>
      <c r="E354" s="403" t="s">
        <v>334</v>
      </c>
      <c r="F354" s="403" t="s">
        <v>1299</v>
      </c>
      <c r="G354" s="403" t="s">
        <v>1300</v>
      </c>
      <c r="H354" s="403">
        <v>157</v>
      </c>
      <c r="I354" s="403">
        <f t="shared" si="10"/>
        <v>376</v>
      </c>
      <c r="J354" t="str">
        <f t="shared" si="11"/>
        <v>50417-06531</v>
      </c>
    </row>
    <row r="355" spans="1:10" ht="21" hidden="1" customHeight="1">
      <c r="A355" s="402" t="s">
        <v>1294</v>
      </c>
      <c r="B355" s="403" t="s">
        <v>1295</v>
      </c>
      <c r="C355" s="403" t="s">
        <v>1296</v>
      </c>
      <c r="D355" s="403" t="s">
        <v>333</v>
      </c>
      <c r="E355" s="403" t="s">
        <v>334</v>
      </c>
      <c r="F355" s="403" t="s">
        <v>1301</v>
      </c>
      <c r="G355" s="403" t="s">
        <v>1302</v>
      </c>
      <c r="H355" s="403">
        <v>190</v>
      </c>
      <c r="I355" s="403">
        <f t="shared" si="10"/>
        <v>450</v>
      </c>
      <c r="J355" t="str">
        <f t="shared" si="11"/>
        <v>50417-06531</v>
      </c>
    </row>
    <row r="356" spans="1:10" ht="21" hidden="1" customHeight="1">
      <c r="A356" s="402" t="s">
        <v>1294</v>
      </c>
      <c r="B356" s="403" t="s">
        <v>1295</v>
      </c>
      <c r="C356" s="403" t="s">
        <v>1296</v>
      </c>
      <c r="D356" s="403" t="s">
        <v>333</v>
      </c>
      <c r="E356" s="403" t="s">
        <v>334</v>
      </c>
      <c r="F356" s="403" t="s">
        <v>1303</v>
      </c>
      <c r="G356" s="403" t="s">
        <v>1304</v>
      </c>
      <c r="H356" s="403">
        <v>78</v>
      </c>
      <c r="I356" s="403">
        <f t="shared" si="10"/>
        <v>196</v>
      </c>
      <c r="J356" t="str">
        <f t="shared" si="11"/>
        <v>50417-06531</v>
      </c>
    </row>
    <row r="357" spans="1:10" ht="21" hidden="1" customHeight="1">
      <c r="A357" s="402" t="s">
        <v>1294</v>
      </c>
      <c r="B357" s="403" t="s">
        <v>1295</v>
      </c>
      <c r="C357" s="403" t="s">
        <v>1296</v>
      </c>
      <c r="D357" s="403" t="s">
        <v>333</v>
      </c>
      <c r="E357" s="403" t="s">
        <v>334</v>
      </c>
      <c r="F357" s="403" t="s">
        <v>1305</v>
      </c>
      <c r="G357" s="403" t="s">
        <v>1306</v>
      </c>
      <c r="H357" s="403">
        <v>63</v>
      </c>
      <c r="I357" s="403">
        <f t="shared" si="10"/>
        <v>162</v>
      </c>
      <c r="J357" t="str">
        <f t="shared" si="11"/>
        <v>50417-06531</v>
      </c>
    </row>
    <row r="358" spans="1:10" ht="21" hidden="1" customHeight="1">
      <c r="A358" s="402" t="s">
        <v>1307</v>
      </c>
      <c r="B358" s="403" t="s">
        <v>1308</v>
      </c>
      <c r="C358" s="403" t="s">
        <v>1309</v>
      </c>
      <c r="D358" s="403" t="s">
        <v>1310</v>
      </c>
      <c r="E358" s="403" t="s">
        <v>1311</v>
      </c>
      <c r="F358" s="403" t="s">
        <v>1312</v>
      </c>
      <c r="G358" s="403" t="s">
        <v>1313</v>
      </c>
      <c r="H358" s="403">
        <v>10</v>
      </c>
      <c r="I358" s="403">
        <f t="shared" si="10"/>
        <v>44</v>
      </c>
      <c r="J358" t="str">
        <f t="shared" si="11"/>
        <v>50418-06515</v>
      </c>
    </row>
    <row r="359" spans="1:10" ht="21" hidden="1" customHeight="1">
      <c r="A359" s="402" t="s">
        <v>1307</v>
      </c>
      <c r="B359" s="403" t="s">
        <v>1308</v>
      </c>
      <c r="C359" s="403" t="s">
        <v>1309</v>
      </c>
      <c r="D359" s="403" t="s">
        <v>1310</v>
      </c>
      <c r="E359" s="403" t="s">
        <v>1311</v>
      </c>
      <c r="F359" s="403" t="s">
        <v>1314</v>
      </c>
      <c r="G359" s="403" t="s">
        <v>1315</v>
      </c>
      <c r="H359" s="403">
        <v>96</v>
      </c>
      <c r="I359" s="403">
        <f t="shared" si="10"/>
        <v>238</v>
      </c>
      <c r="J359" t="str">
        <f t="shared" si="11"/>
        <v>50418-06515</v>
      </c>
    </row>
    <row r="360" spans="1:10" ht="21" hidden="1" customHeight="1">
      <c r="A360" s="402" t="s">
        <v>1307</v>
      </c>
      <c r="B360" s="403" t="s">
        <v>1308</v>
      </c>
      <c r="C360" s="403" t="s">
        <v>1309</v>
      </c>
      <c r="D360" s="403" t="s">
        <v>1310</v>
      </c>
      <c r="E360" s="403" t="s">
        <v>1311</v>
      </c>
      <c r="F360" s="403" t="s">
        <v>1316</v>
      </c>
      <c r="G360" s="403" t="s">
        <v>1317</v>
      </c>
      <c r="H360" s="403">
        <v>103</v>
      </c>
      <c r="I360" s="403">
        <f t="shared" si="10"/>
        <v>254</v>
      </c>
      <c r="J360" t="str">
        <f t="shared" si="11"/>
        <v>50418-06515</v>
      </c>
    </row>
    <row r="361" spans="1:10" ht="21" hidden="1" customHeight="1">
      <c r="A361" s="402" t="s">
        <v>1307</v>
      </c>
      <c r="B361" s="403" t="s">
        <v>1308</v>
      </c>
      <c r="C361" s="403" t="s">
        <v>1309</v>
      </c>
      <c r="D361" s="403" t="s">
        <v>1310</v>
      </c>
      <c r="E361" s="403" t="s">
        <v>1311</v>
      </c>
      <c r="F361" s="403" t="s">
        <v>1318</v>
      </c>
      <c r="G361" s="403" t="s">
        <v>1319</v>
      </c>
      <c r="H361" s="403">
        <v>80</v>
      </c>
      <c r="I361" s="403">
        <f t="shared" si="10"/>
        <v>200</v>
      </c>
      <c r="J361" t="str">
        <f t="shared" si="11"/>
        <v>50418-06515</v>
      </c>
    </row>
    <row r="362" spans="1:10" ht="21" hidden="1" customHeight="1">
      <c r="A362" s="402" t="s">
        <v>1307</v>
      </c>
      <c r="B362" s="403" t="s">
        <v>1308</v>
      </c>
      <c r="C362" s="403" t="s">
        <v>1309</v>
      </c>
      <c r="D362" s="403" t="s">
        <v>1310</v>
      </c>
      <c r="E362" s="403" t="s">
        <v>1311</v>
      </c>
      <c r="F362" s="403" t="s">
        <v>1320</v>
      </c>
      <c r="G362" s="403" t="s">
        <v>1321</v>
      </c>
      <c r="H362" s="403">
        <v>49</v>
      </c>
      <c r="I362" s="403">
        <f t="shared" si="10"/>
        <v>132</v>
      </c>
      <c r="J362" t="str">
        <f t="shared" si="11"/>
        <v>50418-06515</v>
      </c>
    </row>
    <row r="363" spans="1:10" s="55" customFormat="1" ht="15.75" hidden="1">
      <c r="A363" s="410"/>
      <c r="B363" s="410"/>
      <c r="C363" s="410"/>
      <c r="D363" s="410"/>
      <c r="E363" s="410"/>
      <c r="F363" s="410"/>
      <c r="G363" s="410"/>
      <c r="H363" s="411">
        <f>SUM(H3:H362)</f>
        <v>13927</v>
      </c>
      <c r="I363" s="412">
        <f>SUM(I3:I362)</f>
        <v>38804</v>
      </c>
    </row>
    <row r="367" spans="1:10">
      <c r="H367" s="413"/>
    </row>
  </sheetData>
  <autoFilter ref="A2:K363" xr:uid="{A38459CD-0726-4A58-B438-43C9123499CB}">
    <filterColumn colId="0">
      <filters>
        <filter val="H06-HD56M"/>
      </filters>
    </filterColumn>
  </autoFilter>
  <mergeCells count="1">
    <mergeCell ref="B1:I1"/>
  </mergeCells>
  <pageMargins left="0.2" right="0.2" top="0.75" bottom="0.75" header="0.3" footer="0.3"/>
  <pageSetup paperSize="9" scale="48" fitToHeight="0" orientation="portrait" r:id="rId1"/>
  <rowBreaks count="1" manualBreakCount="1">
    <brk id="272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CCF9E-218C-4E3F-B712-65C664A53D94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9F0-BD2B-4441-AC1E-DD72E5D40CEE}">
  <sheetPr>
    <pageSetUpPr fitToPage="1"/>
  </sheetPr>
  <dimension ref="A1:Q138"/>
  <sheetViews>
    <sheetView view="pageBreakPreview" topLeftCell="A4" zoomScale="50" zoomScaleNormal="10" zoomScaleSheetLayoutView="50" zoomScalePageLayoutView="25" workbookViewId="0">
      <selection activeCell="G9" sqref="G9"/>
    </sheetView>
  </sheetViews>
  <sheetFormatPr defaultColWidth="9.140625" defaultRowHeight="16.5"/>
  <cols>
    <col min="1" max="1" width="8.42578125" style="27" customWidth="1"/>
    <col min="2" max="2" width="25" style="27" customWidth="1"/>
    <col min="3" max="3" width="24.140625" style="27" customWidth="1"/>
    <col min="4" max="4" width="29.5703125" style="27" customWidth="1"/>
    <col min="5" max="5" width="29.28515625" style="27" customWidth="1"/>
    <col min="6" max="6" width="24.5703125" style="27" customWidth="1"/>
    <col min="7" max="7" width="20" style="28" customWidth="1"/>
    <col min="8" max="8" width="16" style="27" customWidth="1"/>
    <col min="9" max="9" width="18.5703125" style="27" customWidth="1"/>
    <col min="10" max="10" width="16" style="27" customWidth="1"/>
    <col min="11" max="11" width="22.140625" style="27" customWidth="1"/>
    <col min="12" max="12" width="21.5703125" style="27" customWidth="1"/>
    <col min="13" max="13" width="19.42578125" style="27" customWidth="1"/>
    <col min="14" max="15" width="13.42578125" style="27" customWidth="1"/>
    <col min="16" max="16" width="24.140625" style="27" customWidth="1"/>
    <col min="17" max="17" width="19.7109375" style="27" customWidth="1"/>
    <col min="18" max="16384" width="9.140625" style="27"/>
  </cols>
  <sheetData>
    <row r="1" spans="1:17" s="1" customFormat="1" ht="39.950000000000003" customHeight="1">
      <c r="A1" s="56"/>
      <c r="B1" s="56"/>
      <c r="C1" s="56"/>
      <c r="D1" s="57"/>
      <c r="E1" s="56"/>
      <c r="F1" s="56"/>
      <c r="G1" s="56"/>
      <c r="H1" s="56"/>
      <c r="I1" s="56"/>
      <c r="J1" s="56"/>
      <c r="K1" s="56"/>
      <c r="L1" s="58"/>
      <c r="M1" s="58"/>
      <c r="N1" s="545" t="s">
        <v>64</v>
      </c>
      <c r="O1" s="545" t="s">
        <v>64</v>
      </c>
      <c r="P1" s="476" t="s">
        <v>65</v>
      </c>
      <c r="Q1" s="476"/>
    </row>
    <row r="2" spans="1:17" s="1" customFormat="1" ht="39.950000000000003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8"/>
      <c r="M2" s="58"/>
      <c r="N2" s="545" t="s">
        <v>66</v>
      </c>
      <c r="O2" s="545" t="s">
        <v>66</v>
      </c>
      <c r="P2" s="477" t="s">
        <v>67</v>
      </c>
      <c r="Q2" s="477"/>
    </row>
    <row r="3" spans="1:17" s="1" customFormat="1" ht="39.950000000000003" customHeight="1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8"/>
      <c r="M3" s="58"/>
      <c r="N3" s="545" t="s">
        <v>68</v>
      </c>
      <c r="O3" s="545" t="s">
        <v>68</v>
      </c>
      <c r="P3" s="478" t="s">
        <v>368</v>
      </c>
      <c r="Q3" s="476"/>
    </row>
    <row r="4" spans="1:17" s="2" customFormat="1" ht="33" customHeight="1" thickBot="1">
      <c r="B4" s="3" t="s">
        <v>387</v>
      </c>
      <c r="G4" s="4"/>
    </row>
    <row r="5" spans="1:17" s="2" customFormat="1" ht="57.95" customHeight="1">
      <c r="B5" s="5" t="s">
        <v>0</v>
      </c>
      <c r="C5" s="5"/>
      <c r="D5" s="3"/>
      <c r="F5" s="6"/>
      <c r="G5" s="546" t="s">
        <v>630</v>
      </c>
      <c r="H5" s="547"/>
      <c r="I5" s="547"/>
      <c r="J5" s="547"/>
      <c r="K5" s="547"/>
      <c r="L5" s="547"/>
      <c r="M5" s="548"/>
    </row>
    <row r="6" spans="1:17" s="7" customFormat="1" ht="57.95" customHeight="1">
      <c r="B6" s="8" t="s">
        <v>40</v>
      </c>
      <c r="C6" s="8"/>
      <c r="D6" s="9" t="s">
        <v>140</v>
      </c>
      <c r="E6" s="10"/>
      <c r="F6" s="8"/>
      <c r="G6" s="549"/>
      <c r="H6" s="550"/>
      <c r="I6" s="550"/>
      <c r="J6" s="550"/>
      <c r="K6" s="550"/>
      <c r="L6" s="550"/>
      <c r="M6" s="551"/>
      <c r="N6" s="11"/>
      <c r="O6" s="11"/>
      <c r="P6" s="11"/>
      <c r="Q6" s="11"/>
    </row>
    <row r="7" spans="1:17" s="7" customFormat="1" ht="57.95" customHeight="1">
      <c r="B7" s="8" t="s">
        <v>41</v>
      </c>
      <c r="C7" s="8"/>
      <c r="D7" s="9" t="s">
        <v>164</v>
      </c>
      <c r="E7" s="9"/>
      <c r="F7" s="8"/>
      <c r="G7" s="549"/>
      <c r="H7" s="550"/>
      <c r="I7" s="550"/>
      <c r="J7" s="550"/>
      <c r="K7" s="550"/>
      <c r="L7" s="550"/>
      <c r="M7" s="551"/>
      <c r="N7" s="11"/>
      <c r="O7" s="11"/>
      <c r="P7" s="11"/>
      <c r="Q7" s="11"/>
    </row>
    <row r="8" spans="1:17" s="7" customFormat="1" ht="57.95" customHeight="1" thickBot="1">
      <c r="B8" s="8" t="s">
        <v>42</v>
      </c>
      <c r="C8" s="8"/>
      <c r="D8" s="555" t="s">
        <v>165</v>
      </c>
      <c r="E8" s="555"/>
      <c r="F8" s="555"/>
      <c r="G8" s="552"/>
      <c r="H8" s="553"/>
      <c r="I8" s="553"/>
      <c r="J8" s="553"/>
      <c r="K8" s="553"/>
      <c r="L8" s="553"/>
      <c r="M8" s="554"/>
      <c r="N8" s="11"/>
      <c r="O8" s="11"/>
      <c r="P8" s="11"/>
      <c r="Q8" s="11"/>
    </row>
    <row r="9" spans="1:17" s="12" customFormat="1" ht="33">
      <c r="B9" s="13" t="s">
        <v>1</v>
      </c>
      <c r="C9" s="13"/>
      <c r="D9" s="59" t="s">
        <v>388</v>
      </c>
      <c r="E9" s="14"/>
      <c r="F9" s="15"/>
      <c r="G9" s="60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33">
      <c r="B10" s="61" t="s">
        <v>2</v>
      </c>
      <c r="C10" s="61"/>
      <c r="D10" s="62" t="s">
        <v>418</v>
      </c>
      <c r="E10" s="62"/>
      <c r="F10" s="62"/>
      <c r="G10" s="63"/>
      <c r="H10" s="62"/>
      <c r="I10" s="64"/>
      <c r="J10" s="65" t="s">
        <v>43</v>
      </c>
      <c r="K10" s="64"/>
      <c r="L10" s="64"/>
      <c r="M10" s="64" t="s">
        <v>141</v>
      </c>
      <c r="N10" s="66"/>
      <c r="O10" s="66"/>
      <c r="P10" s="66"/>
      <c r="Q10" s="66"/>
    </row>
    <row r="11" spans="1:17" s="12" customFormat="1" ht="68.25" customHeight="1">
      <c r="B11" s="64" t="s">
        <v>3</v>
      </c>
      <c r="C11" s="64"/>
      <c r="D11" s="556">
        <v>45434</v>
      </c>
      <c r="E11" s="557"/>
      <c r="F11" s="557"/>
      <c r="G11" s="68"/>
      <c r="H11" s="67"/>
      <c r="I11" s="64"/>
      <c r="J11" s="65" t="s">
        <v>4</v>
      </c>
      <c r="K11" s="64"/>
      <c r="L11" s="64"/>
      <c r="M11" s="558" t="s">
        <v>85</v>
      </c>
      <c r="N11" s="558"/>
      <c r="O11" s="558"/>
      <c r="P11" s="558"/>
      <c r="Q11" s="558"/>
    </row>
    <row r="12" spans="1:17" s="12" customFormat="1" ht="33">
      <c r="B12" s="64" t="s">
        <v>5</v>
      </c>
      <c r="C12" s="64"/>
      <c r="D12" s="69"/>
      <c r="E12" s="64"/>
      <c r="F12" s="64"/>
      <c r="G12" s="70"/>
      <c r="H12" s="71"/>
      <c r="I12" s="64"/>
      <c r="J12" s="65" t="s">
        <v>37</v>
      </c>
      <c r="M12" s="64" t="s">
        <v>69</v>
      </c>
      <c r="N12" s="64"/>
      <c r="O12" s="71"/>
      <c r="P12" s="71"/>
      <c r="Q12" s="66"/>
    </row>
    <row r="13" spans="1:17" s="12" customFormat="1" ht="33">
      <c r="B13" s="559"/>
      <c r="C13" s="559"/>
      <c r="D13" s="559"/>
      <c r="E13" s="559"/>
      <c r="F13" s="559"/>
      <c r="G13" s="70"/>
      <c r="H13" s="71"/>
      <c r="I13" s="64"/>
      <c r="J13" s="65" t="s">
        <v>6</v>
      </c>
      <c r="K13" s="64"/>
      <c r="L13" s="64"/>
      <c r="M13" s="64" t="s">
        <v>386</v>
      </c>
      <c r="N13" s="71"/>
      <c r="O13" s="66"/>
      <c r="P13" s="66"/>
      <c r="Q13" s="71"/>
    </row>
    <row r="14" spans="1:17" s="12" customFormat="1" ht="33">
      <c r="B14" s="64" t="s">
        <v>47</v>
      </c>
      <c r="C14" s="64"/>
      <c r="D14" s="64" t="s">
        <v>7</v>
      </c>
      <c r="E14" s="64"/>
      <c r="F14" s="64"/>
      <c r="G14" s="72"/>
      <c r="H14" s="64"/>
      <c r="I14" s="64"/>
      <c r="J14" s="65" t="s">
        <v>8</v>
      </c>
      <c r="K14" s="64"/>
      <c r="L14" s="64"/>
      <c r="M14" s="66" t="s">
        <v>70</v>
      </c>
      <c r="N14" s="66"/>
      <c r="O14" s="66"/>
      <c r="P14" s="66"/>
      <c r="Q14" s="66"/>
    </row>
    <row r="15" spans="1:17" s="12" customFormat="1" ht="32.450000000000003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73" customFormat="1" ht="18.75" customHeight="1"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</row>
    <row r="17" spans="1:17" s="75" customFormat="1" ht="37.5" customHeight="1">
      <c r="B17" s="76"/>
      <c r="C17" s="77" t="s">
        <v>369</v>
      </c>
      <c r="D17" s="77" t="s">
        <v>9</v>
      </c>
      <c r="E17" s="78" t="s">
        <v>50</v>
      </c>
      <c r="F17" s="78"/>
      <c r="G17" s="78" t="s">
        <v>54</v>
      </c>
      <c r="H17" s="78" t="s">
        <v>10</v>
      </c>
      <c r="I17" s="78" t="s">
        <v>51</v>
      </c>
      <c r="J17" s="78" t="s">
        <v>52</v>
      </c>
      <c r="K17" s="78" t="s">
        <v>53</v>
      </c>
      <c r="L17" s="78"/>
      <c r="M17" s="78"/>
      <c r="N17" s="78"/>
      <c r="O17" s="78"/>
      <c r="P17" s="78"/>
      <c r="Q17" s="79" t="s">
        <v>11</v>
      </c>
    </row>
    <row r="18" spans="1:17" s="75" customFormat="1" ht="81">
      <c r="B18" s="163" t="s">
        <v>12</v>
      </c>
      <c r="C18" s="162" t="s">
        <v>488</v>
      </c>
      <c r="D18" s="82" t="s">
        <v>419</v>
      </c>
      <c r="E18" s="83"/>
      <c r="F18" s="84"/>
      <c r="G18" s="84">
        <v>25</v>
      </c>
      <c r="H18" s="84">
        <v>38</v>
      </c>
      <c r="I18" s="84">
        <v>35</v>
      </c>
      <c r="J18" s="84">
        <v>30</v>
      </c>
      <c r="K18" s="84">
        <v>22</v>
      </c>
      <c r="L18" s="84"/>
      <c r="M18" s="84"/>
      <c r="N18" s="84"/>
      <c r="O18" s="84"/>
      <c r="P18" s="84"/>
      <c r="Q18" s="85">
        <f>SUM(E18:P18)</f>
        <v>150</v>
      </c>
    </row>
    <row r="19" spans="1:17" s="75" customFormat="1" ht="81">
      <c r="B19" s="163" t="s">
        <v>370</v>
      </c>
      <c r="C19" s="162" t="str">
        <f>C18</f>
        <v>50290-01149</v>
      </c>
      <c r="D19" s="83" t="str">
        <f>+D18</f>
        <v>BLACK/WHITE</v>
      </c>
      <c r="E19" s="83"/>
      <c r="F19" s="84"/>
      <c r="G19" s="86">
        <f>ROUNDUP(G18*5%,0)</f>
        <v>2</v>
      </c>
      <c r="H19" s="86">
        <f t="shared" ref="H19:K19" si="0">ROUNDUP(H18*5%,0)</f>
        <v>2</v>
      </c>
      <c r="I19" s="86">
        <f t="shared" si="0"/>
        <v>2</v>
      </c>
      <c r="J19" s="86">
        <f t="shared" si="0"/>
        <v>2</v>
      </c>
      <c r="K19" s="86">
        <f t="shared" si="0"/>
        <v>2</v>
      </c>
      <c r="L19" s="86"/>
      <c r="M19" s="86"/>
      <c r="N19" s="86"/>
      <c r="O19" s="86"/>
      <c r="P19" s="86"/>
      <c r="Q19" s="85">
        <f>SUM(E19:P19)</f>
        <v>10</v>
      </c>
    </row>
    <row r="20" spans="1:17" s="87" customFormat="1" ht="52.5">
      <c r="B20" s="88" t="s">
        <v>13</v>
      </c>
      <c r="C20" s="88"/>
      <c r="D20" s="89" t="str">
        <f>+D19</f>
        <v>BLACK/WHITE</v>
      </c>
      <c r="E20" s="90"/>
      <c r="F20" s="91"/>
      <c r="G20" s="92">
        <f>SUM(G18:G19)</f>
        <v>27</v>
      </c>
      <c r="H20" s="92">
        <f t="shared" ref="H20:K20" si="1">SUM(H18:H19)</f>
        <v>40</v>
      </c>
      <c r="I20" s="92">
        <f t="shared" si="1"/>
        <v>37</v>
      </c>
      <c r="J20" s="92">
        <f t="shared" si="1"/>
        <v>32</v>
      </c>
      <c r="K20" s="92">
        <f t="shared" si="1"/>
        <v>24</v>
      </c>
      <c r="L20" s="92"/>
      <c r="M20" s="91"/>
      <c r="N20" s="91"/>
      <c r="O20" s="91"/>
      <c r="P20" s="91"/>
      <c r="Q20" s="91">
        <f>SUM(Q18:Q19)</f>
        <v>160</v>
      </c>
    </row>
    <row r="21" spans="1:17" s="87" customFormat="1" ht="59.25">
      <c r="B21" s="93" t="s">
        <v>371</v>
      </c>
      <c r="C21" s="94"/>
      <c r="D21" s="94"/>
      <c r="E21" s="95"/>
      <c r="F21" s="95"/>
      <c r="G21" s="96">
        <v>0</v>
      </c>
      <c r="H21" s="96">
        <v>0</v>
      </c>
      <c r="I21" s="95">
        <v>0</v>
      </c>
      <c r="J21" s="95">
        <v>0</v>
      </c>
      <c r="K21" s="95">
        <v>0</v>
      </c>
      <c r="L21" s="95"/>
      <c r="M21" s="97"/>
      <c r="N21" s="97"/>
      <c r="O21" s="97"/>
      <c r="P21" s="97"/>
      <c r="Q21" s="98">
        <f>SUM(G21:P21)</f>
        <v>0</v>
      </c>
    </row>
    <row r="22" spans="1:17" s="75" customFormat="1" ht="52.5">
      <c r="B22" s="99"/>
      <c r="C22" s="99"/>
      <c r="D22" s="99"/>
      <c r="E22" s="100"/>
      <c r="F22" s="100"/>
      <c r="G22" s="101"/>
      <c r="H22" s="100"/>
      <c r="I22" s="100"/>
      <c r="J22" s="100"/>
      <c r="K22" s="100"/>
      <c r="L22" s="100"/>
      <c r="M22" s="102"/>
      <c r="N22" s="102"/>
      <c r="O22" s="102"/>
      <c r="P22" s="102"/>
      <c r="Q22" s="103"/>
    </row>
    <row r="23" spans="1:17" s="75" customFormat="1" ht="52.5">
      <c r="B23" s="76"/>
      <c r="C23" s="77" t="s">
        <v>369</v>
      </c>
      <c r="D23" s="77" t="s">
        <v>9</v>
      </c>
      <c r="E23" s="104" t="s">
        <v>50</v>
      </c>
      <c r="F23" s="104"/>
      <c r="G23" s="78" t="s">
        <v>54</v>
      </c>
      <c r="H23" s="78" t="s">
        <v>10</v>
      </c>
      <c r="I23" s="78" t="s">
        <v>51</v>
      </c>
      <c r="J23" s="78" t="s">
        <v>52</v>
      </c>
      <c r="K23" s="78" t="s">
        <v>53</v>
      </c>
      <c r="L23" s="78"/>
      <c r="M23" s="104"/>
      <c r="N23" s="104"/>
      <c r="O23" s="104"/>
      <c r="P23" s="104"/>
      <c r="Q23" s="79" t="s">
        <v>11</v>
      </c>
    </row>
    <row r="24" spans="1:17" s="75" customFormat="1" ht="87" customHeight="1">
      <c r="B24" s="163" t="s">
        <v>12</v>
      </c>
      <c r="C24" s="162" t="s">
        <v>489</v>
      </c>
      <c r="D24" s="560" t="s">
        <v>389</v>
      </c>
      <c r="E24" s="560"/>
      <c r="F24" s="84"/>
      <c r="G24" s="84">
        <v>33</v>
      </c>
      <c r="H24" s="84">
        <v>68</v>
      </c>
      <c r="I24" s="84">
        <v>64</v>
      </c>
      <c r="J24" s="84">
        <v>37</v>
      </c>
      <c r="K24" s="84">
        <v>19</v>
      </c>
      <c r="L24" s="84"/>
      <c r="M24" s="84"/>
      <c r="N24" s="84"/>
      <c r="O24" s="84"/>
      <c r="P24" s="84"/>
      <c r="Q24" s="85">
        <f>SUM(E24:P24)</f>
        <v>221</v>
      </c>
    </row>
    <row r="25" spans="1:17" s="75" customFormat="1" ht="87" customHeight="1">
      <c r="B25" s="163" t="s">
        <v>370</v>
      </c>
      <c r="C25" s="162" t="str">
        <f>C24</f>
        <v>50290-06363</v>
      </c>
      <c r="D25" s="560" t="str">
        <f>+D24</f>
        <v>BUNGEE CORD</v>
      </c>
      <c r="E25" s="560"/>
      <c r="F25" s="84"/>
      <c r="G25" s="86">
        <f>ROUNDUP(G24*5%,0)</f>
        <v>2</v>
      </c>
      <c r="H25" s="86">
        <f t="shared" ref="H25:K25" si="2">ROUNDUP(H24*5%,0)</f>
        <v>4</v>
      </c>
      <c r="I25" s="86">
        <f t="shared" si="2"/>
        <v>4</v>
      </c>
      <c r="J25" s="86">
        <f t="shared" si="2"/>
        <v>2</v>
      </c>
      <c r="K25" s="86">
        <f t="shared" si="2"/>
        <v>1</v>
      </c>
      <c r="L25" s="86"/>
      <c r="M25" s="86"/>
      <c r="N25" s="86"/>
      <c r="O25" s="86"/>
      <c r="P25" s="86"/>
      <c r="Q25" s="85">
        <f>SUM(E25:P25)</f>
        <v>13</v>
      </c>
    </row>
    <row r="26" spans="1:17" s="87" customFormat="1" ht="84" customHeight="1">
      <c r="B26" s="88" t="s">
        <v>13</v>
      </c>
      <c r="C26" s="88"/>
      <c r="D26" s="561" t="str">
        <f>+D25</f>
        <v>BUNGEE CORD</v>
      </c>
      <c r="E26" s="561"/>
      <c r="F26" s="91"/>
      <c r="G26" s="92">
        <f>SUM(G24:G25)</f>
        <v>35</v>
      </c>
      <c r="H26" s="92">
        <f t="shared" ref="H26:K26" si="3">SUM(H24:H25)</f>
        <v>72</v>
      </c>
      <c r="I26" s="92">
        <f t="shared" si="3"/>
        <v>68</v>
      </c>
      <c r="J26" s="92">
        <f t="shared" si="3"/>
        <v>39</v>
      </c>
      <c r="K26" s="92">
        <f t="shared" si="3"/>
        <v>20</v>
      </c>
      <c r="L26" s="92"/>
      <c r="M26" s="91"/>
      <c r="N26" s="91"/>
      <c r="O26" s="91"/>
      <c r="P26" s="91"/>
      <c r="Q26" s="91">
        <f>SUM(Q24:Q25)</f>
        <v>234</v>
      </c>
    </row>
    <row r="27" spans="1:17" s="87" customFormat="1" ht="59.25">
      <c r="B27" s="93" t="s">
        <v>371</v>
      </c>
      <c r="C27" s="94"/>
      <c r="D27" s="94"/>
      <c r="E27" s="95"/>
      <c r="F27" s="95"/>
      <c r="G27" s="96">
        <v>0</v>
      </c>
      <c r="H27" s="96">
        <v>0</v>
      </c>
      <c r="I27" s="95">
        <v>0</v>
      </c>
      <c r="J27" s="95">
        <v>0</v>
      </c>
      <c r="K27" s="95">
        <v>0</v>
      </c>
      <c r="L27" s="95"/>
      <c r="M27" s="97"/>
      <c r="N27" s="97"/>
      <c r="O27" s="97"/>
      <c r="P27" s="97"/>
      <c r="Q27" s="98">
        <f>SUM(G27:P27)</f>
        <v>0</v>
      </c>
    </row>
    <row r="28" spans="1:17" s="75" customFormat="1" ht="52.5">
      <c r="B28" s="80"/>
      <c r="C28" s="81"/>
      <c r="D28" s="83"/>
      <c r="E28" s="83"/>
      <c r="F28" s="84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5"/>
    </row>
    <row r="29" spans="1:17" s="87" customFormat="1" ht="52.5">
      <c r="B29" s="105" t="s">
        <v>14</v>
      </c>
      <c r="C29" s="106"/>
      <c r="D29" s="105"/>
      <c r="E29" s="107"/>
      <c r="F29" s="108"/>
      <c r="G29" s="108">
        <f>G20+G26</f>
        <v>62</v>
      </c>
      <c r="H29" s="108">
        <f t="shared" ref="H29:K29" si="4">H20+H26</f>
        <v>112</v>
      </c>
      <c r="I29" s="108">
        <f t="shared" si="4"/>
        <v>105</v>
      </c>
      <c r="J29" s="108">
        <f t="shared" si="4"/>
        <v>71</v>
      </c>
      <c r="K29" s="108">
        <f t="shared" si="4"/>
        <v>44</v>
      </c>
      <c r="L29" s="108"/>
      <c r="M29" s="108"/>
      <c r="N29" s="108"/>
      <c r="O29" s="108"/>
      <c r="P29" s="108"/>
      <c r="Q29" s="108">
        <f t="shared" ref="Q29" si="5">Q20+Q26</f>
        <v>394</v>
      </c>
    </row>
    <row r="30" spans="1:17" s="109" customFormat="1" ht="20.25" customHeight="1">
      <c r="B30" s="110"/>
      <c r="C30" s="111"/>
      <c r="D30" s="544" t="s">
        <v>390</v>
      </c>
      <c r="E30" s="544"/>
      <c r="F30" s="544"/>
      <c r="G30" s="544"/>
      <c r="H30" s="544"/>
      <c r="I30" s="544"/>
      <c r="J30" s="544"/>
      <c r="K30" s="544"/>
      <c r="L30" s="544"/>
      <c r="M30" s="544"/>
      <c r="N30" s="544"/>
      <c r="O30" s="544"/>
      <c r="P30" s="544"/>
      <c r="Q30" s="544"/>
    </row>
    <row r="31" spans="1:17" s="1" customFormat="1" ht="59.1" customHeight="1">
      <c r="B31" s="112" t="s">
        <v>15</v>
      </c>
      <c r="C31" s="18"/>
      <c r="D31" s="544"/>
      <c r="E31" s="544"/>
      <c r="F31" s="544"/>
      <c r="G31" s="544"/>
      <c r="H31" s="544"/>
      <c r="I31" s="544"/>
      <c r="J31" s="544"/>
      <c r="K31" s="544"/>
      <c r="L31" s="544"/>
      <c r="M31" s="544"/>
      <c r="N31" s="544"/>
      <c r="O31" s="544"/>
      <c r="P31" s="544"/>
      <c r="Q31" s="544"/>
    </row>
    <row r="32" spans="1:17" s="115" customFormat="1" ht="120">
      <c r="A32" s="500" t="s">
        <v>16</v>
      </c>
      <c r="B32" s="500"/>
      <c r="C32" s="500"/>
      <c r="D32" s="113" t="s">
        <v>17</v>
      </c>
      <c r="E32" s="113" t="s">
        <v>18</v>
      </c>
      <c r="F32" s="113" t="s">
        <v>19</v>
      </c>
      <c r="G32" s="114" t="s">
        <v>20</v>
      </c>
      <c r="H32" s="114" t="s">
        <v>21</v>
      </c>
      <c r="I32" s="114" t="s">
        <v>35</v>
      </c>
      <c r="J32" s="114" t="s">
        <v>372</v>
      </c>
      <c r="K32" s="114" t="s">
        <v>373</v>
      </c>
      <c r="L32" s="114" t="s">
        <v>374</v>
      </c>
      <c r="M32" s="114" t="s">
        <v>36</v>
      </c>
      <c r="N32" s="501" t="s">
        <v>49</v>
      </c>
      <c r="O32" s="501"/>
      <c r="P32" s="501"/>
      <c r="Q32" s="501"/>
    </row>
    <row r="33" spans="1:17" s="116" customFormat="1" ht="45.75" customHeight="1">
      <c r="A33" s="541" t="str">
        <f>D20</f>
        <v>BLACK/WHITE</v>
      </c>
      <c r="B33" s="541"/>
      <c r="C33" s="541"/>
      <c r="D33" s="541"/>
      <c r="E33" s="541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  <c r="Q33" s="541"/>
    </row>
    <row r="34" spans="1:17" s="124" customFormat="1" ht="147" customHeight="1">
      <c r="A34" s="117">
        <v>1</v>
      </c>
      <c r="B34" s="542" t="str">
        <f>$M$11</f>
        <v>BRUSHED FLEECE 100% COTTON 
(30/1+8/1) HEAVY WASHING_350GSM</v>
      </c>
      <c r="C34" s="542"/>
      <c r="D34" s="118" t="s">
        <v>48</v>
      </c>
      <c r="E34" s="118" t="s">
        <v>76</v>
      </c>
      <c r="F34" s="117" t="s">
        <v>10</v>
      </c>
      <c r="G34" s="119">
        <f>$Q$20</f>
        <v>160</v>
      </c>
      <c r="H34" s="120">
        <v>1.29</v>
      </c>
      <c r="I34" s="121">
        <f>H34*G34</f>
        <v>206.4</v>
      </c>
      <c r="J34" s="122">
        <f>I34*2.8%+(I34/50)*0.5</f>
        <v>7.8431999999999995</v>
      </c>
      <c r="K34" s="122">
        <v>2</v>
      </c>
      <c r="L34" s="122">
        <v>0</v>
      </c>
      <c r="M34" s="123">
        <f>SUM(I34:L34)</f>
        <v>216.2432</v>
      </c>
      <c r="N34" s="543"/>
      <c r="O34" s="543"/>
      <c r="P34" s="543"/>
      <c r="Q34" s="543"/>
    </row>
    <row r="35" spans="1:17" s="124" customFormat="1" ht="147" customHeight="1">
      <c r="A35" s="117">
        <v>2</v>
      </c>
      <c r="B35" s="542" t="s">
        <v>75</v>
      </c>
      <c r="C35" s="542"/>
      <c r="D35" s="118" t="s">
        <v>420</v>
      </c>
      <c r="E35" s="118" t="str">
        <f>E34</f>
        <v>BLACK</v>
      </c>
      <c r="F35" s="117" t="s">
        <v>10</v>
      </c>
      <c r="G35" s="119">
        <f>$Q$20</f>
        <v>160</v>
      </c>
      <c r="H35" s="120">
        <v>0.25</v>
      </c>
      <c r="I35" s="121">
        <f t="shared" ref="I35" si="6">H35*G35</f>
        <v>40</v>
      </c>
      <c r="J35" s="122">
        <f>I35*0.7%+(I35/50)*0.5+2</f>
        <v>2.6799999999999997</v>
      </c>
      <c r="K35" s="122">
        <v>0</v>
      </c>
      <c r="L35" s="122">
        <v>0</v>
      </c>
      <c r="M35" s="123">
        <f t="shared" ref="M35" si="7">SUM(I35:L35)</f>
        <v>42.68</v>
      </c>
      <c r="N35" s="543"/>
      <c r="O35" s="543"/>
      <c r="P35" s="543"/>
      <c r="Q35" s="543"/>
    </row>
    <row r="36" spans="1:17" s="116" customFormat="1" ht="51.75" customHeight="1">
      <c r="A36" s="541" t="str">
        <f>D26</f>
        <v>BUNGEE CORD</v>
      </c>
      <c r="B36" s="541"/>
      <c r="C36" s="541"/>
      <c r="D36" s="541"/>
      <c r="E36" s="541"/>
      <c r="F36" s="541"/>
      <c r="G36" s="541"/>
      <c r="H36" s="541"/>
      <c r="I36" s="541"/>
      <c r="J36" s="541"/>
      <c r="K36" s="541"/>
      <c r="L36" s="541"/>
      <c r="M36" s="541"/>
      <c r="N36" s="541"/>
      <c r="O36" s="541"/>
      <c r="P36" s="541"/>
      <c r="Q36" s="541"/>
    </row>
    <row r="37" spans="1:17" s="124" customFormat="1" ht="147" customHeight="1">
      <c r="A37" s="117">
        <v>1</v>
      </c>
      <c r="B37" s="542" t="str">
        <f>$M$11</f>
        <v>BRUSHED FLEECE 100% COTTON 
(30/1+8/1) HEAVY WASHING_350GSM</v>
      </c>
      <c r="C37" s="542"/>
      <c r="D37" s="118" t="s">
        <v>48</v>
      </c>
      <c r="E37" s="118" t="str">
        <f>$A$36</f>
        <v>BUNGEE CORD</v>
      </c>
      <c r="F37" s="117" t="s">
        <v>10</v>
      </c>
      <c r="G37" s="119">
        <f>$Q$26</f>
        <v>234</v>
      </c>
      <c r="H37" s="120">
        <v>1.29</v>
      </c>
      <c r="I37" s="121">
        <f>H37*G37</f>
        <v>301.86</v>
      </c>
      <c r="J37" s="122">
        <f>I37*2.8%+(I37/50)*0.5</f>
        <v>11.470679999999998</v>
      </c>
      <c r="K37" s="122">
        <v>2</v>
      </c>
      <c r="L37" s="122">
        <v>0</v>
      </c>
      <c r="M37" s="123">
        <f>SUM(I37:L37)</f>
        <v>315.33068000000003</v>
      </c>
      <c r="N37" s="543"/>
      <c r="O37" s="543"/>
      <c r="P37" s="543"/>
      <c r="Q37" s="543"/>
    </row>
    <row r="38" spans="1:17" s="124" customFormat="1" ht="147" customHeight="1">
      <c r="A38" s="117">
        <v>2</v>
      </c>
      <c r="B38" s="542" t="s">
        <v>75</v>
      </c>
      <c r="C38" s="542"/>
      <c r="D38" s="118" t="s">
        <v>420</v>
      </c>
      <c r="E38" s="118" t="str">
        <f>$A$36</f>
        <v>BUNGEE CORD</v>
      </c>
      <c r="F38" s="117" t="s">
        <v>10</v>
      </c>
      <c r="G38" s="119">
        <f>$Q$26</f>
        <v>234</v>
      </c>
      <c r="H38" s="120">
        <v>0.25</v>
      </c>
      <c r="I38" s="121">
        <f t="shared" ref="I38" si="8">H38*G38</f>
        <v>58.5</v>
      </c>
      <c r="J38" s="122">
        <f>I38*0.7%+(I38/50)*0.5+2</f>
        <v>2.9944999999999999</v>
      </c>
      <c r="K38" s="122">
        <v>0</v>
      </c>
      <c r="L38" s="122">
        <v>0</v>
      </c>
      <c r="M38" s="123">
        <f t="shared" ref="M38" si="9">SUM(I38:L38)</f>
        <v>61.494500000000002</v>
      </c>
      <c r="N38" s="543"/>
      <c r="O38" s="543"/>
      <c r="P38" s="543"/>
      <c r="Q38" s="543"/>
    </row>
    <row r="39" spans="1:17" s="19" customFormat="1" ht="36.950000000000003" customHeight="1" thickBot="1">
      <c r="B39" s="112" t="s">
        <v>22</v>
      </c>
      <c r="C39" s="20"/>
      <c r="D39" s="20"/>
      <c r="E39" s="20"/>
      <c r="G39" s="21"/>
      <c r="Q39" s="22"/>
    </row>
    <row r="40" spans="1:17" s="128" customFormat="1" ht="55.5" customHeight="1">
      <c r="A40" s="534" t="s">
        <v>23</v>
      </c>
      <c r="B40" s="535"/>
      <c r="C40" s="535"/>
      <c r="D40" s="535"/>
      <c r="E40" s="536"/>
      <c r="F40" s="125" t="s">
        <v>44</v>
      </c>
      <c r="G40" s="125" t="s">
        <v>24</v>
      </c>
      <c r="H40" s="537" t="s">
        <v>39</v>
      </c>
      <c r="I40" s="538"/>
      <c r="J40" s="127" t="s">
        <v>19</v>
      </c>
      <c r="K40" s="125" t="s">
        <v>45</v>
      </c>
      <c r="L40" s="125" t="s">
        <v>25</v>
      </c>
      <c r="M40" s="126" t="s">
        <v>26</v>
      </c>
      <c r="N40" s="126" t="s">
        <v>27</v>
      </c>
      <c r="O40" s="126" t="s">
        <v>28</v>
      </c>
      <c r="P40" s="539" t="s">
        <v>29</v>
      </c>
      <c r="Q40" s="540"/>
    </row>
    <row r="41" spans="1:17" s="12" customFormat="1" ht="59.45" customHeight="1">
      <c r="A41" s="129">
        <v>1</v>
      </c>
      <c r="B41" s="487" t="s">
        <v>38</v>
      </c>
      <c r="C41" s="487"/>
      <c r="D41" s="487"/>
      <c r="E41" s="487"/>
      <c r="F41" s="130" t="str">
        <f>H41</f>
        <v>BLACK</v>
      </c>
      <c r="G41" s="131">
        <v>1500</v>
      </c>
      <c r="H41" s="488" t="str">
        <f>$E$34</f>
        <v>BLACK</v>
      </c>
      <c r="I41" s="489" t="str">
        <f t="shared" ref="I41:I57" si="10">$E$34</f>
        <v>BLACK</v>
      </c>
      <c r="J41" s="132" t="s">
        <v>30</v>
      </c>
      <c r="K41" s="132">
        <f>$Q$20</f>
        <v>160</v>
      </c>
      <c r="L41" s="136">
        <f>320/4500</f>
        <v>7.1111111111111111E-2</v>
      </c>
      <c r="M41" s="133">
        <f t="shared" ref="M41:M42" si="11">K41*L41</f>
        <v>11.377777777777778</v>
      </c>
      <c r="N41" s="133"/>
      <c r="O41" s="134">
        <f t="shared" ref="O41:O52" si="12">ROUNDUP(N41+M41,0)</f>
        <v>12</v>
      </c>
      <c r="P41" s="532"/>
      <c r="Q41" s="533"/>
    </row>
    <row r="42" spans="1:17" s="12" customFormat="1" ht="86.25" customHeight="1">
      <c r="A42" s="129">
        <v>1</v>
      </c>
      <c r="B42" s="487" t="s">
        <v>38</v>
      </c>
      <c r="C42" s="487"/>
      <c r="D42" s="487"/>
      <c r="E42" s="487"/>
      <c r="F42" s="130" t="str">
        <f t="shared" ref="F42" si="13">H42</f>
        <v>BUNGEE CORD</v>
      </c>
      <c r="G42" s="131" t="s">
        <v>391</v>
      </c>
      <c r="H42" s="488" t="str">
        <f>$E$37</f>
        <v>BUNGEE CORD</v>
      </c>
      <c r="I42" s="489"/>
      <c r="J42" s="132" t="s">
        <v>30</v>
      </c>
      <c r="K42" s="132">
        <f>$Q$26</f>
        <v>234</v>
      </c>
      <c r="L42" s="136">
        <f>320/4500</f>
        <v>7.1111111111111111E-2</v>
      </c>
      <c r="M42" s="133">
        <f t="shared" si="11"/>
        <v>16.64</v>
      </c>
      <c r="N42" s="133"/>
      <c r="O42" s="134">
        <f t="shared" si="12"/>
        <v>17</v>
      </c>
      <c r="P42" s="532"/>
      <c r="Q42" s="533"/>
    </row>
    <row r="43" spans="1:17" s="12" customFormat="1" ht="95.25" customHeight="1">
      <c r="A43" s="129">
        <v>3</v>
      </c>
      <c r="B43" s="486" t="s">
        <v>86</v>
      </c>
      <c r="C43" s="487"/>
      <c r="D43" s="487"/>
      <c r="E43" s="487"/>
      <c r="F43" s="490" t="s">
        <v>71</v>
      </c>
      <c r="G43" s="496" t="s">
        <v>406</v>
      </c>
      <c r="H43" s="488" t="str">
        <f>$E$34</f>
        <v>BLACK</v>
      </c>
      <c r="I43" s="489" t="str">
        <f t="shared" si="10"/>
        <v>BLACK</v>
      </c>
      <c r="J43" s="132" t="s">
        <v>31</v>
      </c>
      <c r="K43" s="132">
        <f>$Q$20</f>
        <v>160</v>
      </c>
      <c r="L43" s="132">
        <v>1</v>
      </c>
      <c r="M43" s="132">
        <f t="shared" ref="M43:M48" si="14">L43*K43</f>
        <v>160</v>
      </c>
      <c r="N43" s="133"/>
      <c r="O43" s="134">
        <f t="shared" si="12"/>
        <v>160</v>
      </c>
      <c r="P43" s="492" t="s">
        <v>392</v>
      </c>
      <c r="Q43" s="493"/>
    </row>
    <row r="44" spans="1:17" s="12" customFormat="1" ht="95.25" customHeight="1">
      <c r="A44" s="129">
        <v>3</v>
      </c>
      <c r="B44" s="486" t="s">
        <v>86</v>
      </c>
      <c r="C44" s="487"/>
      <c r="D44" s="487"/>
      <c r="E44" s="487"/>
      <c r="F44" s="491"/>
      <c r="G44" s="497"/>
      <c r="H44" s="488" t="str">
        <f>$E$37</f>
        <v>BUNGEE CORD</v>
      </c>
      <c r="I44" s="489"/>
      <c r="J44" s="132" t="s">
        <v>31</v>
      </c>
      <c r="K44" s="132">
        <f>$Q$26</f>
        <v>234</v>
      </c>
      <c r="L44" s="132">
        <v>1</v>
      </c>
      <c r="M44" s="132">
        <f t="shared" si="14"/>
        <v>234</v>
      </c>
      <c r="N44" s="133"/>
      <c r="O44" s="134">
        <f t="shared" si="12"/>
        <v>234</v>
      </c>
      <c r="P44" s="494"/>
      <c r="Q44" s="495"/>
    </row>
    <row r="45" spans="1:17" s="12" customFormat="1" ht="110.25" customHeight="1">
      <c r="A45" s="129">
        <v>4</v>
      </c>
      <c r="B45" s="486" t="s">
        <v>87</v>
      </c>
      <c r="C45" s="487"/>
      <c r="D45" s="487"/>
      <c r="E45" s="487"/>
      <c r="F45" s="490" t="s">
        <v>71</v>
      </c>
      <c r="G45" s="496" t="s">
        <v>393</v>
      </c>
      <c r="H45" s="488" t="str">
        <f>$E$34</f>
        <v>BLACK</v>
      </c>
      <c r="I45" s="489" t="str">
        <f t="shared" si="10"/>
        <v>BLACK</v>
      </c>
      <c r="J45" s="132" t="s">
        <v>31</v>
      </c>
      <c r="K45" s="132">
        <f>$Q$20</f>
        <v>160</v>
      </c>
      <c r="L45" s="132">
        <v>1</v>
      </c>
      <c r="M45" s="132">
        <f t="shared" si="14"/>
        <v>160</v>
      </c>
      <c r="N45" s="133"/>
      <c r="O45" s="134">
        <f t="shared" si="12"/>
        <v>160</v>
      </c>
      <c r="P45" s="492" t="s">
        <v>394</v>
      </c>
      <c r="Q45" s="493"/>
    </row>
    <row r="46" spans="1:17" s="12" customFormat="1" ht="110.25" customHeight="1">
      <c r="A46" s="129">
        <v>4</v>
      </c>
      <c r="B46" s="486" t="s">
        <v>87</v>
      </c>
      <c r="C46" s="487"/>
      <c r="D46" s="487"/>
      <c r="E46" s="487"/>
      <c r="F46" s="491"/>
      <c r="G46" s="497"/>
      <c r="H46" s="488" t="str">
        <f>$E$37</f>
        <v>BUNGEE CORD</v>
      </c>
      <c r="I46" s="489"/>
      <c r="J46" s="132" t="s">
        <v>31</v>
      </c>
      <c r="K46" s="132">
        <f>$Q$26</f>
        <v>234</v>
      </c>
      <c r="L46" s="132">
        <v>1</v>
      </c>
      <c r="M46" s="132">
        <f t="shared" si="14"/>
        <v>234</v>
      </c>
      <c r="N46" s="133"/>
      <c r="O46" s="134">
        <f t="shared" si="12"/>
        <v>234</v>
      </c>
      <c r="P46" s="494"/>
      <c r="Q46" s="495"/>
    </row>
    <row r="47" spans="1:17" s="12" customFormat="1" ht="59.45" customHeight="1">
      <c r="A47" s="129">
        <v>5</v>
      </c>
      <c r="B47" s="486" t="s">
        <v>88</v>
      </c>
      <c r="C47" s="487"/>
      <c r="D47" s="487"/>
      <c r="E47" s="487"/>
      <c r="F47" s="490" t="s">
        <v>71</v>
      </c>
      <c r="G47" s="496"/>
      <c r="H47" s="488" t="str">
        <f>$E$34</f>
        <v>BLACK</v>
      </c>
      <c r="I47" s="489" t="str">
        <f t="shared" si="10"/>
        <v>BLACK</v>
      </c>
      <c r="J47" s="132" t="s">
        <v>31</v>
      </c>
      <c r="K47" s="132">
        <f>$Q$20</f>
        <v>160</v>
      </c>
      <c r="L47" s="132">
        <v>1</v>
      </c>
      <c r="M47" s="132">
        <f t="shared" si="14"/>
        <v>160</v>
      </c>
      <c r="N47" s="133"/>
      <c r="O47" s="134">
        <f t="shared" si="12"/>
        <v>160</v>
      </c>
      <c r="P47" s="492" t="s">
        <v>392</v>
      </c>
      <c r="Q47" s="493"/>
    </row>
    <row r="48" spans="1:17" s="12" customFormat="1" ht="59.45" customHeight="1">
      <c r="A48" s="129">
        <v>5</v>
      </c>
      <c r="B48" s="486" t="s">
        <v>88</v>
      </c>
      <c r="C48" s="487"/>
      <c r="D48" s="487"/>
      <c r="E48" s="487"/>
      <c r="F48" s="491"/>
      <c r="G48" s="497"/>
      <c r="H48" s="488" t="str">
        <f>$E$37</f>
        <v>BUNGEE CORD</v>
      </c>
      <c r="I48" s="489"/>
      <c r="J48" s="132" t="s">
        <v>31</v>
      </c>
      <c r="K48" s="132">
        <f>$Q$26</f>
        <v>234</v>
      </c>
      <c r="L48" s="132">
        <v>1</v>
      </c>
      <c r="M48" s="132">
        <f t="shared" si="14"/>
        <v>234</v>
      </c>
      <c r="N48" s="133"/>
      <c r="O48" s="134">
        <f t="shared" si="12"/>
        <v>234</v>
      </c>
      <c r="P48" s="494"/>
      <c r="Q48" s="495"/>
    </row>
    <row r="49" spans="1:17" s="12" customFormat="1" ht="59.45" customHeight="1">
      <c r="A49" s="129">
        <v>6</v>
      </c>
      <c r="B49" s="486" t="s">
        <v>395</v>
      </c>
      <c r="C49" s="487"/>
      <c r="D49" s="487"/>
      <c r="E49" s="487"/>
      <c r="F49" s="490" t="s">
        <v>71</v>
      </c>
      <c r="G49" s="502" t="s">
        <v>407</v>
      </c>
      <c r="H49" s="488" t="str">
        <f>$E$34</f>
        <v>BLACK</v>
      </c>
      <c r="I49" s="489" t="str">
        <f t="shared" si="10"/>
        <v>BLACK</v>
      </c>
      <c r="J49" s="132" t="s">
        <v>31</v>
      </c>
      <c r="K49" s="132">
        <f>$Q$20</f>
        <v>160</v>
      </c>
      <c r="L49" s="132">
        <v>1</v>
      </c>
      <c r="M49" s="133">
        <f t="shared" ref="M49:M56" si="15">K49*L49</f>
        <v>160</v>
      </c>
      <c r="N49" s="133"/>
      <c r="O49" s="134">
        <f t="shared" si="12"/>
        <v>160</v>
      </c>
      <c r="P49" s="492" t="s">
        <v>396</v>
      </c>
      <c r="Q49" s="493"/>
    </row>
    <row r="50" spans="1:17" s="12" customFormat="1" ht="59.45" customHeight="1">
      <c r="A50" s="129">
        <v>6</v>
      </c>
      <c r="B50" s="486" t="s">
        <v>395</v>
      </c>
      <c r="C50" s="487"/>
      <c r="D50" s="487"/>
      <c r="E50" s="487"/>
      <c r="F50" s="491"/>
      <c r="G50" s="503"/>
      <c r="H50" s="488" t="str">
        <f>$E$37</f>
        <v>BUNGEE CORD</v>
      </c>
      <c r="I50" s="489"/>
      <c r="J50" s="132" t="s">
        <v>31</v>
      </c>
      <c r="K50" s="132">
        <f>$Q$26</f>
        <v>234</v>
      </c>
      <c r="L50" s="132">
        <v>1</v>
      </c>
      <c r="M50" s="133">
        <f t="shared" si="15"/>
        <v>234</v>
      </c>
      <c r="N50" s="133"/>
      <c r="O50" s="134">
        <f t="shared" si="12"/>
        <v>234</v>
      </c>
      <c r="P50" s="494"/>
      <c r="Q50" s="495"/>
    </row>
    <row r="51" spans="1:17" s="12" customFormat="1" ht="59.45" customHeight="1">
      <c r="A51" s="129">
        <v>6</v>
      </c>
      <c r="B51" s="486" t="s">
        <v>421</v>
      </c>
      <c r="C51" s="487"/>
      <c r="D51" s="487"/>
      <c r="E51" s="487"/>
      <c r="F51" s="490" t="s">
        <v>425</v>
      </c>
      <c r="G51" s="496"/>
      <c r="H51" s="488" t="str">
        <f>$E$34</f>
        <v>BLACK</v>
      </c>
      <c r="I51" s="489" t="str">
        <f t="shared" si="10"/>
        <v>BLACK</v>
      </c>
      <c r="J51" s="132" t="s">
        <v>31</v>
      </c>
      <c r="K51" s="132">
        <f>$Q$20</f>
        <v>160</v>
      </c>
      <c r="L51" s="136">
        <v>2</v>
      </c>
      <c r="M51" s="133">
        <f t="shared" ref="M51:M52" si="16">K51*L51</f>
        <v>320</v>
      </c>
      <c r="N51" s="133"/>
      <c r="O51" s="134">
        <f t="shared" si="12"/>
        <v>320</v>
      </c>
      <c r="P51" s="492" t="s">
        <v>424</v>
      </c>
      <c r="Q51" s="493"/>
    </row>
    <row r="52" spans="1:17" s="12" customFormat="1" ht="59.45" customHeight="1">
      <c r="A52" s="129">
        <v>6</v>
      </c>
      <c r="B52" s="486" t="s">
        <v>421</v>
      </c>
      <c r="C52" s="487"/>
      <c r="D52" s="487"/>
      <c r="E52" s="487"/>
      <c r="F52" s="491"/>
      <c r="G52" s="497"/>
      <c r="H52" s="488" t="str">
        <f>$E$37</f>
        <v>BUNGEE CORD</v>
      </c>
      <c r="I52" s="489"/>
      <c r="J52" s="132" t="s">
        <v>31</v>
      </c>
      <c r="K52" s="132">
        <f>$Q$26</f>
        <v>234</v>
      </c>
      <c r="L52" s="136">
        <v>2</v>
      </c>
      <c r="M52" s="133">
        <f t="shared" si="16"/>
        <v>468</v>
      </c>
      <c r="N52" s="133"/>
      <c r="O52" s="134">
        <f t="shared" si="12"/>
        <v>468</v>
      </c>
      <c r="P52" s="494"/>
      <c r="Q52" s="495"/>
    </row>
    <row r="53" spans="1:17" s="12" customFormat="1" ht="59.45" customHeight="1">
      <c r="A53" s="129">
        <v>6</v>
      </c>
      <c r="B53" s="486" t="s">
        <v>422</v>
      </c>
      <c r="C53" s="487"/>
      <c r="D53" s="487"/>
      <c r="E53" s="487"/>
      <c r="F53" s="164" t="str">
        <f>H53</f>
        <v>BLACK</v>
      </c>
      <c r="G53" s="496"/>
      <c r="H53" s="488" t="str">
        <f>$E$34</f>
        <v>BLACK</v>
      </c>
      <c r="I53" s="489" t="str">
        <f t="shared" si="10"/>
        <v>BLACK</v>
      </c>
      <c r="J53" s="132" t="s">
        <v>31</v>
      </c>
      <c r="K53" s="132">
        <f>$Q$20</f>
        <v>160</v>
      </c>
      <c r="L53" s="136">
        <v>1.5</v>
      </c>
      <c r="M53" s="133">
        <f t="shared" ref="M53:M54" si="17">K53*L53</f>
        <v>240</v>
      </c>
      <c r="N53" s="133"/>
      <c r="O53" s="134">
        <f t="shared" ref="O53:O54" si="18">ROUNDUP(N53+M53,0)</f>
        <v>240</v>
      </c>
      <c r="P53" s="492" t="s">
        <v>423</v>
      </c>
      <c r="Q53" s="493"/>
    </row>
    <row r="54" spans="1:17" s="12" customFormat="1" ht="59.45" customHeight="1">
      <c r="A54" s="129">
        <v>6</v>
      </c>
      <c r="B54" s="486" t="s">
        <v>422</v>
      </c>
      <c r="C54" s="487"/>
      <c r="D54" s="487"/>
      <c r="E54" s="487"/>
      <c r="F54" s="164" t="str">
        <f t="shared" ref="F54" si="19">H54</f>
        <v>BUNGEE CORD</v>
      </c>
      <c r="G54" s="497"/>
      <c r="H54" s="488" t="str">
        <f>$E$37</f>
        <v>BUNGEE CORD</v>
      </c>
      <c r="I54" s="489"/>
      <c r="J54" s="132" t="s">
        <v>31</v>
      </c>
      <c r="K54" s="132">
        <f>$Q$26</f>
        <v>234</v>
      </c>
      <c r="L54" s="136">
        <v>1.5</v>
      </c>
      <c r="M54" s="133">
        <f t="shared" si="17"/>
        <v>351</v>
      </c>
      <c r="N54" s="133"/>
      <c r="O54" s="134">
        <f t="shared" si="18"/>
        <v>351</v>
      </c>
      <c r="P54" s="494"/>
      <c r="Q54" s="495"/>
    </row>
    <row r="55" spans="1:17" s="12" customFormat="1" ht="59.45" customHeight="1">
      <c r="A55" s="129">
        <v>6</v>
      </c>
      <c r="B55" s="486" t="s">
        <v>72</v>
      </c>
      <c r="C55" s="487"/>
      <c r="D55" s="487"/>
      <c r="E55" s="487"/>
      <c r="F55" s="164" t="str">
        <f>H55</f>
        <v>BLACK</v>
      </c>
      <c r="G55" s="496"/>
      <c r="H55" s="488" t="str">
        <f>$E$34</f>
        <v>BLACK</v>
      </c>
      <c r="I55" s="489" t="str">
        <f t="shared" si="10"/>
        <v>BLACK</v>
      </c>
      <c r="J55" s="132" t="s">
        <v>31</v>
      </c>
      <c r="K55" s="132">
        <f>$Q$20</f>
        <v>160</v>
      </c>
      <c r="L55" s="136">
        <v>0.7</v>
      </c>
      <c r="M55" s="133">
        <f t="shared" si="15"/>
        <v>112</v>
      </c>
      <c r="N55" s="133"/>
      <c r="O55" s="134">
        <f t="shared" ref="O55:O56" si="20">ROUNDUP(N55+M55,0)</f>
        <v>112</v>
      </c>
      <c r="P55" s="492" t="s">
        <v>397</v>
      </c>
      <c r="Q55" s="493"/>
    </row>
    <row r="56" spans="1:17" s="12" customFormat="1" ht="59.45" customHeight="1">
      <c r="A56" s="129">
        <v>6</v>
      </c>
      <c r="B56" s="486" t="s">
        <v>72</v>
      </c>
      <c r="C56" s="487"/>
      <c r="D56" s="487"/>
      <c r="E56" s="487"/>
      <c r="F56" s="164" t="str">
        <f t="shared" ref="F56" si="21">H56</f>
        <v>BUNGEE CORD</v>
      </c>
      <c r="G56" s="497"/>
      <c r="H56" s="488" t="str">
        <f>$E$37</f>
        <v>BUNGEE CORD</v>
      </c>
      <c r="I56" s="489"/>
      <c r="J56" s="132" t="s">
        <v>31</v>
      </c>
      <c r="K56" s="132">
        <f>$Q$26</f>
        <v>234</v>
      </c>
      <c r="L56" s="136">
        <v>0.7</v>
      </c>
      <c r="M56" s="133">
        <f t="shared" si="15"/>
        <v>163.79999999999998</v>
      </c>
      <c r="N56" s="133"/>
      <c r="O56" s="134">
        <f t="shared" si="20"/>
        <v>164</v>
      </c>
      <c r="P56" s="494"/>
      <c r="Q56" s="495"/>
    </row>
    <row r="57" spans="1:17" s="12" customFormat="1" ht="168.75" customHeight="1">
      <c r="A57" s="129">
        <v>6</v>
      </c>
      <c r="B57" s="486" t="s">
        <v>490</v>
      </c>
      <c r="C57" s="487"/>
      <c r="D57" s="487"/>
      <c r="E57" s="487"/>
      <c r="F57" s="164" t="str">
        <f>H57</f>
        <v>BLACK</v>
      </c>
      <c r="G57" s="165" t="s">
        <v>491</v>
      </c>
      <c r="H57" s="488" t="str">
        <f>$E$34</f>
        <v>BLACK</v>
      </c>
      <c r="I57" s="489" t="str">
        <f t="shared" si="10"/>
        <v>BLACK</v>
      </c>
      <c r="J57" s="132" t="s">
        <v>31</v>
      </c>
      <c r="K57" s="132">
        <f>$Q$20</f>
        <v>160</v>
      </c>
      <c r="L57" s="136">
        <v>1</v>
      </c>
      <c r="M57" s="133">
        <f t="shared" ref="M57:M58" si="22">K57*L57</f>
        <v>160</v>
      </c>
      <c r="N57" s="133"/>
      <c r="O57" s="134">
        <f t="shared" ref="O57:O58" si="23">ROUNDUP(N57+M57,0)</f>
        <v>160</v>
      </c>
      <c r="P57" s="504" t="s">
        <v>493</v>
      </c>
      <c r="Q57" s="493"/>
    </row>
    <row r="58" spans="1:17" s="12" customFormat="1" ht="168.75" customHeight="1">
      <c r="A58" s="129">
        <v>6</v>
      </c>
      <c r="B58" s="486" t="s">
        <v>490</v>
      </c>
      <c r="C58" s="487"/>
      <c r="D58" s="487"/>
      <c r="E58" s="487"/>
      <c r="F58" s="164" t="str">
        <f t="shared" ref="F58" si="24">H58</f>
        <v>BUNGEE CORD</v>
      </c>
      <c r="G58" s="166" t="s">
        <v>492</v>
      </c>
      <c r="H58" s="488" t="str">
        <f>$E$37</f>
        <v>BUNGEE CORD</v>
      </c>
      <c r="I58" s="489"/>
      <c r="J58" s="132" t="s">
        <v>31</v>
      </c>
      <c r="K58" s="132">
        <f>$Q$26</f>
        <v>234</v>
      </c>
      <c r="L58" s="136">
        <v>1</v>
      </c>
      <c r="M58" s="133">
        <f t="shared" si="22"/>
        <v>234</v>
      </c>
      <c r="N58" s="133"/>
      <c r="O58" s="134">
        <f t="shared" si="23"/>
        <v>234</v>
      </c>
      <c r="P58" s="494"/>
      <c r="Q58" s="495"/>
    </row>
    <row r="59" spans="1:17" s="19" customFormat="1" ht="39" customHeight="1">
      <c r="B59" s="135" t="s">
        <v>375</v>
      </c>
      <c r="C59" s="20"/>
      <c r="D59" s="20"/>
      <c r="E59" s="20"/>
      <c r="G59" s="24"/>
      <c r="H59" s="23"/>
      <c r="I59" s="23"/>
      <c r="J59" s="23"/>
      <c r="K59" s="23"/>
      <c r="L59" s="23"/>
      <c r="M59" s="23"/>
      <c r="N59" s="23"/>
      <c r="O59" s="23"/>
      <c r="Q59" s="22"/>
    </row>
    <row r="60" spans="1:17" s="128" customFormat="1" ht="72">
      <c r="A60" s="500" t="s">
        <v>23</v>
      </c>
      <c r="B60" s="500"/>
      <c r="C60" s="500"/>
      <c r="D60" s="500"/>
      <c r="E60" s="500"/>
      <c r="F60" s="114" t="s">
        <v>44</v>
      </c>
      <c r="G60" s="114" t="s">
        <v>24</v>
      </c>
      <c r="H60" s="501" t="s">
        <v>39</v>
      </c>
      <c r="I60" s="501"/>
      <c r="J60" s="113" t="s">
        <v>19</v>
      </c>
      <c r="K60" s="114" t="s">
        <v>45</v>
      </c>
      <c r="L60" s="114" t="s">
        <v>25</v>
      </c>
      <c r="M60" s="114" t="s">
        <v>26</v>
      </c>
      <c r="N60" s="114" t="s">
        <v>27</v>
      </c>
      <c r="O60" s="114" t="s">
        <v>28</v>
      </c>
      <c r="P60" s="501" t="s">
        <v>29</v>
      </c>
      <c r="Q60" s="501"/>
    </row>
    <row r="61" spans="1:17" s="116" customFormat="1" ht="87.75" customHeight="1">
      <c r="A61" s="129">
        <v>1</v>
      </c>
      <c r="B61" s="486" t="s">
        <v>400</v>
      </c>
      <c r="C61" s="487"/>
      <c r="D61" s="487"/>
      <c r="E61" s="487"/>
      <c r="F61" s="498" t="s">
        <v>419</v>
      </c>
      <c r="G61" s="499" t="s">
        <v>398</v>
      </c>
      <c r="H61" s="488" t="str">
        <f>$E$34</f>
        <v>BLACK</v>
      </c>
      <c r="I61" s="489" t="str">
        <f t="shared" ref="I61" si="25">$E$34</f>
        <v>BLACK</v>
      </c>
      <c r="J61" s="132" t="s">
        <v>31</v>
      </c>
      <c r="K61" s="132">
        <f>$Q$20</f>
        <v>160</v>
      </c>
      <c r="L61" s="132">
        <v>1</v>
      </c>
      <c r="M61" s="132">
        <f t="shared" ref="M61:M72" si="26">K61*L61</f>
        <v>160</v>
      </c>
      <c r="N61" s="133"/>
      <c r="O61" s="134">
        <f t="shared" ref="O61:O72" si="27">ROUNDUP(N61+M61,0)</f>
        <v>160</v>
      </c>
      <c r="P61" s="492" t="s">
        <v>399</v>
      </c>
      <c r="Q61" s="493"/>
    </row>
    <row r="62" spans="1:17" s="116" customFormat="1" ht="87.75" customHeight="1">
      <c r="A62" s="129">
        <v>1</v>
      </c>
      <c r="B62" s="486" t="s">
        <v>400</v>
      </c>
      <c r="C62" s="487"/>
      <c r="D62" s="487"/>
      <c r="E62" s="487"/>
      <c r="F62" s="498"/>
      <c r="G62" s="499"/>
      <c r="H62" s="488" t="str">
        <f>$E$37</f>
        <v>BUNGEE CORD</v>
      </c>
      <c r="I62" s="489"/>
      <c r="J62" s="132" t="s">
        <v>31</v>
      </c>
      <c r="K62" s="132">
        <f>$Q$26</f>
        <v>234</v>
      </c>
      <c r="L62" s="132">
        <v>1</v>
      </c>
      <c r="M62" s="132">
        <f t="shared" si="26"/>
        <v>234</v>
      </c>
      <c r="N62" s="133"/>
      <c r="O62" s="134">
        <f t="shared" si="27"/>
        <v>234</v>
      </c>
      <c r="P62" s="494"/>
      <c r="Q62" s="495"/>
    </row>
    <row r="63" spans="1:17" s="116" customFormat="1" ht="53.25" customHeight="1">
      <c r="A63" s="129">
        <v>3</v>
      </c>
      <c r="B63" s="486" t="s">
        <v>111</v>
      </c>
      <c r="C63" s="486"/>
      <c r="D63" s="486"/>
      <c r="E63" s="486"/>
      <c r="F63" s="498" t="s">
        <v>115</v>
      </c>
      <c r="G63" s="499"/>
      <c r="H63" s="488" t="str">
        <f>$E$34</f>
        <v>BLACK</v>
      </c>
      <c r="I63" s="489" t="str">
        <f t="shared" ref="I63:I75" si="28">$E$34</f>
        <v>BLACK</v>
      </c>
      <c r="J63" s="132" t="s">
        <v>31</v>
      </c>
      <c r="K63" s="132">
        <f>$Q$20</f>
        <v>160</v>
      </c>
      <c r="L63" s="132">
        <v>1</v>
      </c>
      <c r="M63" s="132">
        <f t="shared" si="26"/>
        <v>160</v>
      </c>
      <c r="N63" s="133"/>
      <c r="O63" s="134">
        <f t="shared" si="27"/>
        <v>160</v>
      </c>
      <c r="P63" s="492" t="s">
        <v>402</v>
      </c>
      <c r="Q63" s="493"/>
    </row>
    <row r="64" spans="1:17" s="116" customFormat="1" ht="53.25" customHeight="1">
      <c r="A64" s="129">
        <v>3</v>
      </c>
      <c r="B64" s="486" t="s">
        <v>111</v>
      </c>
      <c r="C64" s="486"/>
      <c r="D64" s="486"/>
      <c r="E64" s="486"/>
      <c r="F64" s="498"/>
      <c r="G64" s="499"/>
      <c r="H64" s="488" t="str">
        <f>$E$37</f>
        <v>BUNGEE CORD</v>
      </c>
      <c r="I64" s="489"/>
      <c r="J64" s="132" t="s">
        <v>31</v>
      </c>
      <c r="K64" s="132">
        <f>$Q$26</f>
        <v>234</v>
      </c>
      <c r="L64" s="132">
        <v>1</v>
      </c>
      <c r="M64" s="132">
        <f t="shared" si="26"/>
        <v>234</v>
      </c>
      <c r="N64" s="133"/>
      <c r="O64" s="134">
        <f t="shared" si="27"/>
        <v>234</v>
      </c>
      <c r="P64" s="494"/>
      <c r="Q64" s="495"/>
    </row>
    <row r="65" spans="1:17" s="116" customFormat="1" ht="59.25" customHeight="1">
      <c r="A65" s="129">
        <v>4</v>
      </c>
      <c r="B65" s="486" t="s">
        <v>403</v>
      </c>
      <c r="C65" s="486"/>
      <c r="D65" s="486"/>
      <c r="E65" s="486"/>
      <c r="F65" s="490" t="s">
        <v>78</v>
      </c>
      <c r="G65" s="496" t="s">
        <v>405</v>
      </c>
      <c r="H65" s="488" t="str">
        <f>$E$34</f>
        <v>BLACK</v>
      </c>
      <c r="I65" s="489" t="str">
        <f t="shared" si="28"/>
        <v>BLACK</v>
      </c>
      <c r="J65" s="132" t="s">
        <v>31</v>
      </c>
      <c r="K65" s="132">
        <f>$Q$20</f>
        <v>160</v>
      </c>
      <c r="L65" s="132">
        <v>1</v>
      </c>
      <c r="M65" s="132">
        <f t="shared" si="26"/>
        <v>160</v>
      </c>
      <c r="N65" s="133"/>
      <c r="O65" s="134">
        <f t="shared" si="27"/>
        <v>160</v>
      </c>
      <c r="P65" s="492" t="s">
        <v>404</v>
      </c>
      <c r="Q65" s="493"/>
    </row>
    <row r="66" spans="1:17" s="116" customFormat="1" ht="59.25" customHeight="1">
      <c r="A66" s="129">
        <v>4</v>
      </c>
      <c r="B66" s="486" t="s">
        <v>403</v>
      </c>
      <c r="C66" s="486"/>
      <c r="D66" s="486"/>
      <c r="E66" s="486"/>
      <c r="F66" s="491"/>
      <c r="G66" s="497"/>
      <c r="H66" s="488" t="str">
        <f>$E$37</f>
        <v>BUNGEE CORD</v>
      </c>
      <c r="I66" s="489"/>
      <c r="J66" s="132" t="s">
        <v>31</v>
      </c>
      <c r="K66" s="132">
        <f>$Q$26</f>
        <v>234</v>
      </c>
      <c r="L66" s="132">
        <v>1</v>
      </c>
      <c r="M66" s="132">
        <f t="shared" si="26"/>
        <v>234</v>
      </c>
      <c r="N66" s="133"/>
      <c r="O66" s="134">
        <f t="shared" si="27"/>
        <v>234</v>
      </c>
      <c r="P66" s="494"/>
      <c r="Q66" s="495"/>
    </row>
    <row r="67" spans="1:17" s="116" customFormat="1" ht="87.75" customHeight="1">
      <c r="A67" s="129">
        <v>2</v>
      </c>
      <c r="B67" s="486" t="s">
        <v>409</v>
      </c>
      <c r="C67" s="486"/>
      <c r="D67" s="486"/>
      <c r="E67" s="486"/>
      <c r="F67" s="498" t="s">
        <v>71</v>
      </c>
      <c r="G67" s="499"/>
      <c r="H67" s="488" t="str">
        <f>$E$34</f>
        <v>BLACK</v>
      </c>
      <c r="I67" s="489" t="str">
        <f t="shared" si="28"/>
        <v>BLACK</v>
      </c>
      <c r="J67" s="132" t="s">
        <v>31</v>
      </c>
      <c r="K67" s="132">
        <f>$Q$20</f>
        <v>160</v>
      </c>
      <c r="L67" s="136">
        <f>2+L75</f>
        <v>2.1333333333333333</v>
      </c>
      <c r="M67" s="132">
        <f t="shared" ref="M67:M68" si="29">K67*L67</f>
        <v>341.33333333333331</v>
      </c>
      <c r="N67" s="133"/>
      <c r="O67" s="134">
        <f t="shared" ref="O67:O68" si="30">ROUNDUP(N67+M67,0)</f>
        <v>342</v>
      </c>
      <c r="P67" s="492" t="s">
        <v>401</v>
      </c>
      <c r="Q67" s="493"/>
    </row>
    <row r="68" spans="1:17" s="116" customFormat="1" ht="87.75" customHeight="1">
      <c r="A68" s="129">
        <v>2</v>
      </c>
      <c r="B68" s="486" t="s">
        <v>409</v>
      </c>
      <c r="C68" s="486"/>
      <c r="D68" s="486"/>
      <c r="E68" s="486"/>
      <c r="F68" s="498"/>
      <c r="G68" s="499"/>
      <c r="H68" s="488" t="str">
        <f>$E$37</f>
        <v>BUNGEE CORD</v>
      </c>
      <c r="I68" s="489"/>
      <c r="J68" s="132" t="s">
        <v>31</v>
      </c>
      <c r="K68" s="132">
        <f>$Q$26</f>
        <v>234</v>
      </c>
      <c r="L68" s="136">
        <f t="shared" ref="L68" si="31">2+L76</f>
        <v>2.1333333333333333</v>
      </c>
      <c r="M68" s="132">
        <f t="shared" si="29"/>
        <v>499.2</v>
      </c>
      <c r="N68" s="133"/>
      <c r="O68" s="134">
        <f t="shared" si="30"/>
        <v>500</v>
      </c>
      <c r="P68" s="494"/>
      <c r="Q68" s="495"/>
    </row>
    <row r="69" spans="1:17" s="116" customFormat="1" ht="53.25" customHeight="1">
      <c r="A69" s="129">
        <v>5</v>
      </c>
      <c r="B69" s="486" t="s">
        <v>112</v>
      </c>
      <c r="C69" s="487"/>
      <c r="D69" s="487"/>
      <c r="E69" s="487"/>
      <c r="F69" s="490" t="s">
        <v>78</v>
      </c>
      <c r="G69" s="130"/>
      <c r="H69" s="488" t="str">
        <f>$E$34</f>
        <v>BLACK</v>
      </c>
      <c r="I69" s="489" t="str">
        <f t="shared" si="28"/>
        <v>BLACK</v>
      </c>
      <c r="J69" s="132" t="s">
        <v>31</v>
      </c>
      <c r="K69" s="132">
        <f>$Q$20</f>
        <v>160</v>
      </c>
      <c r="L69" s="136">
        <v>2</v>
      </c>
      <c r="M69" s="132">
        <f t="shared" si="26"/>
        <v>320</v>
      </c>
      <c r="N69" s="133"/>
      <c r="O69" s="134">
        <f t="shared" si="27"/>
        <v>320</v>
      </c>
      <c r="P69" s="485"/>
      <c r="Q69" s="485"/>
    </row>
    <row r="70" spans="1:17" s="116" customFormat="1" ht="53.25" customHeight="1">
      <c r="A70" s="129">
        <v>5</v>
      </c>
      <c r="B70" s="486" t="s">
        <v>112</v>
      </c>
      <c r="C70" s="487"/>
      <c r="D70" s="487"/>
      <c r="E70" s="487"/>
      <c r="F70" s="491"/>
      <c r="G70" s="130"/>
      <c r="H70" s="488" t="str">
        <f>$E$37</f>
        <v>BUNGEE CORD</v>
      </c>
      <c r="I70" s="489"/>
      <c r="J70" s="132" t="s">
        <v>31</v>
      </c>
      <c r="K70" s="132">
        <f>$Q$26</f>
        <v>234</v>
      </c>
      <c r="L70" s="136">
        <v>2</v>
      </c>
      <c r="M70" s="132">
        <f t="shared" si="26"/>
        <v>468</v>
      </c>
      <c r="N70" s="133"/>
      <c r="O70" s="134">
        <f t="shared" si="27"/>
        <v>468</v>
      </c>
      <c r="P70" s="485"/>
      <c r="Q70" s="485"/>
    </row>
    <row r="71" spans="1:17" s="116" customFormat="1" ht="53.25" customHeight="1">
      <c r="A71" s="129">
        <v>6</v>
      </c>
      <c r="B71" s="486" t="s">
        <v>113</v>
      </c>
      <c r="C71" s="487"/>
      <c r="D71" s="487"/>
      <c r="E71" s="487"/>
      <c r="F71" s="490" t="s">
        <v>116</v>
      </c>
      <c r="G71" s="130"/>
      <c r="H71" s="488" t="str">
        <f>$E$34</f>
        <v>BLACK</v>
      </c>
      <c r="I71" s="489" t="str">
        <f t="shared" si="28"/>
        <v>BLACK</v>
      </c>
      <c r="J71" s="132" t="s">
        <v>31</v>
      </c>
      <c r="K71" s="132">
        <f>$Q$20</f>
        <v>160</v>
      </c>
      <c r="L71" s="136">
        <v>1</v>
      </c>
      <c r="M71" s="132">
        <f t="shared" si="26"/>
        <v>160</v>
      </c>
      <c r="N71" s="133"/>
      <c r="O71" s="134">
        <f t="shared" si="27"/>
        <v>160</v>
      </c>
      <c r="P71" s="485"/>
      <c r="Q71" s="485"/>
    </row>
    <row r="72" spans="1:17" s="116" customFormat="1" ht="53.25" customHeight="1">
      <c r="A72" s="129">
        <v>6</v>
      </c>
      <c r="B72" s="486" t="s">
        <v>113</v>
      </c>
      <c r="C72" s="487"/>
      <c r="D72" s="487"/>
      <c r="E72" s="487"/>
      <c r="F72" s="491"/>
      <c r="G72" s="130"/>
      <c r="H72" s="488" t="str">
        <f>$E$37</f>
        <v>BUNGEE CORD</v>
      </c>
      <c r="I72" s="489"/>
      <c r="J72" s="132" t="s">
        <v>31</v>
      </c>
      <c r="K72" s="132">
        <f>$Q$26</f>
        <v>234</v>
      </c>
      <c r="L72" s="136">
        <v>1</v>
      </c>
      <c r="M72" s="132">
        <f t="shared" si="26"/>
        <v>234</v>
      </c>
      <c r="N72" s="133"/>
      <c r="O72" s="134">
        <f t="shared" si="27"/>
        <v>234</v>
      </c>
      <c r="P72" s="485"/>
      <c r="Q72" s="485"/>
    </row>
    <row r="73" spans="1:17" s="116" customFormat="1" ht="53.25" customHeight="1">
      <c r="A73" s="129">
        <v>6</v>
      </c>
      <c r="B73" s="486" t="s">
        <v>408</v>
      </c>
      <c r="C73" s="487"/>
      <c r="D73" s="487"/>
      <c r="E73" s="487"/>
      <c r="F73" s="490" t="s">
        <v>77</v>
      </c>
      <c r="G73" s="130"/>
      <c r="H73" s="488" t="str">
        <f>$E$34</f>
        <v>BLACK</v>
      </c>
      <c r="I73" s="489" t="str">
        <f t="shared" si="28"/>
        <v>BLACK</v>
      </c>
      <c r="J73" s="132" t="s">
        <v>31</v>
      </c>
      <c r="K73" s="132">
        <f>$Q$20</f>
        <v>160</v>
      </c>
      <c r="L73" s="136">
        <f>1/15</f>
        <v>6.6666666666666666E-2</v>
      </c>
      <c r="M73" s="132">
        <f t="shared" ref="M73:M74" si="32">K73*L73</f>
        <v>10.666666666666666</v>
      </c>
      <c r="N73" s="133"/>
      <c r="O73" s="134">
        <f t="shared" ref="O73:O74" si="33">ROUNDUP(N73+M73,0)</f>
        <v>11</v>
      </c>
      <c r="P73" s="485"/>
      <c r="Q73" s="485"/>
    </row>
    <row r="74" spans="1:17" s="116" customFormat="1" ht="53.25" customHeight="1">
      <c r="A74" s="129">
        <v>6</v>
      </c>
      <c r="B74" s="486" t="s">
        <v>408</v>
      </c>
      <c r="C74" s="487"/>
      <c r="D74" s="487"/>
      <c r="E74" s="487"/>
      <c r="F74" s="491"/>
      <c r="G74" s="130"/>
      <c r="H74" s="488" t="str">
        <f>$E$37</f>
        <v>BUNGEE CORD</v>
      </c>
      <c r="I74" s="489"/>
      <c r="J74" s="132" t="s">
        <v>31</v>
      </c>
      <c r="K74" s="132">
        <f>$Q$26</f>
        <v>234</v>
      </c>
      <c r="L74" s="136">
        <f>1/15</f>
        <v>6.6666666666666666E-2</v>
      </c>
      <c r="M74" s="132">
        <f t="shared" si="32"/>
        <v>15.6</v>
      </c>
      <c r="N74" s="133"/>
      <c r="O74" s="134">
        <f t="shared" si="33"/>
        <v>16</v>
      </c>
      <c r="P74" s="485"/>
      <c r="Q74" s="485"/>
    </row>
    <row r="75" spans="1:17" s="116" customFormat="1" ht="89.25" customHeight="1">
      <c r="A75" s="129">
        <v>6</v>
      </c>
      <c r="B75" s="486" t="s">
        <v>114</v>
      </c>
      <c r="C75" s="487"/>
      <c r="D75" s="487"/>
      <c r="E75" s="487"/>
      <c r="F75" s="490" t="s">
        <v>77</v>
      </c>
      <c r="G75" s="130"/>
      <c r="H75" s="488" t="str">
        <f>$E$34</f>
        <v>BLACK</v>
      </c>
      <c r="I75" s="489" t="str">
        <f t="shared" si="28"/>
        <v>BLACK</v>
      </c>
      <c r="J75" s="132" t="s">
        <v>31</v>
      </c>
      <c r="K75" s="132">
        <f>$Q$20</f>
        <v>160</v>
      </c>
      <c r="L75" s="136">
        <f>1/15*2</f>
        <v>0.13333333333333333</v>
      </c>
      <c r="M75" s="132">
        <f t="shared" ref="M75:M76" si="34">K75*L75</f>
        <v>21.333333333333332</v>
      </c>
      <c r="N75" s="133"/>
      <c r="O75" s="134">
        <f t="shared" ref="O75:O76" si="35">ROUNDUP(N75+M75,0)</f>
        <v>22</v>
      </c>
      <c r="P75" s="485"/>
      <c r="Q75" s="485"/>
    </row>
    <row r="76" spans="1:17" s="116" customFormat="1" ht="89.25" customHeight="1">
      <c r="A76" s="129">
        <v>6</v>
      </c>
      <c r="B76" s="486" t="s">
        <v>114</v>
      </c>
      <c r="C76" s="487"/>
      <c r="D76" s="487"/>
      <c r="E76" s="487"/>
      <c r="F76" s="491"/>
      <c r="G76" s="130"/>
      <c r="H76" s="488" t="str">
        <f>$E$37</f>
        <v>BUNGEE CORD</v>
      </c>
      <c r="I76" s="489"/>
      <c r="J76" s="132" t="s">
        <v>31</v>
      </c>
      <c r="K76" s="132">
        <f>$Q$26</f>
        <v>234</v>
      </c>
      <c r="L76" s="136">
        <f>1/15*2</f>
        <v>0.13333333333333333</v>
      </c>
      <c r="M76" s="132">
        <f t="shared" si="34"/>
        <v>31.2</v>
      </c>
      <c r="N76" s="133"/>
      <c r="O76" s="134">
        <f t="shared" si="35"/>
        <v>32</v>
      </c>
      <c r="P76" s="485"/>
      <c r="Q76" s="485"/>
    </row>
    <row r="77" spans="1:17" s="12" customFormat="1" ht="33">
      <c r="A77" s="137"/>
      <c r="B77" s="137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</row>
    <row r="78" spans="1:17" s="12" customFormat="1" ht="33" customHeight="1">
      <c r="B78" s="112" t="s">
        <v>58</v>
      </c>
      <c r="C78" s="139"/>
      <c r="D78" s="140"/>
      <c r="E78" s="140"/>
      <c r="F78" s="140"/>
      <c r="G78" s="141"/>
      <c r="H78" s="140"/>
      <c r="I78" s="140"/>
      <c r="J78" s="523" t="s">
        <v>32</v>
      </c>
      <c r="K78" s="523"/>
      <c r="L78" s="523"/>
      <c r="M78" s="523"/>
      <c r="N78" s="523"/>
      <c r="O78" s="142"/>
      <c r="P78" s="142"/>
      <c r="Q78" s="116"/>
    </row>
    <row r="79" spans="1:17" s="137" customFormat="1" ht="54.6" customHeight="1">
      <c r="A79" s="137">
        <v>1</v>
      </c>
      <c r="B79" s="143" t="s">
        <v>376</v>
      </c>
      <c r="C79" s="144" t="s">
        <v>415</v>
      </c>
      <c r="D79" s="12"/>
      <c r="E79" s="12"/>
      <c r="F79" s="12"/>
      <c r="G79" s="138"/>
      <c r="H79" s="138"/>
      <c r="I79" s="138"/>
      <c r="J79" s="138"/>
      <c r="K79" s="60"/>
      <c r="L79" s="60"/>
      <c r="M79" s="138"/>
      <c r="N79" s="138"/>
      <c r="O79" s="138"/>
      <c r="P79" s="138"/>
      <c r="Q79" s="138"/>
    </row>
    <row r="80" spans="1:17" s="12" customFormat="1" ht="34.5" customHeight="1">
      <c r="A80" s="137"/>
      <c r="B80" s="517" t="s">
        <v>46</v>
      </c>
      <c r="C80" s="518"/>
      <c r="D80" s="518"/>
      <c r="E80" s="518"/>
      <c r="F80" s="518"/>
      <c r="G80" s="518"/>
      <c r="H80" s="518"/>
      <c r="I80" s="531"/>
      <c r="J80" s="138"/>
      <c r="K80" s="60"/>
      <c r="L80" s="60"/>
      <c r="M80" s="138"/>
      <c r="N80" s="138"/>
      <c r="O80" s="138"/>
      <c r="P80" s="138"/>
      <c r="Q80" s="138"/>
    </row>
    <row r="81" spans="1:17" s="12" customFormat="1" ht="59.25" customHeight="1">
      <c r="A81" s="137"/>
      <c r="B81" s="508" t="s">
        <v>39</v>
      </c>
      <c r="C81" s="509"/>
      <c r="D81" s="510" t="s">
        <v>62</v>
      </c>
      <c r="E81" s="511"/>
      <c r="F81" s="511"/>
      <c r="G81" s="511"/>
      <c r="H81" s="511"/>
      <c r="I81" s="512"/>
      <c r="J81" s="138"/>
      <c r="K81" s="138"/>
      <c r="L81" s="138"/>
      <c r="M81" s="138"/>
      <c r="N81" s="138"/>
      <c r="O81" s="138"/>
      <c r="P81" s="138"/>
      <c r="Q81" s="138"/>
    </row>
    <row r="82" spans="1:17" s="12" customFormat="1" ht="78.599999999999994" customHeight="1">
      <c r="A82" s="137"/>
      <c r="B82" s="513" t="str">
        <f>$D$20</f>
        <v>BLACK/WHITE</v>
      </c>
      <c r="C82" s="513" t="str">
        <f t="shared" ref="C82" si="36">$E$34</f>
        <v>BLACK</v>
      </c>
      <c r="D82" s="514" t="s">
        <v>416</v>
      </c>
      <c r="E82" s="515"/>
      <c r="F82" s="515"/>
      <c r="G82" s="515"/>
      <c r="H82" s="515"/>
      <c r="I82" s="516"/>
      <c r="J82" s="138"/>
      <c r="K82" s="138"/>
      <c r="L82" s="138"/>
      <c r="M82" s="138"/>
      <c r="N82" s="138"/>
      <c r="O82" s="138"/>
    </row>
    <row r="83" spans="1:17" s="12" customFormat="1" ht="78.75" customHeight="1">
      <c r="A83" s="137"/>
      <c r="B83" s="513" t="str">
        <f t="shared" ref="B83" si="37">$D$26</f>
        <v>BUNGEE CORD</v>
      </c>
      <c r="C83" s="513"/>
      <c r="D83" s="514" t="s">
        <v>416</v>
      </c>
      <c r="E83" s="515"/>
      <c r="F83" s="515"/>
      <c r="G83" s="515"/>
      <c r="H83" s="515"/>
      <c r="I83" s="516"/>
      <c r="J83" s="138"/>
      <c r="K83" s="138"/>
      <c r="L83" s="138"/>
      <c r="M83" s="138"/>
      <c r="N83" s="138"/>
      <c r="O83" s="138"/>
    </row>
    <row r="84" spans="1:17" s="12" customFormat="1" ht="33"/>
    <row r="85" spans="1:17" s="12" customFormat="1" ht="33">
      <c r="A85" s="137"/>
      <c r="B85" s="517"/>
      <c r="C85" s="518"/>
      <c r="D85" s="519"/>
      <c r="E85" s="519"/>
      <c r="F85" s="519"/>
      <c r="G85" s="519"/>
      <c r="H85" s="519"/>
      <c r="I85" s="520"/>
      <c r="J85" s="138"/>
      <c r="K85" s="138"/>
      <c r="L85" s="138"/>
    </row>
    <row r="86" spans="1:17" s="12" customFormat="1" ht="40.5" customHeight="1">
      <c r="A86" s="137"/>
      <c r="B86" s="524" t="s">
        <v>494</v>
      </c>
      <c r="C86" s="525"/>
      <c r="D86" s="145" t="s">
        <v>61</v>
      </c>
      <c r="E86" s="145" t="s">
        <v>54</v>
      </c>
      <c r="F86" s="145" t="s">
        <v>10</v>
      </c>
      <c r="G86" s="145" t="s">
        <v>51</v>
      </c>
      <c r="H86" s="145" t="s">
        <v>52</v>
      </c>
      <c r="I86" s="145" t="s">
        <v>53</v>
      </c>
      <c r="J86" s="138"/>
    </row>
    <row r="87" spans="1:17" s="12" customFormat="1" ht="178.5" customHeight="1">
      <c r="A87" s="137"/>
      <c r="B87" s="526" t="s">
        <v>427</v>
      </c>
      <c r="C87" s="507"/>
      <c r="D87" s="527" t="s">
        <v>81</v>
      </c>
      <c r="E87" s="528"/>
      <c r="F87" s="528"/>
      <c r="G87" s="528"/>
      <c r="H87" s="528"/>
      <c r="I87" s="529"/>
      <c r="J87" s="138"/>
    </row>
    <row r="88" spans="1:17" s="12" customFormat="1" ht="178.5" customHeight="1">
      <c r="A88" s="137"/>
      <c r="B88" s="507" t="s">
        <v>426</v>
      </c>
      <c r="C88" s="507"/>
      <c r="D88" s="527" t="s">
        <v>82</v>
      </c>
      <c r="E88" s="528"/>
      <c r="F88" s="528"/>
      <c r="G88" s="528"/>
      <c r="H88" s="528"/>
      <c r="I88" s="529"/>
      <c r="J88" s="138"/>
    </row>
    <row r="89" spans="1:17" s="12" customFormat="1" ht="12.75" customHeight="1">
      <c r="A89" s="137"/>
      <c r="B89" s="137"/>
      <c r="C89" s="137"/>
      <c r="D89" s="137"/>
      <c r="E89" s="137"/>
      <c r="F89" s="137"/>
      <c r="G89" s="137"/>
      <c r="H89" s="137"/>
      <c r="I89" s="137"/>
      <c r="J89" s="138"/>
      <c r="K89" s="138"/>
      <c r="L89" s="138"/>
      <c r="M89" s="138"/>
      <c r="N89" s="138"/>
      <c r="O89" s="138"/>
      <c r="P89" s="138"/>
      <c r="Q89" s="138"/>
    </row>
    <row r="90" spans="1:17" s="137" customFormat="1" ht="54.6" customHeight="1">
      <c r="A90" s="13">
        <v>2</v>
      </c>
      <c r="B90" s="143" t="s">
        <v>377</v>
      </c>
      <c r="C90" s="530" t="s">
        <v>413</v>
      </c>
      <c r="D90" s="530"/>
      <c r="E90" s="530"/>
      <c r="F90" s="530"/>
      <c r="G90" s="138"/>
      <c r="H90" s="138"/>
      <c r="I90" s="138"/>
      <c r="J90" s="138"/>
      <c r="K90" s="60"/>
      <c r="L90" s="60"/>
      <c r="M90" s="138"/>
      <c r="N90" s="138"/>
      <c r="O90" s="138"/>
      <c r="P90" s="138"/>
      <c r="Q90" s="138"/>
    </row>
    <row r="91" spans="1:17" s="12" customFormat="1" ht="33" hidden="1">
      <c r="A91" s="137"/>
      <c r="B91" s="517" t="s">
        <v>46</v>
      </c>
      <c r="C91" s="518"/>
      <c r="D91" s="518"/>
      <c r="E91" s="518"/>
      <c r="F91" s="518"/>
      <c r="G91" s="518"/>
      <c r="H91" s="518"/>
      <c r="I91" s="531"/>
      <c r="J91" s="138"/>
      <c r="K91" s="60"/>
      <c r="L91" s="60"/>
      <c r="M91" s="138"/>
      <c r="N91" s="138"/>
      <c r="O91" s="138"/>
      <c r="P91" s="138"/>
      <c r="Q91" s="138"/>
    </row>
    <row r="92" spans="1:17" s="12" customFormat="1" ht="63" hidden="1" customHeight="1">
      <c r="A92" s="137"/>
      <c r="B92" s="508" t="s">
        <v>39</v>
      </c>
      <c r="C92" s="509"/>
      <c r="D92" s="510" t="s">
        <v>62</v>
      </c>
      <c r="E92" s="511"/>
      <c r="F92" s="511"/>
      <c r="G92" s="511"/>
      <c r="H92" s="511"/>
      <c r="I92" s="512"/>
      <c r="J92" s="138"/>
      <c r="K92" s="138"/>
      <c r="L92" s="138"/>
      <c r="M92" s="138"/>
      <c r="N92" s="138"/>
      <c r="O92" s="138"/>
      <c r="P92" s="138"/>
      <c r="Q92" s="138"/>
    </row>
    <row r="93" spans="1:17" s="12" customFormat="1" ht="72" hidden="1" customHeight="1">
      <c r="A93" s="137"/>
      <c r="B93" s="513" t="str">
        <f>$D$20</f>
        <v>BLACK/WHITE</v>
      </c>
      <c r="C93" s="513" t="str">
        <f t="shared" ref="C93:C96" si="38">$E$34</f>
        <v>BLACK</v>
      </c>
      <c r="D93" s="514" t="s">
        <v>378</v>
      </c>
      <c r="E93" s="515"/>
      <c r="F93" s="515"/>
      <c r="G93" s="515"/>
      <c r="H93" s="515"/>
      <c r="I93" s="516"/>
      <c r="J93" s="138"/>
      <c r="K93" s="138"/>
      <c r="L93" s="138"/>
      <c r="M93" s="138"/>
      <c r="N93" s="138"/>
      <c r="O93" s="138"/>
    </row>
    <row r="94" spans="1:17" s="12" customFormat="1" ht="54" hidden="1" customHeight="1">
      <c r="A94" s="137"/>
      <c r="B94" s="513" t="str">
        <f t="shared" ref="B94" si="39">$D$26</f>
        <v>BUNGEE CORD</v>
      </c>
      <c r="C94" s="513"/>
      <c r="D94" s="514" t="s">
        <v>379</v>
      </c>
      <c r="E94" s="515"/>
      <c r="F94" s="515"/>
      <c r="G94" s="515"/>
      <c r="H94" s="515"/>
      <c r="I94" s="516"/>
      <c r="J94" s="138"/>
      <c r="K94" s="138"/>
      <c r="L94" s="138"/>
      <c r="M94" s="138"/>
      <c r="N94" s="138"/>
      <c r="O94" s="138"/>
    </row>
    <row r="95" spans="1:17" s="12" customFormat="1" ht="78.75" hidden="1" customHeight="1">
      <c r="A95" s="137"/>
      <c r="B95" s="513" t="e">
        <f>#REF!</f>
        <v>#REF!</v>
      </c>
      <c r="C95" s="513" t="str">
        <f t="shared" si="38"/>
        <v>BLACK</v>
      </c>
      <c r="D95" s="514" t="s">
        <v>378</v>
      </c>
      <c r="E95" s="515"/>
      <c r="F95" s="515"/>
      <c r="G95" s="515"/>
      <c r="H95" s="515"/>
      <c r="I95" s="516"/>
      <c r="J95" s="138"/>
      <c r="K95" s="138"/>
      <c r="L95" s="138"/>
      <c r="M95" s="138"/>
      <c r="N95" s="138"/>
      <c r="O95" s="138"/>
    </row>
    <row r="96" spans="1:17" s="12" customFormat="1" ht="54" hidden="1" customHeight="1">
      <c r="A96" s="137"/>
      <c r="B96" s="513" t="e">
        <f>#REF!</f>
        <v>#REF!</v>
      </c>
      <c r="C96" s="513" t="str">
        <f t="shared" si="38"/>
        <v>BLACK</v>
      </c>
      <c r="D96" s="514" t="s">
        <v>379</v>
      </c>
      <c r="E96" s="515"/>
      <c r="F96" s="515"/>
      <c r="G96" s="515"/>
      <c r="H96" s="515"/>
      <c r="I96" s="516"/>
      <c r="J96" s="138"/>
      <c r="K96" s="138"/>
      <c r="L96" s="138"/>
      <c r="M96" s="138"/>
      <c r="N96" s="138"/>
      <c r="O96" s="138"/>
    </row>
    <row r="97" spans="1:17" s="12" customFormat="1" ht="54" hidden="1" customHeight="1">
      <c r="A97" s="137"/>
      <c r="B97" s="146"/>
      <c r="C97" s="147"/>
      <c r="D97" s="148"/>
      <c r="E97" s="149"/>
      <c r="F97" s="149"/>
      <c r="G97" s="149"/>
      <c r="H97" s="149"/>
      <c r="I97" s="150"/>
      <c r="J97" s="138"/>
      <c r="K97" s="138"/>
      <c r="L97" s="138"/>
      <c r="M97" s="138"/>
      <c r="N97" s="138"/>
      <c r="O97" s="138"/>
    </row>
    <row r="98" spans="1:17" s="12" customFormat="1" ht="33" hidden="1">
      <c r="A98" s="137"/>
      <c r="B98" s="517" t="s">
        <v>63</v>
      </c>
      <c r="C98" s="518"/>
      <c r="D98" s="519"/>
      <c r="E98" s="519"/>
      <c r="F98" s="519"/>
      <c r="G98" s="519"/>
      <c r="H98" s="519"/>
      <c r="I98" s="520"/>
      <c r="J98" s="138"/>
      <c r="K98" s="138"/>
      <c r="L98" s="138"/>
    </row>
    <row r="99" spans="1:17" s="12" customFormat="1" ht="56.25" hidden="1" customHeight="1">
      <c r="A99" s="137"/>
      <c r="B99" s="521"/>
      <c r="C99" s="522"/>
      <c r="D99" s="145" t="s">
        <v>61</v>
      </c>
      <c r="E99" s="145" t="s">
        <v>54</v>
      </c>
      <c r="F99" s="145" t="s">
        <v>10</v>
      </c>
      <c r="G99" s="145" t="s">
        <v>51</v>
      </c>
      <c r="H99" s="145" t="s">
        <v>52</v>
      </c>
      <c r="I99" s="145" t="s">
        <v>53</v>
      </c>
      <c r="J99" s="138"/>
    </row>
    <row r="100" spans="1:17" s="12" customFormat="1" ht="151.5" hidden="1" customHeight="1">
      <c r="A100" s="137"/>
      <c r="B100" s="507" t="s">
        <v>380</v>
      </c>
      <c r="C100" s="507"/>
      <c r="D100" s="151"/>
      <c r="E100" s="152"/>
      <c r="F100" s="152"/>
      <c r="G100" s="152"/>
      <c r="H100" s="152"/>
      <c r="I100" s="152"/>
      <c r="J100" s="138"/>
    </row>
    <row r="101" spans="1:17" s="12" customFormat="1" ht="33">
      <c r="A101" s="137"/>
      <c r="B101" s="137"/>
      <c r="C101" s="137"/>
      <c r="D101" s="137"/>
      <c r="E101" s="137"/>
      <c r="F101" s="137"/>
      <c r="G101" s="137"/>
      <c r="H101" s="137"/>
      <c r="I101" s="137"/>
      <c r="J101" s="138"/>
      <c r="K101" s="138"/>
      <c r="L101" s="138"/>
      <c r="M101" s="138"/>
      <c r="N101" s="138"/>
      <c r="O101" s="138"/>
      <c r="P101" s="138"/>
      <c r="Q101" s="138"/>
    </row>
    <row r="102" spans="1:17" s="137" customFormat="1" ht="48.6" customHeight="1">
      <c r="A102" s="13">
        <v>3</v>
      </c>
      <c r="B102" s="143" t="s">
        <v>381</v>
      </c>
      <c r="C102" s="15" t="s">
        <v>417</v>
      </c>
      <c r="D102" s="15"/>
      <c r="E102" s="15"/>
      <c r="F102" s="15"/>
      <c r="G102" s="138"/>
      <c r="H102" s="138"/>
      <c r="I102" s="138"/>
      <c r="J102" s="138"/>
      <c r="K102" s="60"/>
      <c r="L102" s="60"/>
      <c r="M102" s="138"/>
      <c r="N102" s="138"/>
      <c r="O102" s="138"/>
      <c r="P102" s="138"/>
      <c r="Q102" s="138"/>
    </row>
    <row r="103" spans="1:17" s="12" customFormat="1" ht="36.6" hidden="1" customHeight="1">
      <c r="A103" s="137"/>
      <c r="B103" s="508" t="s">
        <v>39</v>
      </c>
      <c r="C103" s="509"/>
      <c r="D103" s="510" t="s">
        <v>62</v>
      </c>
      <c r="E103" s="511"/>
      <c r="F103" s="511"/>
      <c r="G103" s="511"/>
      <c r="H103" s="511"/>
      <c r="I103" s="512"/>
      <c r="J103" s="138"/>
      <c r="K103" s="138"/>
      <c r="L103" s="138"/>
      <c r="M103" s="138"/>
      <c r="N103" s="138"/>
      <c r="O103" s="138"/>
      <c r="P103" s="138"/>
      <c r="Q103" s="138"/>
    </row>
    <row r="104" spans="1:17" s="12" customFormat="1" ht="77.099999999999994" hidden="1" customHeight="1">
      <c r="A104" s="137"/>
      <c r="B104" s="513" t="str">
        <f>$D$20</f>
        <v>BLACK/WHITE</v>
      </c>
      <c r="C104" s="513" t="str">
        <f t="shared" ref="C104:C107" si="40">$E$34</f>
        <v>BLACK</v>
      </c>
      <c r="D104" s="514" t="s">
        <v>378</v>
      </c>
      <c r="E104" s="515"/>
      <c r="F104" s="515"/>
      <c r="G104" s="515"/>
      <c r="H104" s="515"/>
      <c r="I104" s="516"/>
      <c r="J104" s="138"/>
      <c r="K104" s="138"/>
      <c r="L104" s="138"/>
      <c r="M104" s="138"/>
      <c r="N104" s="138"/>
      <c r="O104" s="138"/>
    </row>
    <row r="105" spans="1:17" s="12" customFormat="1" ht="77.099999999999994" hidden="1" customHeight="1">
      <c r="A105" s="137"/>
      <c r="B105" s="513" t="str">
        <f t="shared" ref="B105" si="41">$D$26</f>
        <v>BUNGEE CORD</v>
      </c>
      <c r="C105" s="513"/>
      <c r="D105" s="514" t="s">
        <v>379</v>
      </c>
      <c r="E105" s="515"/>
      <c r="F105" s="515"/>
      <c r="G105" s="515"/>
      <c r="H105" s="515"/>
      <c r="I105" s="516"/>
      <c r="J105" s="138"/>
      <c r="K105" s="138"/>
      <c r="L105" s="138"/>
      <c r="M105" s="138"/>
      <c r="N105" s="138"/>
      <c r="O105" s="138"/>
    </row>
    <row r="106" spans="1:17" s="12" customFormat="1" ht="77.099999999999994" hidden="1" customHeight="1">
      <c r="A106" s="137"/>
      <c r="B106" s="513" t="e">
        <f>#REF!</f>
        <v>#REF!</v>
      </c>
      <c r="C106" s="513" t="str">
        <f t="shared" si="40"/>
        <v>BLACK</v>
      </c>
      <c r="D106" s="514" t="s">
        <v>378</v>
      </c>
      <c r="E106" s="515"/>
      <c r="F106" s="515"/>
      <c r="G106" s="515"/>
      <c r="H106" s="515"/>
      <c r="I106" s="516"/>
      <c r="J106" s="138"/>
      <c r="K106" s="138"/>
      <c r="L106" s="138"/>
      <c r="M106" s="138"/>
      <c r="N106" s="138"/>
      <c r="O106" s="138"/>
    </row>
    <row r="107" spans="1:17" s="12" customFormat="1" ht="77.099999999999994" hidden="1" customHeight="1">
      <c r="A107" s="137"/>
      <c r="B107" s="513" t="e">
        <f>#REF!</f>
        <v>#REF!</v>
      </c>
      <c r="C107" s="513" t="str">
        <f t="shared" si="40"/>
        <v>BLACK</v>
      </c>
      <c r="D107" s="514" t="s">
        <v>379</v>
      </c>
      <c r="E107" s="515"/>
      <c r="F107" s="515"/>
      <c r="G107" s="515"/>
      <c r="H107" s="515"/>
      <c r="I107" s="516"/>
      <c r="J107" s="138"/>
      <c r="K107" s="138"/>
      <c r="L107" s="138"/>
      <c r="M107" s="138"/>
      <c r="N107" s="138"/>
      <c r="O107" s="138"/>
    </row>
    <row r="108" spans="1:17" s="12" customFormat="1" ht="33">
      <c r="A108" s="137"/>
      <c r="B108" s="137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</row>
    <row r="109" spans="1:17" s="12" customFormat="1" ht="29.25" customHeight="1">
      <c r="B109" s="523" t="s">
        <v>382</v>
      </c>
      <c r="C109" s="523"/>
      <c r="D109" s="523"/>
      <c r="E109" s="523"/>
      <c r="G109" s="138"/>
      <c r="N109" s="116"/>
      <c r="O109" s="142"/>
      <c r="P109" s="142"/>
      <c r="Q109" s="116"/>
    </row>
    <row r="110" spans="1:17" s="12" customFormat="1" ht="35.25" customHeight="1">
      <c r="A110" s="137">
        <v>1</v>
      </c>
      <c r="B110" s="153" t="s">
        <v>383</v>
      </c>
      <c r="C110" s="137"/>
      <c r="D110" s="137"/>
      <c r="G110" s="138"/>
      <c r="N110" s="116"/>
      <c r="O110" s="142"/>
      <c r="P110" s="142"/>
      <c r="Q110" s="116"/>
    </row>
    <row r="111" spans="1:17" s="12" customFormat="1" ht="35.25" customHeight="1">
      <c r="A111" s="137">
        <v>2</v>
      </c>
      <c r="B111" s="153" t="s">
        <v>59</v>
      </c>
      <c r="C111" s="137"/>
      <c r="D111" s="137"/>
      <c r="G111" s="138"/>
      <c r="N111" s="116"/>
      <c r="O111" s="142"/>
      <c r="P111" s="142"/>
      <c r="Q111" s="116"/>
    </row>
    <row r="112" spans="1:17" s="12" customFormat="1" ht="35.25" customHeight="1">
      <c r="A112" s="137">
        <v>3</v>
      </c>
      <c r="B112" s="153" t="s">
        <v>60</v>
      </c>
      <c r="C112" s="137"/>
      <c r="D112" s="137"/>
      <c r="G112" s="138"/>
      <c r="N112" s="116"/>
      <c r="O112" s="142"/>
      <c r="P112" s="142"/>
      <c r="Q112" s="116"/>
    </row>
    <row r="113" spans="1:17" s="15" customFormat="1" ht="33">
      <c r="A113" s="13"/>
      <c r="B113" s="154" t="s">
        <v>55</v>
      </c>
      <c r="C113" s="155" t="s">
        <v>54</v>
      </c>
      <c r="D113" s="155" t="s">
        <v>10</v>
      </c>
      <c r="E113" s="155" t="s">
        <v>51</v>
      </c>
      <c r="F113" s="155" t="s">
        <v>52</v>
      </c>
      <c r="G113" s="155" t="s">
        <v>53</v>
      </c>
      <c r="H113" s="155" t="s">
        <v>11</v>
      </c>
      <c r="M113" s="25"/>
      <c r="N113" s="26"/>
      <c r="O113" s="26"/>
      <c r="P113" s="25"/>
    </row>
    <row r="114" spans="1:17" s="15" customFormat="1" ht="50.1" customHeight="1">
      <c r="A114" s="13"/>
      <c r="B114" s="154" t="s">
        <v>56</v>
      </c>
      <c r="C114" s="134">
        <f>G29</f>
        <v>62</v>
      </c>
      <c r="D114" s="134">
        <f t="shared" ref="D114:G114" si="42">H29</f>
        <v>112</v>
      </c>
      <c r="E114" s="134">
        <f t="shared" si="42"/>
        <v>105</v>
      </c>
      <c r="F114" s="134">
        <f t="shared" si="42"/>
        <v>71</v>
      </c>
      <c r="G114" s="134">
        <f t="shared" si="42"/>
        <v>44</v>
      </c>
      <c r="H114" s="134">
        <f>SUM(C114:G114)</f>
        <v>394</v>
      </c>
      <c r="M114" s="25"/>
      <c r="N114" s="26"/>
      <c r="O114" s="26"/>
      <c r="P114" s="25"/>
    </row>
    <row r="115" spans="1:17" ht="205.5" customHeight="1">
      <c r="A115" s="434" t="s">
        <v>89</v>
      </c>
      <c r="B115" s="434"/>
      <c r="C115" s="434"/>
      <c r="D115" s="434"/>
      <c r="E115" s="434"/>
      <c r="F115" s="434"/>
      <c r="G115" s="434"/>
      <c r="H115" s="434"/>
      <c r="I115" s="434"/>
      <c r="J115" s="434"/>
      <c r="K115" s="434"/>
      <c r="L115" s="434"/>
      <c r="M115" s="434"/>
      <c r="N115" s="434"/>
      <c r="O115" s="434"/>
      <c r="P115" s="434"/>
    </row>
    <row r="116" spans="1:17" s="156" customFormat="1" ht="198.75" customHeight="1">
      <c r="A116" s="505"/>
      <c r="B116" s="506"/>
      <c r="C116" s="506"/>
      <c r="D116" s="506"/>
      <c r="E116" s="506"/>
      <c r="F116" s="506"/>
      <c r="G116" s="506"/>
      <c r="H116" s="506"/>
      <c r="I116" s="506"/>
      <c r="J116" s="506"/>
      <c r="K116" s="506"/>
      <c r="L116" s="506"/>
      <c r="M116" s="506"/>
      <c r="N116" s="506"/>
      <c r="O116" s="506"/>
      <c r="P116" s="506"/>
      <c r="Q116" s="506"/>
    </row>
    <row r="117" spans="1:17" s="156" customFormat="1" ht="132.94999999999999" customHeight="1">
      <c r="G117" s="157"/>
    </row>
    <row r="118" spans="1:17" s="156" customFormat="1" ht="33">
      <c r="G118" s="157"/>
    </row>
    <row r="119" spans="1:17" s="156" customFormat="1" ht="33">
      <c r="G119" s="157"/>
    </row>
    <row r="120" spans="1:17" s="156" customFormat="1" ht="33">
      <c r="G120" s="157"/>
    </row>
    <row r="121" spans="1:17" s="156" customFormat="1" ht="33">
      <c r="G121" s="157"/>
    </row>
    <row r="122" spans="1:17" s="156" customFormat="1" ht="33">
      <c r="G122" s="157"/>
    </row>
    <row r="123" spans="1:17" s="156" customFormat="1" ht="33">
      <c r="G123" s="157"/>
    </row>
    <row r="124" spans="1:17" s="156" customFormat="1" ht="33">
      <c r="G124" s="157"/>
    </row>
    <row r="125" spans="1:17" s="156" customFormat="1" ht="33">
      <c r="G125" s="157"/>
    </row>
    <row r="126" spans="1:17" s="156" customFormat="1" ht="33">
      <c r="G126" s="157"/>
    </row>
    <row r="127" spans="1:17" s="156" customFormat="1" ht="33">
      <c r="G127" s="157"/>
    </row>
    <row r="128" spans="1:17" s="156" customFormat="1" ht="33">
      <c r="G128" s="157"/>
    </row>
    <row r="129" spans="7:7" s="156" customFormat="1" ht="33">
      <c r="G129" s="157"/>
    </row>
    <row r="130" spans="7:7" s="156" customFormat="1" ht="33">
      <c r="G130" s="157"/>
    </row>
    <row r="131" spans="7:7" s="156" customFormat="1" ht="33">
      <c r="G131" s="157"/>
    </row>
    <row r="132" spans="7:7" s="156" customFormat="1" ht="33">
      <c r="G132" s="157"/>
    </row>
    <row r="133" spans="7:7" s="156" customFormat="1" ht="33">
      <c r="G133" s="157"/>
    </row>
    <row r="134" spans="7:7" s="156" customFormat="1" ht="33">
      <c r="G134" s="157"/>
    </row>
    <row r="135" spans="7:7" s="156" customFormat="1" ht="33">
      <c r="G135" s="157"/>
    </row>
    <row r="136" spans="7:7" s="156" customFormat="1" ht="33">
      <c r="G136" s="157"/>
    </row>
    <row r="137" spans="7:7" s="156" customFormat="1" ht="33">
      <c r="G137" s="157"/>
    </row>
    <row r="138" spans="7:7" s="156" customFormat="1" ht="33">
      <c r="G138" s="157"/>
    </row>
  </sheetData>
  <mergeCells count="189">
    <mergeCell ref="B34:C34"/>
    <mergeCell ref="N34:Q34"/>
    <mergeCell ref="B35:C35"/>
    <mergeCell ref="N35:Q35"/>
    <mergeCell ref="D30:Q31"/>
    <mergeCell ref="A32:C32"/>
    <mergeCell ref="N32:Q32"/>
    <mergeCell ref="A33:Q33"/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D24:E24"/>
    <mergeCell ref="D25:E25"/>
    <mergeCell ref="D26:E26"/>
    <mergeCell ref="A40:E40"/>
    <mergeCell ref="H40:I40"/>
    <mergeCell ref="P40:Q40"/>
    <mergeCell ref="B41:E41"/>
    <mergeCell ref="H41:I41"/>
    <mergeCell ref="P41:Q41"/>
    <mergeCell ref="A36:Q36"/>
    <mergeCell ref="B37:C37"/>
    <mergeCell ref="N37:Q37"/>
    <mergeCell ref="B38:C38"/>
    <mergeCell ref="N38:Q38"/>
    <mergeCell ref="B43:E43"/>
    <mergeCell ref="F43:F44"/>
    <mergeCell ref="G43:G44"/>
    <mergeCell ref="H43:I43"/>
    <mergeCell ref="B44:E44"/>
    <mergeCell ref="H44:I44"/>
    <mergeCell ref="P43:Q44"/>
    <mergeCell ref="B42:E42"/>
    <mergeCell ref="H42:I42"/>
    <mergeCell ref="P42:Q42"/>
    <mergeCell ref="P53:Q54"/>
    <mergeCell ref="B54:E54"/>
    <mergeCell ref="H54:I54"/>
    <mergeCell ref="H46:I46"/>
    <mergeCell ref="P45:Q46"/>
    <mergeCell ref="B45:E45"/>
    <mergeCell ref="F45:F46"/>
    <mergeCell ref="G45:G46"/>
    <mergeCell ref="H45:I45"/>
    <mergeCell ref="B46:E46"/>
    <mergeCell ref="B51:E51"/>
    <mergeCell ref="G51:G52"/>
    <mergeCell ref="H51:I51"/>
    <mergeCell ref="P51:Q52"/>
    <mergeCell ref="B52:E52"/>
    <mergeCell ref="H52:I52"/>
    <mergeCell ref="F51:F52"/>
    <mergeCell ref="F47:F48"/>
    <mergeCell ref="G47:G48"/>
    <mergeCell ref="H47:I47"/>
    <mergeCell ref="B48:E48"/>
    <mergeCell ref="H48:I48"/>
    <mergeCell ref="H50:I50"/>
    <mergeCell ref="B53:E53"/>
    <mergeCell ref="G53:G54"/>
    <mergeCell ref="H53:I53"/>
    <mergeCell ref="B83:C83"/>
    <mergeCell ref="D83:I83"/>
    <mergeCell ref="J78:N78"/>
    <mergeCell ref="B80:I80"/>
    <mergeCell ref="B81:C81"/>
    <mergeCell ref="D81:I81"/>
    <mergeCell ref="B82:C82"/>
    <mergeCell ref="D82:I82"/>
    <mergeCell ref="B58:E58"/>
    <mergeCell ref="H58:I58"/>
    <mergeCell ref="B75:E75"/>
    <mergeCell ref="F75:F76"/>
    <mergeCell ref="H75:I75"/>
    <mergeCell ref="P60:Q60"/>
    <mergeCell ref="B61:E61"/>
    <mergeCell ref="F61:F62"/>
    <mergeCell ref="G61:G62"/>
    <mergeCell ref="H61:I61"/>
    <mergeCell ref="B62:E62"/>
    <mergeCell ref="H62:I62"/>
    <mergeCell ref="H72:I72"/>
    <mergeCell ref="P72:Q72"/>
    <mergeCell ref="F69:F70"/>
    <mergeCell ref="B69:E69"/>
    <mergeCell ref="H69:I69"/>
    <mergeCell ref="P69:Q69"/>
    <mergeCell ref="B70:E70"/>
    <mergeCell ref="H70:I70"/>
    <mergeCell ref="P70:Q70"/>
    <mergeCell ref="H64:I64"/>
    <mergeCell ref="B63:E63"/>
    <mergeCell ref="F63:F64"/>
    <mergeCell ref="B68:E68"/>
    <mergeCell ref="H68:I68"/>
    <mergeCell ref="F71:F72"/>
    <mergeCell ref="B71:E71"/>
    <mergeCell ref="H71:I71"/>
    <mergeCell ref="D93:I93"/>
    <mergeCell ref="B94:C94"/>
    <mergeCell ref="D94:I94"/>
    <mergeCell ref="B85:I85"/>
    <mergeCell ref="B86:C86"/>
    <mergeCell ref="B87:C87"/>
    <mergeCell ref="D87:I87"/>
    <mergeCell ref="C90:F90"/>
    <mergeCell ref="B91:I91"/>
    <mergeCell ref="B88:C88"/>
    <mergeCell ref="D88:I88"/>
    <mergeCell ref="B92:C92"/>
    <mergeCell ref="D92:I92"/>
    <mergeCell ref="B93:C93"/>
    <mergeCell ref="A116:Q116"/>
    <mergeCell ref="B100:C100"/>
    <mergeCell ref="B103:C103"/>
    <mergeCell ref="D103:I103"/>
    <mergeCell ref="B104:C104"/>
    <mergeCell ref="D104:I104"/>
    <mergeCell ref="B105:C105"/>
    <mergeCell ref="D105:I105"/>
    <mergeCell ref="B95:C95"/>
    <mergeCell ref="D95:I95"/>
    <mergeCell ref="B96:C96"/>
    <mergeCell ref="D96:I96"/>
    <mergeCell ref="B98:I98"/>
    <mergeCell ref="B99:C99"/>
    <mergeCell ref="A115:P115"/>
    <mergeCell ref="B106:C106"/>
    <mergeCell ref="D106:I106"/>
    <mergeCell ref="B107:C107"/>
    <mergeCell ref="D107:I107"/>
    <mergeCell ref="B109:E109"/>
    <mergeCell ref="P47:Q48"/>
    <mergeCell ref="P49:Q50"/>
    <mergeCell ref="B55:E55"/>
    <mergeCell ref="G55:G56"/>
    <mergeCell ref="H55:I55"/>
    <mergeCell ref="P55:Q56"/>
    <mergeCell ref="B56:E56"/>
    <mergeCell ref="H56:I56"/>
    <mergeCell ref="P63:Q64"/>
    <mergeCell ref="G63:G64"/>
    <mergeCell ref="H63:I63"/>
    <mergeCell ref="B64:E64"/>
    <mergeCell ref="A60:E60"/>
    <mergeCell ref="H60:I60"/>
    <mergeCell ref="P61:Q62"/>
    <mergeCell ref="B49:E49"/>
    <mergeCell ref="F49:F50"/>
    <mergeCell ref="G49:G50"/>
    <mergeCell ref="H49:I49"/>
    <mergeCell ref="B50:E50"/>
    <mergeCell ref="B47:E47"/>
    <mergeCell ref="B57:E57"/>
    <mergeCell ref="H57:I57"/>
    <mergeCell ref="P57:Q58"/>
    <mergeCell ref="P71:Q71"/>
    <mergeCell ref="B72:E72"/>
    <mergeCell ref="B65:E65"/>
    <mergeCell ref="H65:I65"/>
    <mergeCell ref="B66:E66"/>
    <mergeCell ref="H66:I66"/>
    <mergeCell ref="F65:F66"/>
    <mergeCell ref="P65:Q66"/>
    <mergeCell ref="G65:G66"/>
    <mergeCell ref="B67:E67"/>
    <mergeCell ref="F67:F68"/>
    <mergeCell ref="G67:G68"/>
    <mergeCell ref="H67:I67"/>
    <mergeCell ref="P67:Q68"/>
    <mergeCell ref="P75:Q75"/>
    <mergeCell ref="B76:E76"/>
    <mergeCell ref="H76:I76"/>
    <mergeCell ref="P76:Q76"/>
    <mergeCell ref="B73:E73"/>
    <mergeCell ref="F73:F74"/>
    <mergeCell ref="H73:I73"/>
    <mergeCell ref="P73:Q73"/>
    <mergeCell ref="B74:E74"/>
    <mergeCell ref="H74:I74"/>
    <mergeCell ref="P74:Q74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5" manualBreakCount="5">
    <brk id="29" max="16" man="1"/>
    <brk id="38" max="16" man="1"/>
    <brk id="58" max="16" man="1"/>
    <brk id="76" max="16" man="1"/>
    <brk id="88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ADEDA-BADF-425D-BB19-CA11ED7040A3}">
  <sheetPr>
    <pageSetUpPr fitToPage="1"/>
  </sheetPr>
  <dimension ref="A1:I51"/>
  <sheetViews>
    <sheetView view="pageBreakPreview" topLeftCell="A30" zoomScale="25" zoomScaleNormal="40" zoomScaleSheetLayoutView="25" zoomScalePageLayoutView="25" workbookViewId="0">
      <selection activeCell="B34" sqref="B34:B49"/>
    </sheetView>
  </sheetViews>
  <sheetFormatPr defaultColWidth="9.140625" defaultRowHeight="24"/>
  <cols>
    <col min="1" max="1" width="129.5703125" style="161" customWidth="1"/>
    <col min="2" max="2" width="255.140625" style="31" customWidth="1"/>
    <col min="3" max="3" width="108.85546875" style="31" customWidth="1"/>
    <col min="4" max="16384" width="9.140625" style="31"/>
  </cols>
  <sheetData>
    <row r="1" spans="1:9" s="29" customFormat="1" ht="95.25" customHeight="1">
      <c r="A1" s="158"/>
      <c r="B1" s="159"/>
    </row>
    <row r="2" spans="1:9" s="391" customFormat="1" ht="61.5" customHeight="1">
      <c r="A2" s="390" t="str">
        <f>'1. CUTTING DOCKET'!B6</f>
        <v xml:space="preserve">JOB NUMBER:  </v>
      </c>
      <c r="B2" s="390" t="str">
        <f>'1. CUTTING DOCKET'!D6</f>
        <v xml:space="preserve">H06  SS24  G2521 </v>
      </c>
    </row>
    <row r="3" spans="1:9" s="391" customFormat="1" ht="61.5" customHeight="1">
      <c r="A3" s="392" t="str">
        <f>'1. CUTTING DOCKET'!B7</f>
        <v xml:space="preserve">STYLE NUMBER: </v>
      </c>
      <c r="B3" s="392" t="str">
        <f>'1. CUTTING DOCKET'!D7</f>
        <v>H06-HD17M</v>
      </c>
    </row>
    <row r="4" spans="1:9" s="391" customFormat="1" ht="61.5" customHeight="1">
      <c r="A4" s="392" t="str">
        <f>'1. CUTTING DOCKET'!B8</f>
        <v xml:space="preserve">STYLE NAME : </v>
      </c>
      <c r="B4" s="392" t="str">
        <f>'1. CUTTING DOCKET'!D8</f>
        <v>Basic Zip Hoodie Men's</v>
      </c>
    </row>
    <row r="5" spans="1:9" s="29" customFormat="1" ht="75.95" customHeight="1">
      <c r="A5" s="371"/>
      <c r="B5" s="372" t="str">
        <f>'1. CUTTING DOCKET'!$D$20</f>
        <v>BLACK/WHITE</v>
      </c>
    </row>
    <row r="6" spans="1:9" s="30" customFormat="1" ht="69.75" customHeight="1">
      <c r="A6" s="373" t="s">
        <v>33</v>
      </c>
      <c r="B6" s="373" t="str">
        <f>'1. CUTTING DOCKET'!$E$34</f>
        <v>BLACK</v>
      </c>
    </row>
    <row r="7" spans="1:9" s="30" customFormat="1" ht="120" customHeight="1">
      <c r="A7" s="374" t="s">
        <v>34</v>
      </c>
      <c r="B7" s="373" t="str">
        <f>'1. CUTTING DOCKET'!M11</f>
        <v>BRUSHED FLEECE 100% COTTON 
(30/1+8/1) HEAVY WASHING_350GSM</v>
      </c>
    </row>
    <row r="8" spans="1:9" s="30" customFormat="1" ht="409.6" customHeight="1">
      <c r="A8" s="375" t="str">
        <f>'1. CUTTING DOCKET'!D34</f>
        <v>VẢI CHÍNH</v>
      </c>
      <c r="B8" s="376"/>
      <c r="I8" s="160"/>
    </row>
    <row r="9" spans="1:9" s="30" customFormat="1" ht="124.5" customHeight="1">
      <c r="A9" s="373" t="str">
        <f>'1. CUTTING DOCKET'!$B$35</f>
        <v>RIB 2X2 COTTON SPANDEX WITH ENZYM 400GSM</v>
      </c>
      <c r="B9" s="373" t="str">
        <f>'1. CUTTING DOCKET'!$E$35</f>
        <v>BLACK</v>
      </c>
    </row>
    <row r="10" spans="1:9" s="30" customFormat="1" ht="409.5" customHeight="1">
      <c r="A10" s="375" t="str">
        <f>'1. CUTTING DOCKET'!$D$35</f>
        <v xml:space="preserve">BO LAI/
BO TAY </v>
      </c>
      <c r="B10" s="375"/>
      <c r="I10" s="160"/>
    </row>
    <row r="11" spans="1:9" s="30" customFormat="1" ht="135" hidden="1" customHeight="1">
      <c r="A11" s="373" t="e">
        <f>'1. CUTTING DOCKET'!#REF!</f>
        <v>#REF!</v>
      </c>
      <c r="B11" s="373" t="e">
        <f>'1. CUTTING DOCKET'!#REF!</f>
        <v>#REF!</v>
      </c>
    </row>
    <row r="12" spans="1:9" s="30" customFormat="1" ht="409.6" hidden="1" customHeight="1">
      <c r="A12" s="375" t="e">
        <f>'1. CUTTING DOCKET'!#REF!</f>
        <v>#REF!</v>
      </c>
      <c r="B12" s="375"/>
      <c r="I12" s="160"/>
    </row>
    <row r="13" spans="1:9" s="30" customFormat="1" ht="74.25" customHeight="1">
      <c r="A13" s="373" t="s">
        <v>384</v>
      </c>
      <c r="B13" s="377" t="str">
        <f>'1. CUTTING DOCKET'!$F$41</f>
        <v>BLACK</v>
      </c>
    </row>
    <row r="14" spans="1:9" s="30" customFormat="1" ht="115.5" customHeight="1">
      <c r="A14" s="375" t="s">
        <v>38</v>
      </c>
      <c r="B14" s="378">
        <f>'1. CUTTING DOCKET'!$G$41</f>
        <v>1500</v>
      </c>
    </row>
    <row r="15" spans="1:9" s="30" customFormat="1" ht="228" customHeight="1">
      <c r="A15" s="393" t="str">
        <f>'1. CUTTING DOCKET'!B43</f>
        <v>NHÃN DỆT BẰNG VẢI 38MM*71MM 
(NHÃN CHÍNH-PHÂN THEO TỪNG SIZE)
CODE: HSC-ML-0047(MENS)</v>
      </c>
      <c r="B15" s="377" t="str">
        <f>'1. CUTTING DOCKET'!F43</f>
        <v>NỀN TRẮNG CHỮ ĐEN</v>
      </c>
    </row>
    <row r="16" spans="1:9" s="30" customFormat="1" ht="379.5" customHeight="1">
      <c r="A16" s="379" t="s">
        <v>410</v>
      </c>
      <c r="B16" s="416"/>
    </row>
    <row r="17" spans="1:3" s="30" customFormat="1" ht="247.5" customHeight="1">
      <c r="A17" s="393" t="str">
        <f>'1. CUTTING DOCKET'!B45</f>
        <v>NHÃN THÀNH PHẦN MAIN 100% COTTON - RIB 95% COTTON
KÍCH THƯỚC: 82.2 *20 MM
CODE: CC-054</v>
      </c>
      <c r="B17" s="377" t="str">
        <f>'1. CUTTING DOCKET'!F45</f>
        <v>NỀN TRẮNG CHỮ ĐEN</v>
      </c>
    </row>
    <row r="18" spans="1:3" s="30" customFormat="1" ht="322.5" customHeight="1">
      <c r="A18" s="562" t="s">
        <v>90</v>
      </c>
      <c r="B18" s="564"/>
    </row>
    <row r="19" spans="1:3" s="30" customFormat="1" ht="208.5" customHeight="1">
      <c r="A19" s="563"/>
      <c r="B19" s="565"/>
    </row>
    <row r="20" spans="1:3" s="30" customFormat="1" ht="118.5" customHeight="1">
      <c r="A20" s="373" t="str">
        <f>'1. CUTTING DOCKET'!B47</f>
        <v>NHÃN HSCO SATIN
CODE: HSC-ML-0002</v>
      </c>
      <c r="B20" s="414" t="str">
        <f>'1. CUTTING DOCKET'!F49</f>
        <v>NỀN TRẮNG CHỮ ĐEN</v>
      </c>
    </row>
    <row r="21" spans="1:3" s="30" customFormat="1" ht="409.5" customHeight="1">
      <c r="A21" s="379" t="s">
        <v>73</v>
      </c>
      <c r="B21" s="417"/>
    </row>
    <row r="22" spans="1:3" s="30" customFormat="1" ht="158.25" customHeight="1">
      <c r="A22" s="373" t="s">
        <v>644</v>
      </c>
      <c r="B22" s="414" t="str">
        <f>'1. CUTTING DOCKET'!F47</f>
        <v>NỀN TRẮNG CHỮ ĐEN</v>
      </c>
    </row>
    <row r="23" spans="1:3" s="30" customFormat="1" ht="401.25" customHeight="1">
      <c r="A23" s="379" t="s">
        <v>667</v>
      </c>
      <c r="B23" s="416"/>
    </row>
    <row r="24" spans="1:3" s="30" customFormat="1" ht="104.25" customHeight="1">
      <c r="A24" s="373" t="s">
        <v>646</v>
      </c>
      <c r="B24" s="414" t="str">
        <f>'1. CUTTING DOCKET'!F51</f>
        <v>ANTIQUE SILVER</v>
      </c>
    </row>
    <row r="25" spans="1:3" s="30" customFormat="1" ht="404.25" customHeight="1">
      <c r="A25" s="379" t="s">
        <v>428</v>
      </c>
      <c r="B25" s="416"/>
    </row>
    <row r="26" spans="1:3" s="30" customFormat="1" ht="131.25" customHeight="1">
      <c r="A26" s="373" t="s">
        <v>648</v>
      </c>
      <c r="B26" s="377" t="s">
        <v>76</v>
      </c>
    </row>
    <row r="27" spans="1:3" s="30" customFormat="1" ht="293.25" customHeight="1">
      <c r="A27" s="379" t="s">
        <v>428</v>
      </c>
      <c r="B27" s="380"/>
    </row>
    <row r="28" spans="1:3" s="30" customFormat="1" ht="158.25" customHeight="1">
      <c r="A28" s="373" t="str">
        <f>'1. CUTTING DOCKET'!B55</f>
        <v>DÂY TAPE XƯƠNG CÁ 1CM</v>
      </c>
      <c r="B28" s="377" t="str">
        <f>'1. CUTTING DOCKET'!F55</f>
        <v>BLACK</v>
      </c>
    </row>
    <row r="29" spans="1:3" s="30" customFormat="1" ht="409.6" customHeight="1">
      <c r="A29" s="379" t="s">
        <v>74</v>
      </c>
      <c r="B29" s="380"/>
    </row>
    <row r="30" spans="1:3" s="30" customFormat="1" ht="307.5" customHeight="1">
      <c r="A30" s="373" t="s">
        <v>669</v>
      </c>
      <c r="B30" s="377" t="str">
        <f>'1. CUTTING DOCKET'!F57</f>
        <v>BLACK</v>
      </c>
      <c r="C30" s="394" t="s">
        <v>668</v>
      </c>
    </row>
    <row r="31" spans="1:3" s="30" customFormat="1" ht="409.6" customHeight="1">
      <c r="A31" s="379" t="s">
        <v>495</v>
      </c>
      <c r="B31" s="380"/>
    </row>
    <row r="32" spans="1:3" s="30" customFormat="1" ht="220.5" customHeight="1">
      <c r="A32" s="373" t="str">
        <f>'1. CUTTING DOCKET'!B61</f>
        <v>THẺ BÀI BẰNG GIẤY + DÂY TREO + SIZE STICKER</v>
      </c>
      <c r="B32" s="414" t="str">
        <f>'1. CUTTING DOCKET'!F61</f>
        <v>BLACK/WHITE</v>
      </c>
    </row>
    <row r="33" spans="1:2" s="30" customFormat="1" ht="409.5" customHeight="1">
      <c r="A33" s="379" t="s">
        <v>79</v>
      </c>
      <c r="B33" s="415" t="str">
        <f>'1. CUTTING DOCKET'!G61</f>
        <v>HSC-AP-0301: MEN</v>
      </c>
    </row>
    <row r="34" spans="1:2" s="30" customFormat="1" ht="174" customHeight="1">
      <c r="A34" s="373" t="str">
        <f>'1. CUTTING DOCKET'!B63</f>
        <v>GHIM BĂNG GẮN THẺ BÀI 22MM
CODE: HSA-10026</v>
      </c>
      <c r="B34" s="414" t="str">
        <f>'1. CUTTING DOCKET'!F63</f>
        <v>SILVER</v>
      </c>
    </row>
    <row r="35" spans="1:2" s="30" customFormat="1" ht="409.6" customHeight="1">
      <c r="A35" s="375" t="s">
        <v>117</v>
      </c>
      <c r="B35" s="415"/>
    </row>
    <row r="36" spans="1:2" s="30" customFormat="1" ht="146.25" customHeight="1">
      <c r="A36" s="373" t="str">
        <f>'1. CUTTING DOCKET'!B65</f>
        <v>BAO POLY (LỚN) HSC-MIS-0350 
KÍCH THƯỚC- 39x40cm+5cm</v>
      </c>
      <c r="B36" s="414" t="str">
        <f>'1. CUTTING DOCKET'!F65</f>
        <v>CLEAR</v>
      </c>
    </row>
    <row r="37" spans="1:2" s="30" customFormat="1" ht="409.6" customHeight="1">
      <c r="A37" s="375" t="s">
        <v>412</v>
      </c>
      <c r="B37" s="415"/>
    </row>
    <row r="38" spans="1:2" s="30" customFormat="1" ht="230.25" customHeight="1">
      <c r="A38" s="373" t="str">
        <f>'1. CUTTING DOCKET'!B67</f>
        <v>UPC STICKER DÁN TRÊN THẺ BÀI+ BAO POLYBAG+ THÙNG CARTON
KÍCH THƯỚC: 34 x 24mm</v>
      </c>
      <c r="B38" s="414" t="str">
        <f>'1. CUTTING DOCKET'!F67</f>
        <v>NỀN TRẮNG CHỮ ĐEN</v>
      </c>
    </row>
    <row r="39" spans="1:2" s="30" customFormat="1" ht="370.5" customHeight="1">
      <c r="A39" s="375" t="s">
        <v>411</v>
      </c>
      <c r="B39" s="415"/>
    </row>
    <row r="40" spans="1:2" s="30" customFormat="1" ht="92.25" customHeight="1">
      <c r="A40" s="373" t="str">
        <f>'1. CUTTING DOCKET'!B69</f>
        <v>GÓI CHỐNG ẨM</v>
      </c>
      <c r="B40" s="414" t="str">
        <f>'1. CUTTING DOCKET'!F69</f>
        <v>CLEAR</v>
      </c>
    </row>
    <row r="41" spans="1:2" s="30" customFormat="1" ht="381.75" customHeight="1">
      <c r="A41" s="375" t="s">
        <v>117</v>
      </c>
      <c r="B41" s="415"/>
    </row>
    <row r="42" spans="1:2" s="30" customFormat="1" ht="107.25" customHeight="1">
      <c r="A42" s="373" t="str">
        <f>'1. CUTTING DOCKET'!B71</f>
        <v>GIẤY CHỐNG ẨM A3</v>
      </c>
      <c r="B42" s="414" t="str">
        <f>'1. CUTTING DOCKET'!F71</f>
        <v>WHITE</v>
      </c>
    </row>
    <row r="43" spans="1:2" s="30" customFormat="1" ht="198.75" customHeight="1">
      <c r="A43" s="375" t="s">
        <v>117</v>
      </c>
      <c r="B43" s="415"/>
    </row>
    <row r="44" spans="1:2" s="30" customFormat="1" ht="119.45" customHeight="1">
      <c r="A44" s="373" t="str">
        <f>'1. CUTTING DOCKET'!B73</f>
        <v>THÙNG CARTON HERSCHEL</v>
      </c>
      <c r="B44" s="414" t="str">
        <f>'1. CUTTING DOCKET'!F73</f>
        <v>NATURAL</v>
      </c>
    </row>
    <row r="45" spans="1:2" s="30" customFormat="1" ht="409.6" customHeight="1">
      <c r="A45" s="375" t="s">
        <v>385</v>
      </c>
      <c r="B45" s="415"/>
    </row>
    <row r="46" spans="1:2" s="30" customFormat="1" ht="194.25" customHeight="1">
      <c r="A46" s="373" t="str">
        <f>'1. CUTTING DOCKET'!B75</f>
        <v>TẤM LÓT THÙNG
1 THÙNG ĐÓNG 2 CÁI: LÓT ĐÁY THÙNG + MIỆNG THÙNG</v>
      </c>
      <c r="B46" s="414" t="str">
        <f>'1. CUTTING DOCKET'!F75</f>
        <v>NATURAL</v>
      </c>
    </row>
    <row r="47" spans="1:2" s="30" customFormat="1" ht="183" customHeight="1">
      <c r="A47" s="375" t="s">
        <v>118</v>
      </c>
      <c r="B47" s="415"/>
    </row>
    <row r="48" spans="1:2" s="395" customFormat="1" ht="120" customHeight="1">
      <c r="A48" s="396" t="s">
        <v>658</v>
      </c>
      <c r="B48" s="414" t="s">
        <v>71</v>
      </c>
    </row>
    <row r="49" spans="1:6" s="395" customFormat="1" ht="300" customHeight="1">
      <c r="A49" s="397" t="s">
        <v>670</v>
      </c>
      <c r="B49" s="415"/>
    </row>
    <row r="51" spans="1:6">
      <c r="F51" s="31" t="b">
        <v>1</v>
      </c>
    </row>
  </sheetData>
  <mergeCells count="2">
    <mergeCell ref="A18:A19"/>
    <mergeCell ref="B18:B19"/>
  </mergeCells>
  <printOptions horizontalCentered="1"/>
  <pageMargins left="0.25" right="0" top="0.60416666666666696" bottom="0.75" header="0" footer="0"/>
  <pageSetup paperSize="9" scale="2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49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07DF5-7865-454D-A900-F748B79F5CC2}">
  <sheetPr codeName="Sheet4"/>
  <dimension ref="A1"/>
  <sheetViews>
    <sheetView view="pageBreakPreview" zoomScale="60" zoomScaleNormal="100" workbookViewId="0">
      <selection activeCell="I23" sqref="I23"/>
    </sheetView>
  </sheetViews>
  <sheetFormatPr defaultRowHeight="15"/>
  <sheetData/>
  <printOptions horizontalCentered="1" verticalCentered="1"/>
  <pageMargins left="0.7" right="0.7" top="0.75" bottom="0.75" header="0.3" footer="0.3"/>
  <pageSetup paperSize="9" scale="98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664F1-A164-4AD4-B921-6D5FD2717094}">
  <sheetPr>
    <tabColor rgb="FF92D050"/>
    <pageSetUpPr fitToPage="1"/>
  </sheetPr>
  <dimension ref="A1:P38"/>
  <sheetViews>
    <sheetView view="pageBreakPreview" topLeftCell="A3" zoomScale="40" zoomScaleNormal="80" zoomScaleSheetLayoutView="40" workbookViewId="0">
      <selection activeCell="F13" sqref="F13"/>
    </sheetView>
  </sheetViews>
  <sheetFormatPr defaultColWidth="8" defaultRowHeight="23.25"/>
  <cols>
    <col min="1" max="1" width="17.42578125" style="228" customWidth="1"/>
    <col min="2" max="2" width="73.7109375" style="228" customWidth="1"/>
    <col min="3" max="3" width="79.140625" style="228" customWidth="1"/>
    <col min="4" max="4" width="20.42578125" style="230" customWidth="1"/>
    <col min="5" max="5" width="21.7109375" style="228" customWidth="1"/>
    <col min="6" max="6" width="24" style="228" customWidth="1"/>
    <col min="7" max="7" width="24.140625" style="228" customWidth="1"/>
    <col min="8" max="8" width="25.42578125" style="228" customWidth="1"/>
    <col min="9" max="9" width="25.7109375" style="228" customWidth="1"/>
    <col min="10" max="10" width="26" style="228" customWidth="1"/>
    <col min="11" max="11" width="60.140625" style="228" customWidth="1"/>
    <col min="12" max="12" width="1.140625" style="228" customWidth="1"/>
    <col min="13" max="13" width="2" style="228" hidden="1" customWidth="1"/>
    <col min="14" max="16" width="8" style="228" hidden="1" customWidth="1"/>
    <col min="17" max="16384" width="8" style="228"/>
  </cols>
  <sheetData>
    <row r="1" spans="1:14" s="167" customFormat="1" ht="27.6" customHeight="1">
      <c r="A1" s="566" t="s">
        <v>496</v>
      </c>
      <c r="B1" s="567"/>
      <c r="C1" s="567"/>
      <c r="D1" s="567"/>
      <c r="E1" s="567"/>
      <c r="F1" s="567"/>
      <c r="G1" s="567"/>
      <c r="H1" s="567"/>
      <c r="I1" s="567"/>
      <c r="J1" s="568"/>
    </row>
    <row r="2" spans="1:14" s="167" customFormat="1" ht="27.6" customHeight="1">
      <c r="A2" s="566" t="s">
        <v>497</v>
      </c>
      <c r="B2" s="567"/>
      <c r="C2" s="567"/>
      <c r="D2" s="567"/>
      <c r="E2" s="567"/>
      <c r="F2" s="567"/>
      <c r="G2" s="567"/>
      <c r="H2" s="567"/>
      <c r="I2" s="567"/>
      <c r="J2" s="568"/>
    </row>
    <row r="3" spans="1:14" s="167" customFormat="1" ht="27.6" customHeight="1">
      <c r="A3" s="168" t="s">
        <v>498</v>
      </c>
      <c r="B3" s="169" t="s">
        <v>499</v>
      </c>
      <c r="C3" s="169"/>
      <c r="D3" s="170"/>
      <c r="E3" s="169" t="s">
        <v>500</v>
      </c>
      <c r="F3" s="169" t="s">
        <v>501</v>
      </c>
      <c r="G3" s="171"/>
      <c r="H3" s="169" t="s">
        <v>502</v>
      </c>
      <c r="I3" s="172">
        <v>45236</v>
      </c>
      <c r="J3" s="173"/>
    </row>
    <row r="4" spans="1:14" s="167" customFormat="1" ht="27.6" customHeight="1">
      <c r="A4" s="174" t="s">
        <v>503</v>
      </c>
      <c r="B4" s="175">
        <v>50290</v>
      </c>
      <c r="C4" s="176"/>
      <c r="D4" s="177"/>
      <c r="E4" s="178" t="s">
        <v>504</v>
      </c>
      <c r="F4" s="176"/>
      <c r="G4" s="176"/>
      <c r="H4" s="178" t="s">
        <v>505</v>
      </c>
      <c r="I4" s="178" t="s">
        <v>506</v>
      </c>
      <c r="J4" s="179"/>
    </row>
    <row r="5" spans="1:14" s="167" customFormat="1" ht="27.6" customHeight="1">
      <c r="A5" s="180" t="s">
        <v>507</v>
      </c>
      <c r="B5" s="178" t="s">
        <v>508</v>
      </c>
      <c r="C5" s="176"/>
      <c r="D5" s="177"/>
      <c r="E5" s="178" t="s">
        <v>509</v>
      </c>
      <c r="F5" s="231"/>
      <c r="G5" s="231"/>
      <c r="H5" s="231"/>
      <c r="I5" s="231"/>
      <c r="J5" s="232"/>
    </row>
    <row r="6" spans="1:14" s="167" customFormat="1" ht="97.5" customHeight="1">
      <c r="A6" s="181" t="s">
        <v>429</v>
      </c>
      <c r="B6" s="233" t="s">
        <v>430</v>
      </c>
      <c r="C6" s="234" t="s">
        <v>431</v>
      </c>
      <c r="D6" s="235" t="s">
        <v>432</v>
      </c>
      <c r="E6" s="236" t="s">
        <v>434</v>
      </c>
      <c r="F6" s="237" t="s">
        <v>54</v>
      </c>
      <c r="G6" s="238" t="s">
        <v>10</v>
      </c>
      <c r="H6" s="239" t="s">
        <v>51</v>
      </c>
      <c r="I6" s="239" t="s">
        <v>52</v>
      </c>
      <c r="J6" s="239" t="s">
        <v>53</v>
      </c>
      <c r="K6" s="191" t="s">
        <v>513</v>
      </c>
    </row>
    <row r="7" spans="1:14" s="201" customFormat="1" ht="48" customHeight="1">
      <c r="A7" s="192" t="s">
        <v>514</v>
      </c>
      <c r="B7" s="193" t="s">
        <v>435</v>
      </c>
      <c r="C7" s="194" t="s">
        <v>436</v>
      </c>
      <c r="D7" s="195">
        <v>0.25</v>
      </c>
      <c r="E7" s="195">
        <v>0.25</v>
      </c>
      <c r="F7" s="240" t="s">
        <v>515</v>
      </c>
      <c r="G7" s="241">
        <v>8</v>
      </c>
      <c r="H7" s="242" t="s">
        <v>516</v>
      </c>
      <c r="I7" s="242" t="s">
        <v>517</v>
      </c>
      <c r="J7" s="200">
        <f>I7+E7</f>
        <v>8.75</v>
      </c>
    </row>
    <row r="8" spans="1:14" s="201" customFormat="1" ht="48" customHeight="1">
      <c r="A8" s="192" t="s">
        <v>518</v>
      </c>
      <c r="B8" s="193" t="s">
        <v>437</v>
      </c>
      <c r="C8" s="194" t="s">
        <v>438</v>
      </c>
      <c r="D8" s="195">
        <v>0.125</v>
      </c>
      <c r="E8" s="195">
        <v>0.125</v>
      </c>
      <c r="F8" s="240" t="s">
        <v>606</v>
      </c>
      <c r="G8" s="241">
        <v>4</v>
      </c>
      <c r="H8" s="242" t="s">
        <v>607</v>
      </c>
      <c r="I8" s="242" t="s">
        <v>608</v>
      </c>
      <c r="J8" s="200">
        <f t="shared" ref="J8:J35" si="0">I8+E8</f>
        <v>4.375</v>
      </c>
    </row>
    <row r="9" spans="1:14" s="201" customFormat="1" ht="48" customHeight="1">
      <c r="A9" s="192" t="s">
        <v>519</v>
      </c>
      <c r="B9" s="193" t="s">
        <v>439</v>
      </c>
      <c r="C9" s="194" t="s">
        <v>440</v>
      </c>
      <c r="D9" s="195">
        <v>0.125</v>
      </c>
      <c r="E9" s="203">
        <v>0</v>
      </c>
      <c r="F9" s="243">
        <v>1</v>
      </c>
      <c r="G9" s="241">
        <v>1</v>
      </c>
      <c r="H9" s="244">
        <v>1</v>
      </c>
      <c r="I9" s="244">
        <v>1</v>
      </c>
      <c r="J9" s="200">
        <f t="shared" si="0"/>
        <v>1</v>
      </c>
    </row>
    <row r="10" spans="1:14" s="201" customFormat="1" ht="48" customHeight="1">
      <c r="A10" s="192" t="s">
        <v>520</v>
      </c>
      <c r="B10" s="193" t="s">
        <v>441</v>
      </c>
      <c r="C10" s="194" t="s">
        <v>442</v>
      </c>
      <c r="D10" s="195">
        <v>0.375</v>
      </c>
      <c r="E10" s="195">
        <v>0.625</v>
      </c>
      <c r="F10" s="240" t="s">
        <v>521</v>
      </c>
      <c r="G10" s="238" t="s">
        <v>443</v>
      </c>
      <c r="H10" s="242" t="s">
        <v>523</v>
      </c>
      <c r="I10" s="242" t="s">
        <v>524</v>
      </c>
      <c r="J10" s="200">
        <f t="shared" si="0"/>
        <v>21.375</v>
      </c>
    </row>
    <row r="11" spans="1:14" s="201" customFormat="1" ht="48" customHeight="1">
      <c r="A11" s="192" t="s">
        <v>525</v>
      </c>
      <c r="B11" s="193" t="s">
        <v>444</v>
      </c>
      <c r="C11" s="194" t="s">
        <v>445</v>
      </c>
      <c r="D11" s="195">
        <v>0.375</v>
      </c>
      <c r="E11" s="195">
        <v>0.625</v>
      </c>
      <c r="F11" s="240" t="s">
        <v>526</v>
      </c>
      <c r="G11" s="241">
        <v>18</v>
      </c>
      <c r="H11" s="242" t="s">
        <v>527</v>
      </c>
      <c r="I11" s="242" t="s">
        <v>528</v>
      </c>
      <c r="J11" s="200">
        <f t="shared" si="0"/>
        <v>19.875</v>
      </c>
    </row>
    <row r="12" spans="1:14" s="201" customFormat="1" ht="48" customHeight="1">
      <c r="A12" s="192" t="s">
        <v>529</v>
      </c>
      <c r="B12" s="193" t="s">
        <v>446</v>
      </c>
      <c r="C12" s="194" t="s">
        <v>447</v>
      </c>
      <c r="D12" s="195">
        <v>0.375</v>
      </c>
      <c r="E12" s="195">
        <v>0.625</v>
      </c>
      <c r="F12" s="240" t="s">
        <v>530</v>
      </c>
      <c r="G12" s="241">
        <v>19</v>
      </c>
      <c r="H12" s="242" t="s">
        <v>531</v>
      </c>
      <c r="I12" s="242" t="s">
        <v>532</v>
      </c>
      <c r="J12" s="200">
        <f t="shared" si="0"/>
        <v>20.875</v>
      </c>
    </row>
    <row r="13" spans="1:14" s="201" customFormat="1" ht="48" customHeight="1">
      <c r="A13" s="192" t="s">
        <v>533</v>
      </c>
      <c r="B13" s="193" t="s">
        <v>448</v>
      </c>
      <c r="C13" s="194" t="s">
        <v>534</v>
      </c>
      <c r="D13" s="195">
        <v>0.25</v>
      </c>
      <c r="E13" s="195">
        <v>0.25</v>
      </c>
      <c r="F13" s="243">
        <v>12</v>
      </c>
      <c r="G13" s="238" t="s">
        <v>609</v>
      </c>
      <c r="H13" s="242" t="s">
        <v>610</v>
      </c>
      <c r="I13" s="242" t="s">
        <v>611</v>
      </c>
      <c r="J13" s="200">
        <f t="shared" si="0"/>
        <v>13</v>
      </c>
    </row>
    <row r="14" spans="1:14" s="201" customFormat="1" ht="48" customHeight="1">
      <c r="A14" s="192" t="s">
        <v>536</v>
      </c>
      <c r="B14" s="193" t="s">
        <v>449</v>
      </c>
      <c r="C14" s="194" t="s">
        <v>537</v>
      </c>
      <c r="D14" s="195">
        <v>0.125</v>
      </c>
      <c r="E14" s="208">
        <v>0</v>
      </c>
      <c r="F14" s="240" t="s">
        <v>538</v>
      </c>
      <c r="G14" s="238" t="s">
        <v>450</v>
      </c>
      <c r="H14" s="242" t="s">
        <v>538</v>
      </c>
      <c r="I14" s="242" t="s">
        <v>538</v>
      </c>
      <c r="J14" s="200">
        <f t="shared" si="0"/>
        <v>1.75</v>
      </c>
    </row>
    <row r="15" spans="1:14" s="201" customFormat="1" ht="48" customHeight="1">
      <c r="A15" s="192" t="s">
        <v>539</v>
      </c>
      <c r="B15" s="193" t="s">
        <v>540</v>
      </c>
      <c r="C15" s="194" t="s">
        <v>541</v>
      </c>
      <c r="D15" s="195">
        <v>0.125</v>
      </c>
      <c r="E15" s="208">
        <v>0</v>
      </c>
      <c r="F15" s="240" t="s">
        <v>542</v>
      </c>
      <c r="G15" s="238" t="s">
        <v>451</v>
      </c>
      <c r="H15" s="242" t="s">
        <v>542</v>
      </c>
      <c r="I15" s="200">
        <v>0.5</v>
      </c>
      <c r="J15" s="200">
        <f t="shared" si="0"/>
        <v>0.5</v>
      </c>
    </row>
    <row r="16" spans="1:14" s="201" customFormat="1" ht="48" customHeight="1">
      <c r="A16" s="192" t="s">
        <v>543</v>
      </c>
      <c r="B16" s="193" t="s">
        <v>544</v>
      </c>
      <c r="C16" s="194" t="s">
        <v>545</v>
      </c>
      <c r="D16" s="195">
        <v>0.375</v>
      </c>
      <c r="E16" s="245">
        <v>1</v>
      </c>
      <c r="F16" s="246" t="s">
        <v>612</v>
      </c>
      <c r="G16" s="238" t="s">
        <v>613</v>
      </c>
      <c r="H16" s="247">
        <f>G16+E16</f>
        <v>29.25</v>
      </c>
      <c r="I16" s="247">
        <f>H16+E16</f>
        <v>30.25</v>
      </c>
      <c r="J16" s="248">
        <f t="shared" si="0"/>
        <v>31.25</v>
      </c>
      <c r="K16" s="569" t="s">
        <v>614</v>
      </c>
      <c r="L16" s="569"/>
      <c r="M16" s="569"/>
      <c r="N16" s="569"/>
    </row>
    <row r="17" spans="1:16" s="201" customFormat="1" ht="48" customHeight="1">
      <c r="A17" s="192" t="s">
        <v>546</v>
      </c>
      <c r="B17" s="193" t="s">
        <v>547</v>
      </c>
      <c r="C17" s="194" t="s">
        <v>615</v>
      </c>
      <c r="D17" s="195">
        <v>0.25</v>
      </c>
      <c r="E17" s="195">
        <v>0.875</v>
      </c>
      <c r="F17" s="247">
        <f>F16-F8</f>
        <v>23.875</v>
      </c>
      <c r="G17" s="249">
        <f>G16-G8</f>
        <v>24.25</v>
      </c>
      <c r="H17" s="247">
        <f>H16-H8</f>
        <v>25.125</v>
      </c>
      <c r="I17" s="247">
        <f>I16-I8</f>
        <v>26</v>
      </c>
      <c r="J17" s="248">
        <f>J16-J8</f>
        <v>26.875</v>
      </c>
      <c r="K17" s="250"/>
      <c r="L17" s="216"/>
      <c r="M17" s="216"/>
      <c r="N17" s="216"/>
      <c r="O17" s="217"/>
      <c r="P17" s="217"/>
    </row>
    <row r="18" spans="1:16" s="201" customFormat="1" ht="48" customHeight="1">
      <c r="A18" s="192" t="s">
        <v>550</v>
      </c>
      <c r="B18" s="193" t="s">
        <v>452</v>
      </c>
      <c r="C18" s="194" t="s">
        <v>551</v>
      </c>
      <c r="D18" s="195">
        <v>1</v>
      </c>
      <c r="E18" s="195">
        <v>2.5</v>
      </c>
      <c r="F18" s="240" t="s">
        <v>552</v>
      </c>
      <c r="G18" s="241">
        <v>49</v>
      </c>
      <c r="H18" s="242" t="s">
        <v>553</v>
      </c>
      <c r="I18" s="244">
        <v>54</v>
      </c>
      <c r="J18" s="200">
        <f t="shared" si="0"/>
        <v>56.5</v>
      </c>
    </row>
    <row r="19" spans="1:16" s="201" customFormat="1" ht="48" customHeight="1">
      <c r="A19" s="192" t="s">
        <v>554</v>
      </c>
      <c r="B19" s="193" t="s">
        <v>555</v>
      </c>
      <c r="C19" s="194" t="s">
        <v>556</v>
      </c>
      <c r="D19" s="195">
        <v>1</v>
      </c>
      <c r="E19" s="195">
        <v>2.5</v>
      </c>
      <c r="F19" s="243">
        <v>39</v>
      </c>
      <c r="G19" s="238" t="s">
        <v>453</v>
      </c>
      <c r="H19" s="244">
        <v>44</v>
      </c>
      <c r="I19" s="242" t="s">
        <v>552</v>
      </c>
      <c r="J19" s="200">
        <f t="shared" si="0"/>
        <v>49</v>
      </c>
    </row>
    <row r="20" spans="1:16" s="201" customFormat="1" ht="48" customHeight="1">
      <c r="A20" s="192" t="s">
        <v>558</v>
      </c>
      <c r="B20" s="193" t="s">
        <v>559</v>
      </c>
      <c r="C20" s="194" t="s">
        <v>560</v>
      </c>
      <c r="D20" s="195">
        <v>1</v>
      </c>
      <c r="E20" s="195">
        <v>2.5</v>
      </c>
      <c r="F20" s="243">
        <v>43</v>
      </c>
      <c r="G20" s="238" t="s">
        <v>454</v>
      </c>
      <c r="H20" s="244">
        <v>48</v>
      </c>
      <c r="I20" s="242" t="s">
        <v>562</v>
      </c>
      <c r="J20" s="200">
        <f t="shared" si="0"/>
        <v>53</v>
      </c>
    </row>
    <row r="21" spans="1:16" s="201" customFormat="1" ht="48" customHeight="1">
      <c r="A21" s="192" t="s">
        <v>563</v>
      </c>
      <c r="B21" s="193" t="s">
        <v>455</v>
      </c>
      <c r="C21" s="194" t="s">
        <v>456</v>
      </c>
      <c r="D21" s="195">
        <v>0.125</v>
      </c>
      <c r="E21" s="208">
        <v>0</v>
      </c>
      <c r="F21" s="243">
        <v>3</v>
      </c>
      <c r="G21" s="241">
        <v>3</v>
      </c>
      <c r="H21" s="244">
        <v>3</v>
      </c>
      <c r="I21" s="244">
        <v>3</v>
      </c>
      <c r="J21" s="200">
        <f t="shared" si="0"/>
        <v>3</v>
      </c>
    </row>
    <row r="22" spans="1:16" s="201" customFormat="1" ht="48" customHeight="1">
      <c r="A22" s="192" t="s">
        <v>564</v>
      </c>
      <c r="B22" s="193" t="s">
        <v>457</v>
      </c>
      <c r="C22" s="194" t="s">
        <v>565</v>
      </c>
      <c r="D22" s="195">
        <v>0.625</v>
      </c>
      <c r="E22" s="195">
        <v>0.875</v>
      </c>
      <c r="F22" s="240" t="s">
        <v>616</v>
      </c>
      <c r="G22" s="238" t="s">
        <v>458</v>
      </c>
      <c r="H22" s="242" t="s">
        <v>617</v>
      </c>
      <c r="I22" s="242" t="s">
        <v>618</v>
      </c>
      <c r="J22" s="200" t="s">
        <v>619</v>
      </c>
    </row>
    <row r="23" spans="1:16" s="201" customFormat="1" ht="48" customHeight="1">
      <c r="A23" s="192" t="s">
        <v>566</v>
      </c>
      <c r="B23" s="193" t="s">
        <v>459</v>
      </c>
      <c r="C23" s="194" t="s">
        <v>567</v>
      </c>
      <c r="D23" s="195">
        <v>0.375</v>
      </c>
      <c r="E23" s="195">
        <v>0.625</v>
      </c>
      <c r="F23" s="240" t="s">
        <v>568</v>
      </c>
      <c r="G23" s="241">
        <v>21</v>
      </c>
      <c r="H23" s="242" t="s">
        <v>569</v>
      </c>
      <c r="I23" s="242" t="s">
        <v>570</v>
      </c>
      <c r="J23" s="200">
        <f t="shared" si="0"/>
        <v>22.875</v>
      </c>
    </row>
    <row r="24" spans="1:16" s="201" customFormat="1" ht="48" customHeight="1">
      <c r="A24" s="192" t="s">
        <v>571</v>
      </c>
      <c r="B24" s="193" t="s">
        <v>572</v>
      </c>
      <c r="C24" s="194" t="s">
        <v>460</v>
      </c>
      <c r="D24" s="195" t="s">
        <v>461</v>
      </c>
      <c r="E24" s="208">
        <v>0</v>
      </c>
      <c r="F24" s="243">
        <v>10</v>
      </c>
      <c r="G24" s="241">
        <v>10</v>
      </c>
      <c r="H24" s="244">
        <v>10</v>
      </c>
      <c r="I24" s="244">
        <v>10</v>
      </c>
      <c r="J24" s="200">
        <f t="shared" si="0"/>
        <v>10</v>
      </c>
    </row>
    <row r="25" spans="1:16" s="201" customFormat="1" ht="48" customHeight="1">
      <c r="A25" s="192" t="s">
        <v>573</v>
      </c>
      <c r="B25" s="193" t="s">
        <v>462</v>
      </c>
      <c r="C25" s="194" t="s">
        <v>463</v>
      </c>
      <c r="D25" s="195">
        <v>0.375</v>
      </c>
      <c r="E25" s="195">
        <v>0.5</v>
      </c>
      <c r="F25" s="243">
        <v>15</v>
      </c>
      <c r="G25" s="238" t="s">
        <v>464</v>
      </c>
      <c r="H25" s="244">
        <v>16</v>
      </c>
      <c r="I25" s="242" t="s">
        <v>575</v>
      </c>
      <c r="J25" s="200">
        <f t="shared" si="0"/>
        <v>17</v>
      </c>
    </row>
    <row r="26" spans="1:16" s="201" customFormat="1" ht="48" customHeight="1">
      <c r="A26" s="192" t="s">
        <v>576</v>
      </c>
      <c r="B26" s="193" t="s">
        <v>577</v>
      </c>
      <c r="C26" s="194" t="s">
        <v>465</v>
      </c>
      <c r="D26" s="195">
        <v>0.25</v>
      </c>
      <c r="E26" s="195">
        <v>0.25</v>
      </c>
      <c r="F26" s="240" t="s">
        <v>515</v>
      </c>
      <c r="G26" s="241">
        <v>8</v>
      </c>
      <c r="H26" s="242" t="s">
        <v>516</v>
      </c>
      <c r="I26" s="242" t="s">
        <v>517</v>
      </c>
      <c r="J26" s="200">
        <f t="shared" si="0"/>
        <v>8.75</v>
      </c>
    </row>
    <row r="27" spans="1:16" s="201" customFormat="1" ht="48" customHeight="1">
      <c r="A27" s="192" t="s">
        <v>578</v>
      </c>
      <c r="B27" s="193" t="s">
        <v>579</v>
      </c>
      <c r="C27" s="194" t="s">
        <v>466</v>
      </c>
      <c r="D27" s="195">
        <v>0.25</v>
      </c>
      <c r="E27" s="195">
        <v>0.25</v>
      </c>
      <c r="F27" s="240" t="s">
        <v>580</v>
      </c>
      <c r="G27" s="241">
        <v>11</v>
      </c>
      <c r="H27" s="242" t="s">
        <v>581</v>
      </c>
      <c r="I27" s="242" t="s">
        <v>582</v>
      </c>
      <c r="J27" s="200">
        <f t="shared" si="0"/>
        <v>11.75</v>
      </c>
    </row>
    <row r="28" spans="1:16" s="201" customFormat="1" ht="48" customHeight="1">
      <c r="A28" s="192" t="s">
        <v>583</v>
      </c>
      <c r="B28" s="194" t="s">
        <v>467</v>
      </c>
      <c r="C28" s="194" t="s">
        <v>468</v>
      </c>
      <c r="D28" s="195">
        <v>0.125</v>
      </c>
      <c r="E28" s="208">
        <v>0</v>
      </c>
      <c r="F28" s="243">
        <v>3</v>
      </c>
      <c r="G28" s="241">
        <v>3</v>
      </c>
      <c r="H28" s="244">
        <v>3</v>
      </c>
      <c r="I28" s="244">
        <v>3</v>
      </c>
      <c r="J28" s="200">
        <f t="shared" si="0"/>
        <v>3</v>
      </c>
    </row>
    <row r="29" spans="1:16" s="201" customFormat="1" ht="48" customHeight="1">
      <c r="A29" s="192" t="s">
        <v>584</v>
      </c>
      <c r="B29" s="193" t="s">
        <v>469</v>
      </c>
      <c r="C29" s="194" t="s">
        <v>470</v>
      </c>
      <c r="D29" s="195">
        <v>0.25</v>
      </c>
      <c r="E29" s="195">
        <v>0.5</v>
      </c>
      <c r="F29" s="240" t="s">
        <v>620</v>
      </c>
      <c r="G29" s="241">
        <v>32</v>
      </c>
      <c r="H29" s="242" t="s">
        <v>621</v>
      </c>
      <c r="I29" s="244">
        <v>33</v>
      </c>
      <c r="J29" s="200">
        <f t="shared" si="0"/>
        <v>33.5</v>
      </c>
    </row>
    <row r="30" spans="1:16" s="201" customFormat="1" ht="48" customHeight="1">
      <c r="A30" s="192" t="s">
        <v>585</v>
      </c>
      <c r="B30" s="193" t="s">
        <v>471</v>
      </c>
      <c r="C30" s="194" t="s">
        <v>472</v>
      </c>
      <c r="D30" s="195" t="s">
        <v>461</v>
      </c>
      <c r="E30" s="208">
        <v>0</v>
      </c>
      <c r="F30" s="243">
        <v>6</v>
      </c>
      <c r="G30" s="241">
        <v>6</v>
      </c>
      <c r="H30" s="244">
        <v>6</v>
      </c>
      <c r="I30" s="244">
        <v>6</v>
      </c>
      <c r="J30" s="200">
        <f t="shared" si="0"/>
        <v>6</v>
      </c>
    </row>
    <row r="31" spans="1:16" s="201" customFormat="1" ht="48" customHeight="1">
      <c r="A31" s="192" t="s">
        <v>586</v>
      </c>
      <c r="B31" s="194" t="s">
        <v>473</v>
      </c>
      <c r="C31" s="194" t="s">
        <v>474</v>
      </c>
      <c r="D31" s="195">
        <v>0.25</v>
      </c>
      <c r="E31" s="195">
        <v>0.25</v>
      </c>
      <c r="F31" s="240" t="s">
        <v>581</v>
      </c>
      <c r="G31" s="238" t="s">
        <v>475</v>
      </c>
      <c r="H31" s="242" t="s">
        <v>587</v>
      </c>
      <c r="I31" s="244">
        <v>12</v>
      </c>
      <c r="J31" s="200">
        <f t="shared" si="0"/>
        <v>12.25</v>
      </c>
    </row>
    <row r="32" spans="1:16" s="201" customFormat="1" ht="42.75" customHeight="1">
      <c r="A32" s="192" t="s">
        <v>588</v>
      </c>
      <c r="B32" s="193" t="s">
        <v>476</v>
      </c>
      <c r="C32" s="194" t="s">
        <v>477</v>
      </c>
      <c r="D32" s="195">
        <v>0.25</v>
      </c>
      <c r="E32" s="195">
        <v>0.25</v>
      </c>
      <c r="F32" s="240" t="s">
        <v>622</v>
      </c>
      <c r="G32" s="241">
        <v>15</v>
      </c>
      <c r="H32" s="242" t="s">
        <v>623</v>
      </c>
      <c r="I32" s="242" t="s">
        <v>574</v>
      </c>
      <c r="J32" s="200">
        <f t="shared" si="0"/>
        <v>15.75</v>
      </c>
    </row>
    <row r="33" spans="1:10" s="201" customFormat="1" ht="42.75" customHeight="1">
      <c r="A33" s="192" t="s">
        <v>589</v>
      </c>
      <c r="B33" s="193" t="s">
        <v>478</v>
      </c>
      <c r="C33" s="194" t="s">
        <v>590</v>
      </c>
      <c r="D33" s="195">
        <v>1</v>
      </c>
      <c r="E33" s="195">
        <v>1</v>
      </c>
      <c r="F33" s="195">
        <v>49</v>
      </c>
      <c r="G33" s="196">
        <v>50</v>
      </c>
      <c r="H33" s="195">
        <v>50</v>
      </c>
      <c r="I33" s="195">
        <v>51</v>
      </c>
      <c r="J33" s="195">
        <v>51</v>
      </c>
    </row>
    <row r="34" spans="1:10" s="201" customFormat="1" ht="42.75" customHeight="1">
      <c r="A34" s="192" t="s">
        <v>591</v>
      </c>
      <c r="B34" s="193" t="s">
        <v>484</v>
      </c>
      <c r="C34" s="194" t="s">
        <v>485</v>
      </c>
      <c r="D34" s="195">
        <v>0.25</v>
      </c>
      <c r="E34" s="195">
        <v>0.125</v>
      </c>
      <c r="F34" s="240" t="s">
        <v>624</v>
      </c>
      <c r="G34" s="238" t="s">
        <v>486</v>
      </c>
      <c r="H34" s="242" t="s">
        <v>625</v>
      </c>
      <c r="I34" s="242" t="s">
        <v>626</v>
      </c>
      <c r="J34" s="200">
        <f t="shared" si="0"/>
        <v>6.875</v>
      </c>
    </row>
    <row r="35" spans="1:10" s="201" customFormat="1" ht="42.75" customHeight="1">
      <c r="A35" s="192" t="s">
        <v>592</v>
      </c>
      <c r="B35" s="193" t="s">
        <v>479</v>
      </c>
      <c r="C35" s="194" t="s">
        <v>480</v>
      </c>
      <c r="D35" s="195">
        <v>0.125</v>
      </c>
      <c r="E35" s="195">
        <v>0.125</v>
      </c>
      <c r="F35" s="240" t="s">
        <v>627</v>
      </c>
      <c r="G35" s="238" t="s">
        <v>481</v>
      </c>
      <c r="H35" s="242" t="s">
        <v>628</v>
      </c>
      <c r="I35" s="242" t="s">
        <v>629</v>
      </c>
      <c r="J35" s="200">
        <f t="shared" si="0"/>
        <v>9.875</v>
      </c>
    </row>
    <row r="36" spans="1:10" s="201" customFormat="1" ht="42.75" customHeight="1">
      <c r="A36" s="192" t="s">
        <v>593</v>
      </c>
      <c r="B36" s="193" t="s">
        <v>594</v>
      </c>
      <c r="C36" s="194" t="s">
        <v>482</v>
      </c>
      <c r="D36" s="195">
        <v>0.375</v>
      </c>
      <c r="E36" s="195">
        <v>0.25</v>
      </c>
      <c r="F36" s="240" t="s">
        <v>595</v>
      </c>
      <c r="G36" s="238" t="s">
        <v>597</v>
      </c>
      <c r="H36" s="242" t="s">
        <v>596</v>
      </c>
      <c r="I36" s="244">
        <v>6</v>
      </c>
      <c r="J36" s="200">
        <f>I36</f>
        <v>6</v>
      </c>
    </row>
    <row r="37" spans="1:10" s="201" customFormat="1" ht="42.75" customHeight="1">
      <c r="A37" s="192" t="s">
        <v>598</v>
      </c>
      <c r="B37" s="193" t="s">
        <v>599</v>
      </c>
      <c r="C37" s="194" t="s">
        <v>483</v>
      </c>
      <c r="D37" s="195">
        <v>0.375</v>
      </c>
      <c r="E37" s="195">
        <v>0.25</v>
      </c>
      <c r="F37" s="251">
        <v>7</v>
      </c>
      <c r="G37" s="238" t="s">
        <v>601</v>
      </c>
      <c r="H37" s="242" t="s">
        <v>600</v>
      </c>
      <c r="I37" s="242" t="s">
        <v>602</v>
      </c>
      <c r="J37" s="200" t="str">
        <f>I37</f>
        <v>7 1/2</v>
      </c>
    </row>
    <row r="38" spans="1:10">
      <c r="A38" s="167" t="s">
        <v>603</v>
      </c>
    </row>
  </sheetData>
  <mergeCells count="3">
    <mergeCell ref="A1:J1"/>
    <mergeCell ref="A2:J2"/>
    <mergeCell ref="K16:N16"/>
  </mergeCells>
  <pageMargins left="0.25" right="0.25" top="0.75" bottom="0.75" header="0.3" footer="0.3"/>
  <pageSetup paperSize="9" scale="42" fitToHeight="0" orientation="landscape" r:id="rId1"/>
  <rowBreaks count="1" manualBreakCount="1">
    <brk id="20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460A0-5ED4-4280-BC1A-65840EA20FAA}">
  <sheetPr>
    <tabColor rgb="FF92D050"/>
    <pageSetUpPr fitToPage="1"/>
  </sheetPr>
  <dimension ref="A1:R40"/>
  <sheetViews>
    <sheetView view="pageBreakPreview" topLeftCell="A6" zoomScale="30" zoomScaleNormal="80" zoomScaleSheetLayoutView="30" workbookViewId="0">
      <selection activeCell="F9" sqref="F9"/>
    </sheetView>
  </sheetViews>
  <sheetFormatPr defaultColWidth="8" defaultRowHeight="23.25"/>
  <cols>
    <col min="1" max="1" width="17.42578125" style="228" customWidth="1"/>
    <col min="2" max="2" width="73.7109375" style="228" customWidth="1"/>
    <col min="3" max="3" width="79.140625" style="228" customWidth="1"/>
    <col min="4" max="4" width="25.42578125" style="230" customWidth="1"/>
    <col min="5" max="5" width="25.42578125" style="230" hidden="1" customWidth="1"/>
    <col min="6" max="6" width="21.7109375" style="228" customWidth="1"/>
    <col min="7" max="7" width="24" style="228" customWidth="1"/>
    <col min="8" max="8" width="23.85546875" style="228" hidden="1" customWidth="1"/>
    <col min="9" max="9" width="29.42578125" style="228" customWidth="1"/>
    <col min="10" max="10" width="25.42578125" style="228" customWidth="1"/>
    <col min="11" max="11" width="25.7109375" style="228" customWidth="1"/>
    <col min="12" max="12" width="26" style="228" customWidth="1"/>
    <col min="13" max="13" width="31.5703125" style="228" customWidth="1"/>
    <col min="14" max="14" width="1.140625" style="228" customWidth="1"/>
    <col min="15" max="15" width="2" style="228" hidden="1" customWidth="1"/>
    <col min="16" max="18" width="8" style="228" hidden="1" customWidth="1"/>
    <col min="19" max="16384" width="8" style="228"/>
  </cols>
  <sheetData>
    <row r="1" spans="1:13" s="167" customFormat="1" ht="27.6" customHeight="1">
      <c r="A1" s="566" t="s">
        <v>496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8"/>
    </row>
    <row r="2" spans="1:13" s="167" customFormat="1" ht="27.6" customHeight="1">
      <c r="A2" s="566" t="s">
        <v>497</v>
      </c>
      <c r="B2" s="567"/>
      <c r="C2" s="567"/>
      <c r="D2" s="567"/>
      <c r="E2" s="567"/>
      <c r="F2" s="567"/>
      <c r="G2" s="567"/>
      <c r="H2" s="567"/>
      <c r="I2" s="567"/>
      <c r="J2" s="567"/>
      <c r="K2" s="567"/>
      <c r="L2" s="568"/>
    </row>
    <row r="3" spans="1:13" s="167" customFormat="1" ht="27.6" customHeight="1">
      <c r="A3" s="168" t="s">
        <v>498</v>
      </c>
      <c r="B3" s="169" t="s">
        <v>499</v>
      </c>
      <c r="C3" s="169"/>
      <c r="D3" s="170"/>
      <c r="E3" s="170"/>
      <c r="F3" s="169" t="s">
        <v>500</v>
      </c>
      <c r="G3" s="169" t="s">
        <v>501</v>
      </c>
      <c r="H3" s="169"/>
      <c r="I3" s="171"/>
      <c r="J3" s="169" t="s">
        <v>502</v>
      </c>
      <c r="K3" s="172">
        <v>45236</v>
      </c>
      <c r="L3" s="173"/>
    </row>
    <row r="4" spans="1:13" s="167" customFormat="1" ht="27.6" customHeight="1">
      <c r="A4" s="174" t="s">
        <v>503</v>
      </c>
      <c r="B4" s="175">
        <v>50290</v>
      </c>
      <c r="C4" s="176"/>
      <c r="D4" s="177"/>
      <c r="E4" s="177"/>
      <c r="F4" s="178" t="s">
        <v>504</v>
      </c>
      <c r="G4" s="176"/>
      <c r="H4" s="176"/>
      <c r="I4" s="176"/>
      <c r="J4" s="178" t="s">
        <v>505</v>
      </c>
      <c r="K4" s="178" t="s">
        <v>506</v>
      </c>
      <c r="L4" s="179"/>
    </row>
    <row r="5" spans="1:13" s="167" customFormat="1" ht="83.25" customHeight="1">
      <c r="A5" s="180" t="s">
        <v>507</v>
      </c>
      <c r="B5" s="178" t="s">
        <v>508</v>
      </c>
      <c r="C5" s="176"/>
      <c r="D5" s="177"/>
      <c r="E5" s="177"/>
      <c r="F5" s="178" t="s">
        <v>509</v>
      </c>
      <c r="G5" s="176"/>
      <c r="H5" s="176"/>
      <c r="I5" s="176"/>
      <c r="J5" s="176"/>
      <c r="K5" s="176"/>
      <c r="L5" s="179"/>
    </row>
    <row r="6" spans="1:13" s="167" customFormat="1" ht="83.25" customHeight="1">
      <c r="A6" s="180"/>
      <c r="B6" s="571" t="s">
        <v>510</v>
      </c>
      <c r="C6" s="571"/>
      <c r="D6" s="571"/>
      <c r="E6" s="571"/>
      <c r="F6" s="571"/>
      <c r="G6" s="571"/>
      <c r="H6" s="571"/>
      <c r="I6" s="571"/>
      <c r="J6" s="571"/>
      <c r="K6" s="571"/>
      <c r="L6" s="571"/>
    </row>
    <row r="7" spans="1:13" s="167" customFormat="1" ht="71.25" customHeight="1">
      <c r="A7" s="181" t="s">
        <v>429</v>
      </c>
      <c r="B7" s="182" t="s">
        <v>430</v>
      </c>
      <c r="C7" s="183" t="s">
        <v>431</v>
      </c>
      <c r="D7" s="184" t="s">
        <v>432</v>
      </c>
      <c r="E7" s="185" t="s">
        <v>433</v>
      </c>
      <c r="F7" s="186" t="s">
        <v>434</v>
      </c>
      <c r="G7" s="187" t="s">
        <v>54</v>
      </c>
      <c r="H7" s="188" t="s">
        <v>511</v>
      </c>
      <c r="I7" s="189" t="s">
        <v>512</v>
      </c>
      <c r="J7" s="190" t="s">
        <v>51</v>
      </c>
      <c r="K7" s="190" t="s">
        <v>52</v>
      </c>
      <c r="L7" s="190" t="s">
        <v>53</v>
      </c>
      <c r="M7" s="191" t="s">
        <v>513</v>
      </c>
    </row>
    <row r="8" spans="1:13" s="201" customFormat="1" ht="48" customHeight="1">
      <c r="A8" s="192" t="s">
        <v>514</v>
      </c>
      <c r="B8" s="193" t="s">
        <v>435</v>
      </c>
      <c r="C8" s="194" t="s">
        <v>436</v>
      </c>
      <c r="D8" s="195">
        <v>0.25</v>
      </c>
      <c r="E8" s="196">
        <v>0.25</v>
      </c>
      <c r="F8" s="195">
        <v>0.25</v>
      </c>
      <c r="G8" s="197" t="s">
        <v>515</v>
      </c>
      <c r="H8" s="198">
        <v>8</v>
      </c>
      <c r="I8" s="199">
        <v>8</v>
      </c>
      <c r="J8" s="200" t="s">
        <v>516</v>
      </c>
      <c r="K8" s="200" t="s">
        <v>517</v>
      </c>
      <c r="L8" s="200">
        <f>K8+F8</f>
        <v>8.75</v>
      </c>
    </row>
    <row r="9" spans="1:13" s="201" customFormat="1" ht="48" customHeight="1">
      <c r="A9" s="192" t="s">
        <v>518</v>
      </c>
      <c r="B9" s="193" t="s">
        <v>437</v>
      </c>
      <c r="C9" s="194" t="s">
        <v>438</v>
      </c>
      <c r="D9" s="195">
        <v>0.125</v>
      </c>
      <c r="E9" s="202">
        <v>0.25</v>
      </c>
      <c r="F9" s="195">
        <v>0.125</v>
      </c>
      <c r="G9" s="197">
        <f>I9-F9</f>
        <v>4</v>
      </c>
      <c r="H9" s="198">
        <v>4</v>
      </c>
      <c r="I9" s="199">
        <v>4.125</v>
      </c>
      <c r="J9" s="200">
        <f>I9+F9</f>
        <v>4.25</v>
      </c>
      <c r="K9" s="200">
        <f>J9+F9</f>
        <v>4.375</v>
      </c>
      <c r="L9" s="200">
        <f>K9+F9</f>
        <v>4.5</v>
      </c>
    </row>
    <row r="10" spans="1:13" s="201" customFormat="1" ht="48" customHeight="1">
      <c r="A10" s="192" t="s">
        <v>519</v>
      </c>
      <c r="B10" s="193" t="s">
        <v>439</v>
      </c>
      <c r="C10" s="194" t="s">
        <v>440</v>
      </c>
      <c r="D10" s="195">
        <v>0.125</v>
      </c>
      <c r="E10" s="196">
        <v>0.125</v>
      </c>
      <c r="F10" s="203">
        <v>0</v>
      </c>
      <c r="G10" s="204">
        <v>1</v>
      </c>
      <c r="H10" s="198">
        <v>1</v>
      </c>
      <c r="I10" s="199">
        <v>1</v>
      </c>
      <c r="J10" s="205">
        <v>1</v>
      </c>
      <c r="K10" s="205">
        <v>1</v>
      </c>
      <c r="L10" s="200">
        <f t="shared" ref="L10:L32" si="0">K10+F10</f>
        <v>1</v>
      </c>
    </row>
    <row r="11" spans="1:13" s="201" customFormat="1" ht="48" customHeight="1">
      <c r="A11" s="192" t="s">
        <v>520</v>
      </c>
      <c r="B11" s="193" t="s">
        <v>441</v>
      </c>
      <c r="C11" s="194" t="s">
        <v>442</v>
      </c>
      <c r="D11" s="195">
        <v>0.375</v>
      </c>
      <c r="E11" s="196">
        <v>0.375</v>
      </c>
      <c r="F11" s="195">
        <v>0.625</v>
      </c>
      <c r="G11" s="197" t="s">
        <v>521</v>
      </c>
      <c r="H11" s="206" t="s">
        <v>522</v>
      </c>
      <c r="I11" s="207" t="s">
        <v>443</v>
      </c>
      <c r="J11" s="200" t="s">
        <v>523</v>
      </c>
      <c r="K11" s="200" t="s">
        <v>524</v>
      </c>
      <c r="L11" s="200">
        <f t="shared" si="0"/>
        <v>21.375</v>
      </c>
    </row>
    <row r="12" spans="1:13" s="201" customFormat="1" ht="48" customHeight="1">
      <c r="A12" s="192" t="s">
        <v>525</v>
      </c>
      <c r="B12" s="193" t="s">
        <v>444</v>
      </c>
      <c r="C12" s="194" t="s">
        <v>445</v>
      </c>
      <c r="D12" s="195">
        <v>0.375</v>
      </c>
      <c r="E12" s="196">
        <v>0.375</v>
      </c>
      <c r="F12" s="195">
        <v>0.625</v>
      </c>
      <c r="G12" s="197" t="s">
        <v>526</v>
      </c>
      <c r="H12" s="198">
        <v>18</v>
      </c>
      <c r="I12" s="199">
        <v>18</v>
      </c>
      <c r="J12" s="200" t="s">
        <v>527</v>
      </c>
      <c r="K12" s="200" t="s">
        <v>528</v>
      </c>
      <c r="L12" s="200">
        <f t="shared" si="0"/>
        <v>19.875</v>
      </c>
    </row>
    <row r="13" spans="1:13" s="201" customFormat="1" ht="48" customHeight="1">
      <c r="A13" s="192" t="s">
        <v>529</v>
      </c>
      <c r="B13" s="193" t="s">
        <v>446</v>
      </c>
      <c r="C13" s="194" t="s">
        <v>447</v>
      </c>
      <c r="D13" s="195">
        <v>0.375</v>
      </c>
      <c r="E13" s="196">
        <v>0.375</v>
      </c>
      <c r="F13" s="195">
        <v>0.625</v>
      </c>
      <c r="G13" s="197" t="s">
        <v>530</v>
      </c>
      <c r="H13" s="198">
        <v>19</v>
      </c>
      <c r="I13" s="199">
        <v>19</v>
      </c>
      <c r="J13" s="200" t="s">
        <v>531</v>
      </c>
      <c r="K13" s="200" t="s">
        <v>532</v>
      </c>
      <c r="L13" s="200">
        <f t="shared" si="0"/>
        <v>20.875</v>
      </c>
    </row>
    <row r="14" spans="1:13" s="201" customFormat="1" ht="48" customHeight="1">
      <c r="A14" s="192" t="s">
        <v>533</v>
      </c>
      <c r="B14" s="193" t="s">
        <v>448</v>
      </c>
      <c r="C14" s="194" t="s">
        <v>534</v>
      </c>
      <c r="D14" s="195">
        <v>0.25</v>
      </c>
      <c r="E14" s="202">
        <v>0.375</v>
      </c>
      <c r="F14" s="195">
        <v>0.25</v>
      </c>
      <c r="G14" s="204">
        <f>I14-F14</f>
        <v>12.5</v>
      </c>
      <c r="H14" s="206" t="s">
        <v>535</v>
      </c>
      <c r="I14" s="207">
        <v>12.75</v>
      </c>
      <c r="J14" s="200">
        <f>I14+F14</f>
        <v>13</v>
      </c>
      <c r="K14" s="200">
        <f>J14+F14</f>
        <v>13.25</v>
      </c>
      <c r="L14" s="200">
        <f>K14+F14</f>
        <v>13.5</v>
      </c>
    </row>
    <row r="15" spans="1:13" s="201" customFormat="1" ht="48" customHeight="1">
      <c r="A15" s="192" t="s">
        <v>536</v>
      </c>
      <c r="B15" s="193" t="s">
        <v>449</v>
      </c>
      <c r="C15" s="194" t="s">
        <v>537</v>
      </c>
      <c r="D15" s="195">
        <v>0.125</v>
      </c>
      <c r="E15" s="196">
        <v>0.125</v>
      </c>
      <c r="F15" s="208">
        <v>0</v>
      </c>
      <c r="G15" s="197" t="s">
        <v>538</v>
      </c>
      <c r="H15" s="206" t="s">
        <v>538</v>
      </c>
      <c r="I15" s="207" t="s">
        <v>450</v>
      </c>
      <c r="J15" s="200" t="s">
        <v>538</v>
      </c>
      <c r="K15" s="200" t="s">
        <v>538</v>
      </c>
      <c r="L15" s="200">
        <f t="shared" si="0"/>
        <v>1.75</v>
      </c>
    </row>
    <row r="16" spans="1:13" s="201" customFormat="1" ht="48" customHeight="1">
      <c r="A16" s="192" t="s">
        <v>539</v>
      </c>
      <c r="B16" s="193" t="s">
        <v>540</v>
      </c>
      <c r="C16" s="194" t="s">
        <v>541</v>
      </c>
      <c r="D16" s="195">
        <v>0.125</v>
      </c>
      <c r="E16" s="196">
        <v>0.125</v>
      </c>
      <c r="F16" s="208">
        <v>0</v>
      </c>
      <c r="G16" s="197" t="s">
        <v>542</v>
      </c>
      <c r="H16" s="206" t="s">
        <v>542</v>
      </c>
      <c r="I16" s="207" t="s">
        <v>451</v>
      </c>
      <c r="J16" s="200" t="s">
        <v>542</v>
      </c>
      <c r="K16" s="200">
        <v>0.5</v>
      </c>
      <c r="L16" s="200">
        <f t="shared" si="0"/>
        <v>0.5</v>
      </c>
    </row>
    <row r="17" spans="1:18" s="201" customFormat="1" ht="48" customHeight="1">
      <c r="A17" s="192" t="s">
        <v>543</v>
      </c>
      <c r="B17" s="193" t="s">
        <v>544</v>
      </c>
      <c r="C17" s="194" t="s">
        <v>545</v>
      </c>
      <c r="D17" s="195">
        <v>0.375</v>
      </c>
      <c r="E17" s="202">
        <v>0.5</v>
      </c>
      <c r="F17" s="195">
        <v>1</v>
      </c>
      <c r="G17" s="197">
        <f>I17-0.5</f>
        <v>28.875</v>
      </c>
      <c r="H17" s="206">
        <v>28.25</v>
      </c>
      <c r="I17" s="207">
        <v>29.375</v>
      </c>
      <c r="J17" s="200">
        <f>I17+F17</f>
        <v>30.375</v>
      </c>
      <c r="K17" s="200">
        <f>J17+F17</f>
        <v>31.375</v>
      </c>
      <c r="L17" s="209">
        <f>K17+F17</f>
        <v>32.375</v>
      </c>
      <c r="M17" s="572"/>
      <c r="N17" s="572"/>
      <c r="O17" s="572"/>
      <c r="P17" s="572"/>
    </row>
    <row r="18" spans="1:18" s="201" customFormat="1" ht="76.5" customHeight="1">
      <c r="A18" s="192" t="s">
        <v>546</v>
      </c>
      <c r="B18" s="193" t="s">
        <v>547</v>
      </c>
      <c r="C18" s="210" t="s">
        <v>548</v>
      </c>
      <c r="D18" s="211">
        <v>0.25</v>
      </c>
      <c r="E18" s="196">
        <v>0.25</v>
      </c>
      <c r="F18" s="211">
        <v>0.875</v>
      </c>
      <c r="G18" s="212">
        <v>24.25</v>
      </c>
      <c r="H18" s="213"/>
      <c r="I18" s="212">
        <v>24.5</v>
      </c>
      <c r="J18" s="212">
        <v>25.5</v>
      </c>
      <c r="K18" s="212">
        <v>26.25</v>
      </c>
      <c r="L18" s="214">
        <v>27.25</v>
      </c>
      <c r="M18" s="215" t="s">
        <v>549</v>
      </c>
      <c r="N18" s="216"/>
      <c r="O18" s="216"/>
      <c r="P18" s="216"/>
      <c r="Q18" s="217"/>
      <c r="R18" s="217"/>
    </row>
    <row r="19" spans="1:18" s="201" customFormat="1" ht="48" customHeight="1">
      <c r="A19" s="192" t="s">
        <v>550</v>
      </c>
      <c r="B19" s="193" t="s">
        <v>452</v>
      </c>
      <c r="C19" s="194" t="s">
        <v>551</v>
      </c>
      <c r="D19" s="195">
        <v>1</v>
      </c>
      <c r="E19" s="196">
        <v>1</v>
      </c>
      <c r="F19" s="195">
        <v>2.5</v>
      </c>
      <c r="G19" s="197" t="s">
        <v>552</v>
      </c>
      <c r="H19" s="198">
        <v>49</v>
      </c>
      <c r="I19" s="199">
        <v>49</v>
      </c>
      <c r="J19" s="200" t="s">
        <v>553</v>
      </c>
      <c r="K19" s="205">
        <v>54</v>
      </c>
      <c r="L19" s="200">
        <f t="shared" si="0"/>
        <v>56.5</v>
      </c>
    </row>
    <row r="20" spans="1:18" s="201" customFormat="1" ht="48" customHeight="1">
      <c r="A20" s="192" t="s">
        <v>554</v>
      </c>
      <c r="B20" s="193" t="s">
        <v>555</v>
      </c>
      <c r="C20" s="194" t="s">
        <v>556</v>
      </c>
      <c r="D20" s="195">
        <v>1</v>
      </c>
      <c r="E20" s="196">
        <v>1</v>
      </c>
      <c r="F20" s="195">
        <v>2.5</v>
      </c>
      <c r="G20" s="204">
        <v>39</v>
      </c>
      <c r="H20" s="206" t="s">
        <v>557</v>
      </c>
      <c r="I20" s="207" t="s">
        <v>453</v>
      </c>
      <c r="J20" s="205">
        <v>44</v>
      </c>
      <c r="K20" s="200" t="s">
        <v>552</v>
      </c>
      <c r="L20" s="200">
        <f t="shared" si="0"/>
        <v>49</v>
      </c>
    </row>
    <row r="21" spans="1:18" s="201" customFormat="1" ht="48" customHeight="1">
      <c r="A21" s="192" t="s">
        <v>558</v>
      </c>
      <c r="B21" s="193" t="s">
        <v>559</v>
      </c>
      <c r="C21" s="194" t="s">
        <v>560</v>
      </c>
      <c r="D21" s="195">
        <v>1</v>
      </c>
      <c r="E21" s="196">
        <v>1</v>
      </c>
      <c r="F21" s="195">
        <v>2.5</v>
      </c>
      <c r="G21" s="204">
        <v>43</v>
      </c>
      <c r="H21" s="206" t="s">
        <v>561</v>
      </c>
      <c r="I21" s="207" t="s">
        <v>454</v>
      </c>
      <c r="J21" s="205">
        <v>48</v>
      </c>
      <c r="K21" s="200" t="s">
        <v>562</v>
      </c>
      <c r="L21" s="200">
        <f t="shared" si="0"/>
        <v>53</v>
      </c>
    </row>
    <row r="22" spans="1:18" s="201" customFormat="1" ht="48" customHeight="1">
      <c r="A22" s="192" t="s">
        <v>563</v>
      </c>
      <c r="B22" s="193" t="s">
        <v>455</v>
      </c>
      <c r="C22" s="194" t="s">
        <v>456</v>
      </c>
      <c r="D22" s="195">
        <v>0.125</v>
      </c>
      <c r="E22" s="196">
        <v>0.125</v>
      </c>
      <c r="F22" s="208">
        <v>0</v>
      </c>
      <c r="G22" s="204">
        <v>3</v>
      </c>
      <c r="H22" s="198">
        <v>3</v>
      </c>
      <c r="I22" s="199">
        <v>3</v>
      </c>
      <c r="J22" s="205">
        <v>3</v>
      </c>
      <c r="K22" s="205">
        <v>3</v>
      </c>
      <c r="L22" s="200">
        <f t="shared" si="0"/>
        <v>3</v>
      </c>
    </row>
    <row r="23" spans="1:18" s="201" customFormat="1" ht="48" customHeight="1">
      <c r="A23" s="192" t="s">
        <v>564</v>
      </c>
      <c r="B23" s="193" t="s">
        <v>457</v>
      </c>
      <c r="C23" s="194" t="s">
        <v>565</v>
      </c>
      <c r="D23" s="195">
        <v>0.625</v>
      </c>
      <c r="E23" s="196">
        <v>0.625</v>
      </c>
      <c r="F23" s="195">
        <v>0.875</v>
      </c>
      <c r="G23" s="197">
        <f>I23-0.625</f>
        <v>35.875</v>
      </c>
      <c r="H23" s="206" t="s">
        <v>458</v>
      </c>
      <c r="I23" s="207">
        <v>36.5</v>
      </c>
      <c r="J23" s="200">
        <f>I23+F23</f>
        <v>37.375</v>
      </c>
      <c r="K23" s="200">
        <f>J23+F23</f>
        <v>38.25</v>
      </c>
      <c r="L23" s="200">
        <f>K23+F23</f>
        <v>39.125</v>
      </c>
    </row>
    <row r="24" spans="1:18" s="201" customFormat="1" ht="48" customHeight="1">
      <c r="A24" s="192" t="s">
        <v>566</v>
      </c>
      <c r="B24" s="193" t="s">
        <v>459</v>
      </c>
      <c r="C24" s="194" t="s">
        <v>567</v>
      </c>
      <c r="D24" s="195">
        <v>0.375</v>
      </c>
      <c r="E24" s="202">
        <v>0.5</v>
      </c>
      <c r="F24" s="195">
        <v>0.625</v>
      </c>
      <c r="G24" s="197" t="s">
        <v>568</v>
      </c>
      <c r="H24" s="198">
        <v>21</v>
      </c>
      <c r="I24" s="199">
        <v>21</v>
      </c>
      <c r="J24" s="200" t="s">
        <v>569</v>
      </c>
      <c r="K24" s="200" t="s">
        <v>570</v>
      </c>
      <c r="L24" s="200">
        <f t="shared" si="0"/>
        <v>22.875</v>
      </c>
    </row>
    <row r="25" spans="1:18" s="201" customFormat="1" ht="48" customHeight="1">
      <c r="A25" s="192" t="s">
        <v>571</v>
      </c>
      <c r="B25" s="193" t="s">
        <v>572</v>
      </c>
      <c r="C25" s="194" t="s">
        <v>460</v>
      </c>
      <c r="D25" s="195" t="s">
        <v>461</v>
      </c>
      <c r="E25" s="196"/>
      <c r="F25" s="208">
        <v>0</v>
      </c>
      <c r="G25" s="204">
        <v>10</v>
      </c>
      <c r="H25" s="198">
        <v>10</v>
      </c>
      <c r="I25" s="199">
        <v>10</v>
      </c>
      <c r="J25" s="205">
        <v>10</v>
      </c>
      <c r="K25" s="205">
        <v>10</v>
      </c>
      <c r="L25" s="200">
        <f t="shared" si="0"/>
        <v>10</v>
      </c>
    </row>
    <row r="26" spans="1:18" s="201" customFormat="1" ht="48" customHeight="1">
      <c r="A26" s="192" t="s">
        <v>573</v>
      </c>
      <c r="B26" s="193" t="s">
        <v>462</v>
      </c>
      <c r="C26" s="194" t="s">
        <v>463</v>
      </c>
      <c r="D26" s="195">
        <v>0.375</v>
      </c>
      <c r="E26" s="196">
        <v>0.375</v>
      </c>
      <c r="F26" s="195">
        <v>0.5</v>
      </c>
      <c r="G26" s="204">
        <v>15</v>
      </c>
      <c r="H26" s="206" t="s">
        <v>574</v>
      </c>
      <c r="I26" s="207" t="s">
        <v>464</v>
      </c>
      <c r="J26" s="205">
        <v>16</v>
      </c>
      <c r="K26" s="200" t="s">
        <v>575</v>
      </c>
      <c r="L26" s="200">
        <f t="shared" si="0"/>
        <v>17</v>
      </c>
    </row>
    <row r="27" spans="1:18" s="201" customFormat="1" ht="48" customHeight="1">
      <c r="A27" s="192" t="s">
        <v>576</v>
      </c>
      <c r="B27" s="193" t="s">
        <v>577</v>
      </c>
      <c r="C27" s="194" t="s">
        <v>465</v>
      </c>
      <c r="D27" s="195">
        <v>0.25</v>
      </c>
      <c r="E27" s="196">
        <v>0.25</v>
      </c>
      <c r="F27" s="195">
        <v>0.25</v>
      </c>
      <c r="G27" s="197" t="s">
        <v>515</v>
      </c>
      <c r="H27" s="198">
        <v>8</v>
      </c>
      <c r="I27" s="199">
        <v>8</v>
      </c>
      <c r="J27" s="200" t="s">
        <v>516</v>
      </c>
      <c r="K27" s="200" t="s">
        <v>517</v>
      </c>
      <c r="L27" s="200">
        <f t="shared" si="0"/>
        <v>8.75</v>
      </c>
    </row>
    <row r="28" spans="1:18" s="201" customFormat="1" ht="48" customHeight="1">
      <c r="A28" s="192" t="s">
        <v>578</v>
      </c>
      <c r="B28" s="193" t="s">
        <v>579</v>
      </c>
      <c r="C28" s="194" t="s">
        <v>466</v>
      </c>
      <c r="D28" s="195">
        <v>0.25</v>
      </c>
      <c r="E28" s="196">
        <v>0.25</v>
      </c>
      <c r="F28" s="195">
        <v>0.25</v>
      </c>
      <c r="G28" s="197" t="s">
        <v>580</v>
      </c>
      <c r="H28" s="198">
        <v>11</v>
      </c>
      <c r="I28" s="199">
        <v>11</v>
      </c>
      <c r="J28" s="200" t="s">
        <v>581</v>
      </c>
      <c r="K28" s="200" t="s">
        <v>582</v>
      </c>
      <c r="L28" s="200">
        <f t="shared" si="0"/>
        <v>11.75</v>
      </c>
    </row>
    <row r="29" spans="1:18" s="201" customFormat="1" ht="48" customHeight="1">
      <c r="A29" s="192" t="s">
        <v>583</v>
      </c>
      <c r="B29" s="194" t="s">
        <v>467</v>
      </c>
      <c r="C29" s="194" t="s">
        <v>468</v>
      </c>
      <c r="D29" s="195">
        <v>0.125</v>
      </c>
      <c r="E29" s="196">
        <v>0.125</v>
      </c>
      <c r="F29" s="208">
        <v>0</v>
      </c>
      <c r="G29" s="204">
        <v>3</v>
      </c>
      <c r="H29" s="198">
        <v>3</v>
      </c>
      <c r="I29" s="199">
        <v>3</v>
      </c>
      <c r="J29" s="205">
        <v>3</v>
      </c>
      <c r="K29" s="205">
        <v>3</v>
      </c>
      <c r="L29" s="200">
        <f t="shared" si="0"/>
        <v>3</v>
      </c>
    </row>
    <row r="30" spans="1:18" s="201" customFormat="1" ht="48" customHeight="1">
      <c r="A30" s="192" t="s">
        <v>584</v>
      </c>
      <c r="B30" s="193" t="s">
        <v>469</v>
      </c>
      <c r="C30" s="194" t="s">
        <v>470</v>
      </c>
      <c r="D30" s="195">
        <v>0.25</v>
      </c>
      <c r="E30" s="202">
        <v>0.5</v>
      </c>
      <c r="F30" s="195">
        <v>0.5</v>
      </c>
      <c r="G30" s="197">
        <f>I30-F30</f>
        <v>32.5</v>
      </c>
      <c r="H30" s="198">
        <v>32</v>
      </c>
      <c r="I30" s="199">
        <v>33</v>
      </c>
      <c r="J30" s="200">
        <f>I30+F30</f>
        <v>33.5</v>
      </c>
      <c r="K30" s="205">
        <f>J30+F30</f>
        <v>34</v>
      </c>
      <c r="L30" s="200">
        <f>K30+F30</f>
        <v>34.5</v>
      </c>
    </row>
    <row r="31" spans="1:18" s="201" customFormat="1" ht="48" customHeight="1">
      <c r="A31" s="192" t="s">
        <v>585</v>
      </c>
      <c r="B31" s="193" t="s">
        <v>471</v>
      </c>
      <c r="C31" s="194" t="s">
        <v>472</v>
      </c>
      <c r="D31" s="195" t="s">
        <v>461</v>
      </c>
      <c r="E31" s="196"/>
      <c r="F31" s="208">
        <v>0</v>
      </c>
      <c r="G31" s="204">
        <v>6</v>
      </c>
      <c r="H31" s="198">
        <v>6</v>
      </c>
      <c r="I31" s="199">
        <v>6</v>
      </c>
      <c r="J31" s="205">
        <v>6</v>
      </c>
      <c r="K31" s="205">
        <v>6</v>
      </c>
      <c r="L31" s="200">
        <f t="shared" si="0"/>
        <v>6</v>
      </c>
    </row>
    <row r="32" spans="1:18" s="201" customFormat="1" ht="48" customHeight="1">
      <c r="A32" s="192" t="s">
        <v>586</v>
      </c>
      <c r="B32" s="194" t="s">
        <v>473</v>
      </c>
      <c r="C32" s="194" t="s">
        <v>474</v>
      </c>
      <c r="D32" s="195">
        <v>0.25</v>
      </c>
      <c r="E32" s="196">
        <v>0.25</v>
      </c>
      <c r="F32" s="195">
        <v>0.25</v>
      </c>
      <c r="G32" s="197" t="s">
        <v>581</v>
      </c>
      <c r="H32" s="206" t="s">
        <v>582</v>
      </c>
      <c r="I32" s="207" t="s">
        <v>475</v>
      </c>
      <c r="J32" s="200" t="s">
        <v>587</v>
      </c>
      <c r="K32" s="205">
        <v>12</v>
      </c>
      <c r="L32" s="200">
        <f t="shared" si="0"/>
        <v>12.25</v>
      </c>
    </row>
    <row r="33" spans="1:12" s="201" customFormat="1" ht="42.75" customHeight="1">
      <c r="A33" s="192" t="s">
        <v>588</v>
      </c>
      <c r="B33" s="193" t="s">
        <v>476</v>
      </c>
      <c r="C33" s="194" t="s">
        <v>477</v>
      </c>
      <c r="D33" s="195">
        <v>0.25</v>
      </c>
      <c r="E33" s="196">
        <v>0.25</v>
      </c>
      <c r="F33" s="195">
        <v>0.25</v>
      </c>
      <c r="G33" s="197">
        <f>I33-F33</f>
        <v>15.25</v>
      </c>
      <c r="H33" s="198">
        <v>15</v>
      </c>
      <c r="I33" s="199">
        <v>15.5</v>
      </c>
      <c r="J33" s="200">
        <f>I33+F33</f>
        <v>15.75</v>
      </c>
      <c r="K33" s="200">
        <f>J33+F33</f>
        <v>16</v>
      </c>
      <c r="L33" s="200">
        <f>K33+F33</f>
        <v>16.25</v>
      </c>
    </row>
    <row r="34" spans="1:12" s="201" customFormat="1" ht="42.75" customHeight="1">
      <c r="A34" s="192" t="s">
        <v>589</v>
      </c>
      <c r="B34" s="193" t="s">
        <v>478</v>
      </c>
      <c r="C34" s="194" t="s">
        <v>590</v>
      </c>
      <c r="D34" s="195">
        <v>1</v>
      </c>
      <c r="E34" s="196">
        <v>1</v>
      </c>
      <c r="F34" s="195">
        <v>1</v>
      </c>
      <c r="G34" s="195">
        <v>49</v>
      </c>
      <c r="H34" s="218">
        <v>50</v>
      </c>
      <c r="I34" s="219">
        <v>50</v>
      </c>
      <c r="J34" s="195">
        <v>50</v>
      </c>
      <c r="K34" s="195">
        <v>51</v>
      </c>
      <c r="L34" s="195">
        <v>51</v>
      </c>
    </row>
    <row r="35" spans="1:12" s="201" customFormat="1" ht="42.75" customHeight="1">
      <c r="A35" s="192" t="s">
        <v>591</v>
      </c>
      <c r="B35" s="193" t="s">
        <v>484</v>
      </c>
      <c r="C35" s="194" t="s">
        <v>485</v>
      </c>
      <c r="D35" s="195">
        <v>0.25</v>
      </c>
      <c r="E35" s="196">
        <v>0.25</v>
      </c>
      <c r="F35" s="195">
        <v>0.125</v>
      </c>
      <c r="G35" s="197">
        <f>I35-F35</f>
        <v>6.625</v>
      </c>
      <c r="H35" s="206" t="s">
        <v>486</v>
      </c>
      <c r="I35" s="207">
        <v>6.75</v>
      </c>
      <c r="J35" s="200">
        <f>I35+F35</f>
        <v>6.875</v>
      </c>
      <c r="K35" s="200">
        <f>J35+F35</f>
        <v>7</v>
      </c>
      <c r="L35" s="200">
        <f>K35+F35</f>
        <v>7.125</v>
      </c>
    </row>
    <row r="36" spans="1:12" s="201" customFormat="1" ht="42.75" customHeight="1">
      <c r="A36" s="192" t="s">
        <v>592</v>
      </c>
      <c r="B36" s="193" t="s">
        <v>479</v>
      </c>
      <c r="C36" s="194" t="s">
        <v>480</v>
      </c>
      <c r="D36" s="195">
        <v>0.125</v>
      </c>
      <c r="E36" s="202">
        <v>0.25</v>
      </c>
      <c r="F36" s="195">
        <v>0.125</v>
      </c>
      <c r="G36" s="197">
        <f>I36-F36</f>
        <v>9.75</v>
      </c>
      <c r="H36" s="206" t="s">
        <v>481</v>
      </c>
      <c r="I36" s="207">
        <v>9.875</v>
      </c>
      <c r="J36" s="200">
        <f>I36+F36</f>
        <v>10</v>
      </c>
      <c r="K36" s="200">
        <f>J36+F36</f>
        <v>10.125</v>
      </c>
      <c r="L36" s="200">
        <f>K36+F36</f>
        <v>10.25</v>
      </c>
    </row>
    <row r="37" spans="1:12" s="201" customFormat="1" ht="42.75" customHeight="1">
      <c r="A37" s="192" t="s">
        <v>593</v>
      </c>
      <c r="B37" s="193" t="s">
        <v>594</v>
      </c>
      <c r="C37" s="194" t="s">
        <v>482</v>
      </c>
      <c r="D37" s="195">
        <v>0.375</v>
      </c>
      <c r="E37" s="196">
        <v>0.375</v>
      </c>
      <c r="F37" s="195">
        <v>0.25</v>
      </c>
      <c r="G37" s="197" t="s">
        <v>595</v>
      </c>
      <c r="H37" s="206" t="s">
        <v>596</v>
      </c>
      <c r="I37" s="207" t="s">
        <v>597</v>
      </c>
      <c r="J37" s="200" t="s">
        <v>596</v>
      </c>
      <c r="K37" s="205">
        <v>6</v>
      </c>
      <c r="L37" s="200">
        <f>K37</f>
        <v>6</v>
      </c>
    </row>
    <row r="38" spans="1:12" s="201" customFormat="1" ht="42.75" customHeight="1">
      <c r="A38" s="192" t="s">
        <v>598</v>
      </c>
      <c r="B38" s="193" t="s">
        <v>599</v>
      </c>
      <c r="C38" s="194" t="s">
        <v>483</v>
      </c>
      <c r="D38" s="195">
        <v>0.375</v>
      </c>
      <c r="E38" s="196">
        <v>0.375</v>
      </c>
      <c r="F38" s="220">
        <v>0.25</v>
      </c>
      <c r="G38" s="221">
        <v>7</v>
      </c>
      <c r="H38" s="222" t="s">
        <v>600</v>
      </c>
      <c r="I38" s="223" t="s">
        <v>601</v>
      </c>
      <c r="J38" s="224" t="s">
        <v>600</v>
      </c>
      <c r="K38" s="224" t="s">
        <v>602</v>
      </c>
      <c r="L38" s="224" t="str">
        <f>K38</f>
        <v>7 1/2</v>
      </c>
    </row>
    <row r="39" spans="1:12" s="201" customFormat="1" ht="42.75" hidden="1" customHeight="1">
      <c r="A39" s="225"/>
      <c r="B39" s="226"/>
      <c r="C39" s="194"/>
      <c r="D39" s="227"/>
      <c r="E39" s="573" t="s">
        <v>487</v>
      </c>
      <c r="F39" s="573"/>
      <c r="G39" s="573"/>
      <c r="H39" s="573"/>
      <c r="I39" s="573"/>
      <c r="J39" s="573"/>
      <c r="K39" s="573"/>
      <c r="L39" s="573"/>
    </row>
    <row r="40" spans="1:12" ht="55.5" customHeight="1">
      <c r="A40" s="167" t="s">
        <v>603</v>
      </c>
      <c r="C40" s="229" t="s">
        <v>604</v>
      </c>
      <c r="G40" s="570" t="s">
        <v>605</v>
      </c>
      <c r="H40" s="570"/>
      <c r="I40" s="570"/>
      <c r="J40" s="570"/>
      <c r="K40" s="570"/>
      <c r="L40" s="570"/>
    </row>
  </sheetData>
  <mergeCells count="6">
    <mergeCell ref="G40:L40"/>
    <mergeCell ref="A1:L1"/>
    <mergeCell ref="A2:L2"/>
    <mergeCell ref="B6:L6"/>
    <mergeCell ref="M17:P17"/>
    <mergeCell ref="E39:L39"/>
  </mergeCells>
  <pageMargins left="0.25" right="0.25" top="0.75" bottom="0.75" header="0.3" footer="0.3"/>
  <pageSetup paperSize="9" scale="3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37064-5BAB-4F10-8E2C-79F7D6888437}">
  <sheetPr>
    <pageSetUpPr fitToPage="1"/>
  </sheetPr>
  <dimension ref="A1:H62"/>
  <sheetViews>
    <sheetView topLeftCell="A11" zoomScale="85" zoomScaleNormal="85" zoomScaleSheetLayoutView="85" zoomScalePageLayoutView="70" workbookViewId="0">
      <selection activeCell="F9" sqref="F9"/>
    </sheetView>
  </sheetViews>
  <sheetFormatPr defaultColWidth="9.85546875" defaultRowHeight="17.25"/>
  <cols>
    <col min="1" max="1" width="5.42578125" style="51" bestFit="1" customWidth="1"/>
    <col min="2" max="2" width="19.7109375" style="51" customWidth="1"/>
    <col min="3" max="3" width="10.5703125" style="51" customWidth="1"/>
    <col min="4" max="4" width="20" style="51" customWidth="1"/>
    <col min="5" max="5" width="2.28515625" style="51" customWidth="1"/>
    <col min="6" max="6" width="15.85546875" style="51" customWidth="1"/>
    <col min="7" max="7" width="19.28515625" style="51" customWidth="1"/>
    <col min="8" max="8" width="45.5703125" style="51" customWidth="1"/>
    <col min="9" max="254" width="9.85546875" style="51"/>
    <col min="255" max="255" width="3.85546875" style="51" customWidth="1"/>
    <col min="256" max="257" width="9.5703125" style="51" customWidth="1"/>
    <col min="258" max="259" width="14.7109375" style="51" customWidth="1"/>
    <col min="260" max="260" width="0" style="51" hidden="1" customWidth="1"/>
    <col min="261" max="267" width="9.5703125" style="51" customWidth="1"/>
    <col min="268" max="510" width="9.85546875" style="51"/>
    <col min="511" max="511" width="3.85546875" style="51" customWidth="1"/>
    <col min="512" max="513" width="9.5703125" style="51" customWidth="1"/>
    <col min="514" max="515" width="14.7109375" style="51" customWidth="1"/>
    <col min="516" max="516" width="0" style="51" hidden="1" customWidth="1"/>
    <col min="517" max="523" width="9.5703125" style="51" customWidth="1"/>
    <col min="524" max="766" width="9.85546875" style="51"/>
    <col min="767" max="767" width="3.85546875" style="51" customWidth="1"/>
    <col min="768" max="769" width="9.5703125" style="51" customWidth="1"/>
    <col min="770" max="771" width="14.7109375" style="51" customWidth="1"/>
    <col min="772" max="772" width="0" style="51" hidden="1" customWidth="1"/>
    <col min="773" max="779" width="9.5703125" style="51" customWidth="1"/>
    <col min="780" max="1022" width="9.85546875" style="51"/>
    <col min="1023" max="1023" width="3.85546875" style="51" customWidth="1"/>
    <col min="1024" max="1025" width="9.5703125" style="51" customWidth="1"/>
    <col min="1026" max="1027" width="14.7109375" style="51" customWidth="1"/>
    <col min="1028" max="1028" width="0" style="51" hidden="1" customWidth="1"/>
    <col min="1029" max="1035" width="9.5703125" style="51" customWidth="1"/>
    <col min="1036" max="1278" width="9.85546875" style="51"/>
    <col min="1279" max="1279" width="3.85546875" style="51" customWidth="1"/>
    <col min="1280" max="1281" width="9.5703125" style="51" customWidth="1"/>
    <col min="1282" max="1283" width="14.7109375" style="51" customWidth="1"/>
    <col min="1284" max="1284" width="0" style="51" hidden="1" customWidth="1"/>
    <col min="1285" max="1291" width="9.5703125" style="51" customWidth="1"/>
    <col min="1292" max="1534" width="9.85546875" style="51"/>
    <col min="1535" max="1535" width="3.85546875" style="51" customWidth="1"/>
    <col min="1536" max="1537" width="9.5703125" style="51" customWidth="1"/>
    <col min="1538" max="1539" width="14.7109375" style="51" customWidth="1"/>
    <col min="1540" max="1540" width="0" style="51" hidden="1" customWidth="1"/>
    <col min="1541" max="1547" width="9.5703125" style="51" customWidth="1"/>
    <col min="1548" max="1790" width="9.85546875" style="51"/>
    <col min="1791" max="1791" width="3.85546875" style="51" customWidth="1"/>
    <col min="1792" max="1793" width="9.5703125" style="51" customWidth="1"/>
    <col min="1794" max="1795" width="14.7109375" style="51" customWidth="1"/>
    <col min="1796" max="1796" width="0" style="51" hidden="1" customWidth="1"/>
    <col min="1797" max="1803" width="9.5703125" style="51" customWidth="1"/>
    <col min="1804" max="2046" width="9.85546875" style="51"/>
    <col min="2047" max="2047" width="3.85546875" style="51" customWidth="1"/>
    <col min="2048" max="2049" width="9.5703125" style="51" customWidth="1"/>
    <col min="2050" max="2051" width="14.7109375" style="51" customWidth="1"/>
    <col min="2052" max="2052" width="0" style="51" hidden="1" customWidth="1"/>
    <col min="2053" max="2059" width="9.5703125" style="51" customWidth="1"/>
    <col min="2060" max="2302" width="9.85546875" style="51"/>
    <col min="2303" max="2303" width="3.85546875" style="51" customWidth="1"/>
    <col min="2304" max="2305" width="9.5703125" style="51" customWidth="1"/>
    <col min="2306" max="2307" width="14.7109375" style="51" customWidth="1"/>
    <col min="2308" max="2308" width="0" style="51" hidden="1" customWidth="1"/>
    <col min="2309" max="2315" width="9.5703125" style="51" customWidth="1"/>
    <col min="2316" max="2558" width="9.85546875" style="51"/>
    <col min="2559" max="2559" width="3.85546875" style="51" customWidth="1"/>
    <col min="2560" max="2561" width="9.5703125" style="51" customWidth="1"/>
    <col min="2562" max="2563" width="14.7109375" style="51" customWidth="1"/>
    <col min="2564" max="2564" width="0" style="51" hidden="1" customWidth="1"/>
    <col min="2565" max="2571" width="9.5703125" style="51" customWidth="1"/>
    <col min="2572" max="2814" width="9.85546875" style="51"/>
    <col min="2815" max="2815" width="3.85546875" style="51" customWidth="1"/>
    <col min="2816" max="2817" width="9.5703125" style="51" customWidth="1"/>
    <col min="2818" max="2819" width="14.7109375" style="51" customWidth="1"/>
    <col min="2820" max="2820" width="0" style="51" hidden="1" customWidth="1"/>
    <col min="2821" max="2827" width="9.5703125" style="51" customWidth="1"/>
    <col min="2828" max="3070" width="9.85546875" style="51"/>
    <col min="3071" max="3071" width="3.85546875" style="51" customWidth="1"/>
    <col min="3072" max="3073" width="9.5703125" style="51" customWidth="1"/>
    <col min="3074" max="3075" width="14.7109375" style="51" customWidth="1"/>
    <col min="3076" max="3076" width="0" style="51" hidden="1" customWidth="1"/>
    <col min="3077" max="3083" width="9.5703125" style="51" customWidth="1"/>
    <col min="3084" max="3326" width="9.85546875" style="51"/>
    <col min="3327" max="3327" width="3.85546875" style="51" customWidth="1"/>
    <col min="3328" max="3329" width="9.5703125" style="51" customWidth="1"/>
    <col min="3330" max="3331" width="14.7109375" style="51" customWidth="1"/>
    <col min="3332" max="3332" width="0" style="51" hidden="1" customWidth="1"/>
    <col min="3333" max="3339" width="9.5703125" style="51" customWidth="1"/>
    <col min="3340" max="3582" width="9.85546875" style="51"/>
    <col min="3583" max="3583" width="3.85546875" style="51" customWidth="1"/>
    <col min="3584" max="3585" width="9.5703125" style="51" customWidth="1"/>
    <col min="3586" max="3587" width="14.7109375" style="51" customWidth="1"/>
    <col min="3588" max="3588" width="0" style="51" hidden="1" customWidth="1"/>
    <col min="3589" max="3595" width="9.5703125" style="51" customWidth="1"/>
    <col min="3596" max="3838" width="9.85546875" style="51"/>
    <col min="3839" max="3839" width="3.85546875" style="51" customWidth="1"/>
    <col min="3840" max="3841" width="9.5703125" style="51" customWidth="1"/>
    <col min="3842" max="3843" width="14.7109375" style="51" customWidth="1"/>
    <col min="3844" max="3844" width="0" style="51" hidden="1" customWidth="1"/>
    <col min="3845" max="3851" width="9.5703125" style="51" customWidth="1"/>
    <col min="3852" max="4094" width="9.85546875" style="51"/>
    <col min="4095" max="4095" width="3.85546875" style="51" customWidth="1"/>
    <col min="4096" max="4097" width="9.5703125" style="51" customWidth="1"/>
    <col min="4098" max="4099" width="14.7109375" style="51" customWidth="1"/>
    <col min="4100" max="4100" width="0" style="51" hidden="1" customWidth="1"/>
    <col min="4101" max="4107" width="9.5703125" style="51" customWidth="1"/>
    <col min="4108" max="4350" width="9.85546875" style="51"/>
    <col min="4351" max="4351" width="3.85546875" style="51" customWidth="1"/>
    <col min="4352" max="4353" width="9.5703125" style="51" customWidth="1"/>
    <col min="4354" max="4355" width="14.7109375" style="51" customWidth="1"/>
    <col min="4356" max="4356" width="0" style="51" hidden="1" customWidth="1"/>
    <col min="4357" max="4363" width="9.5703125" style="51" customWidth="1"/>
    <col min="4364" max="4606" width="9.85546875" style="51"/>
    <col min="4607" max="4607" width="3.85546875" style="51" customWidth="1"/>
    <col min="4608" max="4609" width="9.5703125" style="51" customWidth="1"/>
    <col min="4610" max="4611" width="14.7109375" style="51" customWidth="1"/>
    <col min="4612" max="4612" width="0" style="51" hidden="1" customWidth="1"/>
    <col min="4613" max="4619" width="9.5703125" style="51" customWidth="1"/>
    <col min="4620" max="4862" width="9.85546875" style="51"/>
    <col min="4863" max="4863" width="3.85546875" style="51" customWidth="1"/>
    <col min="4864" max="4865" width="9.5703125" style="51" customWidth="1"/>
    <col min="4866" max="4867" width="14.7109375" style="51" customWidth="1"/>
    <col min="4868" max="4868" width="0" style="51" hidden="1" customWidth="1"/>
    <col min="4869" max="4875" width="9.5703125" style="51" customWidth="1"/>
    <col min="4876" max="5118" width="9.85546875" style="51"/>
    <col min="5119" max="5119" width="3.85546875" style="51" customWidth="1"/>
    <col min="5120" max="5121" width="9.5703125" style="51" customWidth="1"/>
    <col min="5122" max="5123" width="14.7109375" style="51" customWidth="1"/>
    <col min="5124" max="5124" width="0" style="51" hidden="1" customWidth="1"/>
    <col min="5125" max="5131" width="9.5703125" style="51" customWidth="1"/>
    <col min="5132" max="5374" width="9.85546875" style="51"/>
    <col min="5375" max="5375" width="3.85546875" style="51" customWidth="1"/>
    <col min="5376" max="5377" width="9.5703125" style="51" customWidth="1"/>
    <col min="5378" max="5379" width="14.7109375" style="51" customWidth="1"/>
    <col min="5380" max="5380" width="0" style="51" hidden="1" customWidth="1"/>
    <col min="5381" max="5387" width="9.5703125" style="51" customWidth="1"/>
    <col min="5388" max="5630" width="9.85546875" style="51"/>
    <col min="5631" max="5631" width="3.85546875" style="51" customWidth="1"/>
    <col min="5632" max="5633" width="9.5703125" style="51" customWidth="1"/>
    <col min="5634" max="5635" width="14.7109375" style="51" customWidth="1"/>
    <col min="5636" max="5636" width="0" style="51" hidden="1" customWidth="1"/>
    <col min="5637" max="5643" width="9.5703125" style="51" customWidth="1"/>
    <col min="5644" max="5886" width="9.85546875" style="51"/>
    <col min="5887" max="5887" width="3.85546875" style="51" customWidth="1"/>
    <col min="5888" max="5889" width="9.5703125" style="51" customWidth="1"/>
    <col min="5890" max="5891" width="14.7109375" style="51" customWidth="1"/>
    <col min="5892" max="5892" width="0" style="51" hidden="1" customWidth="1"/>
    <col min="5893" max="5899" width="9.5703125" style="51" customWidth="1"/>
    <col min="5900" max="6142" width="9.85546875" style="51"/>
    <col min="6143" max="6143" width="3.85546875" style="51" customWidth="1"/>
    <col min="6144" max="6145" width="9.5703125" style="51" customWidth="1"/>
    <col min="6146" max="6147" width="14.7109375" style="51" customWidth="1"/>
    <col min="6148" max="6148" width="0" style="51" hidden="1" customWidth="1"/>
    <col min="6149" max="6155" width="9.5703125" style="51" customWidth="1"/>
    <col min="6156" max="6398" width="9.85546875" style="51"/>
    <col min="6399" max="6399" width="3.85546875" style="51" customWidth="1"/>
    <col min="6400" max="6401" width="9.5703125" style="51" customWidth="1"/>
    <col min="6402" max="6403" width="14.7109375" style="51" customWidth="1"/>
    <col min="6404" max="6404" width="0" style="51" hidden="1" customWidth="1"/>
    <col min="6405" max="6411" width="9.5703125" style="51" customWidth="1"/>
    <col min="6412" max="6654" width="9.85546875" style="51"/>
    <col min="6655" max="6655" width="3.85546875" style="51" customWidth="1"/>
    <col min="6656" max="6657" width="9.5703125" style="51" customWidth="1"/>
    <col min="6658" max="6659" width="14.7109375" style="51" customWidth="1"/>
    <col min="6660" max="6660" width="0" style="51" hidden="1" customWidth="1"/>
    <col min="6661" max="6667" width="9.5703125" style="51" customWidth="1"/>
    <col min="6668" max="6910" width="9.85546875" style="51"/>
    <col min="6911" max="6911" width="3.85546875" style="51" customWidth="1"/>
    <col min="6912" max="6913" width="9.5703125" style="51" customWidth="1"/>
    <col min="6914" max="6915" width="14.7109375" style="51" customWidth="1"/>
    <col min="6916" max="6916" width="0" style="51" hidden="1" customWidth="1"/>
    <col min="6917" max="6923" width="9.5703125" style="51" customWidth="1"/>
    <col min="6924" max="7166" width="9.85546875" style="51"/>
    <col min="7167" max="7167" width="3.85546875" style="51" customWidth="1"/>
    <col min="7168" max="7169" width="9.5703125" style="51" customWidth="1"/>
    <col min="7170" max="7171" width="14.7109375" style="51" customWidth="1"/>
    <col min="7172" max="7172" width="0" style="51" hidden="1" customWidth="1"/>
    <col min="7173" max="7179" width="9.5703125" style="51" customWidth="1"/>
    <col min="7180" max="7422" width="9.85546875" style="51"/>
    <col min="7423" max="7423" width="3.85546875" style="51" customWidth="1"/>
    <col min="7424" max="7425" width="9.5703125" style="51" customWidth="1"/>
    <col min="7426" max="7427" width="14.7109375" style="51" customWidth="1"/>
    <col min="7428" max="7428" width="0" style="51" hidden="1" customWidth="1"/>
    <col min="7429" max="7435" width="9.5703125" style="51" customWidth="1"/>
    <col min="7436" max="7678" width="9.85546875" style="51"/>
    <col min="7679" max="7679" width="3.85546875" style="51" customWidth="1"/>
    <col min="7680" max="7681" width="9.5703125" style="51" customWidth="1"/>
    <col min="7682" max="7683" width="14.7109375" style="51" customWidth="1"/>
    <col min="7684" max="7684" width="0" style="51" hidden="1" customWidth="1"/>
    <col min="7685" max="7691" width="9.5703125" style="51" customWidth="1"/>
    <col min="7692" max="7934" width="9.85546875" style="51"/>
    <col min="7935" max="7935" width="3.85546875" style="51" customWidth="1"/>
    <col min="7936" max="7937" width="9.5703125" style="51" customWidth="1"/>
    <col min="7938" max="7939" width="14.7109375" style="51" customWidth="1"/>
    <col min="7940" max="7940" width="0" style="51" hidden="1" customWidth="1"/>
    <col min="7941" max="7947" width="9.5703125" style="51" customWidth="1"/>
    <col min="7948" max="8190" width="9.85546875" style="51"/>
    <col min="8191" max="8191" width="3.85546875" style="51" customWidth="1"/>
    <col min="8192" max="8193" width="9.5703125" style="51" customWidth="1"/>
    <col min="8194" max="8195" width="14.7109375" style="51" customWidth="1"/>
    <col min="8196" max="8196" width="0" style="51" hidden="1" customWidth="1"/>
    <col min="8197" max="8203" width="9.5703125" style="51" customWidth="1"/>
    <col min="8204" max="8446" width="9.85546875" style="51"/>
    <col min="8447" max="8447" width="3.85546875" style="51" customWidth="1"/>
    <col min="8448" max="8449" width="9.5703125" style="51" customWidth="1"/>
    <col min="8450" max="8451" width="14.7109375" style="51" customWidth="1"/>
    <col min="8452" max="8452" width="0" style="51" hidden="1" customWidth="1"/>
    <col min="8453" max="8459" width="9.5703125" style="51" customWidth="1"/>
    <col min="8460" max="8702" width="9.85546875" style="51"/>
    <col min="8703" max="8703" width="3.85546875" style="51" customWidth="1"/>
    <col min="8704" max="8705" width="9.5703125" style="51" customWidth="1"/>
    <col min="8706" max="8707" width="14.7109375" style="51" customWidth="1"/>
    <col min="8708" max="8708" width="0" style="51" hidden="1" customWidth="1"/>
    <col min="8709" max="8715" width="9.5703125" style="51" customWidth="1"/>
    <col min="8716" max="8958" width="9.85546875" style="51"/>
    <col min="8959" max="8959" width="3.85546875" style="51" customWidth="1"/>
    <col min="8960" max="8961" width="9.5703125" style="51" customWidth="1"/>
    <col min="8962" max="8963" width="14.7109375" style="51" customWidth="1"/>
    <col min="8964" max="8964" width="0" style="51" hidden="1" customWidth="1"/>
    <col min="8965" max="8971" width="9.5703125" style="51" customWidth="1"/>
    <col min="8972" max="9214" width="9.85546875" style="51"/>
    <col min="9215" max="9215" width="3.85546875" style="51" customWidth="1"/>
    <col min="9216" max="9217" width="9.5703125" style="51" customWidth="1"/>
    <col min="9218" max="9219" width="14.7109375" style="51" customWidth="1"/>
    <col min="9220" max="9220" width="0" style="51" hidden="1" customWidth="1"/>
    <col min="9221" max="9227" width="9.5703125" style="51" customWidth="1"/>
    <col min="9228" max="9470" width="9.85546875" style="51"/>
    <col min="9471" max="9471" width="3.85546875" style="51" customWidth="1"/>
    <col min="9472" max="9473" width="9.5703125" style="51" customWidth="1"/>
    <col min="9474" max="9475" width="14.7109375" style="51" customWidth="1"/>
    <col min="9476" max="9476" width="0" style="51" hidden="1" customWidth="1"/>
    <col min="9477" max="9483" width="9.5703125" style="51" customWidth="1"/>
    <col min="9484" max="9726" width="9.85546875" style="51"/>
    <col min="9727" max="9727" width="3.85546875" style="51" customWidth="1"/>
    <col min="9728" max="9729" width="9.5703125" style="51" customWidth="1"/>
    <col min="9730" max="9731" width="14.7109375" style="51" customWidth="1"/>
    <col min="9732" max="9732" width="0" style="51" hidden="1" customWidth="1"/>
    <col min="9733" max="9739" width="9.5703125" style="51" customWidth="1"/>
    <col min="9740" max="9982" width="9.85546875" style="51"/>
    <col min="9983" max="9983" width="3.85546875" style="51" customWidth="1"/>
    <col min="9984" max="9985" width="9.5703125" style="51" customWidth="1"/>
    <col min="9986" max="9987" width="14.7109375" style="51" customWidth="1"/>
    <col min="9988" max="9988" width="0" style="51" hidden="1" customWidth="1"/>
    <col min="9989" max="9995" width="9.5703125" style="51" customWidth="1"/>
    <col min="9996" max="10238" width="9.85546875" style="51"/>
    <col min="10239" max="10239" width="3.85546875" style="51" customWidth="1"/>
    <col min="10240" max="10241" width="9.5703125" style="51" customWidth="1"/>
    <col min="10242" max="10243" width="14.7109375" style="51" customWidth="1"/>
    <col min="10244" max="10244" width="0" style="51" hidden="1" customWidth="1"/>
    <col min="10245" max="10251" width="9.5703125" style="51" customWidth="1"/>
    <col min="10252" max="10494" width="9.85546875" style="51"/>
    <col min="10495" max="10495" width="3.85546875" style="51" customWidth="1"/>
    <col min="10496" max="10497" width="9.5703125" style="51" customWidth="1"/>
    <col min="10498" max="10499" width="14.7109375" style="51" customWidth="1"/>
    <col min="10500" max="10500" width="0" style="51" hidden="1" customWidth="1"/>
    <col min="10501" max="10507" width="9.5703125" style="51" customWidth="1"/>
    <col min="10508" max="10750" width="9.85546875" style="51"/>
    <col min="10751" max="10751" width="3.85546875" style="51" customWidth="1"/>
    <col min="10752" max="10753" width="9.5703125" style="51" customWidth="1"/>
    <col min="10754" max="10755" width="14.7109375" style="51" customWidth="1"/>
    <col min="10756" max="10756" width="0" style="51" hidden="1" customWidth="1"/>
    <col min="10757" max="10763" width="9.5703125" style="51" customWidth="1"/>
    <col min="10764" max="11006" width="9.85546875" style="51"/>
    <col min="11007" max="11007" width="3.85546875" style="51" customWidth="1"/>
    <col min="11008" max="11009" width="9.5703125" style="51" customWidth="1"/>
    <col min="11010" max="11011" width="14.7109375" style="51" customWidth="1"/>
    <col min="11012" max="11012" width="0" style="51" hidden="1" customWidth="1"/>
    <col min="11013" max="11019" width="9.5703125" style="51" customWidth="1"/>
    <col min="11020" max="11262" width="9.85546875" style="51"/>
    <col min="11263" max="11263" width="3.85546875" style="51" customWidth="1"/>
    <col min="11264" max="11265" width="9.5703125" style="51" customWidth="1"/>
    <col min="11266" max="11267" width="14.7109375" style="51" customWidth="1"/>
    <col min="11268" max="11268" width="0" style="51" hidden="1" customWidth="1"/>
    <col min="11269" max="11275" width="9.5703125" style="51" customWidth="1"/>
    <col min="11276" max="11518" width="9.85546875" style="51"/>
    <col min="11519" max="11519" width="3.85546875" style="51" customWidth="1"/>
    <col min="11520" max="11521" width="9.5703125" style="51" customWidth="1"/>
    <col min="11522" max="11523" width="14.7109375" style="51" customWidth="1"/>
    <col min="11524" max="11524" width="0" style="51" hidden="1" customWidth="1"/>
    <col min="11525" max="11531" width="9.5703125" style="51" customWidth="1"/>
    <col min="11532" max="11774" width="9.85546875" style="51"/>
    <col min="11775" max="11775" width="3.85546875" style="51" customWidth="1"/>
    <col min="11776" max="11777" width="9.5703125" style="51" customWidth="1"/>
    <col min="11778" max="11779" width="14.7109375" style="51" customWidth="1"/>
    <col min="11780" max="11780" width="0" style="51" hidden="1" customWidth="1"/>
    <col min="11781" max="11787" width="9.5703125" style="51" customWidth="1"/>
    <col min="11788" max="12030" width="9.85546875" style="51"/>
    <col min="12031" max="12031" width="3.85546875" style="51" customWidth="1"/>
    <col min="12032" max="12033" width="9.5703125" style="51" customWidth="1"/>
    <col min="12034" max="12035" width="14.7109375" style="51" customWidth="1"/>
    <col min="12036" max="12036" width="0" style="51" hidden="1" customWidth="1"/>
    <col min="12037" max="12043" width="9.5703125" style="51" customWidth="1"/>
    <col min="12044" max="12286" width="9.85546875" style="51"/>
    <col min="12287" max="12287" width="3.85546875" style="51" customWidth="1"/>
    <col min="12288" max="12289" width="9.5703125" style="51" customWidth="1"/>
    <col min="12290" max="12291" width="14.7109375" style="51" customWidth="1"/>
    <col min="12292" max="12292" width="0" style="51" hidden="1" customWidth="1"/>
    <col min="12293" max="12299" width="9.5703125" style="51" customWidth="1"/>
    <col min="12300" max="12542" width="9.85546875" style="51"/>
    <col min="12543" max="12543" width="3.85546875" style="51" customWidth="1"/>
    <col min="12544" max="12545" width="9.5703125" style="51" customWidth="1"/>
    <col min="12546" max="12547" width="14.7109375" style="51" customWidth="1"/>
    <col min="12548" max="12548" width="0" style="51" hidden="1" customWidth="1"/>
    <col min="12549" max="12555" width="9.5703125" style="51" customWidth="1"/>
    <col min="12556" max="12798" width="9.85546875" style="51"/>
    <col min="12799" max="12799" width="3.85546875" style="51" customWidth="1"/>
    <col min="12800" max="12801" width="9.5703125" style="51" customWidth="1"/>
    <col min="12802" max="12803" width="14.7109375" style="51" customWidth="1"/>
    <col min="12804" max="12804" width="0" style="51" hidden="1" customWidth="1"/>
    <col min="12805" max="12811" width="9.5703125" style="51" customWidth="1"/>
    <col min="12812" max="13054" width="9.85546875" style="51"/>
    <col min="13055" max="13055" width="3.85546875" style="51" customWidth="1"/>
    <col min="13056" max="13057" width="9.5703125" style="51" customWidth="1"/>
    <col min="13058" max="13059" width="14.7109375" style="51" customWidth="1"/>
    <col min="13060" max="13060" width="0" style="51" hidden="1" customWidth="1"/>
    <col min="13061" max="13067" width="9.5703125" style="51" customWidth="1"/>
    <col min="13068" max="13310" width="9.85546875" style="51"/>
    <col min="13311" max="13311" width="3.85546875" style="51" customWidth="1"/>
    <col min="13312" max="13313" width="9.5703125" style="51" customWidth="1"/>
    <col min="13314" max="13315" width="14.7109375" style="51" customWidth="1"/>
    <col min="13316" max="13316" width="0" style="51" hidden="1" customWidth="1"/>
    <col min="13317" max="13323" width="9.5703125" style="51" customWidth="1"/>
    <col min="13324" max="13566" width="9.85546875" style="51"/>
    <col min="13567" max="13567" width="3.85546875" style="51" customWidth="1"/>
    <col min="13568" max="13569" width="9.5703125" style="51" customWidth="1"/>
    <col min="13570" max="13571" width="14.7109375" style="51" customWidth="1"/>
    <col min="13572" max="13572" width="0" style="51" hidden="1" customWidth="1"/>
    <col min="13573" max="13579" width="9.5703125" style="51" customWidth="1"/>
    <col min="13580" max="13822" width="9.85546875" style="51"/>
    <col min="13823" max="13823" width="3.85546875" style="51" customWidth="1"/>
    <col min="13824" max="13825" width="9.5703125" style="51" customWidth="1"/>
    <col min="13826" max="13827" width="14.7109375" style="51" customWidth="1"/>
    <col min="13828" max="13828" width="0" style="51" hidden="1" customWidth="1"/>
    <col min="13829" max="13835" width="9.5703125" style="51" customWidth="1"/>
    <col min="13836" max="14078" width="9.85546875" style="51"/>
    <col min="14079" max="14079" width="3.85546875" style="51" customWidth="1"/>
    <col min="14080" max="14081" width="9.5703125" style="51" customWidth="1"/>
    <col min="14082" max="14083" width="14.7109375" style="51" customWidth="1"/>
    <col min="14084" max="14084" width="0" style="51" hidden="1" customWidth="1"/>
    <col min="14085" max="14091" width="9.5703125" style="51" customWidth="1"/>
    <col min="14092" max="14334" width="9.85546875" style="51"/>
    <col min="14335" max="14335" width="3.85546875" style="51" customWidth="1"/>
    <col min="14336" max="14337" width="9.5703125" style="51" customWidth="1"/>
    <col min="14338" max="14339" width="14.7109375" style="51" customWidth="1"/>
    <col min="14340" max="14340" width="0" style="51" hidden="1" customWidth="1"/>
    <col min="14341" max="14347" width="9.5703125" style="51" customWidth="1"/>
    <col min="14348" max="14590" width="9.85546875" style="51"/>
    <col min="14591" max="14591" width="3.85546875" style="51" customWidth="1"/>
    <col min="14592" max="14593" width="9.5703125" style="51" customWidth="1"/>
    <col min="14594" max="14595" width="14.7109375" style="51" customWidth="1"/>
    <col min="14596" max="14596" width="0" style="51" hidden="1" customWidth="1"/>
    <col min="14597" max="14603" width="9.5703125" style="51" customWidth="1"/>
    <col min="14604" max="14846" width="9.85546875" style="51"/>
    <col min="14847" max="14847" width="3.85546875" style="51" customWidth="1"/>
    <col min="14848" max="14849" width="9.5703125" style="51" customWidth="1"/>
    <col min="14850" max="14851" width="14.7109375" style="51" customWidth="1"/>
    <col min="14852" max="14852" width="0" style="51" hidden="1" customWidth="1"/>
    <col min="14853" max="14859" width="9.5703125" style="51" customWidth="1"/>
    <col min="14860" max="15102" width="9.85546875" style="51"/>
    <col min="15103" max="15103" width="3.85546875" style="51" customWidth="1"/>
    <col min="15104" max="15105" width="9.5703125" style="51" customWidth="1"/>
    <col min="15106" max="15107" width="14.7109375" style="51" customWidth="1"/>
    <col min="15108" max="15108" width="0" style="51" hidden="1" customWidth="1"/>
    <col min="15109" max="15115" width="9.5703125" style="51" customWidth="1"/>
    <col min="15116" max="15358" width="9.85546875" style="51"/>
    <col min="15359" max="15359" width="3.85546875" style="51" customWidth="1"/>
    <col min="15360" max="15361" width="9.5703125" style="51" customWidth="1"/>
    <col min="15362" max="15363" width="14.7109375" style="51" customWidth="1"/>
    <col min="15364" max="15364" width="0" style="51" hidden="1" customWidth="1"/>
    <col min="15365" max="15371" width="9.5703125" style="51" customWidth="1"/>
    <col min="15372" max="15614" width="9.85546875" style="51"/>
    <col min="15615" max="15615" width="3.85546875" style="51" customWidth="1"/>
    <col min="15616" max="15617" width="9.5703125" style="51" customWidth="1"/>
    <col min="15618" max="15619" width="14.7109375" style="51" customWidth="1"/>
    <col min="15620" max="15620" width="0" style="51" hidden="1" customWidth="1"/>
    <col min="15621" max="15627" width="9.5703125" style="51" customWidth="1"/>
    <col min="15628" max="15870" width="9.85546875" style="51"/>
    <col min="15871" max="15871" width="3.85546875" style="51" customWidth="1"/>
    <col min="15872" max="15873" width="9.5703125" style="51" customWidth="1"/>
    <col min="15874" max="15875" width="14.7109375" style="51" customWidth="1"/>
    <col min="15876" max="15876" width="0" style="51" hidden="1" customWidth="1"/>
    <col min="15877" max="15883" width="9.5703125" style="51" customWidth="1"/>
    <col min="15884" max="16126" width="9.85546875" style="51"/>
    <col min="16127" max="16127" width="3.85546875" style="51" customWidth="1"/>
    <col min="16128" max="16129" width="9.5703125" style="51" customWidth="1"/>
    <col min="16130" max="16131" width="14.7109375" style="51" customWidth="1"/>
    <col min="16132" max="16132" width="0" style="51" hidden="1" customWidth="1"/>
    <col min="16133" max="16139" width="9.5703125" style="51" customWidth="1"/>
    <col min="16140" max="16384" width="9.85546875" style="51"/>
  </cols>
  <sheetData>
    <row r="1" spans="1:8" s="32" customFormat="1" ht="12.75" customHeight="1">
      <c r="B1"/>
      <c r="C1"/>
      <c r="D1"/>
      <c r="E1"/>
      <c r="F1" s="33" t="s">
        <v>64</v>
      </c>
      <c r="G1" s="34" t="s">
        <v>119</v>
      </c>
      <c r="H1"/>
    </row>
    <row r="2" spans="1:8" s="32" customFormat="1" ht="12.75" customHeight="1">
      <c r="B2"/>
      <c r="C2"/>
      <c r="D2"/>
      <c r="E2"/>
      <c r="F2" s="33" t="s">
        <v>66</v>
      </c>
      <c r="G2" s="35" t="s">
        <v>120</v>
      </c>
      <c r="H2"/>
    </row>
    <row r="3" spans="1:8" s="32" customFormat="1" ht="12.75" customHeight="1" thickBot="1">
      <c r="B3"/>
      <c r="C3"/>
      <c r="D3"/>
      <c r="E3"/>
      <c r="F3" s="33" t="s">
        <v>68</v>
      </c>
      <c r="G3" s="36" t="s">
        <v>121</v>
      </c>
      <c r="H3"/>
    </row>
    <row r="4" spans="1:8" s="32" customFormat="1" ht="17.25" customHeight="1" thickBot="1">
      <c r="A4" s="37"/>
      <c r="B4" s="580" t="s">
        <v>122</v>
      </c>
      <c r="C4" s="580"/>
      <c r="D4" s="39"/>
      <c r="E4"/>
      <c r="F4"/>
      <c r="G4"/>
      <c r="H4"/>
    </row>
    <row r="5" spans="1:8" s="32" customFormat="1" ht="3.95" customHeight="1" thickBot="1">
      <c r="A5" s="37"/>
      <c r="B5" s="581"/>
      <c r="C5" s="581"/>
      <c r="D5" s="40"/>
      <c r="E5"/>
      <c r="F5" s="37"/>
      <c r="G5" s="37"/>
      <c r="H5"/>
    </row>
    <row r="6" spans="1:8" s="32" customFormat="1" ht="17.25" customHeight="1" thickBot="1">
      <c r="A6" s="37"/>
      <c r="B6" s="580" t="s">
        <v>123</v>
      </c>
      <c r="C6" s="580"/>
      <c r="D6" s="41" t="s">
        <v>70</v>
      </c>
      <c r="E6"/>
      <c r="F6" s="38" t="s">
        <v>124</v>
      </c>
      <c r="G6" s="41" t="s">
        <v>671</v>
      </c>
      <c r="H6"/>
    </row>
    <row r="7" spans="1:8" s="32" customFormat="1" ht="3.95" customHeight="1" thickBot="1">
      <c r="A7" s="37"/>
      <c r="B7" s="582"/>
      <c r="C7" s="582"/>
      <c r="D7" s="40"/>
      <c r="E7"/>
      <c r="F7" s="42"/>
      <c r="G7" s="43"/>
      <c r="H7"/>
    </row>
    <row r="8" spans="1:8" s="32" customFormat="1" ht="17.25" customHeight="1" thickBot="1">
      <c r="A8" s="37"/>
      <c r="B8" s="580" t="s">
        <v>125</v>
      </c>
      <c r="C8" s="580"/>
      <c r="D8" s="41" t="str">
        <f>'1. CUTTING DOCKET (BLACK)'!D7</f>
        <v>H06-HD56M</v>
      </c>
      <c r="E8" s="44"/>
      <c r="F8" s="38" t="s">
        <v>126</v>
      </c>
      <c r="G8" s="41" t="str">
        <f>'1. CUTTING DOCKET'!D10</f>
        <v>HOODIE</v>
      </c>
      <c r="H8"/>
    </row>
    <row r="9" spans="1:8" s="32" customFormat="1" ht="9" customHeight="1" thickBot="1">
      <c r="B9" s="45"/>
      <c r="C9" s="45"/>
      <c r="D9" s="45"/>
      <c r="F9" s="45"/>
      <c r="G9" s="45"/>
    </row>
    <row r="10" spans="1:8" s="43" customFormat="1" ht="33.75" customHeight="1" thickBot="1">
      <c r="A10" s="46" t="s">
        <v>127</v>
      </c>
      <c r="B10" s="46" t="s">
        <v>128</v>
      </c>
      <c r="C10" s="579" t="s">
        <v>129</v>
      </c>
      <c r="D10" s="579"/>
      <c r="E10" s="579"/>
      <c r="F10" s="579"/>
      <c r="G10" s="47" t="s">
        <v>130</v>
      </c>
      <c r="H10" s="47" t="s">
        <v>131</v>
      </c>
    </row>
    <row r="11" spans="1:8" s="32" customFormat="1" ht="106.9" customHeight="1" thickBot="1">
      <c r="A11" s="576">
        <v>1</v>
      </c>
      <c r="B11" s="49" t="s">
        <v>132</v>
      </c>
      <c r="C11" s="577" t="s">
        <v>672</v>
      </c>
      <c r="D11" s="577"/>
      <c r="E11" s="577"/>
      <c r="F11" s="577"/>
      <c r="G11" s="576"/>
      <c r="H11" s="48"/>
    </row>
    <row r="12" spans="1:8" s="32" customFormat="1" ht="106.9" customHeight="1" thickBot="1">
      <c r="A12" s="576"/>
      <c r="B12" s="49" t="s">
        <v>133</v>
      </c>
      <c r="C12" s="578" t="s">
        <v>657</v>
      </c>
      <c r="D12" s="578"/>
      <c r="E12" s="578"/>
      <c r="F12" s="578"/>
      <c r="G12" s="576"/>
      <c r="H12" s="48"/>
    </row>
    <row r="13" spans="1:8" s="32" customFormat="1" ht="106.9" customHeight="1" thickBot="1">
      <c r="A13" s="48">
        <v>2</v>
      </c>
      <c r="B13" s="49" t="s">
        <v>134</v>
      </c>
      <c r="C13" s="574" t="str">
        <f>'1. CUTTING DOCKET'!C79</f>
        <v>IN TẠI THÂN TRƯỚC ( IN BÁN THÀNH PHẨM)</v>
      </c>
      <c r="D13" s="574"/>
      <c r="E13" s="574"/>
      <c r="F13" s="574"/>
      <c r="G13" s="48"/>
      <c r="H13" s="48"/>
    </row>
    <row r="14" spans="1:8" s="32" customFormat="1" ht="106.9" customHeight="1" thickBot="1">
      <c r="A14" s="48">
        <v>3</v>
      </c>
      <c r="B14" s="49" t="s">
        <v>135</v>
      </c>
      <c r="C14" s="574" t="s">
        <v>413</v>
      </c>
      <c r="D14" s="574"/>
      <c r="E14" s="574"/>
      <c r="F14" s="574"/>
      <c r="G14" s="48"/>
      <c r="H14" s="48"/>
    </row>
    <row r="15" spans="1:8" s="32" customFormat="1" ht="106.9" customHeight="1" thickBot="1">
      <c r="A15" s="48">
        <v>4</v>
      </c>
      <c r="B15" s="49" t="s">
        <v>136</v>
      </c>
      <c r="C15" s="574" t="s">
        <v>414</v>
      </c>
      <c r="D15" s="574"/>
      <c r="E15" s="574"/>
      <c r="F15" s="574"/>
      <c r="G15" s="48"/>
      <c r="H15" s="48"/>
    </row>
    <row r="16" spans="1:8" s="32" customFormat="1" ht="106.9" customHeight="1" thickBot="1">
      <c r="A16" s="48">
        <v>5</v>
      </c>
      <c r="B16" s="49" t="s">
        <v>137</v>
      </c>
      <c r="C16" s="574"/>
      <c r="D16" s="574"/>
      <c r="E16" s="574"/>
      <c r="F16" s="574"/>
      <c r="G16" s="48"/>
      <c r="H16" s="48"/>
    </row>
    <row r="17" spans="1:8" ht="12" customHeight="1">
      <c r="A17" s="43"/>
      <c r="B17" s="43"/>
      <c r="C17" s="50"/>
      <c r="D17" s="50"/>
      <c r="E17" s="50"/>
      <c r="F17" s="50"/>
      <c r="G17" s="43"/>
      <c r="H17" s="43"/>
    </row>
    <row r="18" spans="1:8" ht="34.5" customHeight="1">
      <c r="A18" s="43"/>
      <c r="B18" s="575" t="s">
        <v>138</v>
      </c>
      <c r="C18" s="575"/>
      <c r="D18" s="575"/>
      <c r="E18" s="50"/>
      <c r="F18" s="50"/>
      <c r="G18" s="575" t="s">
        <v>139</v>
      </c>
      <c r="H18" s="575"/>
    </row>
    <row r="19" spans="1:8" ht="39.950000000000003" customHeight="1">
      <c r="A19" s="43"/>
      <c r="B19" s="52"/>
      <c r="C19" s="52"/>
      <c r="D19" s="52"/>
      <c r="E19" s="52"/>
      <c r="F19" s="32"/>
      <c r="G19" s="52"/>
      <c r="H19" s="52"/>
    </row>
    <row r="20" spans="1:8" ht="39.950000000000003" customHeight="1">
      <c r="A20" s="37"/>
      <c r="B20" s="53"/>
      <c r="C20" s="53"/>
      <c r="D20" s="53"/>
      <c r="E20" s="53"/>
      <c r="F20" s="53"/>
      <c r="G20" s="53"/>
      <c r="H20" s="53"/>
    </row>
    <row r="21" spans="1:8" ht="39.950000000000003" customHeight="1">
      <c r="A21" s="37"/>
      <c r="B21" s="53"/>
      <c r="C21" s="53"/>
      <c r="D21" s="53"/>
      <c r="E21" s="53"/>
      <c r="F21" s="53"/>
      <c r="G21" s="53"/>
      <c r="H21" s="53"/>
    </row>
    <row r="22" spans="1:8" ht="39.950000000000003" customHeight="1">
      <c r="A22" s="37"/>
      <c r="B22" s="53"/>
      <c r="C22" s="53"/>
      <c r="D22" s="53"/>
      <c r="E22" s="53"/>
      <c r="F22" s="53"/>
      <c r="G22" s="53"/>
      <c r="H22" s="53"/>
    </row>
    <row r="23" spans="1:8" ht="39.950000000000003" customHeight="1">
      <c r="A23" s="37"/>
      <c r="B23" s="53"/>
      <c r="C23" s="53"/>
      <c r="D23" s="53"/>
      <c r="E23" s="53"/>
      <c r="F23" s="53"/>
      <c r="G23" s="53"/>
      <c r="H23" s="53"/>
    </row>
    <row r="24" spans="1:8" ht="39.950000000000003" customHeight="1">
      <c r="A24" s="37"/>
      <c r="B24" s="53"/>
      <c r="C24" s="53"/>
      <c r="D24" s="53"/>
      <c r="E24" s="53"/>
      <c r="F24" s="53"/>
      <c r="G24" s="53"/>
      <c r="H24" s="53"/>
    </row>
    <row r="25" spans="1:8" ht="39.950000000000003" customHeight="1">
      <c r="A25" s="37"/>
      <c r="B25" s="53"/>
      <c r="C25" s="53"/>
      <c r="D25" s="53"/>
      <c r="E25" s="53"/>
      <c r="F25" s="53"/>
      <c r="G25" s="53"/>
      <c r="H25" s="53"/>
    </row>
    <row r="26" spans="1:8" ht="39.950000000000003" customHeight="1">
      <c r="A26" s="37"/>
      <c r="B26" s="53"/>
      <c r="C26" s="53"/>
      <c r="D26" s="53"/>
      <c r="E26" s="53"/>
      <c r="F26" s="53"/>
      <c r="G26" s="53"/>
      <c r="H26" s="53"/>
    </row>
    <row r="27" spans="1:8" ht="39.950000000000003" customHeight="1">
      <c r="A27" s="37"/>
      <c r="B27" s="53"/>
      <c r="C27" s="53"/>
      <c r="D27" s="53"/>
      <c r="E27" s="53"/>
      <c r="F27" s="53"/>
      <c r="G27" s="53"/>
      <c r="H27" s="53"/>
    </row>
    <row r="28" spans="1:8" ht="39.950000000000003" customHeight="1">
      <c r="A28" s="37"/>
      <c r="B28" s="53"/>
      <c r="C28" s="53"/>
      <c r="D28" s="53"/>
      <c r="E28" s="53"/>
      <c r="F28" s="53"/>
      <c r="G28" s="53"/>
      <c r="H28" s="53"/>
    </row>
    <row r="29" spans="1:8" ht="39.950000000000003" customHeight="1">
      <c r="A29" s="37"/>
      <c r="B29" s="53"/>
      <c r="C29" s="53"/>
      <c r="D29" s="53"/>
      <c r="E29" s="53"/>
      <c r="F29" s="53"/>
      <c r="G29" s="53"/>
      <c r="H29" s="53"/>
    </row>
    <row r="30" spans="1:8" ht="39.950000000000003" customHeight="1">
      <c r="A30" s="37"/>
      <c r="B30" s="53"/>
      <c r="C30" s="53"/>
      <c r="D30" s="53"/>
      <c r="E30" s="53"/>
      <c r="F30" s="53"/>
      <c r="G30" s="53"/>
      <c r="H30" s="53"/>
    </row>
    <row r="31" spans="1:8" ht="39.950000000000003" customHeight="1">
      <c r="A31" s="37"/>
      <c r="B31" s="53"/>
      <c r="C31" s="53"/>
      <c r="D31" s="53"/>
      <c r="E31" s="53"/>
      <c r="F31" s="53"/>
      <c r="G31" s="53"/>
      <c r="H31" s="53"/>
    </row>
    <row r="32" spans="1:8" ht="39.950000000000003" customHeight="1">
      <c r="A32" s="37"/>
      <c r="B32" s="53"/>
      <c r="C32" s="53"/>
      <c r="D32" s="53"/>
      <c r="E32" s="53"/>
      <c r="F32" s="53"/>
      <c r="G32" s="53"/>
      <c r="H32" s="53"/>
    </row>
    <row r="33" spans="1:8" ht="39.950000000000003" customHeight="1">
      <c r="A33" s="37"/>
      <c r="B33" s="53"/>
      <c r="C33" s="53"/>
      <c r="D33" s="53"/>
      <c r="E33" s="53"/>
      <c r="F33" s="53"/>
      <c r="G33" s="53"/>
      <c r="H33" s="53"/>
    </row>
    <row r="34" spans="1:8" ht="39.950000000000003" customHeight="1">
      <c r="A34" s="37"/>
      <c r="B34" s="53"/>
      <c r="C34" s="53"/>
      <c r="D34" s="53"/>
      <c r="E34" s="53"/>
      <c r="F34" s="53"/>
      <c r="G34" s="53"/>
      <c r="H34" s="53"/>
    </row>
    <row r="35" spans="1:8" ht="39.950000000000003" customHeight="1">
      <c r="A35" s="37"/>
      <c r="B35" s="53"/>
      <c r="C35" s="53"/>
      <c r="D35" s="53"/>
      <c r="E35" s="53"/>
      <c r="F35" s="53"/>
      <c r="G35" s="53"/>
      <c r="H35" s="53"/>
    </row>
    <row r="36" spans="1:8" ht="39.950000000000003" customHeight="1">
      <c r="A36" s="37"/>
      <c r="B36" s="53"/>
      <c r="C36" s="53"/>
      <c r="D36" s="53"/>
      <c r="E36" s="53"/>
      <c r="F36" s="53"/>
      <c r="G36" s="53"/>
      <c r="H36" s="53"/>
    </row>
    <row r="37" spans="1:8" ht="39.950000000000003" customHeight="1">
      <c r="A37" s="37"/>
      <c r="B37" s="53"/>
      <c r="C37" s="53"/>
      <c r="D37" s="53"/>
      <c r="E37" s="53"/>
      <c r="F37" s="53"/>
      <c r="G37" s="53"/>
      <c r="H37" s="53"/>
    </row>
    <row r="38" spans="1:8" ht="39.950000000000003" customHeight="1">
      <c r="A38" s="37"/>
      <c r="B38" s="53"/>
      <c r="C38" s="53"/>
      <c r="D38" s="53"/>
      <c r="E38" s="53"/>
      <c r="F38" s="53"/>
      <c r="G38" s="53"/>
      <c r="H38" s="53"/>
    </row>
    <row r="39" spans="1:8" ht="39.950000000000003" customHeight="1">
      <c r="A39" s="37"/>
      <c r="B39" s="53"/>
      <c r="C39" s="53"/>
      <c r="D39" s="53"/>
      <c r="E39" s="53"/>
      <c r="F39" s="53"/>
      <c r="G39" s="53"/>
      <c r="H39" s="53"/>
    </row>
    <row r="40" spans="1:8" ht="39.950000000000003" customHeight="1">
      <c r="A40" s="37"/>
      <c r="B40" s="53"/>
      <c r="C40" s="53"/>
      <c r="D40" s="53"/>
      <c r="E40" s="53"/>
      <c r="F40" s="53"/>
      <c r="G40" s="53"/>
      <c r="H40" s="53"/>
    </row>
    <row r="41" spans="1:8" ht="39.950000000000003" customHeight="1">
      <c r="A41" s="37"/>
      <c r="B41" s="53"/>
      <c r="C41" s="53"/>
      <c r="D41" s="53"/>
      <c r="E41" s="53"/>
      <c r="F41" s="53"/>
      <c r="G41" s="53"/>
      <c r="H41" s="53"/>
    </row>
    <row r="42" spans="1:8" ht="39.950000000000003" customHeight="1">
      <c r="A42" s="37"/>
      <c r="B42" s="53"/>
      <c r="C42" s="53"/>
      <c r="D42" s="53"/>
      <c r="E42" s="53"/>
      <c r="F42" s="53"/>
      <c r="G42" s="53"/>
      <c r="H42" s="53"/>
    </row>
    <row r="43" spans="1:8" ht="39.950000000000003" customHeight="1">
      <c r="A43" s="37"/>
      <c r="B43" s="53"/>
      <c r="C43" s="53"/>
      <c r="D43" s="53"/>
      <c r="E43" s="53"/>
      <c r="F43" s="53"/>
      <c r="G43" s="53"/>
      <c r="H43" s="53"/>
    </row>
    <row r="44" spans="1:8" ht="39.950000000000003" customHeight="1">
      <c r="A44" s="37"/>
      <c r="B44" s="53"/>
      <c r="C44" s="53"/>
      <c r="D44" s="53"/>
      <c r="E44" s="53"/>
      <c r="F44" s="53"/>
      <c r="G44" s="53"/>
      <c r="H44" s="53"/>
    </row>
    <row r="45" spans="1:8" ht="39.950000000000003" customHeight="1">
      <c r="A45" s="37"/>
      <c r="B45" s="53"/>
      <c r="C45" s="53"/>
      <c r="D45" s="53"/>
      <c r="E45" s="53"/>
      <c r="F45" s="53"/>
      <c r="G45" s="53"/>
      <c r="H45" s="53"/>
    </row>
    <row r="46" spans="1:8" ht="39.950000000000003" customHeight="1">
      <c r="A46" s="37"/>
      <c r="B46" s="53"/>
      <c r="C46" s="53"/>
      <c r="D46" s="53"/>
      <c r="E46" s="53"/>
      <c r="F46" s="53"/>
      <c r="G46" s="53"/>
      <c r="H46" s="53"/>
    </row>
    <row r="47" spans="1:8" ht="39.950000000000003" customHeight="1">
      <c r="A47" s="37"/>
      <c r="B47" s="53"/>
      <c r="C47" s="53"/>
      <c r="D47" s="53"/>
      <c r="E47" s="53"/>
      <c r="F47" s="53"/>
      <c r="G47" s="53"/>
      <c r="H47" s="53"/>
    </row>
    <row r="48" spans="1:8" ht="39.950000000000003" customHeight="1">
      <c r="A48" s="37"/>
      <c r="B48" s="53"/>
      <c r="C48" s="53"/>
      <c r="D48" s="53"/>
      <c r="E48" s="53"/>
      <c r="F48" s="53"/>
      <c r="G48" s="53"/>
      <c r="H48" s="53"/>
    </row>
    <row r="49" spans="1:8" ht="39.950000000000003" customHeight="1">
      <c r="A49" s="37"/>
      <c r="B49" s="53"/>
      <c r="C49" s="53"/>
      <c r="D49" s="53"/>
      <c r="E49" s="53"/>
      <c r="F49" s="53"/>
      <c r="G49" s="53"/>
      <c r="H49" s="53"/>
    </row>
    <row r="50" spans="1:8" ht="39.950000000000003" customHeight="1">
      <c r="A50" s="37"/>
      <c r="B50" s="53"/>
      <c r="C50" s="53"/>
      <c r="D50" s="53"/>
      <c r="E50" s="53"/>
      <c r="F50" s="53"/>
      <c r="G50" s="53"/>
      <c r="H50" s="53"/>
    </row>
    <row r="51" spans="1:8" ht="39.950000000000003" customHeight="1">
      <c r="A51" s="37"/>
      <c r="B51" s="53"/>
      <c r="C51" s="53"/>
      <c r="D51" s="53"/>
      <c r="E51" s="53"/>
      <c r="F51" s="53"/>
      <c r="G51" s="53"/>
      <c r="H51" s="53"/>
    </row>
    <row r="52" spans="1:8" ht="39.950000000000003" customHeight="1">
      <c r="A52" s="37"/>
      <c r="B52" s="53"/>
      <c r="C52" s="53"/>
      <c r="D52" s="53"/>
      <c r="E52" s="53"/>
      <c r="F52" s="53"/>
      <c r="G52" s="53"/>
      <c r="H52" s="53"/>
    </row>
    <row r="53" spans="1:8" ht="39.950000000000003" customHeight="1">
      <c r="A53" s="37"/>
      <c r="B53" s="53"/>
      <c r="C53" s="53"/>
      <c r="D53" s="53"/>
      <c r="E53" s="53"/>
      <c r="F53" s="53"/>
      <c r="G53" s="53"/>
      <c r="H53" s="53"/>
    </row>
    <row r="54" spans="1:8" ht="39.950000000000003" customHeight="1">
      <c r="A54" s="37"/>
      <c r="B54" s="53"/>
      <c r="C54" s="53"/>
      <c r="D54" s="53"/>
      <c r="E54" s="53"/>
      <c r="F54" s="53"/>
      <c r="G54" s="53"/>
      <c r="H54" s="53"/>
    </row>
    <row r="55" spans="1:8" ht="39.950000000000003" customHeight="1">
      <c r="A55" s="37"/>
      <c r="B55" s="53"/>
      <c r="C55" s="53"/>
      <c r="D55" s="53"/>
      <c r="E55" s="53"/>
      <c r="F55" s="53"/>
      <c r="G55" s="53"/>
      <c r="H55" s="53"/>
    </row>
    <row r="56" spans="1:8" ht="39.950000000000003" customHeight="1">
      <c r="A56" s="37"/>
      <c r="B56" s="53"/>
      <c r="C56" s="53"/>
      <c r="D56" s="53"/>
      <c r="E56" s="53"/>
      <c r="F56" s="53"/>
      <c r="G56" s="53"/>
      <c r="H56" s="53"/>
    </row>
    <row r="57" spans="1:8" ht="39.950000000000003" customHeight="1">
      <c r="A57" s="37"/>
      <c r="B57" s="53"/>
      <c r="C57" s="53"/>
      <c r="D57" s="53"/>
      <c r="E57" s="53"/>
      <c r="F57" s="53"/>
      <c r="G57" s="53"/>
      <c r="H57" s="53"/>
    </row>
    <row r="58" spans="1:8" ht="39.950000000000003" customHeight="1">
      <c r="A58" s="37"/>
      <c r="B58" s="53"/>
      <c r="C58" s="53"/>
      <c r="D58" s="53"/>
      <c r="E58" s="53"/>
      <c r="F58" s="53"/>
      <c r="G58" s="53"/>
      <c r="H58" s="53"/>
    </row>
    <row r="59" spans="1:8" ht="39.950000000000003" customHeight="1">
      <c r="A59" s="37"/>
      <c r="B59" s="53"/>
      <c r="C59" s="53"/>
      <c r="D59" s="53"/>
      <c r="E59" s="53"/>
      <c r="F59" s="53"/>
      <c r="G59" s="53"/>
      <c r="H59" s="53"/>
    </row>
    <row r="60" spans="1:8" ht="39.950000000000003" customHeight="1">
      <c r="A60" s="37"/>
      <c r="B60" s="53"/>
      <c r="C60" s="53"/>
      <c r="D60" s="53"/>
      <c r="E60" s="53"/>
      <c r="F60" s="53"/>
      <c r="G60" s="53"/>
      <c r="H60" s="53"/>
    </row>
    <row r="61" spans="1:8" ht="39.950000000000003" customHeight="1">
      <c r="A61" s="37"/>
      <c r="B61" s="53"/>
      <c r="C61" s="53"/>
      <c r="D61" s="53"/>
      <c r="E61" s="53"/>
      <c r="F61" s="53"/>
      <c r="G61" s="53"/>
      <c r="H61" s="53"/>
    </row>
    <row r="62" spans="1:8" ht="39.950000000000003" customHeight="1">
      <c r="A62" s="37"/>
      <c r="B62" s="53"/>
      <c r="C62" s="53"/>
      <c r="D62" s="53"/>
      <c r="E62" s="53"/>
      <c r="F62" s="53"/>
      <c r="G62" s="53"/>
      <c r="H62" s="53"/>
    </row>
  </sheetData>
  <mergeCells count="16">
    <mergeCell ref="C10:F10"/>
    <mergeCell ref="B4:C4"/>
    <mergeCell ref="B5:C5"/>
    <mergeCell ref="B6:C6"/>
    <mergeCell ref="B7:C7"/>
    <mergeCell ref="B8:C8"/>
    <mergeCell ref="C16:F16"/>
    <mergeCell ref="B18:D18"/>
    <mergeCell ref="G18:H18"/>
    <mergeCell ref="A11:A12"/>
    <mergeCell ref="G11:G12"/>
    <mergeCell ref="C15:F15"/>
    <mergeCell ref="C11:F11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CA5E5-D3EE-4C48-8AED-E8E82D091C28}">
  <sheetPr>
    <pageSetUpPr fitToPage="1"/>
  </sheetPr>
  <dimension ref="A1"/>
  <sheetViews>
    <sheetView view="pageBreakPreview" topLeftCell="A192" zoomScale="60" zoomScaleNormal="100" workbookViewId="0">
      <selection activeCell="N237" sqref="N237"/>
    </sheetView>
  </sheetViews>
  <sheetFormatPr defaultRowHeight="15"/>
  <sheetData/>
  <pageMargins left="0.7" right="0.7" top="0.75" bottom="0.75" header="0.3" footer="0.3"/>
  <pageSetup paperSize="9" scale="57" fitToHeight="0" orientation="landscape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EE1F95-3065-4EEB-A2FA-56FB3C7FFB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D8FE11-8DDC-4443-89E1-A4DE92A366B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F222EA45-4527-4F9A-9275-F165744FB0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14</vt:i4>
      </vt:variant>
    </vt:vector>
  </HeadingPairs>
  <TitlesOfParts>
    <vt:vector size="24" baseType="lpstr">
      <vt:lpstr>1. CUTTING DOCKET (BLACK)</vt:lpstr>
      <vt:lpstr>Sheet3</vt:lpstr>
      <vt:lpstr>1. CUTTING DOCKET</vt:lpstr>
      <vt:lpstr>2. TRIM CARD</vt:lpstr>
      <vt:lpstr>Sheet2</vt:lpstr>
      <vt:lpstr>TS GỐC</vt:lpstr>
      <vt:lpstr>TS sau khi add L=4%W=0.5%</vt:lpstr>
      <vt:lpstr>MER.QT-04.BM4</vt:lpstr>
      <vt:lpstr>QUY CÁCH ĐÓNG GÓI</vt:lpstr>
      <vt:lpstr>DETAIL (SS25-S1-CITY PACK)</vt:lpstr>
      <vt:lpstr>'1. CUTTING DOCKET'!Print_Area</vt:lpstr>
      <vt:lpstr>'1. CUTTING DOCKET (BLACK)'!Print_Area</vt:lpstr>
      <vt:lpstr>'2. TRIM CARD'!Print_Area</vt:lpstr>
      <vt:lpstr>'DETAIL (SS25-S1-CITY PACK)'!Print_Area</vt:lpstr>
      <vt:lpstr>'MER.QT-04.BM4'!Print_Area</vt:lpstr>
      <vt:lpstr>'QUY CÁCH ĐÓNG GÓI'!Print_Area</vt:lpstr>
      <vt:lpstr>'TS GỐC'!Print_Area</vt:lpstr>
      <vt:lpstr>'TS sau khi add L=4%W=0.5%'!Print_Area</vt:lpstr>
      <vt:lpstr>'1. CUTTING DOCKET'!Print_Titles</vt:lpstr>
      <vt:lpstr>'1. CUTTING DOCKET (BLACK)'!Print_Titles</vt:lpstr>
      <vt:lpstr>'2. TRIM CARD'!Print_Titles</vt:lpstr>
      <vt:lpstr>'DETAIL (SS25-S1-CITY PACK)'!Print_Titles</vt:lpstr>
      <vt:lpstr>'TS GỐC'!Print_Titles</vt:lpstr>
      <vt:lpstr>'TS sau khi add L=4%W=0.5%'!Print_Titles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To Ngoc Thanh</cp:lastModifiedBy>
  <cp:lastPrinted>2024-10-03T03:57:24Z</cp:lastPrinted>
  <dcterms:created xsi:type="dcterms:W3CDTF">2016-05-06T01:47:29Z</dcterms:created>
  <dcterms:modified xsi:type="dcterms:W3CDTF">2024-10-09T08:10:36Z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