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3. CUTTING DOCKET/1ST PROTO/"/>
    </mc:Choice>
  </mc:AlternateContent>
  <xr:revisionPtr revIDLastSave="702" documentId="11_8BB62CC7C0E939849B54486ED1EEB34EA11B0B1C" xr6:coauthVersionLast="47" xr6:coauthVersionMax="47" xr10:uidLastSave="{91C36032-075F-44C9-875F-A85E782A3725}"/>
  <bookViews>
    <workbookView xWindow="-120" yWindow="-120" windowWidth="20730" windowHeight="11040" tabRatio="858" xr2:uid="{00000000-000D-0000-FFFF-FFFF00000000}"/>
  </bookViews>
  <sheets>
    <sheet name="1. CUTTING DOCKET" sheetId="1" r:id="rId1"/>
    <sheet name="2. TRIM CARD" sheetId="5" r:id="rId2"/>
    <sheet name="BTS" sheetId="40" r:id="rId3"/>
  </sheets>
  <externalReferences>
    <externalReference r:id="rId4"/>
    <externalReference r:id="rId5"/>
    <externalReference r:id="rId6"/>
  </externalReferences>
  <definedNames>
    <definedName name="_Fill" localSheetId="1" hidden="1">#REF!</definedName>
    <definedName name="_Fill" hidden="1">#REF!</definedName>
    <definedName name="_xlnm._FilterDatabase" localSheetId="0" hidden="1">'1. CUTTING DOCKET'!$A$76:$U$76</definedName>
    <definedName name="INTERNAL_INVOICE">[1]UN!#REF!</definedName>
    <definedName name="KKKKK">[1]UN!#REF!</definedName>
    <definedName name="_xlnm.Print_Area" localSheetId="0">'1. CUTTING DOCKET'!$A$1:$Q$118</definedName>
    <definedName name="_xlnm.Print_Area" localSheetId="1">'2. TRIM CARD'!$A$1:$C$50</definedName>
    <definedName name="_xlnm.Print_Area" localSheetId="2">BTS!$A$1:$W$38</definedName>
    <definedName name="_xlnm.Print_Titles" localSheetId="0">'1. CUTTING DOCKET'!$1:$15</definedName>
    <definedName name="_xlnm.Print_Titles" localSheetId="1">'2. TRIM CARD'!$1:$5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40" l="1"/>
  <c r="S38" i="40" s="1"/>
  <c r="U38" i="40" s="1"/>
  <c r="M38" i="40"/>
  <c r="K38" i="40" s="1"/>
  <c r="Q37" i="40"/>
  <c r="S37" i="40" s="1"/>
  <c r="U37" i="40" s="1"/>
  <c r="M37" i="40"/>
  <c r="K37" i="40" s="1"/>
  <c r="Q36" i="40"/>
  <c r="S36" i="40" s="1"/>
  <c r="U36" i="40" s="1"/>
  <c r="M36" i="40"/>
  <c r="K36" i="40" s="1"/>
  <c r="Q35" i="40"/>
  <c r="S35" i="40" s="1"/>
  <c r="U35" i="40" s="1"/>
  <c r="M35" i="40"/>
  <c r="K35" i="40" s="1"/>
  <c r="S34" i="40"/>
  <c r="U34" i="40" s="1"/>
  <c r="Q34" i="40"/>
  <c r="M34" i="40"/>
  <c r="K34" i="40" s="1"/>
  <c r="Q33" i="40"/>
  <c r="S33" i="40" s="1"/>
  <c r="U33" i="40" s="1"/>
  <c r="M33" i="40"/>
  <c r="K33" i="40"/>
  <c r="S32" i="40"/>
  <c r="U32" i="40" s="1"/>
  <c r="Q32" i="40"/>
  <c r="M32" i="40"/>
  <c r="K32" i="40" s="1"/>
  <c r="Q31" i="40"/>
  <c r="S31" i="40" s="1"/>
  <c r="U31" i="40" s="1"/>
  <c r="M31" i="40"/>
  <c r="K31" i="40"/>
  <c r="Q30" i="40"/>
  <c r="S30" i="40" s="1"/>
  <c r="U30" i="40" s="1"/>
  <c r="M30" i="40"/>
  <c r="K30" i="40" s="1"/>
  <c r="Q29" i="40"/>
  <c r="S29" i="40" s="1"/>
  <c r="U29" i="40" s="1"/>
  <c r="M29" i="40"/>
  <c r="K29" i="40" s="1"/>
  <c r="Q28" i="40"/>
  <c r="S28" i="40" s="1"/>
  <c r="U28" i="40" s="1"/>
  <c r="M28" i="40"/>
  <c r="K28" i="40" s="1"/>
  <c r="Q27" i="40"/>
  <c r="S27" i="40" s="1"/>
  <c r="U27" i="40" s="1"/>
  <c r="M27" i="40"/>
  <c r="K27" i="40" s="1"/>
  <c r="S26" i="40"/>
  <c r="U26" i="40" s="1"/>
  <c r="Q26" i="40"/>
  <c r="M26" i="40"/>
  <c r="K26" i="40" s="1"/>
  <c r="Q25" i="40"/>
  <c r="S25" i="40" s="1"/>
  <c r="U25" i="40" s="1"/>
  <c r="M25" i="40"/>
  <c r="K25" i="40"/>
  <c r="S24" i="40"/>
  <c r="U24" i="40" s="1"/>
  <c r="Q24" i="40"/>
  <c r="M24" i="40"/>
  <c r="K24" i="40" s="1"/>
  <c r="Q23" i="40"/>
  <c r="S23" i="40" s="1"/>
  <c r="U23" i="40" s="1"/>
  <c r="M23" i="40"/>
  <c r="K23" i="40"/>
  <c r="Q22" i="40"/>
  <c r="S22" i="40" s="1"/>
  <c r="U22" i="40" s="1"/>
  <c r="M22" i="40"/>
  <c r="K22" i="40"/>
  <c r="Q21" i="40"/>
  <c r="S21" i="40" s="1"/>
  <c r="U21" i="40" s="1"/>
  <c r="M21" i="40"/>
  <c r="K21" i="40" s="1"/>
  <c r="Q20" i="40"/>
  <c r="S20" i="40" s="1"/>
  <c r="U20" i="40" s="1"/>
  <c r="M20" i="40"/>
  <c r="K20" i="40" s="1"/>
  <c r="Q19" i="40"/>
  <c r="S19" i="40" s="1"/>
  <c r="U19" i="40" s="1"/>
  <c r="M19" i="40"/>
  <c r="K19" i="40" s="1"/>
  <c r="S18" i="40"/>
  <c r="U18" i="40" s="1"/>
  <c r="Q18" i="40"/>
  <c r="M18" i="40"/>
  <c r="K18" i="40" s="1"/>
  <c r="B29" i="5"/>
  <c r="A29" i="5"/>
  <c r="B27" i="5"/>
  <c r="A27" i="5"/>
  <c r="A84" i="1"/>
  <c r="A83" i="1"/>
  <c r="B25" i="5"/>
  <c r="A25" i="5"/>
  <c r="B23" i="5"/>
  <c r="A23" i="5"/>
  <c r="A21" i="5"/>
  <c r="B21" i="5"/>
  <c r="B19" i="5"/>
  <c r="A19" i="5"/>
  <c r="A82" i="1"/>
  <c r="A81" i="1"/>
  <c r="A80" i="1"/>
  <c r="K19" i="1"/>
  <c r="L19" i="1"/>
  <c r="H19" i="1"/>
  <c r="A10" i="5" l="1"/>
  <c r="L77" i="1"/>
  <c r="H21" i="1" l="1"/>
  <c r="A8" i="5"/>
  <c r="C2" i="5" l="1"/>
  <c r="A17" i="5" l="1"/>
  <c r="B17" i="5"/>
  <c r="A15" i="5"/>
  <c r="B15" i="5"/>
  <c r="C14" i="5"/>
  <c r="C13" i="5"/>
  <c r="A9" i="5"/>
  <c r="B7" i="5"/>
  <c r="C5" i="5"/>
  <c r="C4" i="5"/>
  <c r="C3" i="5"/>
  <c r="B13" i="5"/>
  <c r="A13" i="5"/>
  <c r="A12" i="5"/>
  <c r="C11" i="5"/>
  <c r="B11" i="5"/>
  <c r="A11" i="5"/>
  <c r="B9" i="5"/>
  <c r="B5" i="5"/>
  <c r="B6" i="5" s="1"/>
  <c r="B4" i="5"/>
  <c r="A4" i="5"/>
  <c r="B3" i="5"/>
  <c r="A3" i="5"/>
  <c r="B2" i="5"/>
  <c r="A2" i="5"/>
  <c r="I21" i="1"/>
  <c r="I53" i="1" s="1"/>
  <c r="F117" i="1" s="1"/>
  <c r="I25" i="1"/>
  <c r="I27" i="1" s="1"/>
  <c r="I31" i="1"/>
  <c r="I33" i="1" s="1"/>
  <c r="I37" i="1"/>
  <c r="I39" i="1" s="1"/>
  <c r="I43" i="1"/>
  <c r="I45" i="1" s="1"/>
  <c r="I49" i="1"/>
  <c r="I51" i="1" s="1"/>
  <c r="J21" i="1"/>
  <c r="J53" i="1" s="1"/>
  <c r="G117" i="1" s="1"/>
  <c r="K21" i="1"/>
  <c r="K53" i="1" s="1"/>
  <c r="H117" i="1" s="1"/>
  <c r="J25" i="1"/>
  <c r="J27" i="1" s="1"/>
  <c r="K25" i="1"/>
  <c r="K27" i="1" s="1"/>
  <c r="J31" i="1"/>
  <c r="J33" i="1" s="1"/>
  <c r="K31" i="1"/>
  <c r="K33" i="1" s="1"/>
  <c r="J37" i="1"/>
  <c r="J39" i="1" s="1"/>
  <c r="K37" i="1"/>
  <c r="K39" i="1" s="1"/>
  <c r="J43" i="1"/>
  <c r="J45" i="1" s="1"/>
  <c r="K43" i="1"/>
  <c r="K45" i="1" s="1"/>
  <c r="J49" i="1"/>
  <c r="J51" i="1" s="1"/>
  <c r="K49" i="1"/>
  <c r="K51" i="1" s="1"/>
  <c r="A78" i="1" l="1"/>
  <c r="A79" i="1"/>
  <c r="L21" i="1"/>
  <c r="L53" i="1" s="1"/>
  <c r="I117" i="1" s="1"/>
  <c r="H53" i="1"/>
  <c r="E117" i="1" s="1"/>
  <c r="P51" i="1" l="1"/>
  <c r="O51" i="1"/>
  <c r="N51" i="1"/>
  <c r="Q50" i="1"/>
  <c r="M49" i="1"/>
  <c r="M51" i="1" s="1"/>
  <c r="L49" i="1"/>
  <c r="L51" i="1" s="1"/>
  <c r="H49" i="1"/>
  <c r="H51" i="1" s="1"/>
  <c r="G49" i="1"/>
  <c r="G51" i="1" s="1"/>
  <c r="F49" i="1"/>
  <c r="P45" i="1"/>
  <c r="O45" i="1"/>
  <c r="N45" i="1"/>
  <c r="Q44" i="1"/>
  <c r="M43" i="1"/>
  <c r="M45" i="1" s="1"/>
  <c r="L43" i="1"/>
  <c r="L45" i="1" s="1"/>
  <c r="H43" i="1"/>
  <c r="H45" i="1" s="1"/>
  <c r="G43" i="1"/>
  <c r="G45" i="1" s="1"/>
  <c r="F43" i="1"/>
  <c r="F45" i="1" s="1"/>
  <c r="P39" i="1"/>
  <c r="O39" i="1"/>
  <c r="N39" i="1"/>
  <c r="Q38" i="1"/>
  <c r="M37" i="1"/>
  <c r="M39" i="1" s="1"/>
  <c r="L37" i="1"/>
  <c r="L39" i="1" s="1"/>
  <c r="H37" i="1"/>
  <c r="H39" i="1" s="1"/>
  <c r="G37" i="1"/>
  <c r="G39" i="1" s="1"/>
  <c r="F37" i="1"/>
  <c r="P33" i="1"/>
  <c r="O33" i="1"/>
  <c r="N33" i="1"/>
  <c r="Q32" i="1"/>
  <c r="M31" i="1"/>
  <c r="M33" i="1" s="1"/>
  <c r="L31" i="1"/>
  <c r="L33" i="1" s="1"/>
  <c r="H31" i="1"/>
  <c r="H33" i="1" s="1"/>
  <c r="G31" i="1"/>
  <c r="G33" i="1" s="1"/>
  <c r="F31" i="1"/>
  <c r="P27" i="1"/>
  <c r="O27" i="1"/>
  <c r="N27" i="1"/>
  <c r="Q26" i="1"/>
  <c r="M25" i="1"/>
  <c r="M27" i="1" s="1"/>
  <c r="L25" i="1"/>
  <c r="L27" i="1" s="1"/>
  <c r="H25" i="1"/>
  <c r="H27" i="1" s="1"/>
  <c r="G25" i="1"/>
  <c r="G27" i="1" s="1"/>
  <c r="F25" i="1"/>
  <c r="Q37" i="1" l="1"/>
  <c r="Q31" i="1"/>
  <c r="Q49" i="1"/>
  <c r="F51" i="1"/>
  <c r="Q25" i="1"/>
  <c r="Q43" i="1"/>
  <c r="F39" i="1"/>
  <c r="F33" i="1"/>
  <c r="F27" i="1"/>
  <c r="A72" i="1" l="1"/>
  <c r="A69" i="1"/>
  <c r="E70" i="1" s="1"/>
  <c r="B70" i="1"/>
  <c r="C117" i="1"/>
  <c r="J117" i="1" l="1"/>
  <c r="D117" i="1" l="1"/>
  <c r="K117" i="1" s="1"/>
  <c r="C49" i="1"/>
  <c r="D43" i="1"/>
  <c r="D45" i="1" s="1"/>
  <c r="C43" i="1"/>
  <c r="Q42" i="1"/>
  <c r="Q45" i="1" s="1"/>
  <c r="G70" i="1" l="1"/>
  <c r="I70" i="1" s="1"/>
  <c r="J70" i="1" s="1"/>
  <c r="Q20" i="1" l="1"/>
  <c r="A77" i="1" l="1"/>
  <c r="C37" i="1" l="1"/>
  <c r="C31" i="1"/>
  <c r="C25" i="1" l="1"/>
  <c r="E62" i="1" l="1"/>
  <c r="Q18" i="1" l="1"/>
  <c r="B73" i="1" l="1"/>
  <c r="B67" i="1"/>
  <c r="B64" i="1"/>
  <c r="B61" i="1"/>
  <c r="D49" i="1" l="1"/>
  <c r="D51" i="1" s="1"/>
  <c r="Q48" i="1"/>
  <c r="Q51" i="1" s="1"/>
  <c r="D37" i="1"/>
  <c r="D39" i="1" s="1"/>
  <c r="Q36" i="1"/>
  <c r="Q39" i="1" s="1"/>
  <c r="D31" i="1"/>
  <c r="D33" i="1" s="1"/>
  <c r="E71" i="1" l="1"/>
  <c r="A63" i="1"/>
  <c r="E73" i="1"/>
  <c r="E74" i="1" s="1"/>
  <c r="E67" i="1"/>
  <c r="E68" i="1" s="1"/>
  <c r="A66" i="1"/>
  <c r="E64" i="1"/>
  <c r="G71" i="1" l="1"/>
  <c r="I71" i="1" s="1"/>
  <c r="J71" i="1" s="1"/>
  <c r="G73" i="1"/>
  <c r="G67" i="1"/>
  <c r="I67" i="1" s="1"/>
  <c r="J67" i="1" s="1"/>
  <c r="G74" i="1" l="1"/>
  <c r="I74" i="1" s="1"/>
  <c r="J74" i="1" s="1"/>
  <c r="M74" i="1" s="1"/>
  <c r="I73" i="1"/>
  <c r="J73" i="1" s="1"/>
  <c r="M71" i="1"/>
  <c r="M70" i="1"/>
  <c r="M73" i="1" l="1"/>
  <c r="B58" i="1" l="1"/>
  <c r="D25" i="1" l="1"/>
  <c r="D27" i="1" s="1"/>
  <c r="Q24" i="1"/>
  <c r="Q27" i="1" s="1"/>
  <c r="E65" i="1" l="1"/>
  <c r="G61" i="1" l="1"/>
  <c r="I61" i="1" s="1"/>
  <c r="J61" i="1" s="1"/>
  <c r="G62" i="1" l="1"/>
  <c r="I62" i="1" l="1"/>
  <c r="J62" i="1" s="1"/>
  <c r="M61" i="1"/>
  <c r="M62" i="1" l="1"/>
  <c r="Q30" i="1"/>
  <c r="Q33" i="1" s="1"/>
  <c r="G64" i="1" l="1"/>
  <c r="I64" i="1" s="1"/>
  <c r="J64" i="1" s="1"/>
  <c r="G65" i="1" l="1"/>
  <c r="I65" i="1" s="1"/>
  <c r="J65" i="1" s="1"/>
  <c r="G68" i="1"/>
  <c r="I68" i="1" s="1"/>
  <c r="J68" i="1" s="1"/>
  <c r="M67" i="1" l="1"/>
  <c r="M65" i="1"/>
  <c r="M64" i="1"/>
  <c r="M68" i="1"/>
  <c r="D19" i="1" l="1"/>
  <c r="D21" i="1" s="1"/>
  <c r="Q19" i="1"/>
  <c r="H83" i="1" l="1"/>
  <c r="H84" i="1"/>
  <c r="B90" i="1"/>
  <c r="H82" i="1"/>
  <c r="H81" i="1"/>
  <c r="H80" i="1"/>
  <c r="Q21" i="1"/>
  <c r="C6" i="5"/>
  <c r="C9" i="5" s="1"/>
  <c r="H78" i="1"/>
  <c r="H79" i="1"/>
  <c r="A57" i="1"/>
  <c r="H77" i="1"/>
  <c r="B110" i="1"/>
  <c r="B100" i="1"/>
  <c r="K83" i="1" l="1"/>
  <c r="M83" i="1" s="1"/>
  <c r="O83" i="1" s="1"/>
  <c r="K84" i="1"/>
  <c r="M84" i="1" s="1"/>
  <c r="O84" i="1" s="1"/>
  <c r="K82" i="1"/>
  <c r="M82" i="1" s="1"/>
  <c r="O82" i="1" s="1"/>
  <c r="K81" i="1"/>
  <c r="M81" i="1" s="1"/>
  <c r="O81" i="1" s="1"/>
  <c r="K80" i="1"/>
  <c r="M80" i="1" s="1"/>
  <c r="O80" i="1" s="1"/>
  <c r="K77" i="1"/>
  <c r="M77" i="1" s="1"/>
  <c r="O77" i="1" s="1"/>
  <c r="Q53" i="1"/>
  <c r="K78" i="1"/>
  <c r="M78" i="1" s="1"/>
  <c r="O78" i="1" s="1"/>
  <c r="K79" i="1"/>
  <c r="M79" i="1" s="1"/>
  <c r="O79" i="1" s="1"/>
  <c r="C100" i="1"/>
  <c r="C110" i="1"/>
  <c r="G58" i="1"/>
  <c r="I58" i="1" l="1"/>
  <c r="J58" i="1" s="1"/>
  <c r="G59" i="1"/>
  <c r="I59" i="1" s="1"/>
  <c r="J59" i="1" s="1"/>
  <c r="M59" i="1" l="1"/>
  <c r="M58" i="1"/>
</calcChain>
</file>

<file path=xl/sharedStrings.xml><?xml version="1.0" encoding="utf-8"?>
<sst xmlns="http://schemas.openxmlformats.org/spreadsheetml/2006/main" count="421" uniqueCount="219">
  <si>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</si>
  <si>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</si>
  <si>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</si>
  <si>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</si>
  <si>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</si>
  <si>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</si>
  <si>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</si>
  <si>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</si>
  <si>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</si>
  <si>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</si>
  <si>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</si>
  <si>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</si>
  <si>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</si>
  <si>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</si>
  <si>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</si>
  <si>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</si>
  <si>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</si>
  <si>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</si>
  <si>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</si>
  <si>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</si>
  <si>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</si>
  <si>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</si>
  <si>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</si>
  <si>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</si>
  <si>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</si>
  <si>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</si>
  <si>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</si>
  <si>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</si>
  <si>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</si>
  <si>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</si>
  <si>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</si>
  <si>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</si>
  <si>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</si>
  <si>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</si>
  <si>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</si>
  <si>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SỐ LƯỢNG CẦN CẤP CHO TỔ CẮT (GROSS)</t>
  </si>
  <si>
    <t>WHITE</t>
  </si>
  <si>
    <t>BLACK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</si>
  <si>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</si>
  <si>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</si>
  <si>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</si>
  <si>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</si>
  <si>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</si>
  <si>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</si>
  <si>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</si>
  <si>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</si>
  <si>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</si>
  <si>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</si>
  <si>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</si>
  <si>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-CÁCH MAY THEO NHƯ TÀI LIỆU ĐÍNH KÈM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</si>
  <si>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</si>
  <si>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</si>
  <si>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</si>
  <si>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</si>
  <si>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</si>
  <si>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</si>
  <si>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</si>
  <si>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</si>
  <si>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</si>
  <si>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</si>
  <si>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</si>
  <si>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</si>
  <si>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</si>
  <si>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</si>
  <si>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</si>
  <si>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</si>
  <si>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</si>
  <si>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</si>
  <si>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</si>
  <si>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</si>
  <si>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</si>
  <si>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</si>
  <si>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t>VẢI CHÍNH</t>
  </si>
  <si>
    <t>GRAND TOTAL:</t>
  </si>
  <si>
    <t>SỐ LƯỢNG CẦN CẤP CHO TEST INHOUSE</t>
  </si>
  <si>
    <t>SỐ LƯỢNG CẦN CẤP CHO TEST OUTSOURCE</t>
  </si>
  <si>
    <t>LỖI VẢI (DEFECT)
+ ĐẦU KHÚC</t>
  </si>
  <si>
    <t>XS</t>
  </si>
  <si>
    <t xml:space="preserve">CM20 1X1RIB  100% COTTON 260GSM </t>
  </si>
  <si>
    <t>BO CỔ</t>
  </si>
  <si>
    <t>3XL</t>
  </si>
  <si>
    <t>DUYỆT HÌNH IN THEO</t>
  </si>
  <si>
    <t>2XL</t>
  </si>
  <si>
    <t>WHITE OVO STANDARD</t>
  </si>
  <si>
    <t>SHIPPING SAMPLE REQUIRED</t>
  </si>
  <si>
    <t>WHISPER WHITE</t>
  </si>
  <si>
    <t>FLINT STONE</t>
  </si>
  <si>
    <t>BRONZE GREEN</t>
  </si>
  <si>
    <t>WILD GINGER</t>
  </si>
  <si>
    <t>M-0324-KT-5141</t>
  </si>
  <si>
    <t>2XS</t>
  </si>
  <si>
    <t xml:space="preserve">-OVFW24P0456004T00K LOT 0743/3 ÁNH A CẤP 54M </t>
  </si>
  <si>
    <t>-OVFW24P0456010T00K LOT 1502/4 CẤP 27M</t>
  </si>
  <si>
    <t>-OVFW24P0456012T00K LOT 1501/4 ÁNH A CẤP 27M</t>
  </si>
  <si>
    <t xml:space="preserve">-OVFW24P0456006T00K LOT 0716/4 ÁNH A CẤP 15M TRIỆT TIÊU
OVFW24P0456006T00K LOT 0715/4 ÁNH A CẤP 26M </t>
  </si>
  <si>
    <t>-OVFW24P0456008T00K LOT 0309/4 ÁNH A CẤP 17M TRIỆT TIÊU
-OVFW24P0456007T00K LOT 0310/4 ÁNH A CẤP 24M</t>
  </si>
  <si>
    <t>-OVFW24P0456003T00K LOT 0743/3 ÁNH A CẤP 795M</t>
  </si>
  <si>
    <t>-OVFW24P0456005T00K LOT 0716/4 ÁNH A CẤP 74MM
-OVFW24P0456005T00K LOT 0715/4 ÁNH A CẤP 530MM</t>
  </si>
  <si>
    <t>-OVFW24P0456007T00K LOT 0309/4 ÁNH A CẤP 149M
-OVFW24P0456007T00K LOT 0310/4 ÁNH A CẤP 445M</t>
  </si>
  <si>
    <t>-OVFW24P0456009T00K LOT 1502/4 ÁNH A CẤP 400M</t>
  </si>
  <si>
    <t>-OVFW24P0456011T00K LOT 1501/4 ÁNH A CẤP 399M</t>
  </si>
  <si>
    <t xml:space="preserve">CHỈ 40/2 MAY CHÍNH + VẮT SỔ </t>
  </si>
  <si>
    <t>THÔNG TIN ĐỊNH VỊ HÌNH IN</t>
  </si>
  <si>
    <r>
      <t>WASH:</t>
    </r>
    <r>
      <rPr>
        <sz val="45"/>
        <rFont val="Muli"/>
      </rPr>
      <t xml:space="preserve"> </t>
    </r>
  </si>
  <si>
    <t>DUYỆT GARMENT WASH  THEO</t>
  </si>
  <si>
    <t>CHỈ MAY CHÍNH</t>
  </si>
  <si>
    <t>SS TEE</t>
  </si>
  <si>
    <t>177CM</t>
  </si>
  <si>
    <t>0cm</t>
  </si>
  <si>
    <t>MER - CHI/OANH - EXT : 210</t>
  </si>
  <si>
    <t xml:space="preserve">NHÃN CHÍNH </t>
  </si>
  <si>
    <t xml:space="preserve">THÊU : </t>
  </si>
  <si>
    <t>NGANG VAI</t>
  </si>
  <si>
    <t>SAMPLING</t>
  </si>
  <si>
    <t>NHÃN THÀNH PHẦN</t>
  </si>
  <si>
    <r>
      <t>IN :</t>
    </r>
    <r>
      <rPr>
        <b/>
        <sz val="55"/>
        <rFont val="Muli"/>
      </rPr>
      <t xml:space="preserve"> </t>
    </r>
  </si>
  <si>
    <t xml:space="preserve"> </t>
  </si>
  <si>
    <t>RỘNG CỔ</t>
  </si>
  <si>
    <t>K06  SP26  S2840</t>
  </si>
  <si>
    <t>THAM KHẢO CÁCH MAY: NHƯ TÀI LIỆU ĐÍNH KÈM</t>
  </si>
  <si>
    <t>SP26-SAMPLING</t>
  </si>
  <si>
    <t xml:space="preserve">100% POLYESTER MESH </t>
  </si>
  <si>
    <t>KSUBI</t>
  </si>
  <si>
    <t>BLACK/WHITE</t>
  </si>
  <si>
    <t>GREY</t>
  </si>
  <si>
    <t>DÂY TAPE KL-001</t>
  </si>
  <si>
    <t xml:space="preserve">NHÃN SIZE </t>
  </si>
  <si>
    <t>NHÃN TRANG TRÍ</t>
  </si>
  <si>
    <t>DUYỆT NHƯ TECHPACKS</t>
  </si>
  <si>
    <t>5CM</t>
  </si>
  <si>
    <t>MAY TẠI GIỮA CỔ SAU</t>
  </si>
  <si>
    <t>MAY 2 CẠNH NGẮN, DƯỚ GIỮA DÂY TAPE CÁCH MÉP DƯỚI DÂY TAPE KL-001 1CM</t>
  </si>
  <si>
    <t>MAY KẸP DƯỚI GIỮA NHÃN CHÍNH</t>
  </si>
  <si>
    <t>MAY BÊN TRONG SƯỜN PHẢI NGƯỜI MẶC. CÁCH MÉP LAI LÊN 11CM</t>
  </si>
  <si>
    <t xml:space="preserve">LUỒN TẠI SƯỜN TRÁI NGƯỜI MẶC - NHƯ HÌNH </t>
  </si>
  <si>
    <t>DATE</t>
  </si>
  <si>
    <t>18.12.24</t>
  </si>
  <si>
    <t>SEASON</t>
  </si>
  <si>
    <t>SPRING 26</t>
  </si>
  <si>
    <t>DESIGNER</t>
  </si>
  <si>
    <t>SPEC BY</t>
  </si>
  <si>
    <t>CHARLIE</t>
  </si>
  <si>
    <t>BRAND</t>
  </si>
  <si>
    <t>STYLE NUMBER</t>
  </si>
  <si>
    <t>STYLE NAME</t>
  </si>
  <si>
    <t>VENDOR</t>
  </si>
  <si>
    <t>UNAVAILABLE</t>
  </si>
  <si>
    <t>POINT OF MEASUREMENT</t>
  </si>
  <si>
    <t>VỊ TRÍ ĐO</t>
  </si>
  <si>
    <t>REF</t>
  </si>
  <si>
    <t>GRADE</t>
  </si>
  <si>
    <t>TOL+/-</t>
  </si>
  <si>
    <t>SHOULDER POINT TO POINT</t>
  </si>
  <si>
    <t>SHOULDER DROP FROM HPS</t>
  </si>
  <si>
    <t>CHEST CIRCUMFERENCE</t>
  </si>
  <si>
    <t>VÒNG LAI</t>
  </si>
  <si>
    <t>ARMHOLE DROP FROM HPS</t>
  </si>
  <si>
    <t>HẠ NÁCH TỪ ĐỈNH VAI</t>
  </si>
  <si>
    <t>DÀI SƯỜN TAY</t>
  </si>
  <si>
    <t>BICEP CIRCUMFERENCE</t>
  </si>
  <si>
    <t>VÒNG BẮP TAY</t>
  </si>
  <si>
    <t>CỬA TAY</t>
  </si>
  <si>
    <t xml:space="preserve">ĐỊNH VỊ HÌNH THÊU TBOX TẠI LAITRÁI THÂN SAU:
TỪ LAI LÊN 
</t>
  </si>
  <si>
    <t>4CM</t>
  </si>
  <si>
    <t xml:space="preserve">ĐỊNH VỊ HÌNH THÊU TBOX TẠI LAITRÁI THÂN SAU:
TỪ SƯỜN VÀO 
</t>
  </si>
  <si>
    <r>
      <rPr>
        <b/>
        <sz val="30"/>
        <rFont val="Muli"/>
      </rPr>
      <t>ĐỊNH VỊ HÌNH IN TẠI TBOX TẠI LAI PHẢI THÂN SAU:</t>
    </r>
    <r>
      <rPr>
        <sz val="30"/>
        <rFont val="Muli"/>
      </rPr>
      <t xml:space="preserve">
TỪ LAI LÊN</t>
    </r>
  </si>
  <si>
    <r>
      <rPr>
        <b/>
        <sz val="30"/>
        <rFont val="Muli"/>
      </rPr>
      <t>ĐỊNH VỊ HÌNH IN TẠI TBOX TẠI LAI PHẢI THÂN SAU:</t>
    </r>
    <r>
      <rPr>
        <sz val="30"/>
        <rFont val="Muli"/>
      </rPr>
      <t xml:space="preserve">
TỪ  SƯỜN VÀO</t>
    </r>
  </si>
  <si>
    <t>C0074-SST002</t>
  </si>
  <si>
    <t>OUTFIELD SS BALL SHIRT</t>
  </si>
  <si>
    <t>100% COTTON TWILL</t>
  </si>
  <si>
    <t xml:space="preserve">KEO </t>
  </si>
  <si>
    <t>NẸP THÂN</t>
  </si>
  <si>
    <t>DÂY TAPE XƯƠNG CÁ</t>
  </si>
  <si>
    <t>NÚT BẤM</t>
  </si>
  <si>
    <t>JET BLACK</t>
  </si>
  <si>
    <t>KHÔNG IN</t>
  </si>
  <si>
    <t>THÊU BÁN THÀNH PHẨM THÂN TRƯỚC + THÂN SAU SAU</t>
  </si>
  <si>
    <t xml:space="preserve">ĐỊNH VỊ HÌNH THÊU THÂN TRƯỚC:
TỪ MÉP NÉP XUỐNG </t>
  </si>
  <si>
    <t>11CM</t>
  </si>
  <si>
    <t>ĐỊNH VỊ HÌNH THÊU THÂN SAU:
TỪ MÉP CỔ SAU XUỐNG</t>
  </si>
  <si>
    <t>17CM</t>
  </si>
  <si>
    <t>LIGHT GARMENT WASH</t>
  </si>
  <si>
    <t>KHÁCH MỚI , CHƯA CÓ MẪU CHẤT LƯỢNG - UA OFFER</t>
  </si>
  <si>
    <t>MAY TẠI SÓNG TAY TRÁI NGƯỜI MẶC - TỪ MÉP CỔ XUỐNG 15.5CM - NHƯ TÀI LIỆU ĐÍNH KÈM</t>
  </si>
  <si>
    <t>DÙNG ĐỂ TRANG TRÍ TẠI THÂN TRƯỚC VÒNG SANG CỔ SAU + 2 TAY</t>
  </si>
  <si>
    <t>BEN</t>
  </si>
  <si>
    <t>MSP25SH009</t>
  </si>
  <si>
    <t>HẠ VAI TỪ ĐỈNH VAI</t>
  </si>
  <si>
    <t>ACROSS FRONT 15CM FROM HPS</t>
  </si>
  <si>
    <t>NGANG TRƯỚC TỪ ĐỈNH VAI XUỐNG 15CM</t>
  </si>
  <si>
    <t>ACROSS BACK 15CM BELOW HPS</t>
  </si>
  <si>
    <t>NGANG SAU TỪ ĐỈNH VAI XUỐNG 15CM</t>
  </si>
  <si>
    <t>VÒNG NGƯC</t>
  </si>
  <si>
    <t>HEM CIRCUMFERENCE</t>
  </si>
  <si>
    <t>SLEEVE LENGTH FROM NECK SEAM</t>
  </si>
  <si>
    <t>DÀI TAY TỪ ĐƯỜNG MAY CỔ</t>
  </si>
  <si>
    <t>MSP25SH003</t>
  </si>
  <si>
    <t>SLEEVE LENGTH UNDERARM</t>
  </si>
  <si>
    <t>8A</t>
  </si>
  <si>
    <t>SLEEVE OPENING CIRCUMFERENCE (SHORT)</t>
  </si>
  <si>
    <t>FRONT LENGTH FROM HPS TO CF HEM</t>
  </si>
  <si>
    <t>DÀI TRƯỚC TỪ ĐỈNH VAI</t>
  </si>
  <si>
    <t>NECK WIDTH (Edge to edge)</t>
  </si>
  <si>
    <t>FRONT NECK DROP FROM HPS TO EDGE</t>
  </si>
  <si>
    <t>HẠ CỔ TRƯỚC TỪ ĐỈNH VAI</t>
  </si>
  <si>
    <t>BACK NECK DROP FROM HPS</t>
  </si>
  <si>
    <t>HẠ CỔ SAU TỪ ĐỈNH VAI</t>
  </si>
  <si>
    <t>HEM TO LAST BUTTON</t>
  </si>
  <si>
    <t>VỊ TRÍ NÚT CUỐI CÙNG TỪ LAI LÊN</t>
  </si>
  <si>
    <t>C.FRONT PLACKET WIDTH AT HEM</t>
  </si>
  <si>
    <t>KHOẢNG CÁCH TỪ NẸP TRƯỚC ĐẾN LAI</t>
  </si>
  <si>
    <t>NECK PLACKET WIDTH AT SHOULDER</t>
  </si>
  <si>
    <t>KHOẢNG CÁCH TỪ NẸP CỔ ĐẾN VAI</t>
  </si>
  <si>
    <t>SLEEVE BAND WIDTH</t>
  </si>
  <si>
    <t>TO BẢN LAI TAY</t>
  </si>
  <si>
    <t>BINDING WIDTH</t>
  </si>
  <si>
    <t>RỘNG VIỀN</t>
  </si>
  <si>
    <t>SS HEM SCOOP ABOVE CF HEM</t>
  </si>
  <si>
    <t xml:space="preserve">LAI CONG - SO VỚI SƯỜN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</si>
</sst>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[$-409]d\-mmm;@"/>
    <numFmt numFmtId="174" formatCode="_-* #,##0.00_-;\-* #,##0.00_-;_-* &quot;-&quot;??_-;_-@_-"/>
    <numFmt numFmtId="175" formatCode="0.0%"/>
    <numFmt numFmtId="176" formatCode="#,##0.0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36"/>
      <name val="Muli"/>
    </font>
    <font>
      <b/>
      <sz val="36"/>
      <name val="Muli"/>
    </font>
    <font>
      <sz val="22"/>
      <color theme="1"/>
      <name val="Muli"/>
    </font>
    <font>
      <sz val="11"/>
      <color rgb="FF000000"/>
      <name val="Calibri"/>
      <family val="2"/>
    </font>
    <font>
      <b/>
      <sz val="40"/>
      <name val="Muli"/>
    </font>
    <font>
      <b/>
      <sz val="24"/>
      <color theme="1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sz val="8"/>
      <name val="Calibri"/>
      <family val="2"/>
      <scheme val="minor"/>
    </font>
    <font>
      <sz val="10"/>
      <color indexed="8"/>
      <name val="MS Sans Serif"/>
    </font>
    <font>
      <b/>
      <sz val="32"/>
      <name val="Muli"/>
    </font>
    <font>
      <sz val="30"/>
      <name val="Muli"/>
    </font>
    <font>
      <sz val="10"/>
      <color rgb="FF000000"/>
      <name val="Times New Roman"/>
      <family val="1"/>
    </font>
    <font>
      <b/>
      <sz val="20"/>
      <color indexed="48"/>
      <name val="Muli"/>
    </font>
    <font>
      <sz val="12"/>
      <color rgb="FF000000"/>
      <name val="SimSun"/>
    </font>
    <font>
      <b/>
      <sz val="28"/>
      <color indexed="48"/>
      <name val="Muli"/>
    </font>
    <font>
      <sz val="45"/>
      <name val="Muli"/>
    </font>
    <font>
      <b/>
      <u/>
      <sz val="45"/>
      <name val="Muli"/>
    </font>
    <font>
      <b/>
      <sz val="45"/>
      <name val="Muli"/>
    </font>
    <font>
      <b/>
      <sz val="33"/>
      <name val="Muli"/>
    </font>
    <font>
      <b/>
      <sz val="35"/>
      <name val="Muli"/>
    </font>
    <font>
      <b/>
      <sz val="44"/>
      <name val="Muli"/>
    </font>
    <font>
      <sz val="28"/>
      <name val="Muli"/>
    </font>
    <font>
      <b/>
      <sz val="32"/>
      <color theme="1"/>
      <name val="Muli"/>
    </font>
    <font>
      <sz val="14"/>
      <color theme="1"/>
      <name val="Calibri"/>
      <family val="2"/>
      <scheme val="minor"/>
    </font>
    <font>
      <b/>
      <sz val="22"/>
      <color theme="5" tint="-0.249977111117893"/>
      <name val="Muli"/>
    </font>
    <font>
      <b/>
      <sz val="22"/>
      <color rgb="FF0060A8"/>
      <name val="Muli"/>
    </font>
    <font>
      <b/>
      <sz val="36"/>
      <color rgb="FF0060A8"/>
      <name val="Muli"/>
    </font>
    <font>
      <b/>
      <sz val="55"/>
      <name val="Muli"/>
    </font>
    <font>
      <sz val="55"/>
      <name val="Muli"/>
    </font>
    <font>
      <b/>
      <u/>
      <sz val="55"/>
      <name val="Muli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6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8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15" applyNumberFormat="0" applyProtection="0">
      <alignment horizontal="right" vertical="center"/>
    </xf>
    <xf numFmtId="0" fontId="2" fillId="8" borderId="15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6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34" applyNumberFormat="0" applyProtection="0">
      <alignment horizontal="left" vertical="center" indent="1"/>
    </xf>
    <xf numFmtId="4" fontId="13" fillId="7" borderId="34" applyNumberFormat="0" applyProtection="0">
      <alignment horizontal="right" vertical="center"/>
    </xf>
    <xf numFmtId="10" fontId="6" fillId="6" borderId="32" applyNumberFormat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 applyNumberFormat="0" applyFill="0" applyBorder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7" fillId="0" borderId="37" applyNumberFormat="0" applyFill="0" applyAlignment="0" applyProtection="0"/>
    <xf numFmtId="0" fontId="47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9" borderId="38" applyNumberFormat="0" applyAlignment="0" applyProtection="0"/>
    <xf numFmtId="0" fontId="52" fillId="20" borderId="39" applyNumberFormat="0" applyAlignment="0" applyProtection="0"/>
    <xf numFmtId="0" fontId="53" fillId="20" borderId="38" applyNumberFormat="0" applyAlignment="0" applyProtection="0"/>
    <xf numFmtId="0" fontId="54" fillId="0" borderId="40" applyNumberFormat="0" applyFill="0" applyAlignment="0" applyProtection="0"/>
    <xf numFmtId="0" fontId="55" fillId="21" borderId="41" applyNumberFormat="0" applyAlignment="0" applyProtection="0"/>
    <xf numFmtId="0" fontId="56" fillId="0" borderId="0" applyNumberFormat="0" applyFill="0" applyBorder="0" applyAlignment="0" applyProtection="0"/>
    <xf numFmtId="0" fontId="1" fillId="22" borderId="42" applyNumberFormat="0" applyFont="0" applyAlignment="0" applyProtection="0"/>
    <xf numFmtId="0" fontId="57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9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3" fontId="1" fillId="0" borderId="0"/>
    <xf numFmtId="174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4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65" fillId="0" borderId="0"/>
    <xf numFmtId="9" fontId="1" fillId="0" borderId="0" applyFont="0" applyFill="0" applyBorder="0" applyAlignment="0" applyProtection="0"/>
    <xf numFmtId="0" fontId="2" fillId="0" borderId="0"/>
    <xf numFmtId="0" fontId="68" fillId="0" borderId="0"/>
    <xf numFmtId="0" fontId="70" fillId="0" borderId="0"/>
    <xf numFmtId="0" fontId="70" fillId="0" borderId="0"/>
    <xf numFmtId="0" fontId="1" fillId="0" borderId="0"/>
    <xf numFmtId="0" fontId="2" fillId="0" borderId="0" applyFill="0"/>
  </cellStyleXfs>
  <cellXfs count="31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8" xfId="0" quotePrefix="1" applyFont="1" applyFill="1" applyBorder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0" fontId="20" fillId="2" borderId="27" xfId="0" applyFont="1" applyFill="1" applyBorder="1" applyAlignment="1">
      <alignment vertical="center"/>
    </xf>
    <xf numFmtId="0" fontId="21" fillId="2" borderId="27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vertical="center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7" fillId="0" borderId="6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32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left" vertical="center"/>
    </xf>
    <xf numFmtId="165" fontId="36" fillId="0" borderId="32" xfId="0" applyNumberFormat="1" applyFont="1" applyBorder="1" applyAlignment="1">
      <alignment horizontal="center" vertical="center"/>
    </xf>
    <xf numFmtId="0" fontId="26" fillId="2" borderId="23" xfId="0" quotePrefix="1" applyFont="1" applyFill="1" applyBorder="1" applyAlignment="1">
      <alignment horizontal="center" vertical="center" wrapText="1"/>
    </xf>
    <xf numFmtId="0" fontId="26" fillId="2" borderId="24" xfId="0" quotePrefix="1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vertical="center"/>
    </xf>
    <xf numFmtId="1" fontId="26" fillId="2" borderId="32" xfId="0" applyNumberFormat="1" applyFont="1" applyFill="1" applyBorder="1" applyAlignment="1">
      <alignment horizontal="center" vertical="center"/>
    </xf>
    <xf numFmtId="4" fontId="36" fillId="2" borderId="32" xfId="0" applyNumberFormat="1" applyFont="1" applyFill="1" applyBorder="1" applyAlignment="1">
      <alignment horizontal="center" vertical="center"/>
    </xf>
    <xf numFmtId="1" fontId="27" fillId="2" borderId="32" xfId="0" applyNumberFormat="1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165" fontId="26" fillId="2" borderId="32" xfId="0" applyNumberFormat="1" applyFont="1" applyFill="1" applyBorder="1" applyAlignment="1">
      <alignment horizontal="center" vertical="center"/>
    </xf>
    <xf numFmtId="2" fontId="26" fillId="2" borderId="32" xfId="0" applyNumberFormat="1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center" vertical="center" wrapText="1"/>
    </xf>
    <xf numFmtId="1" fontId="36" fillId="2" borderId="32" xfId="0" applyNumberFormat="1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1" fontId="26" fillId="2" borderId="33" xfId="0" applyNumberFormat="1" applyFont="1" applyFill="1" applyBorder="1" applyAlignment="1">
      <alignment vertical="center" wrapText="1"/>
    </xf>
    <xf numFmtId="0" fontId="26" fillId="2" borderId="30" xfId="0" quotePrefix="1" applyFont="1" applyFill="1" applyBorder="1" applyAlignment="1">
      <alignment vertical="center" wrapText="1"/>
    </xf>
    <xf numFmtId="0" fontId="26" fillId="2" borderId="23" xfId="0" quotePrefix="1" applyFont="1" applyFill="1" applyBorder="1" applyAlignment="1">
      <alignment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39" fillId="4" borderId="2" xfId="0" quotePrefix="1" applyFont="1" applyFill="1" applyBorder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vertical="center"/>
    </xf>
    <xf numFmtId="0" fontId="39" fillId="2" borderId="3" xfId="0" applyFont="1" applyFill="1" applyBorder="1" applyAlignment="1">
      <alignment horizontal="center" vertical="center"/>
    </xf>
    <xf numFmtId="3" fontId="39" fillId="2" borderId="3" xfId="0" applyNumberFormat="1" applyFont="1" applyFill="1" applyBorder="1" applyAlignment="1">
      <alignment horizontal="center" vertical="center"/>
    </xf>
    <xf numFmtId="0" fontId="39" fillId="2" borderId="3" xfId="62" applyNumberFormat="1" applyFont="1" applyFill="1" applyBorder="1" applyAlignment="1">
      <alignment horizontal="center" vertical="center"/>
    </xf>
    <xf numFmtId="0" fontId="39" fillId="13" borderId="3" xfId="0" applyFont="1" applyFill="1" applyBorder="1" applyAlignment="1">
      <alignment horizontal="center" vertical="center"/>
    </xf>
    <xf numFmtId="0" fontId="39" fillId="5" borderId="3" xfId="0" applyFont="1" applyFill="1" applyBorder="1" applyAlignment="1">
      <alignment vertical="center"/>
    </xf>
    <xf numFmtId="1" fontId="39" fillId="13" borderId="3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14" borderId="0" xfId="0" applyFont="1" applyFill="1" applyAlignment="1">
      <alignment horizontal="left" vertical="center"/>
    </xf>
    <xf numFmtId="0" fontId="39" fillId="14" borderId="0" xfId="0" applyFont="1" applyFill="1" applyAlignment="1">
      <alignment horizontal="center" vertical="center"/>
    </xf>
    <xf numFmtId="1" fontId="39" fillId="14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horizontal="left" vertical="center"/>
      <protection hidden="1"/>
    </xf>
    <xf numFmtId="1" fontId="42" fillId="14" borderId="0" xfId="0" applyNumberFormat="1" applyFont="1" applyFill="1" applyAlignment="1">
      <alignment horizontal="center" vertical="center"/>
    </xf>
    <xf numFmtId="1" fontId="27" fillId="0" borderId="32" xfId="1" applyNumberFormat="1" applyFont="1" applyBorder="1" applyAlignment="1">
      <alignment horizontal="center" vertical="center" wrapText="1"/>
    </xf>
    <xf numFmtId="9" fontId="20" fillId="2" borderId="0" xfId="131" applyFont="1" applyFill="1" applyAlignment="1">
      <alignment vertical="center"/>
    </xf>
    <xf numFmtId="9" fontId="24" fillId="2" borderId="0" xfId="131" applyFont="1" applyFill="1" applyAlignment="1">
      <alignment vertical="center"/>
    </xf>
    <xf numFmtId="9" fontId="24" fillId="0" borderId="0" xfId="131" applyFont="1" applyAlignment="1">
      <alignment vertical="center"/>
    </xf>
    <xf numFmtId="9" fontId="26" fillId="2" borderId="0" xfId="131" applyFont="1" applyFill="1" applyAlignment="1">
      <alignment vertical="center"/>
    </xf>
    <xf numFmtId="9" fontId="29" fillId="2" borderId="0" xfId="131" applyFont="1" applyFill="1" applyAlignment="1">
      <alignment vertical="center"/>
    </xf>
    <xf numFmtId="9" fontId="38" fillId="2" borderId="0" xfId="131" applyFont="1" applyFill="1" applyAlignment="1">
      <alignment vertical="center"/>
    </xf>
    <xf numFmtId="9" fontId="39" fillId="2" borderId="0" xfId="131" applyFont="1" applyFill="1" applyAlignment="1">
      <alignment vertical="center"/>
    </xf>
    <xf numFmtId="9" fontId="30" fillId="3" borderId="0" xfId="131" applyFont="1" applyFill="1" applyAlignment="1">
      <alignment vertical="center"/>
    </xf>
    <xf numFmtId="9" fontId="29" fillId="2" borderId="0" xfId="131" applyFont="1" applyFill="1" applyAlignment="1">
      <alignment horizontal="center" vertical="center"/>
    </xf>
    <xf numFmtId="9" fontId="26" fillId="2" borderId="0" xfId="131" applyFont="1" applyFill="1" applyAlignment="1">
      <alignment horizontal="center" vertical="center"/>
    </xf>
    <xf numFmtId="9" fontId="36" fillId="2" borderId="0" xfId="131" applyFont="1" applyFill="1" applyAlignment="1">
      <alignment vertical="center"/>
    </xf>
    <xf numFmtId="9" fontId="33" fillId="2" borderId="0" xfId="131" applyFont="1" applyFill="1" applyAlignment="1">
      <alignment horizontal="center" vertical="center"/>
    </xf>
    <xf numFmtId="9" fontId="27" fillId="2" borderId="0" xfId="131" applyFont="1" applyFill="1" applyAlignment="1">
      <alignment vertical="center"/>
    </xf>
    <xf numFmtId="9" fontId="40" fillId="0" borderId="0" xfId="131" applyFont="1" applyAlignment="1">
      <alignment vertical="center"/>
    </xf>
    <xf numFmtId="9" fontId="34" fillId="0" borderId="0" xfId="131" applyFont="1" applyAlignment="1">
      <alignment vertical="center"/>
    </xf>
    <xf numFmtId="175" fontId="39" fillId="2" borderId="0" xfId="131" applyNumberFormat="1" applyFont="1" applyFill="1" applyAlignment="1">
      <alignment vertical="center"/>
    </xf>
    <xf numFmtId="176" fontId="36" fillId="0" borderId="32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35" fillId="0" borderId="6" xfId="0" quotePrefix="1" applyFont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1" fontId="35" fillId="2" borderId="8" xfId="0" applyNumberFormat="1" applyFont="1" applyFill="1" applyBorder="1" applyAlignment="1">
      <alignment horizontal="center" vertical="center"/>
    </xf>
    <xf numFmtId="0" fontId="67" fillId="2" borderId="0" xfId="0" applyFont="1" applyFill="1" applyAlignment="1">
      <alignment vertical="center" wrapText="1"/>
    </xf>
    <xf numFmtId="0" fontId="30" fillId="2" borderId="1" xfId="0" applyFont="1" applyFill="1" applyBorder="1" applyAlignment="1">
      <alignment horizontal="left" vertical="center"/>
    </xf>
    <xf numFmtId="0" fontId="69" fillId="2" borderId="2" xfId="0" applyFont="1" applyFill="1" applyBorder="1" applyAlignment="1">
      <alignment horizontal="left" vertical="center"/>
    </xf>
    <xf numFmtId="0" fontId="42" fillId="48" borderId="2" xfId="0" applyFont="1" applyFill="1" applyBorder="1" applyAlignment="1">
      <alignment horizontal="left" vertical="center"/>
    </xf>
    <xf numFmtId="0" fontId="42" fillId="48" borderId="4" xfId="0" applyFont="1" applyFill="1" applyBorder="1" applyAlignment="1">
      <alignment horizontal="center" vertical="center"/>
    </xf>
    <xf numFmtId="0" fontId="42" fillId="48" borderId="0" xfId="0" applyFont="1" applyFill="1" applyAlignment="1">
      <alignment horizontal="center" vertical="center"/>
    </xf>
    <xf numFmtId="0" fontId="42" fillId="48" borderId="4" xfId="0" applyFont="1" applyFill="1" applyBorder="1" applyAlignment="1">
      <alignment horizontal="center" vertical="center" wrapText="1"/>
    </xf>
    <xf numFmtId="0" fontId="42" fillId="48" borderId="2" xfId="0" applyFont="1" applyFill="1" applyBorder="1" applyAlignment="1">
      <alignment horizontal="center" vertical="center"/>
    </xf>
    <xf numFmtId="1" fontId="39" fillId="2" borderId="3" xfId="0" applyNumberFormat="1" applyFont="1" applyFill="1" applyBorder="1" applyAlignment="1">
      <alignment horizontal="center" vertical="center"/>
    </xf>
    <xf numFmtId="1" fontId="39" fillId="5" borderId="2" xfId="0" quotePrefix="1" applyNumberFormat="1" applyFont="1" applyFill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71" fillId="2" borderId="2" xfId="0" applyFont="1" applyFill="1" applyBorder="1" applyAlignment="1">
      <alignment horizontal="left" vertical="center"/>
    </xf>
    <xf numFmtId="0" fontId="72" fillId="2" borderId="0" xfId="0" applyFont="1" applyFill="1" applyAlignment="1">
      <alignment horizontal="left" vertical="center"/>
    </xf>
    <xf numFmtId="0" fontId="73" fillId="2" borderId="0" xfId="0" applyFont="1" applyFill="1" applyAlignment="1">
      <alignment horizontal="left" vertical="center"/>
    </xf>
    <xf numFmtId="0" fontId="74" fillId="2" borderId="0" xfId="0" applyFont="1" applyFill="1" applyAlignment="1">
      <alignment vertical="center"/>
    </xf>
    <xf numFmtId="0" fontId="72" fillId="2" borderId="0" xfId="0" applyFont="1" applyFill="1" applyAlignment="1">
      <alignment vertical="center" wrapText="1"/>
    </xf>
    <xf numFmtId="0" fontId="74" fillId="2" borderId="0" xfId="0" applyFont="1" applyFill="1" applyAlignment="1">
      <alignment vertical="center" wrapText="1"/>
    </xf>
    <xf numFmtId="9" fontId="72" fillId="2" borderId="0" xfId="131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9" fontId="21" fillId="2" borderId="0" xfId="131" applyFont="1" applyFill="1" applyAlignment="1">
      <alignment vertical="center"/>
    </xf>
    <xf numFmtId="0" fontId="74" fillId="2" borderId="0" xfId="0" applyFont="1" applyFill="1" applyAlignment="1">
      <alignment horizontal="left" vertical="center"/>
    </xf>
    <xf numFmtId="0" fontId="77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0" fontId="35" fillId="0" borderId="0" xfId="2" applyFont="1" applyAlignment="1">
      <alignment horizontal="left" vertical="top"/>
    </xf>
    <xf numFmtId="0" fontId="35" fillId="0" borderId="0" xfId="2" applyFont="1" applyAlignment="1">
      <alignment horizontal="center" vertical="center"/>
    </xf>
    <xf numFmtId="0" fontId="39" fillId="12" borderId="32" xfId="2" applyFont="1" applyFill="1" applyBorder="1" applyAlignment="1">
      <alignment horizontal="center" vertical="center" wrapText="1"/>
    </xf>
    <xf numFmtId="0" fontId="37" fillId="5" borderId="32" xfId="2" applyFont="1" applyFill="1" applyBorder="1" applyAlignment="1">
      <alignment horizontal="center" vertical="center" wrapText="1"/>
    </xf>
    <xf numFmtId="0" fontId="37" fillId="5" borderId="33" xfId="2" applyFont="1" applyFill="1" applyBorder="1" applyAlignment="1">
      <alignment horizontal="center" vertical="center" wrapText="1"/>
    </xf>
    <xf numFmtId="0" fontId="78" fillId="0" borderId="0" xfId="2" applyFont="1" applyAlignment="1">
      <alignment vertical="center"/>
    </xf>
    <xf numFmtId="0" fontId="37" fillId="5" borderId="32" xfId="2" applyFont="1" applyFill="1" applyBorder="1" applyAlignment="1">
      <alignment horizontal="center" vertical="center"/>
    </xf>
    <xf numFmtId="0" fontId="78" fillId="0" borderId="32" xfId="2" applyFont="1" applyBorder="1" applyAlignment="1">
      <alignment horizontal="center" vertical="center" wrapText="1"/>
    </xf>
    <xf numFmtId="0" fontId="38" fillId="0" borderId="32" xfId="2" applyFont="1" applyBorder="1" applyAlignment="1">
      <alignment vertical="center" wrapText="1"/>
    </xf>
    <xf numFmtId="0" fontId="37" fillId="0" borderId="0" xfId="2" applyFont="1" applyAlignment="1">
      <alignment vertical="center"/>
    </xf>
    <xf numFmtId="1" fontId="37" fillId="5" borderId="32" xfId="2" applyNumberFormat="1" applyFont="1" applyFill="1" applyBorder="1" applyAlignment="1">
      <alignment horizontal="center" vertical="center" wrapText="1"/>
    </xf>
    <xf numFmtId="1" fontId="38" fillId="0" borderId="32" xfId="2" applyNumberFormat="1" applyFont="1" applyBorder="1" applyAlignment="1">
      <alignment horizontal="center" vertical="center" wrapText="1"/>
    </xf>
    <xf numFmtId="0" fontId="78" fillId="0" borderId="32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9" fillId="0" borderId="32" xfId="2" applyFont="1" applyBorder="1" applyAlignment="1">
      <alignment horizontal="center" vertical="center" wrapText="1"/>
    </xf>
    <xf numFmtId="12" fontId="75" fillId="0" borderId="32" xfId="0" quotePrefix="1" applyNumberFormat="1" applyFont="1" applyBorder="1" applyAlignment="1">
      <alignment horizontal="center" vertical="center" wrapText="1"/>
    </xf>
    <xf numFmtId="1" fontId="81" fillId="47" borderId="32" xfId="1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62" fillId="2" borderId="0" xfId="0" applyFont="1" applyFill="1" applyAlignment="1">
      <alignment vertical="center"/>
    </xf>
    <xf numFmtId="0" fontId="82" fillId="3" borderId="0" xfId="0" applyFont="1" applyFill="1" applyAlignment="1">
      <alignment vertical="center"/>
    </xf>
    <xf numFmtId="0" fontId="83" fillId="3" borderId="0" xfId="0" applyFont="1" applyFill="1" applyAlignment="1">
      <alignment vertical="center"/>
    </xf>
    <xf numFmtId="0" fontId="83" fillId="2" borderId="2" xfId="0" applyFont="1" applyFill="1" applyBorder="1" applyAlignment="1">
      <alignment horizontal="left" vertical="center"/>
    </xf>
    <xf numFmtId="0" fontId="83" fillId="2" borderId="2" xfId="0" applyFont="1" applyFill="1" applyBorder="1" applyAlignment="1">
      <alignment horizontal="center" vertical="center"/>
    </xf>
    <xf numFmtId="0" fontId="83" fillId="2" borderId="0" xfId="0" applyFont="1" applyFill="1" applyAlignment="1">
      <alignment vertical="center"/>
    </xf>
    <xf numFmtId="2" fontId="38" fillId="2" borderId="0" xfId="0" applyNumberFormat="1" applyFont="1" applyFill="1" applyAlignment="1">
      <alignment vertical="center"/>
    </xf>
    <xf numFmtId="2" fontId="38" fillId="2" borderId="0" xfId="131" applyNumberFormat="1" applyFont="1" applyFill="1" applyAlignment="1">
      <alignment vertical="center"/>
    </xf>
    <xf numFmtId="2" fontId="39" fillId="2" borderId="0" xfId="0" applyNumberFormat="1" applyFont="1" applyFill="1" applyAlignment="1">
      <alignment vertical="center"/>
    </xf>
    <xf numFmtId="2" fontId="36" fillId="2" borderId="0" xfId="131" applyNumberFormat="1" applyFont="1" applyFill="1" applyAlignment="1">
      <alignment vertical="center"/>
    </xf>
    <xf numFmtId="0" fontId="84" fillId="2" borderId="0" xfId="0" applyFont="1" applyFill="1" applyAlignment="1">
      <alignment horizontal="left" vertical="center"/>
    </xf>
    <xf numFmtId="0" fontId="85" fillId="2" borderId="0" xfId="0" applyFont="1" applyFill="1" applyAlignment="1">
      <alignment vertical="center" wrapText="1"/>
    </xf>
    <xf numFmtId="0" fontId="84" fillId="2" borderId="0" xfId="0" applyFont="1" applyFill="1" applyAlignment="1">
      <alignment vertical="center" wrapText="1"/>
    </xf>
    <xf numFmtId="0" fontId="85" fillId="2" borderId="0" xfId="0" applyFont="1" applyFill="1" applyAlignment="1">
      <alignment horizontal="left" vertical="center"/>
    </xf>
    <xf numFmtId="9" fontId="85" fillId="2" borderId="0" xfId="131" applyFont="1" applyFill="1" applyAlignment="1">
      <alignment horizontal="left" vertical="center"/>
    </xf>
    <xf numFmtId="0" fontId="86" fillId="2" borderId="0" xfId="0" applyFont="1" applyFill="1" applyAlignment="1">
      <alignment horizontal="left" vertical="center"/>
    </xf>
    <xf numFmtId="0" fontId="88" fillId="5" borderId="58" xfId="0" applyFont="1" applyFill="1" applyBorder="1" applyAlignment="1">
      <alignment vertical="center"/>
    </xf>
    <xf numFmtId="0" fontId="87" fillId="0" borderId="58" xfId="0" applyFont="1" applyBorder="1" applyAlignment="1">
      <alignment horizontal="left" vertical="center"/>
    </xf>
    <xf numFmtId="0" fontId="87" fillId="0" borderId="0" xfId="0" applyFont="1" applyAlignment="1">
      <alignment vertical="center"/>
    </xf>
    <xf numFmtId="0" fontId="87" fillId="0" borderId="0" xfId="0" applyFont="1" applyAlignment="1">
      <alignment horizontal="center" vertical="center"/>
    </xf>
    <xf numFmtId="0" fontId="88" fillId="5" borderId="0" xfId="0" applyFont="1" applyFill="1" applyAlignment="1">
      <alignment vertical="center"/>
    </xf>
    <xf numFmtId="0" fontId="87" fillId="0" borderId="0" xfId="0" applyFont="1" applyAlignment="1">
      <alignment horizontal="left" vertical="center"/>
    </xf>
    <xf numFmtId="0" fontId="87" fillId="0" borderId="46" xfId="0" applyFont="1" applyBorder="1" applyAlignment="1">
      <alignment vertical="center"/>
    </xf>
    <xf numFmtId="0" fontId="88" fillId="5" borderId="46" xfId="0" applyFont="1" applyFill="1" applyBorder="1" applyAlignment="1">
      <alignment vertical="center"/>
    </xf>
    <xf numFmtId="0" fontId="87" fillId="5" borderId="0" xfId="0" applyFont="1" applyFill="1" applyAlignment="1">
      <alignment vertical="center"/>
    </xf>
    <xf numFmtId="0" fontId="88" fillId="0" borderId="0" xfId="0" applyFont="1" applyAlignment="1">
      <alignment vertical="center"/>
    </xf>
    <xf numFmtId="0" fontId="87" fillId="0" borderId="48" xfId="0" applyFont="1" applyBorder="1" applyAlignment="1">
      <alignment vertical="center"/>
    </xf>
    <xf numFmtId="0" fontId="88" fillId="0" borderId="54" xfId="0" applyFont="1" applyBorder="1" applyAlignment="1">
      <alignment horizontal="center" vertical="center"/>
    </xf>
    <xf numFmtId="0" fontId="88" fillId="5" borderId="54" xfId="0" applyFont="1" applyFill="1" applyBorder="1" applyAlignment="1">
      <alignment horizontal="center" vertical="center"/>
    </xf>
    <xf numFmtId="0" fontId="87" fillId="0" borderId="0" xfId="0" applyFont="1" applyAlignment="1">
      <alignment horizontal="center" vertical="center" shrinkToFit="1"/>
    </xf>
    <xf numFmtId="0" fontId="87" fillId="0" borderId="55" xfId="0" applyFont="1" applyBorder="1" applyAlignment="1">
      <alignment horizontal="left" vertical="center"/>
    </xf>
    <xf numFmtId="0" fontId="87" fillId="0" borderId="56" xfId="0" applyFont="1" applyBorder="1" applyAlignment="1">
      <alignment horizontal="left" vertical="center"/>
    </xf>
    <xf numFmtId="0" fontId="87" fillId="0" borderId="57" xfId="0" applyFont="1" applyBorder="1" applyAlignment="1">
      <alignment horizontal="left" vertical="center"/>
    </xf>
    <xf numFmtId="0" fontId="87" fillId="0" borderId="5" xfId="0" applyFont="1" applyBorder="1" applyAlignment="1">
      <alignment horizontal="center" vertical="center"/>
    </xf>
    <xf numFmtId="0" fontId="88" fillId="5" borderId="5" xfId="0" applyFont="1" applyFill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0" borderId="61" xfId="0" applyFont="1" applyBorder="1" applyAlignment="1">
      <alignment horizontal="left" vertical="center"/>
    </xf>
    <xf numFmtId="0" fontId="87" fillId="0" borderId="62" xfId="0" applyFont="1" applyBorder="1" applyAlignment="1">
      <alignment horizontal="left" vertical="center"/>
    </xf>
    <xf numFmtId="0" fontId="87" fillId="0" borderId="63" xfId="0" applyFont="1" applyBorder="1" applyAlignment="1">
      <alignment horizontal="left" vertical="center"/>
    </xf>
    <xf numFmtId="0" fontId="87" fillId="0" borderId="64" xfId="0" applyFont="1" applyBorder="1" applyAlignment="1">
      <alignment horizontal="center" vertical="center"/>
    </xf>
    <xf numFmtId="0" fontId="88" fillId="9" borderId="5" xfId="0" applyFont="1" applyFill="1" applyBorder="1" applyAlignment="1">
      <alignment horizontal="center" vertical="center"/>
    </xf>
    <xf numFmtId="0" fontId="87" fillId="0" borderId="61" xfId="0" applyFont="1" applyBorder="1" applyAlignment="1">
      <alignment vertical="center"/>
    </xf>
    <xf numFmtId="0" fontId="87" fillId="0" borderId="62" xfId="0" applyFont="1" applyBorder="1" applyAlignment="1">
      <alignment vertical="center"/>
    </xf>
    <xf numFmtId="0" fontId="87" fillId="0" borderId="63" xfId="0" applyFont="1" applyBorder="1" applyAlignment="1">
      <alignment vertical="center"/>
    </xf>
    <xf numFmtId="0" fontId="87" fillId="0" borderId="59" xfId="0" applyFont="1" applyBorder="1" applyAlignment="1">
      <alignment vertical="center"/>
    </xf>
    <xf numFmtId="0" fontId="87" fillId="0" borderId="65" xfId="0" applyFont="1" applyBorder="1" applyAlignment="1">
      <alignment horizontal="center" vertical="center"/>
    </xf>
    <xf numFmtId="0" fontId="87" fillId="0" borderId="0" xfId="0" applyFont="1" applyAlignment="1">
      <alignment vertical="center" wrapText="1"/>
    </xf>
    <xf numFmtId="0" fontId="87" fillId="0" borderId="48" xfId="0" applyFont="1" applyBorder="1" applyAlignment="1">
      <alignment vertical="center" wrapText="1"/>
    </xf>
    <xf numFmtId="0" fontId="88" fillId="0" borderId="52" xfId="0" applyFont="1" applyBorder="1" applyAlignment="1">
      <alignment horizontal="left" vertical="center" wrapText="1"/>
    </xf>
    <xf numFmtId="0" fontId="87" fillId="0" borderId="45" xfId="0" applyFont="1" applyBorder="1" applyAlignment="1">
      <alignment horizontal="left" vertical="center" wrapText="1"/>
    </xf>
    <xf numFmtId="0" fontId="87" fillId="0" borderId="63" xfId="0" applyFont="1" applyBorder="1" applyAlignment="1">
      <alignment horizontal="left" vertical="center" wrapText="1"/>
    </xf>
    <xf numFmtId="0" fontId="87" fillId="3" borderId="63" xfId="0" applyFont="1" applyFill="1" applyBorder="1" applyAlignment="1">
      <alignment horizontal="left" vertical="center" wrapText="1"/>
    </xf>
    <xf numFmtId="0" fontId="87" fillId="0" borderId="63" xfId="0" applyFont="1" applyBorder="1" applyAlignment="1">
      <alignment vertical="center" wrapText="1"/>
    </xf>
    <xf numFmtId="0" fontId="87" fillId="0" borderId="60" xfId="0" applyFont="1" applyBorder="1" applyAlignment="1">
      <alignment vertical="center" wrapText="1"/>
    </xf>
    <xf numFmtId="1" fontId="43" fillId="0" borderId="32" xfId="0" quotePrefix="1" applyNumberFormat="1" applyFont="1" applyBorder="1" applyAlignment="1">
      <alignment horizontal="center" vertical="center" wrapText="1"/>
    </xf>
    <xf numFmtId="1" fontId="43" fillId="0" borderId="32" xfId="0" applyNumberFormat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left" vertical="center" wrapText="1"/>
    </xf>
    <xf numFmtId="0" fontId="37" fillId="10" borderId="32" xfId="0" applyFont="1" applyFill="1" applyBorder="1" applyAlignment="1">
      <alignment horizontal="center" vertical="center"/>
    </xf>
    <xf numFmtId="0" fontId="36" fillId="2" borderId="32" xfId="0" applyFont="1" applyFill="1" applyBorder="1" applyAlignment="1">
      <alignment horizontal="left" vertical="center" wrapText="1"/>
    </xf>
    <xf numFmtId="0" fontId="30" fillId="2" borderId="33" xfId="0" quotePrefix="1" applyFont="1" applyFill="1" applyBorder="1" applyAlignment="1">
      <alignment horizontal="center" vertical="center" wrapText="1"/>
    </xf>
    <xf numFmtId="0" fontId="30" fillId="2" borderId="30" xfId="0" quotePrefix="1" applyFont="1" applyFill="1" applyBorder="1" applyAlignment="1">
      <alignment horizontal="center" vertical="center" wrapText="1"/>
    </xf>
    <xf numFmtId="0" fontId="30" fillId="2" borderId="31" xfId="0" quotePrefix="1" applyFont="1" applyFill="1" applyBorder="1" applyAlignment="1">
      <alignment horizontal="center" vertical="center" wrapText="1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76" fillId="2" borderId="33" xfId="0" quotePrefix="1" applyFont="1" applyFill="1" applyBorder="1" applyAlignment="1">
      <alignment horizontal="center" vertical="center" wrapText="1"/>
    </xf>
    <xf numFmtId="0" fontId="76" fillId="2" borderId="30" xfId="0" quotePrefix="1" applyFont="1" applyFill="1" applyBorder="1" applyAlignment="1">
      <alignment horizontal="center" vertical="center" wrapText="1"/>
    </xf>
    <xf numFmtId="0" fontId="76" fillId="2" borderId="31" xfId="0" quotePrefix="1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1" fontId="26" fillId="2" borderId="32" xfId="0" applyNumberFormat="1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left" vertical="center" wrapText="1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0" fontId="66" fillId="0" borderId="25" xfId="0" applyFont="1" applyBorder="1" applyAlignment="1">
      <alignment horizontal="center" vertical="center" wrapText="1"/>
    </xf>
    <xf numFmtId="0" fontId="66" fillId="0" borderId="22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center" vertical="center" wrapText="1"/>
    </xf>
    <xf numFmtId="0" fontId="39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1" xfId="0" applyBorder="1" applyAlignment="1">
      <alignment vertical="center" wrapText="1"/>
    </xf>
    <xf numFmtId="0" fontId="22" fillId="11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quotePrefix="1" applyFont="1" applyBorder="1" applyAlignment="1">
      <alignment horizontal="center" vertical="center"/>
    </xf>
    <xf numFmtId="16" fontId="23" fillId="0" borderId="8" xfId="0" quotePrefix="1" applyNumberFormat="1" applyFont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 wrapText="1"/>
    </xf>
    <xf numFmtId="1" fontId="79" fillId="0" borderId="32" xfId="0" quotePrefix="1" applyNumberFormat="1" applyFont="1" applyBorder="1" applyAlignment="1">
      <alignment horizontal="left" vertical="center" wrapText="1"/>
    </xf>
    <xf numFmtId="1" fontId="79" fillId="0" borderId="32" xfId="0" applyNumberFormat="1" applyFont="1" applyBorder="1" applyAlignment="1">
      <alignment horizontal="left" vertical="center" wrapText="1"/>
    </xf>
    <xf numFmtId="0" fontId="22" fillId="5" borderId="32" xfId="0" applyFont="1" applyFill="1" applyBorder="1" applyAlignment="1">
      <alignment horizontal="center" vertical="center"/>
    </xf>
    <xf numFmtId="1" fontId="66" fillId="2" borderId="32" xfId="0" quotePrefix="1" applyNumberFormat="1" applyFont="1" applyFill="1" applyBorder="1" applyAlignment="1">
      <alignment horizontal="center" vertical="center"/>
    </xf>
    <xf numFmtId="1" fontId="66" fillId="2" borderId="32" xfId="0" applyNumberFormat="1" applyFont="1" applyFill="1" applyBorder="1" applyAlignment="1">
      <alignment horizontal="center" vertical="center"/>
    </xf>
    <xf numFmtId="1" fontId="43" fillId="0" borderId="32" xfId="0" quotePrefix="1" applyNumberFormat="1" applyFont="1" applyBorder="1" applyAlignment="1">
      <alignment horizontal="left" vertical="center" wrapText="1"/>
    </xf>
    <xf numFmtId="1" fontId="43" fillId="0" borderId="32" xfId="0" applyNumberFormat="1" applyFont="1" applyBorder="1" applyAlignment="1">
      <alignment horizontal="left" vertical="center" wrapText="1"/>
    </xf>
    <xf numFmtId="0" fontId="26" fillId="2" borderId="32" xfId="0" applyFont="1" applyFill="1" applyBorder="1" applyAlignment="1">
      <alignment horizontal="left" vertical="center"/>
    </xf>
    <xf numFmtId="1" fontId="26" fillId="2" borderId="33" xfId="0" applyNumberFormat="1" applyFont="1" applyFill="1" applyBorder="1" applyAlignment="1">
      <alignment horizontal="center" vertical="center" wrapText="1"/>
    </xf>
    <xf numFmtId="1" fontId="26" fillId="2" borderId="31" xfId="0" applyNumberFormat="1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1" fontId="24" fillId="2" borderId="32" xfId="0" applyNumberFormat="1" applyFont="1" applyFill="1" applyBorder="1" applyAlignment="1">
      <alignment horizontal="left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67" fillId="9" borderId="33" xfId="0" applyFont="1" applyFill="1" applyBorder="1" applyAlignment="1">
      <alignment horizontal="center" vertical="center" wrapText="1"/>
    </xf>
    <xf numFmtId="0" fontId="67" fillId="9" borderId="31" xfId="0" applyFont="1" applyFill="1" applyBorder="1" applyAlignment="1">
      <alignment horizontal="center" vertical="center" wrapText="1"/>
    </xf>
    <xf numFmtId="0" fontId="84" fillId="2" borderId="0" xfId="0" applyFont="1" applyFill="1" applyAlignment="1">
      <alignment horizontal="left" vertical="center" wrapText="1"/>
    </xf>
    <xf numFmtId="0" fontId="26" fillId="2" borderId="32" xfId="0" applyFont="1" applyFill="1" applyBorder="1" applyAlignment="1">
      <alignment horizontal="left" vertical="center" wrapText="1"/>
    </xf>
    <xf numFmtId="0" fontId="37" fillId="5" borderId="33" xfId="2" applyFont="1" applyFill="1" applyBorder="1" applyAlignment="1">
      <alignment horizontal="center" vertical="center" wrapText="1"/>
    </xf>
    <xf numFmtId="0" fontId="37" fillId="5" borderId="30" xfId="2" applyFont="1" applyFill="1" applyBorder="1" applyAlignment="1">
      <alignment horizontal="center" vertical="center" wrapText="1"/>
    </xf>
    <xf numFmtId="1" fontId="37" fillId="5" borderId="33" xfId="2" applyNumberFormat="1" applyFont="1" applyFill="1" applyBorder="1" applyAlignment="1">
      <alignment horizontal="center" vertical="center" wrapText="1"/>
    </xf>
    <xf numFmtId="1" fontId="37" fillId="5" borderId="30" xfId="2" applyNumberFormat="1" applyFont="1" applyFill="1" applyBorder="1" applyAlignment="1">
      <alignment horizontal="center" vertical="center" wrapText="1"/>
    </xf>
    <xf numFmtId="0" fontId="37" fillId="0" borderId="33" xfId="2" applyFont="1" applyBorder="1" applyAlignment="1">
      <alignment horizontal="center"/>
    </xf>
    <xf numFmtId="0" fontId="37" fillId="0" borderId="30" xfId="2" applyFont="1" applyBorder="1" applyAlignment="1">
      <alignment horizontal="center"/>
    </xf>
    <xf numFmtId="0" fontId="76" fillId="0" borderId="33" xfId="2" applyFont="1" applyBorder="1" applyAlignment="1">
      <alignment horizontal="center" vertical="center"/>
    </xf>
    <xf numFmtId="0" fontId="76" fillId="0" borderId="30" xfId="2" applyFont="1" applyBorder="1" applyAlignment="1">
      <alignment horizontal="center" vertical="center"/>
    </xf>
    <xf numFmtId="0" fontId="88" fillId="0" borderId="53" xfId="0" applyFont="1" applyBorder="1" applyAlignment="1">
      <alignment horizontal="left" vertical="center"/>
    </xf>
    <xf numFmtId="0" fontId="88" fillId="0" borderId="51" xfId="0" applyFont="1" applyBorder="1" applyAlignment="1">
      <alignment horizontal="left" vertical="center"/>
    </xf>
    <xf numFmtId="0" fontId="88" fillId="0" borderId="52" xfId="0" applyFont="1" applyBorder="1" applyAlignment="1">
      <alignment horizontal="left" vertical="center"/>
    </xf>
    <xf numFmtId="0" fontId="87" fillId="0" borderId="44" xfId="0" applyFont="1" applyBorder="1" applyAlignment="1">
      <alignment horizontal="center" vertical="center"/>
    </xf>
    <xf numFmtId="0" fontId="87" fillId="0" borderId="58" xfId="0" applyFont="1" applyBorder="1" applyAlignment="1">
      <alignment horizontal="center" vertical="center"/>
    </xf>
    <xf numFmtId="0" fontId="87" fillId="0" borderId="46" xfId="0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7" fillId="0" borderId="0" xfId="0" applyFont="1" applyAlignment="1">
      <alignment horizontal="left" vertical="center" shrinkToFit="1"/>
    </xf>
    <xf numFmtId="14" fontId="87" fillId="0" borderId="58" xfId="0" applyNumberFormat="1" applyFont="1" applyBorder="1" applyAlignment="1">
      <alignment horizontal="left" vertical="center"/>
    </xf>
    <xf numFmtId="0" fontId="87" fillId="0" borderId="58" xfId="0" applyFont="1" applyBorder="1" applyAlignment="1">
      <alignment horizontal="left" vertical="center"/>
    </xf>
    <xf numFmtId="0" fontId="87" fillId="0" borderId="59" xfId="0" applyFont="1" applyBorder="1" applyAlignment="1">
      <alignment horizontal="center" vertical="center"/>
    </xf>
    <xf numFmtId="0" fontId="87" fillId="0" borderId="60" xfId="0" applyFont="1" applyBorder="1" applyAlignment="1">
      <alignment horizontal="center" vertical="center"/>
    </xf>
    <xf numFmtId="0" fontId="87" fillId="0" borderId="47" xfId="0" applyFont="1" applyBorder="1" applyAlignment="1">
      <alignment horizontal="center" vertical="center"/>
    </xf>
    <xf numFmtId="0" fontId="87" fillId="0" borderId="49" xfId="0" applyFont="1" applyBorder="1" applyAlignment="1">
      <alignment horizontal="center" vertical="center"/>
    </xf>
    <xf numFmtId="0" fontId="87" fillId="0" borderId="48" xfId="0" applyFont="1" applyBorder="1" applyAlignment="1">
      <alignment horizontal="center" vertical="center"/>
    </xf>
    <xf numFmtId="0" fontId="87" fillId="0" borderId="50" xfId="0" applyFont="1" applyBorder="1" applyAlignment="1">
      <alignment horizontal="center" vertical="center"/>
    </xf>
  </cellXfs>
  <cellStyles count="138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23000000}"/>
    <cellStyle name="Comma" xfId="62" builtinId="3"/>
    <cellStyle name="Comma 2" xfId="12" xr:uid="{00000000-0005-0000-0000-000025000000}"/>
    <cellStyle name="Comma 2 2" xfId="13" xr:uid="{00000000-0005-0000-0000-000026000000}"/>
    <cellStyle name="Comma 2 6" xfId="114" xr:uid="{00000000-0005-0000-0000-000027000000}"/>
    <cellStyle name="Comma 3" xfId="14" xr:uid="{00000000-0005-0000-0000-000028000000}"/>
    <cellStyle name="Comma 4" xfId="15" xr:uid="{00000000-0005-0000-0000-000029000000}"/>
    <cellStyle name="Comma 77" xfId="126" xr:uid="{00000000-0005-0000-0000-00002A000000}"/>
    <cellStyle name="Comma0" xfId="16" xr:uid="{00000000-0005-0000-0000-00002B000000}"/>
    <cellStyle name="Currency 2" xfId="17" xr:uid="{00000000-0005-0000-0000-00002C000000}"/>
    <cellStyle name="Currency0" xfId="18" xr:uid="{00000000-0005-0000-0000-00002D000000}"/>
    <cellStyle name="Date" xfId="19" xr:uid="{00000000-0005-0000-0000-00002E000000}"/>
    <cellStyle name="Excel Built-in 20% - Accent1" xfId="20" xr:uid="{00000000-0005-0000-0000-00002F000000}"/>
    <cellStyle name="Explanatory Text" xfId="86" builtinId="53" customBuiltin="1"/>
    <cellStyle name="Fixed" xfId="21" xr:uid="{00000000-0005-0000-0000-000031000000}"/>
    <cellStyle name="Good" xfId="76" builtinId="26" customBuiltin="1"/>
    <cellStyle name="Grey" xfId="22" xr:uid="{00000000-0005-0000-0000-000033000000}"/>
    <cellStyle name="Heading 1" xfId="72" builtinId="16" customBuiltin="1"/>
    <cellStyle name="Heading 1 2" xfId="23" xr:uid="{00000000-0005-0000-0000-000035000000}"/>
    <cellStyle name="Heading 2" xfId="73" builtinId="17" customBuiltin="1"/>
    <cellStyle name="Heading 2 2" xfId="24" xr:uid="{00000000-0005-0000-0000-000037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3B000000}"/>
    <cellStyle name="Input [yellow] 2" xfId="66" xr:uid="{00000000-0005-0000-0000-00003C000000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40000000}"/>
    <cellStyle name="Normal 10" xfId="133" xr:uid="{00000000-0005-0000-0000-000041000000}"/>
    <cellStyle name="Normal 10 2" xfId="120" xr:uid="{00000000-0005-0000-0000-000042000000}"/>
    <cellStyle name="Normal 10 2 5" xfId="113" xr:uid="{00000000-0005-0000-0000-000043000000}"/>
    <cellStyle name="Normal 11" xfId="134" xr:uid="{00000000-0005-0000-0000-000044000000}"/>
    <cellStyle name="Normal 133" xfId="1" xr:uid="{00000000-0005-0000-0000-000045000000}"/>
    <cellStyle name="Normal 133 3 3" xfId="115" xr:uid="{00000000-0005-0000-0000-000046000000}"/>
    <cellStyle name="Normal 133 3 3 2" xfId="112" xr:uid="{00000000-0005-0000-0000-000047000000}"/>
    <cellStyle name="Normal 142" xfId="118" xr:uid="{00000000-0005-0000-0000-000048000000}"/>
    <cellStyle name="Normal 145" xfId="127" xr:uid="{00000000-0005-0000-0000-000049000000}"/>
    <cellStyle name="Normal 146" xfId="119" xr:uid="{00000000-0005-0000-0000-00004A000000}"/>
    <cellStyle name="Normal 146 2" xfId="123" xr:uid="{00000000-0005-0000-0000-00004B000000}"/>
    <cellStyle name="Normal 147" xfId="124" xr:uid="{00000000-0005-0000-0000-00004C000000}"/>
    <cellStyle name="Normal 148" xfId="125" xr:uid="{00000000-0005-0000-0000-00004D000000}"/>
    <cellStyle name="Normal 2" xfId="2" xr:uid="{00000000-0005-0000-0000-00004E000000}"/>
    <cellStyle name="Normal 2 2" xfId="27" xr:uid="{00000000-0005-0000-0000-00004F000000}"/>
    <cellStyle name="Normal 2 2 2" xfId="116" xr:uid="{00000000-0005-0000-0000-000050000000}"/>
    <cellStyle name="Normal 2 3" xfId="59" xr:uid="{00000000-0005-0000-0000-000051000000}"/>
    <cellStyle name="Normal 2 3 2" xfId="60" xr:uid="{00000000-0005-0000-0000-000052000000}"/>
    <cellStyle name="Normal 2 3 2 2" xfId="63" xr:uid="{00000000-0005-0000-0000-000053000000}"/>
    <cellStyle name="Normal 2 3 2 3" xfId="132" xr:uid="{00000000-0005-0000-0000-000054000000}"/>
    <cellStyle name="Normal 2 3 3" xfId="128" xr:uid="{00000000-0005-0000-0000-000055000000}"/>
    <cellStyle name="Normal 2 4" xfId="68" xr:uid="{00000000-0005-0000-0000-000056000000}"/>
    <cellStyle name="Normal 2 5" xfId="121" xr:uid="{00000000-0005-0000-0000-000057000000}"/>
    <cellStyle name="Normal 2 6" xfId="135" xr:uid="{00000000-0005-0000-0000-000058000000}"/>
    <cellStyle name="Normal 2_112060-QTM" xfId="28" xr:uid="{00000000-0005-0000-0000-000059000000}"/>
    <cellStyle name="Normal 24" xfId="117" xr:uid="{00000000-0005-0000-0000-00005A000000}"/>
    <cellStyle name="Normal 3" xfId="29" xr:uid="{00000000-0005-0000-0000-00005B000000}"/>
    <cellStyle name="Normal 3 2" xfId="30" xr:uid="{00000000-0005-0000-0000-00005C000000}"/>
    <cellStyle name="Normal 3 3" xfId="31" xr:uid="{00000000-0005-0000-0000-00005D000000}"/>
    <cellStyle name="Normal 3 4" xfId="69" xr:uid="{00000000-0005-0000-0000-00005E000000}"/>
    <cellStyle name="Normal 3_111030-111048-111061-QTCN" xfId="32" xr:uid="{00000000-0005-0000-0000-00005F000000}"/>
    <cellStyle name="Normal 31" xfId="122" xr:uid="{00000000-0005-0000-0000-000060000000}"/>
    <cellStyle name="Normal 4" xfId="33" xr:uid="{00000000-0005-0000-0000-000061000000}"/>
    <cellStyle name="Normal 4 2" xfId="34" xr:uid="{00000000-0005-0000-0000-000062000000}"/>
    <cellStyle name="Normal 4 3" xfId="61" xr:uid="{00000000-0005-0000-0000-000063000000}"/>
    <cellStyle name="Normal 5" xfId="35" xr:uid="{00000000-0005-0000-0000-000064000000}"/>
    <cellStyle name="Normal 6" xfId="36" xr:uid="{00000000-0005-0000-0000-000065000000}"/>
    <cellStyle name="Normal 7" xfId="67" xr:uid="{00000000-0005-0000-0000-000066000000}"/>
    <cellStyle name="Normal 8" xfId="70" xr:uid="{00000000-0005-0000-0000-000067000000}"/>
    <cellStyle name="Normal 8 2" xfId="129" xr:uid="{00000000-0005-0000-0000-000068000000}"/>
    <cellStyle name="Normal 9" xfId="130" xr:uid="{00000000-0005-0000-0000-000069000000}"/>
    <cellStyle name="Note" xfId="85" builtinId="10" customBuiltin="1"/>
    <cellStyle name="Output" xfId="80" builtinId="21" customBuiltin="1"/>
    <cellStyle name="Percent" xfId="131" builtinId="5"/>
    <cellStyle name="Percent [2]" xfId="37" xr:uid="{00000000-0005-0000-0000-00006D000000}"/>
    <cellStyle name="Percent 2" xfId="38" xr:uid="{00000000-0005-0000-0000-00006E000000}"/>
    <cellStyle name="Percent 2 2" xfId="39" xr:uid="{00000000-0005-0000-0000-00006F000000}"/>
    <cellStyle name="Percent 2 3" xfId="40" xr:uid="{00000000-0005-0000-0000-000070000000}"/>
    <cellStyle name="Percent 3" xfId="41" xr:uid="{00000000-0005-0000-0000-000071000000}"/>
    <cellStyle name="SAPBEXstdData" xfId="42" xr:uid="{00000000-0005-0000-0000-000072000000}"/>
    <cellStyle name="SAPBEXstdData 2" xfId="65" xr:uid="{00000000-0005-0000-0000-000073000000}"/>
    <cellStyle name="SAPBEXstdItem" xfId="43" xr:uid="{00000000-0005-0000-0000-000074000000}"/>
    <cellStyle name="SAPBEXstdItem 2" xfId="64" xr:uid="{00000000-0005-0000-0000-000075000000}"/>
    <cellStyle name="Standaard 2" xfId="137" xr:uid="{4011D1BC-3A2D-4379-AAED-A111381680BC}"/>
    <cellStyle name="Standaard 6" xfId="136" xr:uid="{00000000-0005-0000-0000-000076000000}"/>
    <cellStyle name="Style 1" xfId="44" xr:uid="{00000000-0005-0000-0000-000077000000}"/>
    <cellStyle name="Times New Roman" xfId="45" xr:uid="{00000000-0005-0000-0000-000078000000}"/>
    <cellStyle name="Title" xfId="71" builtinId="15" customBuiltin="1"/>
    <cellStyle name="Total" xfId="87" builtinId="25" customBuiltin="1"/>
    <cellStyle name="Total 2" xfId="46" xr:uid="{00000000-0005-0000-0000-00007B000000}"/>
    <cellStyle name="Warning Text" xfId="84" builtinId="11" customBuiltin="1"/>
    <cellStyle name="Обычный_Лист1" xfId="47" xr:uid="{00000000-0005-0000-0000-00007D000000}"/>
    <cellStyle name="똿뗦먛귟 [0.00]_PRODUCT DETAIL Q1" xfId="48" xr:uid="{00000000-0005-0000-0000-00007E000000}"/>
    <cellStyle name="똿뗦먛귟_PRODUCT DETAIL Q1" xfId="49" xr:uid="{00000000-0005-0000-0000-00007F000000}"/>
    <cellStyle name="믅됞 [0.00]_PRODUCT DETAIL Q1" xfId="50" xr:uid="{00000000-0005-0000-0000-000080000000}"/>
    <cellStyle name="믅됞_PRODUCT DETAIL Q1" xfId="51" xr:uid="{00000000-0005-0000-0000-000081000000}"/>
    <cellStyle name="백분율_HOBONG" xfId="52" xr:uid="{00000000-0005-0000-0000-000082000000}"/>
    <cellStyle name="뷭?_BOOKSHIP" xfId="53" xr:uid="{00000000-0005-0000-0000-000083000000}"/>
    <cellStyle name="콤마 [0]_1202" xfId="54" xr:uid="{00000000-0005-0000-0000-000084000000}"/>
    <cellStyle name="콤마_1202" xfId="55" xr:uid="{00000000-0005-0000-0000-000085000000}"/>
    <cellStyle name="통화 [0]_1202" xfId="56" xr:uid="{00000000-0005-0000-0000-000086000000}"/>
    <cellStyle name="통화_1202" xfId="57" xr:uid="{00000000-0005-0000-0000-000087000000}"/>
    <cellStyle name="표준_(정보부문)월별인원계획" xfId="58" xr:uid="{00000000-0005-0000-0000-000088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476250</xdr:colOff>
      <xdr:row>106</xdr:row>
      <xdr:rowOff>238126</xdr:rowOff>
    </xdr:from>
    <xdr:ext cx="6309512" cy="3333749"/>
    <xdr:pic>
      <xdr:nvPicPr>
        <xdr:cNvPr id="17" name="Picture 16">
          <a:extLst>
            <a:ext uri="{FF2B5EF4-FFF2-40B4-BE49-F238E27FC236}">
              <a16:creationId xmlns:a16="http://schemas.microsoft.com/office/drawing/2014/main" id="{09044080-28B3-47C1-92EA-0AB983BAC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2063" y="54792564"/>
          <a:ext cx="6309512" cy="3333749"/>
        </a:xfrm>
        <a:prstGeom prst="rect">
          <a:avLst/>
        </a:prstGeom>
      </xdr:spPr>
    </xdr:pic>
    <xdr:clientData/>
  </xdr:oneCellAnchor>
  <xdr:twoCellAnchor editAs="oneCell">
    <xdr:from>
      <xdr:col>13</xdr:col>
      <xdr:colOff>404812</xdr:colOff>
      <xdr:row>3</xdr:row>
      <xdr:rowOff>381000</xdr:rowOff>
    </xdr:from>
    <xdr:to>
      <xdr:col>16</xdr:col>
      <xdr:colOff>1976436</xdr:colOff>
      <xdr:row>7</xdr:row>
      <xdr:rowOff>973070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292456-8520-1AF3-C096-84C61F289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45437" y="1500188"/>
          <a:ext cx="3976687" cy="3020945"/>
        </a:xfrm>
        <a:prstGeom prst="rect">
          <a:avLst/>
        </a:prstGeom>
      </xdr:spPr>
    </xdr:pic>
    <xdr:clientData/>
  </xdr:twoCellAnchor>
  <xdr:twoCellAnchor editAs="oneCell">
    <xdr:from>
      <xdr:col>10</xdr:col>
      <xdr:colOff>547686</xdr:colOff>
      <xdr:row>102</xdr:row>
      <xdr:rowOff>23812</xdr:rowOff>
    </xdr:from>
    <xdr:to>
      <xdr:col>14</xdr:col>
      <xdr:colOff>847723</xdr:colOff>
      <xdr:row>103</xdr:row>
      <xdr:rowOff>2624641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72803A6-9B0C-ED2D-15EC-13A3EA083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73499" y="45005625"/>
          <a:ext cx="5429249" cy="3315204"/>
        </a:xfrm>
        <a:prstGeom prst="rect">
          <a:avLst/>
        </a:prstGeom>
      </xdr:spPr>
    </xdr:pic>
    <xdr:clientData/>
  </xdr:twoCellAnchor>
  <xdr:twoCellAnchor editAs="oneCell">
    <xdr:from>
      <xdr:col>11</xdr:col>
      <xdr:colOff>428625</xdr:colOff>
      <xdr:row>103</xdr:row>
      <xdr:rowOff>2476499</xdr:rowOff>
    </xdr:from>
    <xdr:to>
      <xdr:col>14</xdr:col>
      <xdr:colOff>809625</xdr:colOff>
      <xdr:row>104</xdr:row>
      <xdr:rowOff>2921520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D2E735F-5942-52B9-B40B-58823798E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30813" y="48172687"/>
          <a:ext cx="4024312" cy="3397771"/>
        </a:xfrm>
        <a:prstGeom prst="rect">
          <a:avLst/>
        </a:prstGeom>
      </xdr:spPr>
    </xdr:pic>
    <xdr:clientData/>
  </xdr:twoCellAnchor>
  <xdr:oneCellAnchor>
    <xdr:from>
      <xdr:col>10</xdr:col>
      <xdr:colOff>380999</xdr:colOff>
      <xdr:row>105</xdr:row>
      <xdr:rowOff>142875</xdr:rowOff>
    </xdr:from>
    <xdr:ext cx="5723630" cy="3024187"/>
    <xdr:pic>
      <xdr:nvPicPr>
        <xdr:cNvPr id="14" name="Picture 13">
          <a:extLst>
            <a:ext uri="{FF2B5EF4-FFF2-40B4-BE49-F238E27FC236}">
              <a16:creationId xmlns:a16="http://schemas.microsoft.com/office/drawing/2014/main" id="{1656F98A-B5AE-4D10-B63C-CC4A41F39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6812" y="51744563"/>
          <a:ext cx="5723630" cy="30241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7810500</xdr:colOff>
      <xdr:row>0</xdr:row>
      <xdr:rowOff>152400</xdr:rowOff>
    </xdr:from>
    <xdr:to>
      <xdr:col>2</xdr:col>
      <xdr:colOff>11787187</xdr:colOff>
      <xdr:row>3</xdr:row>
      <xdr:rowOff>468245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1E8D53-F16F-4CDF-841F-519764363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400" y="152400"/>
          <a:ext cx="3976687" cy="3020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48895</xdr:colOff>
      <xdr:row>4</xdr:row>
      <xdr:rowOff>3319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94EEFA-234C-4B3E-A3C4-0AAB539E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25400"/>
          <a:ext cx="1811020" cy="911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130810</xdr:colOff>
      <xdr:row>4</xdr:row>
      <xdr:rowOff>212869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78934-0FA1-4C41-8D84-4D03BEE8C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25400"/>
          <a:ext cx="1807210" cy="911369"/>
        </a:xfrm>
        <a:prstGeom prst="rect">
          <a:avLst/>
        </a:prstGeom>
      </xdr:spPr>
    </xdr:pic>
    <xdr:clientData/>
  </xdr:twoCellAnchor>
  <xdr:twoCellAnchor editAs="oneCell">
    <xdr:from>
      <xdr:col>24</xdr:col>
      <xdr:colOff>60246</xdr:colOff>
      <xdr:row>19</xdr:row>
      <xdr:rowOff>0</xdr:rowOff>
    </xdr:from>
    <xdr:to>
      <xdr:col>28</xdr:col>
      <xdr:colOff>404972</xdr:colOff>
      <xdr:row>21</xdr:row>
      <xdr:rowOff>86063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A7E86B-0587-4302-8AAE-6CC5E23B5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375946" y="2552700"/>
          <a:ext cx="2262426" cy="1610063"/>
        </a:xfrm>
        <a:prstGeom prst="rect">
          <a:avLst/>
        </a:prstGeom>
      </xdr:spPr>
    </xdr:pic>
    <xdr:clientData/>
  </xdr:twoCellAnchor>
  <xdr:twoCellAnchor editAs="oneCell">
    <xdr:from>
      <xdr:col>16</xdr:col>
      <xdr:colOff>299049</xdr:colOff>
      <xdr:row>0</xdr:row>
      <xdr:rowOff>125730</xdr:rowOff>
    </xdr:from>
    <xdr:to>
      <xdr:col>20</xdr:col>
      <xdr:colOff>495266</xdr:colOff>
      <xdr:row>10</xdr:row>
      <xdr:rowOff>125730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BEC2169-2778-47F0-9055-79FE470B6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66749" y="125730"/>
          <a:ext cx="2139317" cy="1724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CORTEIZ/3-SS24/2-PRODUCTION/2-STYLE-FILE/CUTTING%20DOCKETS/BULK/DROP%204/ALCATRAZ%20HOODIE%202024%20OFF%20WHITE-%20CRTZ-1206%20-%20BABY%20BLUE.xlsx" TargetMode="External"/><Relationship Id="rId2" Type="http://schemas.microsoft.com/office/2019/04/relationships/externalLinkLongPath" Target="/sites/COMMERCIAL/Shared%20Documents/General/2-CUSTOMER-FOLDER/CORTEIZ/3-SS24/2-PRODUCTION/2-STYLE-FILE/CUTTING%20DOCKETS/BULK/DROP%204/ALCATRAZ%20HOODIE%202024%20OFF%20WHITE-%20CRTZ-1206%20-%20BABY%20BLUE.xlsx?BA8C57DC" TargetMode="External"/><Relationship Id="rId1" Type="http://schemas.openxmlformats.org/officeDocument/2006/relationships/externalLinkPath" Target="file:///\\BA8C57DC\ALCATRAZ%20HOODIE%202024%20OFF%20WHITE-%20CRTZ-1206%20-%20BABY%20BL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UA CHINH THEO NON MAU  120623"/>
      <sheetName val="PP MEETING"/>
      <sheetName val="1. CUTTING "/>
      <sheetName val="1099-624675"/>
      <sheetName val="3. ĐỊNH VỊ HÌNH IN.THÊU"/>
      <sheetName val="4. THÔNG SỐ SẢN XUẤT"/>
    </sheetNames>
    <sheetDataSet>
      <sheetData sheetId="0">
        <row r="6">
          <cell r="D6" t="str">
            <v>C21  SS24  G2693</v>
          </cell>
        </row>
        <row r="7">
          <cell r="D7" t="str">
            <v>CRTZ-1206</v>
          </cell>
        </row>
        <row r="8">
          <cell r="D8" t="str">
            <v>ALCATRAZ HOODIE 2024 OFF WHITE</v>
          </cell>
        </row>
        <row r="33">
          <cell r="A33" t="str">
            <v>CREAM</v>
          </cell>
        </row>
        <row r="35">
          <cell r="E35" t="str">
            <v>CREAM</v>
          </cell>
        </row>
        <row r="37">
          <cell r="E37" t="str">
            <v>BABY BLUE</v>
          </cell>
        </row>
        <row r="42">
          <cell r="B42" t="str">
            <v>CHỈ 40/2</v>
          </cell>
          <cell r="F42" t="str">
            <v>WHITE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24"/>
  <sheetViews>
    <sheetView tabSelected="1" view="pageBreakPreview" topLeftCell="A77" zoomScale="40" zoomScaleNormal="10" zoomScaleSheetLayoutView="40" zoomScalePageLayoutView="25" workbookViewId="0">
      <selection activeCell="G75" sqref="G75"/>
    </sheetView>
  </sheetViews>
  <sheetFormatPr defaultColWidth="9.28515625" defaultRowHeight="16.5"/>
  <cols>
    <col min="1" max="1" width="8.42578125" style="41" customWidth="1"/>
    <col min="2" max="2" width="31.28515625" style="41" customWidth="1"/>
    <col min="3" max="3" width="26.7109375" style="41" customWidth="1"/>
    <col min="4" max="4" width="29.5703125" style="41" customWidth="1"/>
    <col min="5" max="5" width="29.28515625" style="41" customWidth="1"/>
    <col min="6" max="6" width="24.5703125" style="41" customWidth="1"/>
    <col min="7" max="7" width="20" style="42" customWidth="1"/>
    <col min="8" max="8" width="26.28515625" style="41" customWidth="1"/>
    <col min="9" max="9" width="23.28515625" style="41" customWidth="1"/>
    <col min="10" max="10" width="20.42578125" style="41" customWidth="1"/>
    <col min="11" max="11" width="22.28515625" style="41" customWidth="1"/>
    <col min="12" max="12" width="21.7109375" style="41" customWidth="1"/>
    <col min="13" max="13" width="19.28515625" style="41" customWidth="1"/>
    <col min="14" max="14" width="13.42578125" style="41" customWidth="1"/>
    <col min="15" max="15" width="12.7109375" style="41" customWidth="1"/>
    <col min="16" max="16" width="9.7109375" style="41" customWidth="1"/>
    <col min="17" max="17" width="38.140625" style="41" customWidth="1"/>
    <col min="18" max="18" width="20.140625" style="41" bestFit="1" customWidth="1"/>
    <col min="19" max="19" width="30.5703125" style="116" bestFit="1" customWidth="1"/>
    <col min="20" max="22" width="20.140625" style="41" bestFit="1" customWidth="1"/>
    <col min="23" max="23" width="24.140625" style="41" bestFit="1" customWidth="1"/>
    <col min="24" max="16384" width="9.28515625" style="41"/>
  </cols>
  <sheetData>
    <row r="1" spans="1:19" s="1" customFormat="1" ht="39">
      <c r="A1" s="44"/>
      <c r="B1" s="44"/>
      <c r="C1" s="44"/>
      <c r="D1" s="45"/>
      <c r="E1" s="44"/>
      <c r="F1" s="44"/>
      <c r="G1" s="44"/>
      <c r="H1" s="44"/>
      <c r="I1" s="44"/>
      <c r="J1" s="44"/>
      <c r="K1" s="44"/>
      <c r="L1" s="46"/>
      <c r="M1" s="46"/>
      <c r="N1" s="263" t="s">
        <v>65</v>
      </c>
      <c r="O1" s="263" t="s">
        <v>65</v>
      </c>
      <c r="P1" s="264" t="s">
        <v>66</v>
      </c>
      <c r="Q1" s="264"/>
      <c r="S1" s="102"/>
    </row>
    <row r="2" spans="1:19" s="1" customFormat="1" ht="2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6"/>
      <c r="M2" s="46"/>
      <c r="N2" s="263" t="s">
        <v>67</v>
      </c>
      <c r="O2" s="263" t="s">
        <v>67</v>
      </c>
      <c r="P2" s="265" t="s">
        <v>68</v>
      </c>
      <c r="Q2" s="265"/>
      <c r="S2" s="102"/>
    </row>
    <row r="3" spans="1:19" s="1" customFormat="1" ht="2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6"/>
      <c r="M3" s="46"/>
      <c r="N3" s="263" t="s">
        <v>69</v>
      </c>
      <c r="O3" s="263" t="s">
        <v>69</v>
      </c>
      <c r="P3" s="266" t="s">
        <v>71</v>
      </c>
      <c r="Q3" s="264"/>
      <c r="S3" s="102"/>
    </row>
    <row r="4" spans="1:19" s="2" customFormat="1" ht="33" customHeight="1" thickBot="1">
      <c r="B4" s="3" t="s">
        <v>109</v>
      </c>
      <c r="G4" s="4"/>
      <c r="S4" s="103"/>
    </row>
    <row r="5" spans="1:19" s="2" customFormat="1" ht="52.5" customHeight="1">
      <c r="B5" s="5" t="s">
        <v>0</v>
      </c>
      <c r="C5" s="5"/>
      <c r="D5" s="3"/>
      <c r="F5" s="6"/>
      <c r="G5" s="246" t="s">
        <v>119</v>
      </c>
      <c r="H5" s="247"/>
      <c r="I5" s="247"/>
      <c r="J5" s="247"/>
      <c r="K5" s="247"/>
      <c r="L5" s="247"/>
      <c r="M5" s="248"/>
      <c r="O5" s="166"/>
      <c r="S5" s="103"/>
    </row>
    <row r="6" spans="1:19" s="7" customFormat="1" ht="52.5" customHeight="1">
      <c r="B6" s="8" t="s">
        <v>40</v>
      </c>
      <c r="C6" s="8"/>
      <c r="D6" s="58" t="s">
        <v>118</v>
      </c>
      <c r="E6" s="98"/>
      <c r="F6" s="8"/>
      <c r="G6" s="249"/>
      <c r="H6" s="250"/>
      <c r="I6" s="250"/>
      <c r="J6" s="250"/>
      <c r="K6" s="250"/>
      <c r="L6" s="250"/>
      <c r="M6" s="251"/>
      <c r="N6" s="166"/>
      <c r="O6" s="9"/>
      <c r="P6" s="9"/>
      <c r="Q6" s="9"/>
      <c r="S6" s="104"/>
    </row>
    <row r="7" spans="1:19" s="7" customFormat="1" ht="52.5" customHeight="1">
      <c r="B7" s="8" t="s">
        <v>41</v>
      </c>
      <c r="C7" s="8"/>
      <c r="D7" s="58" t="s">
        <v>167</v>
      </c>
      <c r="E7" s="58"/>
      <c r="F7" s="8"/>
      <c r="G7" s="249"/>
      <c r="H7" s="250"/>
      <c r="I7" s="250"/>
      <c r="J7" s="250"/>
      <c r="K7" s="250"/>
      <c r="L7" s="250"/>
      <c r="M7" s="251"/>
      <c r="N7" s="9"/>
      <c r="O7" s="9"/>
      <c r="P7" s="9"/>
      <c r="Q7" s="9"/>
      <c r="S7" s="104"/>
    </row>
    <row r="8" spans="1:19" s="7" customFormat="1" ht="79.150000000000006" customHeight="1" thickBot="1">
      <c r="B8" s="8" t="s">
        <v>42</v>
      </c>
      <c r="C8" s="8"/>
      <c r="D8" s="260" t="s">
        <v>168</v>
      </c>
      <c r="E8" s="261"/>
      <c r="F8" s="262"/>
      <c r="G8" s="252"/>
      <c r="H8" s="253"/>
      <c r="I8" s="253"/>
      <c r="J8" s="253"/>
      <c r="K8" s="253"/>
      <c r="L8" s="253"/>
      <c r="M8" s="254"/>
      <c r="N8" s="9"/>
      <c r="O8" s="9"/>
      <c r="P8" s="9"/>
      <c r="Q8" s="9"/>
      <c r="S8" s="104"/>
    </row>
    <row r="9" spans="1:19" s="10" customFormat="1" ht="33">
      <c r="B9" s="11" t="s">
        <v>1</v>
      </c>
      <c r="C9" s="11"/>
      <c r="D9" s="168" t="s">
        <v>120</v>
      </c>
      <c r="E9" s="12"/>
      <c r="F9" s="13"/>
      <c r="G9" s="14"/>
      <c r="H9" s="13"/>
      <c r="I9" s="13"/>
      <c r="J9" s="13"/>
      <c r="K9" s="13"/>
      <c r="L9" s="13"/>
      <c r="M9" s="13"/>
      <c r="N9" s="13"/>
      <c r="O9" s="13"/>
      <c r="P9" s="13"/>
      <c r="Q9" s="13"/>
      <c r="S9" s="105"/>
    </row>
    <row r="10" spans="1:19" s="10" customFormat="1" ht="33">
      <c r="B10" s="99" t="s">
        <v>2</v>
      </c>
      <c r="C10" s="15"/>
      <c r="D10" s="61" t="s">
        <v>106</v>
      </c>
      <c r="E10" s="16"/>
      <c r="F10" s="16"/>
      <c r="G10" s="17"/>
      <c r="H10" s="16"/>
      <c r="I10" s="18"/>
      <c r="J10" s="65" t="s">
        <v>43</v>
      </c>
      <c r="K10" s="18"/>
      <c r="L10" s="18" t="s">
        <v>113</v>
      </c>
      <c r="M10" s="18"/>
      <c r="N10" s="19"/>
      <c r="O10" s="19"/>
      <c r="P10" s="19"/>
      <c r="Q10" s="19"/>
      <c r="S10" s="105"/>
    </row>
    <row r="11" spans="1:19" s="10" customFormat="1" ht="130.5" customHeight="1">
      <c r="B11" s="18" t="s">
        <v>3</v>
      </c>
      <c r="C11" s="18"/>
      <c r="D11" s="256">
        <v>45653</v>
      </c>
      <c r="E11" s="257"/>
      <c r="F11" s="257"/>
      <c r="G11" s="20"/>
      <c r="H11" s="21"/>
      <c r="I11" s="18"/>
      <c r="J11" s="65" t="s">
        <v>4</v>
      </c>
      <c r="K11" s="18"/>
      <c r="L11" s="259" t="s">
        <v>169</v>
      </c>
      <c r="M11" s="259"/>
      <c r="N11" s="259"/>
      <c r="O11" s="259"/>
      <c r="P11" s="259"/>
      <c r="Q11" s="259"/>
      <c r="S11" s="105"/>
    </row>
    <row r="12" spans="1:19" s="10" customFormat="1" ht="33">
      <c r="B12" s="18" t="s">
        <v>5</v>
      </c>
      <c r="C12" s="18"/>
      <c r="D12" s="22"/>
      <c r="E12" s="18"/>
      <c r="F12" s="18"/>
      <c r="G12" s="23"/>
      <c r="H12" s="24"/>
      <c r="I12" s="18"/>
      <c r="J12" s="65" t="s">
        <v>38</v>
      </c>
      <c r="L12" s="18" t="s">
        <v>121</v>
      </c>
      <c r="M12" s="18"/>
      <c r="N12" s="18"/>
      <c r="O12" s="24"/>
      <c r="P12" s="24"/>
      <c r="Q12" s="19"/>
      <c r="S12" s="105"/>
    </row>
    <row r="13" spans="1:19" s="10" customFormat="1" ht="33">
      <c r="B13" s="258"/>
      <c r="C13" s="258"/>
      <c r="D13" s="258"/>
      <c r="E13" s="258"/>
      <c r="F13" s="258"/>
      <c r="G13" s="23"/>
      <c r="H13" s="24"/>
      <c r="I13" s="18"/>
      <c r="J13" s="65" t="s">
        <v>6</v>
      </c>
      <c r="K13" s="18"/>
      <c r="L13" s="18" t="s">
        <v>107</v>
      </c>
      <c r="M13" s="18"/>
      <c r="N13" s="24"/>
      <c r="O13" s="19"/>
      <c r="P13" s="19"/>
      <c r="Q13" s="24"/>
      <c r="S13" s="105"/>
    </row>
    <row r="14" spans="1:19" s="10" customFormat="1" ht="45">
      <c r="B14" s="18" t="s">
        <v>47</v>
      </c>
      <c r="C14" s="18"/>
      <c r="D14" s="18" t="s">
        <v>7</v>
      </c>
      <c r="E14" s="18"/>
      <c r="F14" s="18"/>
      <c r="G14" s="25"/>
      <c r="H14" s="18"/>
      <c r="I14" s="18"/>
      <c r="J14" s="65" t="s">
        <v>8</v>
      </c>
      <c r="K14" s="18"/>
      <c r="L14" s="124" t="s">
        <v>122</v>
      </c>
      <c r="M14" s="19"/>
      <c r="N14" s="19"/>
      <c r="O14" s="19"/>
      <c r="P14" s="19"/>
      <c r="Q14" s="19"/>
      <c r="S14" s="105"/>
    </row>
    <row r="15" spans="1:19" s="10" customFormat="1" ht="32.65" customHeight="1">
      <c r="B15" s="26" t="s">
        <v>58</v>
      </c>
      <c r="C15" s="26"/>
      <c r="D15" s="26"/>
      <c r="E15" s="11"/>
      <c r="F15" s="11"/>
      <c r="G15" s="27"/>
      <c r="H15" s="11"/>
      <c r="I15" s="11"/>
      <c r="J15" s="11"/>
      <c r="K15" s="11"/>
      <c r="L15" s="11"/>
      <c r="M15" s="11"/>
      <c r="N15" s="11"/>
      <c r="O15" s="11"/>
      <c r="P15" s="11"/>
      <c r="Q15" s="11"/>
      <c r="S15" s="105"/>
    </row>
    <row r="16" spans="1:19" s="28" customFormat="1" ht="18.7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S16" s="106"/>
    </row>
    <row r="17" spans="2:23" s="84" customFormat="1" ht="52.5">
      <c r="B17" s="80"/>
      <c r="C17" s="169" t="s">
        <v>64</v>
      </c>
      <c r="D17" s="169" t="s">
        <v>9</v>
      </c>
      <c r="E17" s="82" t="s">
        <v>50</v>
      </c>
      <c r="F17" s="82"/>
      <c r="G17" s="82"/>
      <c r="H17" s="82" t="s">
        <v>54</v>
      </c>
      <c r="I17" s="82" t="s">
        <v>10</v>
      </c>
      <c r="J17" s="82" t="s">
        <v>51</v>
      </c>
      <c r="K17" s="82" t="s">
        <v>52</v>
      </c>
      <c r="L17" s="82" t="s">
        <v>82</v>
      </c>
      <c r="M17" s="82"/>
      <c r="N17" s="82"/>
      <c r="O17" s="82"/>
      <c r="P17" s="82"/>
      <c r="Q17" s="171" t="s">
        <v>11</v>
      </c>
      <c r="S17" s="107"/>
    </row>
    <row r="18" spans="2:23" s="84" customFormat="1" ht="85.5" customHeight="1">
      <c r="B18" s="170" t="s">
        <v>12</v>
      </c>
      <c r="C18" s="134"/>
      <c r="D18" s="86" t="s">
        <v>37</v>
      </c>
      <c r="E18" s="87"/>
      <c r="F18" s="131"/>
      <c r="G18" s="131"/>
      <c r="H18" s="131">
        <v>0</v>
      </c>
      <c r="I18" s="131">
        <v>1</v>
      </c>
      <c r="J18" s="131">
        <v>0</v>
      </c>
      <c r="K18" s="131">
        <v>0</v>
      </c>
      <c r="L18" s="131">
        <v>0</v>
      </c>
      <c r="M18" s="131"/>
      <c r="N18" s="88"/>
      <c r="O18" s="88"/>
      <c r="P18" s="88"/>
      <c r="Q18" s="89">
        <f>SUM(E18:P18)</f>
        <v>1</v>
      </c>
      <c r="R18" s="173"/>
      <c r="S18" s="174"/>
      <c r="T18" s="173"/>
      <c r="U18" s="173"/>
      <c r="V18" s="173"/>
    </row>
    <row r="19" spans="2:23" s="84" customFormat="1" ht="81.75" customHeight="1">
      <c r="B19" s="170" t="s">
        <v>57</v>
      </c>
      <c r="C19" s="134"/>
      <c r="D19" s="87" t="str">
        <f>+D18</f>
        <v>BLACK</v>
      </c>
      <c r="E19" s="87"/>
      <c r="F19" s="90"/>
      <c r="G19" s="90"/>
      <c r="H19" s="90">
        <f>+ROUND(H18*-5%,0)</f>
        <v>0</v>
      </c>
      <c r="I19" s="90">
        <v>2</v>
      </c>
      <c r="J19" s="90">
        <v>0</v>
      </c>
      <c r="K19" s="90">
        <f t="shared" ref="K19:L19" si="0">+ROUND(K18*-5%,0)</f>
        <v>0</v>
      </c>
      <c r="L19" s="90">
        <f t="shared" si="0"/>
        <v>0</v>
      </c>
      <c r="M19" s="90"/>
      <c r="N19" s="90"/>
      <c r="O19" s="90"/>
      <c r="P19" s="90"/>
      <c r="Q19" s="89">
        <f>SUM(E19:P19)</f>
        <v>2</v>
      </c>
      <c r="R19" s="90"/>
      <c r="S19" s="90"/>
      <c r="T19" s="90"/>
      <c r="U19" s="90"/>
      <c r="V19" s="90"/>
      <c r="W19" s="90"/>
    </row>
    <row r="20" spans="2:23" s="94" customFormat="1" ht="81.75" customHeight="1">
      <c r="B20" s="126" t="s">
        <v>84</v>
      </c>
      <c r="C20" s="127"/>
      <c r="D20" s="127"/>
      <c r="E20" s="128"/>
      <c r="F20" s="128"/>
      <c r="G20" s="128"/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/>
      <c r="N20" s="129"/>
      <c r="O20" s="129"/>
      <c r="P20" s="129"/>
      <c r="Q20" s="130">
        <f>SUM(F20:P20)</f>
        <v>0</v>
      </c>
      <c r="R20" s="175"/>
      <c r="S20" s="175"/>
      <c r="T20" s="175"/>
      <c r="U20" s="175"/>
      <c r="V20" s="175"/>
      <c r="W20" s="175"/>
    </row>
    <row r="21" spans="2:23" s="94" customFormat="1" ht="81.75" customHeight="1">
      <c r="B21" s="91" t="s">
        <v>13</v>
      </c>
      <c r="C21" s="91"/>
      <c r="D21" s="92" t="str">
        <f>+D19</f>
        <v>BLACK</v>
      </c>
      <c r="E21" s="93"/>
      <c r="F21" s="132"/>
      <c r="G21" s="132"/>
      <c r="H21" s="132">
        <f>SUM(H18:H20)</f>
        <v>0</v>
      </c>
      <c r="I21" s="132">
        <f t="shared" ref="I21:L21" si="1">SUM(I18:I20)</f>
        <v>3</v>
      </c>
      <c r="J21" s="132">
        <f t="shared" si="1"/>
        <v>0</v>
      </c>
      <c r="K21" s="132">
        <f t="shared" si="1"/>
        <v>0</v>
      </c>
      <c r="L21" s="132">
        <f t="shared" si="1"/>
        <v>0</v>
      </c>
      <c r="M21" s="132"/>
      <c r="N21" s="132"/>
      <c r="O21" s="132"/>
      <c r="P21" s="132"/>
      <c r="Q21" s="132">
        <f>SUM(Q18:Q20)</f>
        <v>3</v>
      </c>
      <c r="S21" s="117"/>
    </row>
    <row r="22" spans="2:23" s="84" customFormat="1" ht="52.5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S22" s="107"/>
    </row>
    <row r="23" spans="2:23" s="84" customFormat="1" ht="52.5" hidden="1">
      <c r="B23" s="80"/>
      <c r="C23" s="81" t="s">
        <v>64</v>
      </c>
      <c r="D23" s="81" t="s">
        <v>9</v>
      </c>
      <c r="E23" s="82" t="s">
        <v>50</v>
      </c>
      <c r="F23" s="82" t="s">
        <v>90</v>
      </c>
      <c r="G23" s="82" t="s">
        <v>77</v>
      </c>
      <c r="H23" s="82" t="s">
        <v>54</v>
      </c>
      <c r="I23" s="82" t="s">
        <v>10</v>
      </c>
      <c r="J23" s="82" t="s">
        <v>51</v>
      </c>
      <c r="K23" s="82" t="s">
        <v>52</v>
      </c>
      <c r="L23" s="82" t="s">
        <v>82</v>
      </c>
      <c r="M23" s="82" t="s">
        <v>80</v>
      </c>
      <c r="N23" s="82"/>
      <c r="O23" s="82"/>
      <c r="P23" s="82"/>
      <c r="Q23" s="83" t="s">
        <v>11</v>
      </c>
      <c r="S23" s="107"/>
    </row>
    <row r="24" spans="2:23" s="84" customFormat="1" ht="52.5" hidden="1">
      <c r="B24" s="85" t="s">
        <v>12</v>
      </c>
      <c r="C24" s="125" t="s">
        <v>89</v>
      </c>
      <c r="D24" s="86" t="s">
        <v>36</v>
      </c>
      <c r="E24" s="87"/>
      <c r="F24" s="131">
        <v>24</v>
      </c>
      <c r="G24" s="131">
        <v>48</v>
      </c>
      <c r="H24" s="131">
        <v>124</v>
      </c>
      <c r="I24" s="131">
        <v>232</v>
      </c>
      <c r="J24" s="131">
        <v>204</v>
      </c>
      <c r="K24" s="131">
        <v>100</v>
      </c>
      <c r="L24" s="131">
        <v>44</v>
      </c>
      <c r="M24" s="131">
        <v>24</v>
      </c>
      <c r="N24" s="88"/>
      <c r="O24" s="88"/>
      <c r="P24" s="88"/>
      <c r="Q24" s="89">
        <f>SUM(E24:P24)</f>
        <v>800</v>
      </c>
      <c r="S24" s="107"/>
    </row>
    <row r="25" spans="2:23" s="84" customFormat="1" ht="52.5" hidden="1">
      <c r="B25" s="85" t="s">
        <v>57</v>
      </c>
      <c r="C25" s="125" t="str">
        <f>C24</f>
        <v>M-0324-KT-5141</v>
      </c>
      <c r="D25" s="87" t="str">
        <f>+D24</f>
        <v>WHITE</v>
      </c>
      <c r="E25" s="87"/>
      <c r="F25" s="90">
        <f>+ROUND(F24*0.05,0)</f>
        <v>1</v>
      </c>
      <c r="G25" s="90">
        <f t="shared" ref="G25:M25" si="2">+ROUND(G24*0.05,0)</f>
        <v>2</v>
      </c>
      <c r="H25" s="90">
        <f t="shared" si="2"/>
        <v>6</v>
      </c>
      <c r="I25" s="90">
        <f t="shared" si="2"/>
        <v>12</v>
      </c>
      <c r="J25" s="90">
        <f t="shared" si="2"/>
        <v>10</v>
      </c>
      <c r="K25" s="90">
        <f t="shared" si="2"/>
        <v>5</v>
      </c>
      <c r="L25" s="90">
        <f t="shared" si="2"/>
        <v>2</v>
      </c>
      <c r="M25" s="90">
        <f t="shared" si="2"/>
        <v>1</v>
      </c>
      <c r="N25" s="90"/>
      <c r="O25" s="90"/>
      <c r="P25" s="90"/>
      <c r="Q25" s="89">
        <f>SUM(E25:P25)</f>
        <v>39</v>
      </c>
      <c r="S25" s="107"/>
    </row>
    <row r="26" spans="2:23" s="94" customFormat="1" ht="59.25" hidden="1">
      <c r="B26" s="126" t="s">
        <v>84</v>
      </c>
      <c r="C26" s="127"/>
      <c r="D26" s="127"/>
      <c r="E26" s="128"/>
      <c r="F26" s="128">
        <v>0</v>
      </c>
      <c r="G26" s="128">
        <v>1</v>
      </c>
      <c r="H26" s="128">
        <v>1</v>
      </c>
      <c r="I26" s="128">
        <v>3</v>
      </c>
      <c r="J26" s="128">
        <v>1</v>
      </c>
      <c r="K26" s="128">
        <v>1</v>
      </c>
      <c r="L26" s="128">
        <v>0</v>
      </c>
      <c r="M26" s="128">
        <v>0</v>
      </c>
      <c r="N26" s="129"/>
      <c r="O26" s="129"/>
      <c r="P26" s="129"/>
      <c r="Q26" s="130">
        <f>SUM(F26:P26)</f>
        <v>7</v>
      </c>
    </row>
    <row r="27" spans="2:23" s="94" customFormat="1" ht="52.5" hidden="1">
      <c r="B27" s="91" t="s">
        <v>13</v>
      </c>
      <c r="C27" s="91"/>
      <c r="D27" s="92" t="str">
        <f>+D25</f>
        <v>WHITE</v>
      </c>
      <c r="E27" s="93"/>
      <c r="F27" s="132">
        <f>SUM(F24:F26)</f>
        <v>25</v>
      </c>
      <c r="G27" s="132">
        <f t="shared" ref="G27" si="3">SUM(G24:G26)</f>
        <v>51</v>
      </c>
      <c r="H27" s="132">
        <f t="shared" ref="H27" si="4">SUM(H24:H26)</f>
        <v>131</v>
      </c>
      <c r="I27" s="132">
        <f t="shared" ref="I27" si="5">SUM(I24:I26)</f>
        <v>247</v>
      </c>
      <c r="J27" s="132">
        <f t="shared" ref="J27" si="6">SUM(J24:J26)</f>
        <v>215</v>
      </c>
      <c r="K27" s="132">
        <f t="shared" ref="K27" si="7">SUM(K24:K26)</f>
        <v>106</v>
      </c>
      <c r="L27" s="132">
        <f t="shared" ref="L27" si="8">SUM(L24:L26)</f>
        <v>46</v>
      </c>
      <c r="M27" s="132">
        <f t="shared" ref="M27" si="9">SUM(M24:M26)</f>
        <v>25</v>
      </c>
      <c r="N27" s="132">
        <f t="shared" ref="N27" si="10">SUM(N24:N26)</f>
        <v>0</v>
      </c>
      <c r="O27" s="132">
        <f t="shared" ref="O27" si="11">SUM(O24:O26)</f>
        <v>0</v>
      </c>
      <c r="P27" s="132">
        <f t="shared" ref="P27" si="12">SUM(P24:P26)</f>
        <v>0</v>
      </c>
      <c r="Q27" s="132">
        <f>SUM(Q24:Q26)</f>
        <v>846</v>
      </c>
      <c r="S27" s="117"/>
    </row>
    <row r="28" spans="2:23" s="84" customFormat="1" ht="52.5" hidden="1"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S28" s="107"/>
    </row>
    <row r="29" spans="2:23" s="84" customFormat="1" ht="52.5" hidden="1">
      <c r="B29" s="80"/>
      <c r="C29" s="81" t="s">
        <v>64</v>
      </c>
      <c r="D29" s="81" t="s">
        <v>9</v>
      </c>
      <c r="E29" s="82" t="s">
        <v>50</v>
      </c>
      <c r="F29" s="82" t="s">
        <v>90</v>
      </c>
      <c r="G29" s="82" t="s">
        <v>77</v>
      </c>
      <c r="H29" s="82" t="s">
        <v>54</v>
      </c>
      <c r="I29" s="82" t="s">
        <v>10</v>
      </c>
      <c r="J29" s="82" t="s">
        <v>51</v>
      </c>
      <c r="K29" s="82" t="s">
        <v>52</v>
      </c>
      <c r="L29" s="82" t="s">
        <v>82</v>
      </c>
      <c r="M29" s="82" t="s">
        <v>80</v>
      </c>
      <c r="N29" s="82"/>
      <c r="O29" s="82"/>
      <c r="P29" s="82"/>
      <c r="Q29" s="83" t="s">
        <v>11</v>
      </c>
      <c r="S29" s="107"/>
    </row>
    <row r="30" spans="2:23" s="84" customFormat="1" ht="52.5" hidden="1">
      <c r="B30" s="85" t="s">
        <v>12</v>
      </c>
      <c r="C30" s="125" t="s">
        <v>89</v>
      </c>
      <c r="D30" s="86" t="s">
        <v>85</v>
      </c>
      <c r="E30" s="87"/>
      <c r="F30" s="131">
        <v>18</v>
      </c>
      <c r="G30" s="131">
        <v>36</v>
      </c>
      <c r="H30" s="131">
        <v>93</v>
      </c>
      <c r="I30" s="131">
        <v>174</v>
      </c>
      <c r="J30" s="131">
        <v>153</v>
      </c>
      <c r="K30" s="131">
        <v>75</v>
      </c>
      <c r="L30" s="131">
        <v>33</v>
      </c>
      <c r="M30" s="131">
        <v>18</v>
      </c>
      <c r="N30" s="88"/>
      <c r="O30" s="88"/>
      <c r="P30" s="88"/>
      <c r="Q30" s="89">
        <f>SUM(E30:P30)</f>
        <v>600</v>
      </c>
      <c r="S30" s="107"/>
    </row>
    <row r="31" spans="2:23" s="84" customFormat="1" ht="52.5" hidden="1">
      <c r="B31" s="85" t="s">
        <v>57</v>
      </c>
      <c r="C31" s="125" t="str">
        <f>C30</f>
        <v>M-0324-KT-5141</v>
      </c>
      <c r="D31" s="87" t="str">
        <f>+D30</f>
        <v>WHISPER WHITE</v>
      </c>
      <c r="E31" s="87"/>
      <c r="F31" s="90">
        <f>+ROUND(F30*0.05,0)</f>
        <v>1</v>
      </c>
      <c r="G31" s="90">
        <f t="shared" ref="G31:M31" si="13">+ROUND(G30*0.05,0)</f>
        <v>2</v>
      </c>
      <c r="H31" s="90">
        <f t="shared" si="13"/>
        <v>5</v>
      </c>
      <c r="I31" s="90">
        <f t="shared" si="13"/>
        <v>9</v>
      </c>
      <c r="J31" s="90">
        <f t="shared" si="13"/>
        <v>8</v>
      </c>
      <c r="K31" s="90">
        <f t="shared" si="13"/>
        <v>4</v>
      </c>
      <c r="L31" s="90">
        <f t="shared" si="13"/>
        <v>2</v>
      </c>
      <c r="M31" s="90">
        <f t="shared" si="13"/>
        <v>1</v>
      </c>
      <c r="N31" s="90"/>
      <c r="O31" s="90"/>
      <c r="P31" s="90"/>
      <c r="Q31" s="89">
        <f>SUM(E31:P31)</f>
        <v>32</v>
      </c>
      <c r="S31" s="107"/>
    </row>
    <row r="32" spans="2:23" s="94" customFormat="1" ht="59.25" hidden="1">
      <c r="B32" s="126" t="s">
        <v>84</v>
      </c>
      <c r="C32" s="127"/>
      <c r="D32" s="127"/>
      <c r="E32" s="128"/>
      <c r="F32" s="128">
        <v>0</v>
      </c>
      <c r="G32" s="128">
        <v>1</v>
      </c>
      <c r="H32" s="128">
        <v>1</v>
      </c>
      <c r="I32" s="128">
        <v>3</v>
      </c>
      <c r="J32" s="128">
        <v>1</v>
      </c>
      <c r="K32" s="128">
        <v>1</v>
      </c>
      <c r="L32" s="128">
        <v>0</v>
      </c>
      <c r="M32" s="128">
        <v>0</v>
      </c>
      <c r="N32" s="129"/>
      <c r="O32" s="129"/>
      <c r="P32" s="129"/>
      <c r="Q32" s="130">
        <f>SUM(F32:P32)</f>
        <v>7</v>
      </c>
    </row>
    <row r="33" spans="2:19" s="94" customFormat="1" ht="52.5" hidden="1">
      <c r="B33" s="91" t="s">
        <v>13</v>
      </c>
      <c r="C33" s="91"/>
      <c r="D33" s="92" t="str">
        <f>+D31</f>
        <v>WHISPER WHITE</v>
      </c>
      <c r="E33" s="93"/>
      <c r="F33" s="132">
        <f>SUM(F30:F32)</f>
        <v>19</v>
      </c>
      <c r="G33" s="132">
        <f t="shared" ref="G33" si="14">SUM(G30:G32)</f>
        <v>39</v>
      </c>
      <c r="H33" s="132">
        <f t="shared" ref="H33" si="15">SUM(H30:H32)</f>
        <v>99</v>
      </c>
      <c r="I33" s="132">
        <f t="shared" ref="I33" si="16">SUM(I30:I32)</f>
        <v>186</v>
      </c>
      <c r="J33" s="132">
        <f t="shared" ref="J33" si="17">SUM(J30:J32)</f>
        <v>162</v>
      </c>
      <c r="K33" s="132">
        <f t="shared" ref="K33" si="18">SUM(K30:K32)</f>
        <v>80</v>
      </c>
      <c r="L33" s="132">
        <f t="shared" ref="L33" si="19">SUM(L30:L32)</f>
        <v>35</v>
      </c>
      <c r="M33" s="132">
        <f t="shared" ref="M33" si="20">SUM(M30:M32)</f>
        <v>19</v>
      </c>
      <c r="N33" s="132">
        <f t="shared" ref="N33" si="21">SUM(N30:N32)</f>
        <v>0</v>
      </c>
      <c r="O33" s="132">
        <f t="shared" ref="O33" si="22">SUM(O30:O32)</f>
        <v>0</v>
      </c>
      <c r="P33" s="132">
        <f t="shared" ref="P33" si="23">SUM(P30:P32)</f>
        <v>0</v>
      </c>
      <c r="Q33" s="132">
        <f>SUM(Q30:Q32)</f>
        <v>639</v>
      </c>
      <c r="S33" s="117"/>
    </row>
    <row r="34" spans="2:19" s="84" customFormat="1" ht="52.5" hidden="1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S34" s="107"/>
    </row>
    <row r="35" spans="2:19" s="84" customFormat="1" ht="52.5" hidden="1">
      <c r="B35" s="80"/>
      <c r="C35" s="81" t="s">
        <v>64</v>
      </c>
      <c r="D35" s="81" t="s">
        <v>9</v>
      </c>
      <c r="E35" s="82" t="s">
        <v>50</v>
      </c>
      <c r="F35" s="82" t="s">
        <v>90</v>
      </c>
      <c r="G35" s="82" t="s">
        <v>77</v>
      </c>
      <c r="H35" s="82" t="s">
        <v>54</v>
      </c>
      <c r="I35" s="82" t="s">
        <v>10</v>
      </c>
      <c r="J35" s="82" t="s">
        <v>51</v>
      </c>
      <c r="K35" s="82" t="s">
        <v>52</v>
      </c>
      <c r="L35" s="82" t="s">
        <v>82</v>
      </c>
      <c r="M35" s="82" t="s">
        <v>80</v>
      </c>
      <c r="N35" s="82"/>
      <c r="O35" s="82"/>
      <c r="P35" s="82"/>
      <c r="Q35" s="83" t="s">
        <v>11</v>
      </c>
      <c r="S35" s="107"/>
    </row>
    <row r="36" spans="2:19" s="84" customFormat="1" ht="52.5" hidden="1">
      <c r="B36" s="85" t="s">
        <v>12</v>
      </c>
      <c r="C36" s="125" t="s">
        <v>89</v>
      </c>
      <c r="D36" s="86" t="s">
        <v>86</v>
      </c>
      <c r="E36" s="87"/>
      <c r="F36" s="131">
        <v>18</v>
      </c>
      <c r="G36" s="131">
        <v>36</v>
      </c>
      <c r="H36" s="131">
        <v>93</v>
      </c>
      <c r="I36" s="131">
        <v>174</v>
      </c>
      <c r="J36" s="131">
        <v>153</v>
      </c>
      <c r="K36" s="131">
        <v>75</v>
      </c>
      <c r="L36" s="131">
        <v>33</v>
      </c>
      <c r="M36" s="131">
        <v>18</v>
      </c>
      <c r="N36" s="88"/>
      <c r="O36" s="88"/>
      <c r="P36" s="88"/>
      <c r="Q36" s="89">
        <f>SUM(E36:P36)</f>
        <v>600</v>
      </c>
      <c r="S36" s="107"/>
    </row>
    <row r="37" spans="2:19" s="84" customFormat="1" ht="52.5" hidden="1">
      <c r="B37" s="85" t="s">
        <v>57</v>
      </c>
      <c r="C37" s="125" t="str">
        <f>C36</f>
        <v>M-0324-KT-5141</v>
      </c>
      <c r="D37" s="87" t="str">
        <f>+D36</f>
        <v>FLINT STONE</v>
      </c>
      <c r="E37" s="87"/>
      <c r="F37" s="90">
        <f>+ROUND(F36*0.05,0)</f>
        <v>1</v>
      </c>
      <c r="G37" s="90">
        <f t="shared" ref="G37:M37" si="24">+ROUND(G36*0.05,0)</f>
        <v>2</v>
      </c>
      <c r="H37" s="90">
        <f t="shared" si="24"/>
        <v>5</v>
      </c>
      <c r="I37" s="90">
        <f t="shared" si="24"/>
        <v>9</v>
      </c>
      <c r="J37" s="90">
        <f t="shared" si="24"/>
        <v>8</v>
      </c>
      <c r="K37" s="90">
        <f t="shared" si="24"/>
        <v>4</v>
      </c>
      <c r="L37" s="90">
        <f t="shared" si="24"/>
        <v>2</v>
      </c>
      <c r="M37" s="90">
        <f t="shared" si="24"/>
        <v>1</v>
      </c>
      <c r="N37" s="90"/>
      <c r="O37" s="90"/>
      <c r="P37" s="90"/>
      <c r="Q37" s="89">
        <f>SUM(E37:P37)</f>
        <v>32</v>
      </c>
      <c r="S37" s="107"/>
    </row>
    <row r="38" spans="2:19" s="94" customFormat="1" ht="59.25" hidden="1">
      <c r="B38" s="126" t="s">
        <v>84</v>
      </c>
      <c r="C38" s="127"/>
      <c r="D38" s="127"/>
      <c r="E38" s="128"/>
      <c r="F38" s="128">
        <v>0</v>
      </c>
      <c r="G38" s="128">
        <v>1</v>
      </c>
      <c r="H38" s="128">
        <v>1</v>
      </c>
      <c r="I38" s="128">
        <v>3</v>
      </c>
      <c r="J38" s="128">
        <v>1</v>
      </c>
      <c r="K38" s="128">
        <v>1</v>
      </c>
      <c r="L38" s="128">
        <v>0</v>
      </c>
      <c r="M38" s="128">
        <v>0</v>
      </c>
      <c r="N38" s="129"/>
      <c r="O38" s="129"/>
      <c r="P38" s="129"/>
      <c r="Q38" s="130">
        <f>SUM(F38:P38)</f>
        <v>7</v>
      </c>
    </row>
    <row r="39" spans="2:19" s="94" customFormat="1" ht="52.5" hidden="1">
      <c r="B39" s="91" t="s">
        <v>13</v>
      </c>
      <c r="C39" s="91"/>
      <c r="D39" s="92" t="str">
        <f>+D37</f>
        <v>FLINT STONE</v>
      </c>
      <c r="E39" s="93"/>
      <c r="F39" s="132">
        <f>SUM(F36:F38)</f>
        <v>19</v>
      </c>
      <c r="G39" s="132">
        <f t="shared" ref="G39" si="25">SUM(G36:G38)</f>
        <v>39</v>
      </c>
      <c r="H39" s="132">
        <f t="shared" ref="H39" si="26">SUM(H36:H38)</f>
        <v>99</v>
      </c>
      <c r="I39" s="132">
        <f t="shared" ref="I39" si="27">SUM(I36:I38)</f>
        <v>186</v>
      </c>
      <c r="J39" s="132">
        <f t="shared" ref="J39" si="28">SUM(J36:J38)</f>
        <v>162</v>
      </c>
      <c r="K39" s="132">
        <f t="shared" ref="K39" si="29">SUM(K36:K38)</f>
        <v>80</v>
      </c>
      <c r="L39" s="132">
        <f t="shared" ref="L39" si="30">SUM(L36:L38)</f>
        <v>35</v>
      </c>
      <c r="M39" s="132">
        <f t="shared" ref="M39" si="31">SUM(M36:M38)</f>
        <v>19</v>
      </c>
      <c r="N39" s="132">
        <f t="shared" ref="N39" si="32">SUM(N36:N38)</f>
        <v>0</v>
      </c>
      <c r="O39" s="132">
        <f t="shared" ref="O39" si="33">SUM(O36:O38)</f>
        <v>0</v>
      </c>
      <c r="P39" s="132">
        <f t="shared" ref="P39" si="34">SUM(P36:P38)</f>
        <v>0</v>
      </c>
      <c r="Q39" s="132">
        <f>SUM(Q36:Q38)</f>
        <v>639</v>
      </c>
      <c r="S39" s="117"/>
    </row>
    <row r="40" spans="2:19" s="84" customFormat="1" ht="52.5" hidden="1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S40" s="107"/>
    </row>
    <row r="41" spans="2:19" s="84" customFormat="1" ht="52.5" hidden="1">
      <c r="B41" s="80"/>
      <c r="C41" s="81" t="s">
        <v>64</v>
      </c>
      <c r="D41" s="81" t="s">
        <v>9</v>
      </c>
      <c r="E41" s="82" t="s">
        <v>50</v>
      </c>
      <c r="F41" s="82" t="s">
        <v>90</v>
      </c>
      <c r="G41" s="82" t="s">
        <v>77</v>
      </c>
      <c r="H41" s="82" t="s">
        <v>54</v>
      </c>
      <c r="I41" s="82" t="s">
        <v>10</v>
      </c>
      <c r="J41" s="82" t="s">
        <v>51</v>
      </c>
      <c r="K41" s="82" t="s">
        <v>52</v>
      </c>
      <c r="L41" s="82" t="s">
        <v>82</v>
      </c>
      <c r="M41" s="82" t="s">
        <v>80</v>
      </c>
      <c r="N41" s="82"/>
      <c r="O41" s="82"/>
      <c r="P41" s="82"/>
      <c r="Q41" s="83" t="s">
        <v>11</v>
      </c>
      <c r="S41" s="107"/>
    </row>
    <row r="42" spans="2:19" s="84" customFormat="1" ht="52.5" hidden="1">
      <c r="B42" s="85" t="s">
        <v>12</v>
      </c>
      <c r="C42" s="125" t="s">
        <v>89</v>
      </c>
      <c r="D42" s="86" t="s">
        <v>87</v>
      </c>
      <c r="E42" s="87"/>
      <c r="F42" s="131">
        <v>12</v>
      </c>
      <c r="G42" s="131">
        <v>24</v>
      </c>
      <c r="H42" s="131">
        <v>62</v>
      </c>
      <c r="I42" s="131">
        <v>116</v>
      </c>
      <c r="J42" s="131">
        <v>102</v>
      </c>
      <c r="K42" s="131">
        <v>50</v>
      </c>
      <c r="L42" s="131">
        <v>22</v>
      </c>
      <c r="M42" s="131">
        <v>12</v>
      </c>
      <c r="N42" s="88"/>
      <c r="O42" s="88"/>
      <c r="P42" s="88"/>
      <c r="Q42" s="89">
        <f>SUM(E42:P42)</f>
        <v>400</v>
      </c>
      <c r="S42" s="107"/>
    </row>
    <row r="43" spans="2:19" s="84" customFormat="1" ht="52.5" hidden="1">
      <c r="B43" s="85" t="s">
        <v>57</v>
      </c>
      <c r="C43" s="125" t="str">
        <f>C42</f>
        <v>M-0324-KT-5141</v>
      </c>
      <c r="D43" s="87" t="str">
        <f>+D42</f>
        <v>BRONZE GREEN</v>
      </c>
      <c r="E43" s="87"/>
      <c r="F43" s="90">
        <f>+ROUND(F42*0.05,0)</f>
        <v>1</v>
      </c>
      <c r="G43" s="90">
        <f t="shared" ref="G43:M43" si="35">+ROUND(G42*0.05,0)</f>
        <v>1</v>
      </c>
      <c r="H43" s="90">
        <f t="shared" si="35"/>
        <v>3</v>
      </c>
      <c r="I43" s="90">
        <f t="shared" si="35"/>
        <v>6</v>
      </c>
      <c r="J43" s="90">
        <f t="shared" si="35"/>
        <v>5</v>
      </c>
      <c r="K43" s="90">
        <f t="shared" si="35"/>
        <v>3</v>
      </c>
      <c r="L43" s="90">
        <f t="shared" si="35"/>
        <v>1</v>
      </c>
      <c r="M43" s="90">
        <f t="shared" si="35"/>
        <v>1</v>
      </c>
      <c r="N43" s="90"/>
      <c r="O43" s="90"/>
      <c r="P43" s="90"/>
      <c r="Q43" s="89">
        <f>SUM(E43:P43)</f>
        <v>21</v>
      </c>
      <c r="S43" s="107"/>
    </row>
    <row r="44" spans="2:19" s="94" customFormat="1" ht="59.25" hidden="1">
      <c r="B44" s="126" t="s">
        <v>84</v>
      </c>
      <c r="C44" s="127"/>
      <c r="D44" s="127"/>
      <c r="E44" s="128"/>
      <c r="F44" s="128">
        <v>0</v>
      </c>
      <c r="G44" s="128">
        <v>1</v>
      </c>
      <c r="H44" s="128">
        <v>1</v>
      </c>
      <c r="I44" s="128">
        <v>3</v>
      </c>
      <c r="J44" s="128">
        <v>1</v>
      </c>
      <c r="K44" s="128">
        <v>1</v>
      </c>
      <c r="L44" s="128">
        <v>0</v>
      </c>
      <c r="M44" s="128">
        <v>0</v>
      </c>
      <c r="N44" s="129"/>
      <c r="O44" s="129"/>
      <c r="P44" s="129"/>
      <c r="Q44" s="130">
        <f>SUM(F44:P44)</f>
        <v>7</v>
      </c>
    </row>
    <row r="45" spans="2:19" s="94" customFormat="1" ht="52.5" hidden="1">
      <c r="B45" s="91" t="s">
        <v>13</v>
      </c>
      <c r="C45" s="91"/>
      <c r="D45" s="92" t="str">
        <f>+D43</f>
        <v>BRONZE GREEN</v>
      </c>
      <c r="E45" s="93"/>
      <c r="F45" s="132">
        <f>SUM(F42:F44)</f>
        <v>13</v>
      </c>
      <c r="G45" s="132">
        <f t="shared" ref="G45" si="36">SUM(G42:G44)</f>
        <v>26</v>
      </c>
      <c r="H45" s="132">
        <f t="shared" ref="H45" si="37">SUM(H42:H44)</f>
        <v>66</v>
      </c>
      <c r="I45" s="132">
        <f t="shared" ref="I45" si="38">SUM(I42:I44)</f>
        <v>125</v>
      </c>
      <c r="J45" s="132">
        <f t="shared" ref="J45" si="39">SUM(J42:J44)</f>
        <v>108</v>
      </c>
      <c r="K45" s="132">
        <f t="shared" ref="K45" si="40">SUM(K42:K44)</f>
        <v>54</v>
      </c>
      <c r="L45" s="132">
        <f t="shared" ref="L45" si="41">SUM(L42:L44)</f>
        <v>23</v>
      </c>
      <c r="M45" s="132">
        <f t="shared" ref="M45" si="42">SUM(M42:M44)</f>
        <v>13</v>
      </c>
      <c r="N45" s="132">
        <f t="shared" ref="N45" si="43">SUM(N42:N44)</f>
        <v>0</v>
      </c>
      <c r="O45" s="132">
        <f t="shared" ref="O45" si="44">SUM(O42:O44)</f>
        <v>0</v>
      </c>
      <c r="P45" s="132">
        <f t="shared" ref="P45" si="45">SUM(P42:P44)</f>
        <v>0</v>
      </c>
      <c r="Q45" s="132">
        <f>SUM(Q42:Q44)</f>
        <v>428</v>
      </c>
      <c r="S45" s="117"/>
    </row>
    <row r="46" spans="2:19" s="84" customFormat="1" ht="52.5" hidden="1"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S46" s="107"/>
    </row>
    <row r="47" spans="2:19" s="84" customFormat="1" ht="52.5" hidden="1">
      <c r="B47" s="80"/>
      <c r="C47" s="81" t="s">
        <v>64</v>
      </c>
      <c r="D47" s="81" t="s">
        <v>9</v>
      </c>
      <c r="E47" s="82" t="s">
        <v>50</v>
      </c>
      <c r="F47" s="82" t="s">
        <v>90</v>
      </c>
      <c r="G47" s="82" t="s">
        <v>77</v>
      </c>
      <c r="H47" s="82" t="s">
        <v>54</v>
      </c>
      <c r="I47" s="82" t="s">
        <v>10</v>
      </c>
      <c r="J47" s="82" t="s">
        <v>51</v>
      </c>
      <c r="K47" s="82" t="s">
        <v>52</v>
      </c>
      <c r="L47" s="82" t="s">
        <v>82</v>
      </c>
      <c r="M47" s="82" t="s">
        <v>80</v>
      </c>
      <c r="N47" s="82"/>
      <c r="O47" s="82"/>
      <c r="P47" s="82"/>
      <c r="Q47" s="83" t="s">
        <v>11</v>
      </c>
      <c r="S47" s="107"/>
    </row>
    <row r="48" spans="2:19" s="84" customFormat="1" ht="52.5" hidden="1">
      <c r="B48" s="85" t="s">
        <v>12</v>
      </c>
      <c r="C48" s="125" t="s">
        <v>89</v>
      </c>
      <c r="D48" s="86" t="s">
        <v>88</v>
      </c>
      <c r="E48" s="87"/>
      <c r="F48" s="131">
        <v>12</v>
      </c>
      <c r="G48" s="131">
        <v>24</v>
      </c>
      <c r="H48" s="131">
        <v>62</v>
      </c>
      <c r="I48" s="131">
        <v>116</v>
      </c>
      <c r="J48" s="131">
        <v>102</v>
      </c>
      <c r="K48" s="131">
        <v>50</v>
      </c>
      <c r="L48" s="131">
        <v>22</v>
      </c>
      <c r="M48" s="131">
        <v>12</v>
      </c>
      <c r="N48" s="88"/>
      <c r="O48" s="88"/>
      <c r="P48" s="88"/>
      <c r="Q48" s="89">
        <f>SUM(E48:P48)</f>
        <v>400</v>
      </c>
      <c r="S48" s="107"/>
    </row>
    <row r="49" spans="1:19" s="84" customFormat="1" ht="52.5" hidden="1">
      <c r="B49" s="85" t="s">
        <v>57</v>
      </c>
      <c r="C49" s="125" t="str">
        <f>+C48</f>
        <v>M-0324-KT-5141</v>
      </c>
      <c r="D49" s="87" t="str">
        <f>+D48</f>
        <v>WILD GINGER</v>
      </c>
      <c r="E49" s="87"/>
      <c r="F49" s="90">
        <f>+ROUND(F48*0.05,0)</f>
        <v>1</v>
      </c>
      <c r="G49" s="90">
        <f t="shared" ref="G49:M49" si="46">+ROUND(G48*0.05,0)</f>
        <v>1</v>
      </c>
      <c r="H49" s="90">
        <f t="shared" si="46"/>
        <v>3</v>
      </c>
      <c r="I49" s="90">
        <f t="shared" si="46"/>
        <v>6</v>
      </c>
      <c r="J49" s="90">
        <f t="shared" si="46"/>
        <v>5</v>
      </c>
      <c r="K49" s="90">
        <f t="shared" si="46"/>
        <v>3</v>
      </c>
      <c r="L49" s="90">
        <f t="shared" si="46"/>
        <v>1</v>
      </c>
      <c r="M49" s="90">
        <f t="shared" si="46"/>
        <v>1</v>
      </c>
      <c r="N49" s="90"/>
      <c r="O49" s="90"/>
      <c r="P49" s="90"/>
      <c r="Q49" s="89">
        <f>SUM(E49:P49)</f>
        <v>21</v>
      </c>
      <c r="S49" s="107"/>
    </row>
    <row r="50" spans="1:19" s="94" customFormat="1" ht="59.25" hidden="1">
      <c r="B50" s="126" t="s">
        <v>84</v>
      </c>
      <c r="C50" s="127"/>
      <c r="D50" s="127"/>
      <c r="E50" s="128"/>
      <c r="F50" s="128">
        <v>0</v>
      </c>
      <c r="G50" s="128">
        <v>1</v>
      </c>
      <c r="H50" s="128">
        <v>1</v>
      </c>
      <c r="I50" s="128">
        <v>3</v>
      </c>
      <c r="J50" s="128">
        <v>1</v>
      </c>
      <c r="K50" s="128">
        <v>1</v>
      </c>
      <c r="L50" s="128">
        <v>0</v>
      </c>
      <c r="M50" s="128">
        <v>0</v>
      </c>
      <c r="N50" s="129"/>
      <c r="O50" s="129"/>
      <c r="P50" s="129"/>
      <c r="Q50" s="130">
        <f>SUM(F50:P50)</f>
        <v>7</v>
      </c>
    </row>
    <row r="51" spans="1:19" s="94" customFormat="1" ht="52.5" hidden="1">
      <c r="B51" s="91" t="s">
        <v>13</v>
      </c>
      <c r="C51" s="91"/>
      <c r="D51" s="92" t="str">
        <f>+D49</f>
        <v>WILD GINGER</v>
      </c>
      <c r="E51" s="93"/>
      <c r="F51" s="132">
        <f>SUM(F48:F50)</f>
        <v>13</v>
      </c>
      <c r="G51" s="132">
        <f t="shared" ref="G51" si="47">SUM(G48:G50)</f>
        <v>26</v>
      </c>
      <c r="H51" s="132">
        <f t="shared" ref="H51" si="48">SUM(H48:H50)</f>
        <v>66</v>
      </c>
      <c r="I51" s="132">
        <f t="shared" ref="I51" si="49">SUM(I48:I50)</f>
        <v>125</v>
      </c>
      <c r="J51" s="132">
        <f t="shared" ref="J51" si="50">SUM(J48:J50)</f>
        <v>108</v>
      </c>
      <c r="K51" s="132">
        <f t="shared" ref="K51" si="51">SUM(K48:K50)</f>
        <v>54</v>
      </c>
      <c r="L51" s="132">
        <f t="shared" ref="L51" si="52">SUM(L48:L50)</f>
        <v>23</v>
      </c>
      <c r="M51" s="132">
        <f t="shared" ref="M51" si="53">SUM(M48:M50)</f>
        <v>13</v>
      </c>
      <c r="N51" s="132">
        <f t="shared" ref="N51" si="54">SUM(N48:N50)</f>
        <v>0</v>
      </c>
      <c r="O51" s="132">
        <f t="shared" ref="O51" si="55">SUM(O48:O50)</f>
        <v>0</v>
      </c>
      <c r="P51" s="132">
        <f t="shared" ref="P51" si="56">SUM(P48:P50)</f>
        <v>0</v>
      </c>
      <c r="Q51" s="132">
        <f>SUM(Q48:Q50)</f>
        <v>428</v>
      </c>
      <c r="S51" s="117"/>
    </row>
    <row r="52" spans="1:19" s="84" customFormat="1" ht="52.5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S52" s="107"/>
    </row>
    <row r="53" spans="1:19" s="94" customFormat="1" ht="78" customHeight="1">
      <c r="B53" s="95" t="s">
        <v>73</v>
      </c>
      <c r="C53" s="96"/>
      <c r="D53" s="95"/>
      <c r="E53" s="97"/>
      <c r="F53" s="100"/>
      <c r="G53" s="100"/>
      <c r="H53" s="100">
        <f t="shared" ref="H53:Q53" si="57">H21</f>
        <v>0</v>
      </c>
      <c r="I53" s="100">
        <f t="shared" si="57"/>
        <v>3</v>
      </c>
      <c r="J53" s="100">
        <f t="shared" si="57"/>
        <v>0</v>
      </c>
      <c r="K53" s="100">
        <f t="shared" si="57"/>
        <v>0</v>
      </c>
      <c r="L53" s="100">
        <f t="shared" si="57"/>
        <v>0</v>
      </c>
      <c r="M53" s="100"/>
      <c r="N53" s="100"/>
      <c r="O53" s="100"/>
      <c r="P53" s="100"/>
      <c r="Q53" s="100">
        <f t="shared" si="57"/>
        <v>3</v>
      </c>
      <c r="S53" s="108"/>
    </row>
    <row r="54" spans="1:19" s="55" customFormat="1" ht="45">
      <c r="B54" s="56"/>
      <c r="C54" s="57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S54" s="109"/>
    </row>
    <row r="55" spans="1:19" s="84" customFormat="1" ht="76.900000000000006" customHeight="1">
      <c r="B55" s="172" t="s">
        <v>14</v>
      </c>
      <c r="C55" s="167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S55" s="107"/>
    </row>
    <row r="56" spans="1:19" s="30" customFormat="1" ht="120">
      <c r="A56" s="270" t="s">
        <v>15</v>
      </c>
      <c r="B56" s="270"/>
      <c r="C56" s="270"/>
      <c r="D56" s="70" t="s">
        <v>16</v>
      </c>
      <c r="E56" s="70" t="s">
        <v>17</v>
      </c>
      <c r="F56" s="70" t="s">
        <v>18</v>
      </c>
      <c r="G56" s="69" t="s">
        <v>19</v>
      </c>
      <c r="H56" s="69" t="s">
        <v>20</v>
      </c>
      <c r="I56" s="69" t="s">
        <v>34</v>
      </c>
      <c r="J56" s="69" t="s">
        <v>76</v>
      </c>
      <c r="K56" s="69" t="s">
        <v>74</v>
      </c>
      <c r="L56" s="69" t="s">
        <v>75</v>
      </c>
      <c r="M56" s="69" t="s">
        <v>35</v>
      </c>
      <c r="N56" s="267" t="s">
        <v>48</v>
      </c>
      <c r="O56" s="267"/>
      <c r="P56" s="267"/>
      <c r="Q56" s="267"/>
      <c r="S56" s="110"/>
    </row>
    <row r="57" spans="1:19" s="36" customFormat="1" ht="72.75" customHeight="1">
      <c r="A57" s="224" t="str">
        <f>$D$21</f>
        <v>BLACK</v>
      </c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S57" s="111"/>
    </row>
    <row r="58" spans="1:19" s="59" customFormat="1" ht="150.75" customHeight="1">
      <c r="A58" s="60">
        <v>1</v>
      </c>
      <c r="B58" s="225" t="str">
        <f>$L$11</f>
        <v>100% COTTON TWILL</v>
      </c>
      <c r="C58" s="225"/>
      <c r="D58" s="74" t="s">
        <v>72</v>
      </c>
      <c r="E58" s="74" t="s">
        <v>37</v>
      </c>
      <c r="F58" s="60" t="s">
        <v>10</v>
      </c>
      <c r="G58" s="75">
        <f>$Q$21</f>
        <v>3</v>
      </c>
      <c r="H58" s="76">
        <v>1.07</v>
      </c>
      <c r="I58" s="62">
        <f>H58*G58</f>
        <v>3.21</v>
      </c>
      <c r="J58" s="67">
        <f>I58*3.7%+(I58/30)*0.5</f>
        <v>0.17227000000000001</v>
      </c>
      <c r="K58" s="67">
        <v>0</v>
      </c>
      <c r="L58" s="67">
        <v>3</v>
      </c>
      <c r="M58" s="118">
        <f>ROUNDUP(SUM(I58:L58),0)</f>
        <v>7</v>
      </c>
      <c r="N58" s="268"/>
      <c r="O58" s="269"/>
      <c r="P58" s="269"/>
      <c r="Q58" s="269"/>
      <c r="S58" s="112"/>
    </row>
    <row r="59" spans="1:19" s="59" customFormat="1" ht="150.75" customHeight="1">
      <c r="A59" s="60">
        <v>2</v>
      </c>
      <c r="B59" s="223" t="s">
        <v>170</v>
      </c>
      <c r="C59" s="223"/>
      <c r="D59" s="74" t="s">
        <v>171</v>
      </c>
      <c r="E59" s="74" t="s">
        <v>37</v>
      </c>
      <c r="F59" s="60" t="s">
        <v>10</v>
      </c>
      <c r="G59" s="75">
        <f>G58</f>
        <v>3</v>
      </c>
      <c r="H59" s="76">
        <v>0.25</v>
      </c>
      <c r="I59" s="62">
        <f>H59*G59</f>
        <v>0.75</v>
      </c>
      <c r="J59" s="67">
        <f>I59*5.7%+(I59/30)*0.5</f>
        <v>5.5250000000000007E-2</v>
      </c>
      <c r="K59" s="67">
        <v>0</v>
      </c>
      <c r="L59" s="67">
        <v>0</v>
      </c>
      <c r="M59" s="118">
        <f>ROUNDUP(SUM(I59:L59),0)</f>
        <v>1</v>
      </c>
      <c r="N59" s="268"/>
      <c r="O59" s="269"/>
      <c r="P59" s="269"/>
      <c r="Q59" s="269"/>
      <c r="S59" s="176"/>
    </row>
    <row r="60" spans="1:19" s="36" customFormat="1" ht="47.25" hidden="1" customHeight="1">
      <c r="A60" s="224" t="s">
        <v>36</v>
      </c>
      <c r="B60" s="224"/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S60" s="111"/>
    </row>
    <row r="61" spans="1:19" s="59" customFormat="1" ht="114" hidden="1" customHeight="1">
      <c r="A61" s="60">
        <v>3</v>
      </c>
      <c r="B61" s="225" t="str">
        <f>$L$11</f>
        <v>100% COTTON TWILL</v>
      </c>
      <c r="C61" s="225"/>
      <c r="D61" s="74" t="s">
        <v>72</v>
      </c>
      <c r="E61" s="74" t="s">
        <v>83</v>
      </c>
      <c r="F61" s="60" t="s">
        <v>10</v>
      </c>
      <c r="G61" s="75">
        <f>$Q$27</f>
        <v>846</v>
      </c>
      <c r="H61" s="76">
        <v>0</v>
      </c>
      <c r="I61" s="62">
        <f>H61*G61</f>
        <v>0</v>
      </c>
      <c r="J61" s="67">
        <f>I61*1.8%+(I61/50)*0.5</f>
        <v>0</v>
      </c>
      <c r="K61" s="67">
        <v>3</v>
      </c>
      <c r="L61" s="67">
        <v>0</v>
      </c>
      <c r="M61" s="118">
        <f>ROUNDUP(SUM(I61:L61),0)</f>
        <v>3</v>
      </c>
      <c r="N61" s="273" t="s">
        <v>96</v>
      </c>
      <c r="O61" s="274"/>
      <c r="P61" s="274"/>
      <c r="Q61" s="274"/>
      <c r="S61" s="112"/>
    </row>
    <row r="62" spans="1:19" s="59" customFormat="1" ht="107.65" hidden="1" customHeight="1" thickBot="1">
      <c r="A62" s="60">
        <v>4</v>
      </c>
      <c r="B62" s="223" t="s">
        <v>78</v>
      </c>
      <c r="C62" s="223"/>
      <c r="D62" s="74" t="s">
        <v>79</v>
      </c>
      <c r="E62" s="74" t="str">
        <f>E61</f>
        <v>WHITE OVO STANDARD</v>
      </c>
      <c r="F62" s="60" t="s">
        <v>10</v>
      </c>
      <c r="G62" s="75">
        <f>G61</f>
        <v>846</v>
      </c>
      <c r="H62" s="76">
        <v>0</v>
      </c>
      <c r="I62" s="62">
        <f>H62*G62</f>
        <v>0</v>
      </c>
      <c r="J62" s="67">
        <f>I62*5%</f>
        <v>0</v>
      </c>
      <c r="K62" s="67">
        <v>0</v>
      </c>
      <c r="L62" s="67">
        <v>0</v>
      </c>
      <c r="M62" s="118">
        <f>ROUNDUP(SUM(I62:L62),0)</f>
        <v>0</v>
      </c>
      <c r="N62" s="273" t="s">
        <v>91</v>
      </c>
      <c r="O62" s="274"/>
      <c r="P62" s="274"/>
      <c r="Q62" s="274"/>
      <c r="S62" s="112"/>
    </row>
    <row r="63" spans="1:19" s="36" customFormat="1" ht="40.5" hidden="1">
      <c r="A63" s="224" t="str">
        <f>$D$33</f>
        <v>WHISPER WHITE</v>
      </c>
      <c r="B63" s="224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S63" s="111"/>
    </row>
    <row r="64" spans="1:19" s="59" customFormat="1" ht="234.6" hidden="1" customHeight="1" thickBot="1">
      <c r="A64" s="60">
        <v>5</v>
      </c>
      <c r="B64" s="225" t="str">
        <f>$L$11</f>
        <v>100% COTTON TWILL</v>
      </c>
      <c r="C64" s="225"/>
      <c r="D64" s="74" t="s">
        <v>72</v>
      </c>
      <c r="E64" s="74" t="str">
        <f>$D$33</f>
        <v>WHISPER WHITE</v>
      </c>
      <c r="F64" s="60" t="s">
        <v>10</v>
      </c>
      <c r="G64" s="75">
        <f>$Q$33</f>
        <v>639</v>
      </c>
      <c r="H64" s="76">
        <v>0</v>
      </c>
      <c r="I64" s="62">
        <f>H64*G64</f>
        <v>0</v>
      </c>
      <c r="J64" s="67">
        <f>I64*2%+(I64/40)*0.5</f>
        <v>0</v>
      </c>
      <c r="K64" s="67">
        <v>3</v>
      </c>
      <c r="L64" s="67">
        <v>0</v>
      </c>
      <c r="M64" s="118">
        <f>ROUNDUP(SUM(I64:L64),0)</f>
        <v>3</v>
      </c>
      <c r="N64" s="221" t="s">
        <v>97</v>
      </c>
      <c r="O64" s="222"/>
      <c r="P64" s="222"/>
      <c r="Q64" s="222"/>
      <c r="S64" s="112"/>
    </row>
    <row r="65" spans="1:19" s="59" customFormat="1" ht="250.5" hidden="1" customHeight="1" thickBot="1">
      <c r="A65" s="60">
        <v>6</v>
      </c>
      <c r="B65" s="223" t="s">
        <v>78</v>
      </c>
      <c r="C65" s="223"/>
      <c r="D65" s="74" t="s">
        <v>79</v>
      </c>
      <c r="E65" s="74" t="str">
        <f>E64</f>
        <v>WHISPER WHITE</v>
      </c>
      <c r="F65" s="60" t="s">
        <v>10</v>
      </c>
      <c r="G65" s="75">
        <f>G64</f>
        <v>639</v>
      </c>
      <c r="H65" s="76">
        <v>0</v>
      </c>
      <c r="I65" s="62">
        <f>H65*G65</f>
        <v>0</v>
      </c>
      <c r="J65" s="67">
        <f>I65*5%</f>
        <v>0</v>
      </c>
      <c r="K65" s="67">
        <v>0</v>
      </c>
      <c r="L65" s="67">
        <v>0</v>
      </c>
      <c r="M65" s="118">
        <f>ROUNDUP(SUM(I65:L65),0)</f>
        <v>0</v>
      </c>
      <c r="N65" s="221" t="s">
        <v>94</v>
      </c>
      <c r="O65" s="222"/>
      <c r="P65" s="222"/>
      <c r="Q65" s="222"/>
      <c r="S65" s="112"/>
    </row>
    <row r="66" spans="1:19" s="36" customFormat="1" ht="40.5" hidden="1">
      <c r="A66" s="224" t="str">
        <f>$D$39</f>
        <v>FLINT STONE</v>
      </c>
      <c r="B66" s="224"/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S66" s="111"/>
    </row>
    <row r="67" spans="1:19" s="59" customFormat="1" ht="231.6" hidden="1" customHeight="1" thickBot="1">
      <c r="A67" s="60">
        <v>7</v>
      </c>
      <c r="B67" s="225" t="str">
        <f>$L$11</f>
        <v>100% COTTON TWILL</v>
      </c>
      <c r="C67" s="225"/>
      <c r="D67" s="74" t="s">
        <v>72</v>
      </c>
      <c r="E67" s="74" t="str">
        <f>$D$39</f>
        <v>FLINT STONE</v>
      </c>
      <c r="F67" s="60" t="s">
        <v>10</v>
      </c>
      <c r="G67" s="75">
        <f>$Q$39</f>
        <v>639</v>
      </c>
      <c r="H67" s="76">
        <v>0</v>
      </c>
      <c r="I67" s="62">
        <f>H67*G67</f>
        <v>0</v>
      </c>
      <c r="J67" s="67">
        <f>I67*0.5%+(I67/50)*0.5</f>
        <v>0</v>
      </c>
      <c r="K67" s="67">
        <v>3</v>
      </c>
      <c r="L67" s="67">
        <v>0</v>
      </c>
      <c r="M67" s="118">
        <f>ROUNDUP(SUM(I67:L67),0)</f>
        <v>3</v>
      </c>
      <c r="N67" s="221" t="s">
        <v>98</v>
      </c>
      <c r="O67" s="222"/>
      <c r="P67" s="222"/>
      <c r="Q67" s="222"/>
      <c r="S67" s="112"/>
    </row>
    <row r="68" spans="1:19" s="59" customFormat="1" ht="269.10000000000002" hidden="1" customHeight="1" thickBot="1">
      <c r="A68" s="60">
        <v>8</v>
      </c>
      <c r="B68" s="223" t="s">
        <v>78</v>
      </c>
      <c r="C68" s="223"/>
      <c r="D68" s="74" t="s">
        <v>79</v>
      </c>
      <c r="E68" s="74" t="str">
        <f>E67</f>
        <v>FLINT STONE</v>
      </c>
      <c r="F68" s="60" t="s">
        <v>10</v>
      </c>
      <c r="G68" s="75">
        <f>G67</f>
        <v>639</v>
      </c>
      <c r="H68" s="76">
        <v>0</v>
      </c>
      <c r="I68" s="62">
        <f>H68*G68</f>
        <v>0</v>
      </c>
      <c r="J68" s="67">
        <f>I68*5%</f>
        <v>0</v>
      </c>
      <c r="K68" s="67">
        <v>0</v>
      </c>
      <c r="L68" s="67">
        <v>0</v>
      </c>
      <c r="M68" s="118">
        <f>ROUNDUP(SUM(I68:L68),0)</f>
        <v>0</v>
      </c>
      <c r="N68" s="221" t="s">
        <v>95</v>
      </c>
      <c r="O68" s="222"/>
      <c r="P68" s="222"/>
      <c r="Q68" s="222"/>
      <c r="S68" s="112"/>
    </row>
    <row r="69" spans="1:19" s="36" customFormat="1" ht="40.5" hidden="1">
      <c r="A69" s="224" t="str">
        <f>+D42</f>
        <v>BRONZE GREEN</v>
      </c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S69" s="111"/>
    </row>
    <row r="70" spans="1:19" s="59" customFormat="1" ht="116.65" hidden="1" customHeight="1" thickBot="1">
      <c r="A70" s="60">
        <v>7</v>
      </c>
      <c r="B70" s="225" t="str">
        <f>$L$11</f>
        <v>100% COTTON TWILL</v>
      </c>
      <c r="C70" s="225"/>
      <c r="D70" s="74" t="s">
        <v>72</v>
      </c>
      <c r="E70" s="74" t="str">
        <f>+A69</f>
        <v>BRONZE GREEN</v>
      </c>
      <c r="F70" s="60" t="s">
        <v>10</v>
      </c>
      <c r="G70" s="75">
        <f>+Q45</f>
        <v>428</v>
      </c>
      <c r="H70" s="76">
        <v>0</v>
      </c>
      <c r="I70" s="62">
        <f>H70*G70</f>
        <v>0</v>
      </c>
      <c r="J70" s="67">
        <f>I70*0.7%+(I70/50)*0.5</f>
        <v>0</v>
      </c>
      <c r="K70" s="67">
        <v>3</v>
      </c>
      <c r="L70" s="67">
        <v>0</v>
      </c>
      <c r="M70" s="118">
        <f>ROUNDUP(SUM(I70:L70),0)</f>
        <v>3</v>
      </c>
      <c r="N70" s="221" t="s">
        <v>99</v>
      </c>
      <c r="O70" s="222"/>
      <c r="P70" s="222"/>
      <c r="Q70" s="222"/>
      <c r="S70" s="112"/>
    </row>
    <row r="71" spans="1:19" s="59" customFormat="1" ht="70.150000000000006" hidden="1" customHeight="1" thickBot="1">
      <c r="A71" s="60">
        <v>8</v>
      </c>
      <c r="B71" s="223" t="s">
        <v>78</v>
      </c>
      <c r="C71" s="223"/>
      <c r="D71" s="74" t="s">
        <v>79</v>
      </c>
      <c r="E71" s="74" t="str">
        <f>E70</f>
        <v>BRONZE GREEN</v>
      </c>
      <c r="F71" s="60" t="s">
        <v>10</v>
      </c>
      <c r="G71" s="75">
        <f>G70</f>
        <v>428</v>
      </c>
      <c r="H71" s="76">
        <v>0</v>
      </c>
      <c r="I71" s="62">
        <f>H71*G71</f>
        <v>0</v>
      </c>
      <c r="J71" s="67">
        <f>I71*5%</f>
        <v>0</v>
      </c>
      <c r="K71" s="67">
        <v>0</v>
      </c>
      <c r="L71" s="67">
        <v>0</v>
      </c>
      <c r="M71" s="118">
        <f>ROUNDUP(SUM(I71:L71),0)</f>
        <v>0</v>
      </c>
      <c r="N71" s="221" t="s">
        <v>92</v>
      </c>
      <c r="O71" s="222"/>
      <c r="P71" s="222"/>
      <c r="Q71" s="222"/>
      <c r="S71" s="112"/>
    </row>
    <row r="72" spans="1:19" s="36" customFormat="1" ht="40.5" hidden="1">
      <c r="A72" s="224" t="str">
        <f>+D48</f>
        <v>WILD GINGER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S72" s="111"/>
    </row>
    <row r="73" spans="1:19" s="59" customFormat="1" ht="125.65" hidden="1" customHeight="1" thickBot="1">
      <c r="A73" s="60">
        <v>9</v>
      </c>
      <c r="B73" s="225" t="str">
        <f>$L$11</f>
        <v>100% COTTON TWILL</v>
      </c>
      <c r="C73" s="225"/>
      <c r="D73" s="74" t="s">
        <v>72</v>
      </c>
      <c r="E73" s="74" t="str">
        <f>$D$51</f>
        <v>WILD GINGER</v>
      </c>
      <c r="F73" s="60" t="s">
        <v>10</v>
      </c>
      <c r="G73" s="75">
        <f>$Q$51</f>
        <v>428</v>
      </c>
      <c r="H73" s="76">
        <v>0</v>
      </c>
      <c r="I73" s="62">
        <f>H73*G73</f>
        <v>0</v>
      </c>
      <c r="J73" s="67">
        <f>I73*0.6%+(I73/50)*0.5</f>
        <v>0</v>
      </c>
      <c r="K73" s="67">
        <v>3</v>
      </c>
      <c r="L73" s="67">
        <v>0</v>
      </c>
      <c r="M73" s="118">
        <f>ROUNDUP(SUM(I73:L73),0)</f>
        <v>3</v>
      </c>
      <c r="N73" s="221" t="s">
        <v>100</v>
      </c>
      <c r="O73" s="222"/>
      <c r="P73" s="222"/>
      <c r="Q73" s="222"/>
      <c r="S73" s="112"/>
    </row>
    <row r="74" spans="1:19" s="59" customFormat="1" ht="1.5" hidden="1" customHeight="1">
      <c r="A74" s="60">
        <v>10</v>
      </c>
      <c r="B74" s="223" t="s">
        <v>78</v>
      </c>
      <c r="C74" s="223"/>
      <c r="D74" s="74" t="s">
        <v>79</v>
      </c>
      <c r="E74" s="74" t="str">
        <f>E73</f>
        <v>WILD GINGER</v>
      </c>
      <c r="F74" s="60" t="s">
        <v>10</v>
      </c>
      <c r="G74" s="75">
        <f>G73</f>
        <v>428</v>
      </c>
      <c r="H74" s="76">
        <v>0</v>
      </c>
      <c r="I74" s="62">
        <f>H74*G74</f>
        <v>0</v>
      </c>
      <c r="J74" s="67">
        <f>I74*5%</f>
        <v>0</v>
      </c>
      <c r="K74" s="67">
        <v>0</v>
      </c>
      <c r="L74" s="67">
        <v>0</v>
      </c>
      <c r="M74" s="118">
        <f>ROUNDUP(SUM(I74:L74),0)</f>
        <v>0</v>
      </c>
      <c r="N74" s="221" t="s">
        <v>93</v>
      </c>
      <c r="O74" s="222"/>
      <c r="P74" s="222"/>
      <c r="Q74" s="222"/>
      <c r="S74" s="112"/>
    </row>
    <row r="75" spans="1:19" s="84" customFormat="1" ht="76.900000000000006" customHeight="1" thickBot="1">
      <c r="B75" s="172" t="s">
        <v>21</v>
      </c>
      <c r="C75" s="167"/>
      <c r="D75" s="32"/>
      <c r="E75" s="32"/>
      <c r="F75" s="31"/>
      <c r="G75" s="33"/>
      <c r="H75" s="31"/>
      <c r="I75" s="31"/>
      <c r="J75" s="31"/>
      <c r="K75" s="31"/>
      <c r="L75" s="31"/>
      <c r="M75" s="31"/>
      <c r="N75" s="31"/>
      <c r="O75" s="31"/>
      <c r="P75" s="31"/>
      <c r="Q75" s="34"/>
      <c r="S75" s="107"/>
    </row>
    <row r="76" spans="1:19" s="43" customFormat="1" ht="72">
      <c r="A76" s="280" t="s">
        <v>22</v>
      </c>
      <c r="B76" s="281"/>
      <c r="C76" s="281"/>
      <c r="D76" s="281"/>
      <c r="E76" s="282"/>
      <c r="F76" s="47" t="s">
        <v>44</v>
      </c>
      <c r="G76" s="47" t="s">
        <v>23</v>
      </c>
      <c r="H76" s="278" t="s">
        <v>39</v>
      </c>
      <c r="I76" s="283"/>
      <c r="J76" s="48" t="s">
        <v>18</v>
      </c>
      <c r="K76" s="47" t="s">
        <v>45</v>
      </c>
      <c r="L76" s="47" t="s">
        <v>24</v>
      </c>
      <c r="M76" s="49" t="s">
        <v>25</v>
      </c>
      <c r="N76" s="49" t="s">
        <v>26</v>
      </c>
      <c r="O76" s="49" t="s">
        <v>27</v>
      </c>
      <c r="P76" s="278" t="s">
        <v>28</v>
      </c>
      <c r="Q76" s="279"/>
      <c r="S76" s="113"/>
    </row>
    <row r="77" spans="1:19" s="10" customFormat="1" ht="75.400000000000006" customHeight="1">
      <c r="A77" s="71">
        <f>ROW()-ROW($A$76)</f>
        <v>1</v>
      </c>
      <c r="B77" s="275" t="s">
        <v>101</v>
      </c>
      <c r="C77" s="275"/>
      <c r="D77" s="275"/>
      <c r="E77" s="275"/>
      <c r="F77" s="165" t="s">
        <v>123</v>
      </c>
      <c r="G77" s="165" t="s">
        <v>123</v>
      </c>
      <c r="H77" s="276" t="str">
        <f>$D$21</f>
        <v>BLACK</v>
      </c>
      <c r="I77" s="277"/>
      <c r="J77" s="66" t="s">
        <v>29</v>
      </c>
      <c r="K77" s="66">
        <f>+$Q$21</f>
        <v>3</v>
      </c>
      <c r="L77" s="73">
        <f>220/4500</f>
        <v>4.8888888888888891E-2</v>
      </c>
      <c r="M77" s="72">
        <f>K77*L77</f>
        <v>0.14666666666666667</v>
      </c>
      <c r="N77" s="72"/>
      <c r="O77" s="68">
        <f t="shared" ref="O77" si="58">ROUNDUP(N77+M77,0)</f>
        <v>1</v>
      </c>
      <c r="P77" s="271"/>
      <c r="Q77" s="272"/>
      <c r="S77" s="105"/>
    </row>
    <row r="78" spans="1:19" s="10" customFormat="1" ht="75.400000000000006" customHeight="1">
      <c r="A78" s="71">
        <f t="shared" ref="A78:A84" si="59">ROW()-ROW($A$76)</f>
        <v>2</v>
      </c>
      <c r="B78" s="275" t="s">
        <v>125</v>
      </c>
      <c r="C78" s="275"/>
      <c r="D78" s="275"/>
      <c r="E78" s="275"/>
      <c r="F78" s="165" t="s">
        <v>37</v>
      </c>
      <c r="G78" s="101" t="s">
        <v>37</v>
      </c>
      <c r="H78" s="276" t="str">
        <f t="shared" ref="H78:H84" si="60">$D$21</f>
        <v>BLACK</v>
      </c>
      <c r="I78" s="277"/>
      <c r="J78" s="66" t="s">
        <v>30</v>
      </c>
      <c r="K78" s="66">
        <f t="shared" ref="K78:K84" si="61">+$Q$21</f>
        <v>3</v>
      </c>
      <c r="L78" s="73">
        <v>1</v>
      </c>
      <c r="M78" s="72">
        <f t="shared" ref="M78:M79" si="62">K78*L78</f>
        <v>3</v>
      </c>
      <c r="N78" s="72"/>
      <c r="O78" s="68">
        <f t="shared" ref="O78" si="63">ROUNDUP(N78+M78,0)</f>
        <v>3</v>
      </c>
      <c r="P78" s="271"/>
      <c r="Q78" s="272"/>
      <c r="S78" s="105"/>
    </row>
    <row r="79" spans="1:19" s="10" customFormat="1" ht="75.400000000000006" customHeight="1">
      <c r="A79" s="71">
        <f t="shared" si="59"/>
        <v>3</v>
      </c>
      <c r="B79" s="275" t="s">
        <v>110</v>
      </c>
      <c r="C79" s="275"/>
      <c r="D79" s="275"/>
      <c r="E79" s="275"/>
      <c r="F79" s="165" t="s">
        <v>37</v>
      </c>
      <c r="G79" s="101" t="s">
        <v>37</v>
      </c>
      <c r="H79" s="276" t="str">
        <f t="shared" si="60"/>
        <v>BLACK</v>
      </c>
      <c r="I79" s="277"/>
      <c r="J79" s="66" t="s">
        <v>30</v>
      </c>
      <c r="K79" s="66">
        <f t="shared" si="61"/>
        <v>3</v>
      </c>
      <c r="L79" s="73">
        <v>1</v>
      </c>
      <c r="M79" s="72">
        <f t="shared" si="62"/>
        <v>3</v>
      </c>
      <c r="N79" s="72"/>
      <c r="O79" s="68">
        <f t="shared" ref="O79:O80" si="64">ROUNDUP(N79+M79,0)</f>
        <v>3</v>
      </c>
      <c r="P79" s="271"/>
      <c r="Q79" s="272"/>
      <c r="S79" s="105"/>
    </row>
    <row r="80" spans="1:19" s="10" customFormat="1" ht="75.400000000000006" customHeight="1">
      <c r="A80" s="71">
        <f t="shared" si="59"/>
        <v>4</v>
      </c>
      <c r="B80" s="275" t="s">
        <v>126</v>
      </c>
      <c r="C80" s="275"/>
      <c r="D80" s="275"/>
      <c r="E80" s="275"/>
      <c r="F80" s="165" t="s">
        <v>37</v>
      </c>
      <c r="G80" s="101" t="s">
        <v>37</v>
      </c>
      <c r="H80" s="276" t="str">
        <f t="shared" si="60"/>
        <v>BLACK</v>
      </c>
      <c r="I80" s="277"/>
      <c r="J80" s="66" t="s">
        <v>30</v>
      </c>
      <c r="K80" s="66">
        <f t="shared" si="61"/>
        <v>3</v>
      </c>
      <c r="L80" s="73">
        <v>1</v>
      </c>
      <c r="M80" s="72">
        <f t="shared" ref="M80:M81" si="65">K80*L80</f>
        <v>3</v>
      </c>
      <c r="N80" s="72"/>
      <c r="O80" s="68">
        <f t="shared" si="64"/>
        <v>3</v>
      </c>
      <c r="P80" s="271"/>
      <c r="Q80" s="272"/>
      <c r="S80" s="105"/>
    </row>
    <row r="81" spans="1:19" s="10" customFormat="1" ht="75.400000000000006" customHeight="1">
      <c r="A81" s="71">
        <f t="shared" si="59"/>
        <v>5</v>
      </c>
      <c r="B81" s="275" t="s">
        <v>127</v>
      </c>
      <c r="C81" s="275"/>
      <c r="D81" s="275"/>
      <c r="E81" s="275"/>
      <c r="F81" s="165" t="s">
        <v>37</v>
      </c>
      <c r="G81" s="101" t="s">
        <v>37</v>
      </c>
      <c r="H81" s="276" t="str">
        <f t="shared" si="60"/>
        <v>BLACK</v>
      </c>
      <c r="I81" s="277"/>
      <c r="J81" s="66" t="s">
        <v>30</v>
      </c>
      <c r="K81" s="66">
        <f t="shared" si="61"/>
        <v>3</v>
      </c>
      <c r="L81" s="73">
        <v>1</v>
      </c>
      <c r="M81" s="72">
        <f t="shared" si="65"/>
        <v>3</v>
      </c>
      <c r="N81" s="72"/>
      <c r="O81" s="68">
        <f t="shared" ref="O81" si="66">ROUNDUP(N81+M81,0)</f>
        <v>3</v>
      </c>
      <c r="P81" s="271"/>
      <c r="Q81" s="272"/>
      <c r="S81" s="105"/>
    </row>
    <row r="82" spans="1:19" s="10" customFormat="1" ht="75.400000000000006" customHeight="1">
      <c r="A82" s="71">
        <f t="shared" si="59"/>
        <v>6</v>
      </c>
      <c r="B82" s="275" t="s">
        <v>114</v>
      </c>
      <c r="C82" s="275"/>
      <c r="D82" s="275"/>
      <c r="E82" s="275"/>
      <c r="F82" s="165" t="s">
        <v>36</v>
      </c>
      <c r="G82" s="165" t="s">
        <v>36</v>
      </c>
      <c r="H82" s="276" t="str">
        <f t="shared" si="60"/>
        <v>BLACK</v>
      </c>
      <c r="I82" s="277"/>
      <c r="J82" s="66" t="s">
        <v>30</v>
      </c>
      <c r="K82" s="66">
        <f t="shared" si="61"/>
        <v>3</v>
      </c>
      <c r="L82" s="73">
        <v>1</v>
      </c>
      <c r="M82" s="72">
        <f t="shared" ref="M82" si="67">K82*L82</f>
        <v>3</v>
      </c>
      <c r="N82" s="72"/>
      <c r="O82" s="68">
        <f t="shared" ref="O82" si="68">ROUNDUP(N82+M82,0)</f>
        <v>3</v>
      </c>
      <c r="P82" s="271"/>
      <c r="Q82" s="272"/>
      <c r="S82" s="105"/>
    </row>
    <row r="83" spans="1:19" s="10" customFormat="1" ht="112.15" customHeight="1">
      <c r="A83" s="71">
        <f t="shared" si="59"/>
        <v>7</v>
      </c>
      <c r="B83" s="290" t="s">
        <v>172</v>
      </c>
      <c r="C83" s="290"/>
      <c r="D83" s="290"/>
      <c r="E83" s="290"/>
      <c r="F83" s="165" t="s">
        <v>124</v>
      </c>
      <c r="G83" s="165" t="s">
        <v>124</v>
      </c>
      <c r="H83" s="276" t="str">
        <f t="shared" si="60"/>
        <v>BLACK</v>
      </c>
      <c r="I83" s="277"/>
      <c r="J83" s="66" t="s">
        <v>30</v>
      </c>
      <c r="K83" s="66">
        <f t="shared" si="61"/>
        <v>3</v>
      </c>
      <c r="L83" s="73">
        <v>1</v>
      </c>
      <c r="M83" s="72">
        <f t="shared" ref="M83:M84" si="69">K83*L83</f>
        <v>3</v>
      </c>
      <c r="N83" s="72"/>
      <c r="O83" s="68">
        <f t="shared" ref="O83:O84" si="70">ROUNDUP(N83+M83,0)</f>
        <v>3</v>
      </c>
      <c r="P83" s="271"/>
      <c r="Q83" s="272"/>
      <c r="S83" s="105"/>
    </row>
    <row r="84" spans="1:19" s="10" customFormat="1" ht="112.15" customHeight="1">
      <c r="A84" s="71">
        <f t="shared" si="59"/>
        <v>8</v>
      </c>
      <c r="B84" s="290" t="s">
        <v>173</v>
      </c>
      <c r="C84" s="290"/>
      <c r="D84" s="290"/>
      <c r="E84" s="290"/>
      <c r="F84" s="165" t="s">
        <v>174</v>
      </c>
      <c r="G84" s="165" t="s">
        <v>174</v>
      </c>
      <c r="H84" s="276" t="str">
        <f t="shared" si="60"/>
        <v>BLACK</v>
      </c>
      <c r="I84" s="277"/>
      <c r="J84" s="66" t="s">
        <v>30</v>
      </c>
      <c r="K84" s="66">
        <f t="shared" si="61"/>
        <v>3</v>
      </c>
      <c r="L84" s="73">
        <v>1</v>
      </c>
      <c r="M84" s="72">
        <f t="shared" si="69"/>
        <v>3</v>
      </c>
      <c r="N84" s="72"/>
      <c r="O84" s="68">
        <f t="shared" si="70"/>
        <v>3</v>
      </c>
      <c r="P84" s="271"/>
      <c r="Q84" s="272"/>
      <c r="S84" s="105"/>
    </row>
    <row r="85" spans="1:19" s="10" customFormat="1" ht="33">
      <c r="A85" s="50"/>
      <c r="B85" s="50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S85" s="105"/>
    </row>
    <row r="86" spans="1:19" s="84" customFormat="1" ht="67.150000000000006" customHeight="1">
      <c r="B86" s="172" t="s">
        <v>59</v>
      </c>
      <c r="C86" s="167"/>
      <c r="D86" s="32"/>
      <c r="E86" s="32"/>
      <c r="F86" s="31"/>
      <c r="G86" s="33"/>
      <c r="H86" s="31"/>
      <c r="I86" s="31"/>
      <c r="J86" s="172" t="s">
        <v>31</v>
      </c>
      <c r="K86" s="31"/>
      <c r="L86" s="31"/>
      <c r="M86" s="31"/>
      <c r="N86" s="31"/>
      <c r="O86" s="31"/>
      <c r="P86" s="31"/>
      <c r="Q86" s="34"/>
      <c r="S86" s="107"/>
    </row>
    <row r="87" spans="1:19" s="180" customFormat="1" ht="123.75" customHeight="1">
      <c r="A87" s="180">
        <v>1</v>
      </c>
      <c r="B87" s="182" t="s">
        <v>115</v>
      </c>
      <c r="C87" s="289" t="s">
        <v>175</v>
      </c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S87" s="181"/>
    </row>
    <row r="88" spans="1:19" s="10" customFormat="1" ht="49.5" hidden="1" customHeight="1">
      <c r="A88" s="50"/>
      <c r="B88" s="229" t="s">
        <v>46</v>
      </c>
      <c r="C88" s="230"/>
      <c r="D88" s="230"/>
      <c r="E88" s="230"/>
      <c r="F88" s="230"/>
      <c r="G88" s="230"/>
      <c r="H88" s="230"/>
      <c r="I88" s="231"/>
      <c r="J88" s="37"/>
      <c r="K88" s="14"/>
      <c r="L88" s="14"/>
      <c r="M88" s="37"/>
      <c r="N88" s="37"/>
      <c r="O88" s="37"/>
      <c r="P88" s="37"/>
      <c r="Q88" s="37"/>
      <c r="S88" s="105"/>
    </row>
    <row r="89" spans="1:19" s="10" customFormat="1" ht="49.5" hidden="1" customHeight="1">
      <c r="A89" s="50"/>
      <c r="B89" s="244" t="s">
        <v>39</v>
      </c>
      <c r="C89" s="245"/>
      <c r="D89" s="232" t="s">
        <v>81</v>
      </c>
      <c r="E89" s="233"/>
      <c r="F89" s="233"/>
      <c r="G89" s="233"/>
      <c r="H89" s="233"/>
      <c r="I89" s="234"/>
      <c r="J89" s="37"/>
      <c r="K89" s="37"/>
      <c r="L89" s="37"/>
      <c r="M89" s="37"/>
      <c r="N89" s="37"/>
      <c r="O89" s="37"/>
      <c r="P89" s="37"/>
      <c r="Q89" s="37"/>
      <c r="S89" s="105"/>
    </row>
    <row r="90" spans="1:19" s="2" customFormat="1" ht="168.75" hidden="1" customHeight="1">
      <c r="A90" s="119"/>
      <c r="B90" s="284" t="str">
        <f>$D$21</f>
        <v>BLACK</v>
      </c>
      <c r="C90" s="284"/>
      <c r="D90" s="235" t="s">
        <v>128</v>
      </c>
      <c r="E90" s="236"/>
      <c r="F90" s="236"/>
      <c r="G90" s="236"/>
      <c r="H90" s="236"/>
      <c r="I90" s="237"/>
      <c r="J90" s="4"/>
      <c r="K90" s="4"/>
      <c r="L90" s="4"/>
      <c r="M90" s="4"/>
      <c r="N90" s="4"/>
      <c r="O90" s="4"/>
      <c r="S90" s="103"/>
    </row>
    <row r="91" spans="1:19" s="3" customFormat="1" ht="82.5" hidden="1" customHeight="1">
      <c r="A91" s="141"/>
      <c r="B91" s="229" t="s">
        <v>102</v>
      </c>
      <c r="C91" s="230"/>
      <c r="D91" s="285"/>
      <c r="E91" s="285"/>
      <c r="F91" s="285"/>
      <c r="G91" s="285"/>
      <c r="H91" s="285"/>
      <c r="I91" s="286"/>
      <c r="J91" s="6"/>
      <c r="K91" s="6"/>
      <c r="L91" s="6"/>
      <c r="M91" s="4"/>
      <c r="N91" s="6"/>
      <c r="O91" s="6"/>
      <c r="S91" s="142"/>
    </row>
    <row r="92" spans="1:19" s="2" customFormat="1" ht="91.5" hidden="1" customHeight="1">
      <c r="A92" s="119"/>
      <c r="B92" s="238"/>
      <c r="C92" s="239"/>
      <c r="D92" s="51" t="s">
        <v>77</v>
      </c>
      <c r="E92" s="51" t="s">
        <v>54</v>
      </c>
      <c r="F92" s="51" t="s">
        <v>10</v>
      </c>
      <c r="G92" s="51" t="s">
        <v>51</v>
      </c>
      <c r="H92" s="51" t="s">
        <v>52</v>
      </c>
      <c r="I92" s="51" t="s">
        <v>53</v>
      </c>
      <c r="J92" s="4"/>
      <c r="K92" s="4"/>
      <c r="L92" s="4"/>
      <c r="M92" s="4"/>
      <c r="N92" s="4"/>
      <c r="O92" s="4"/>
      <c r="S92" s="103"/>
    </row>
    <row r="93" spans="1:19" s="2" customFormat="1" ht="258.75" hidden="1" customHeight="1">
      <c r="A93" s="119"/>
      <c r="B93" s="287" t="s">
        <v>165</v>
      </c>
      <c r="C93" s="288"/>
      <c r="D93" s="164" t="s">
        <v>108</v>
      </c>
      <c r="E93" s="164" t="s">
        <v>108</v>
      </c>
      <c r="F93" s="164" t="s">
        <v>163</v>
      </c>
      <c r="G93" s="164" t="s">
        <v>108</v>
      </c>
      <c r="H93" s="164" t="s">
        <v>108</v>
      </c>
      <c r="I93" s="164" t="s">
        <v>108</v>
      </c>
      <c r="J93" s="4"/>
      <c r="K93" s="4"/>
      <c r="L93" s="4"/>
      <c r="M93" s="4"/>
      <c r="N93" s="4"/>
      <c r="O93" s="4"/>
      <c r="S93" s="103"/>
    </row>
    <row r="94" spans="1:19" s="2" customFormat="1" ht="258.75" hidden="1" customHeight="1">
      <c r="A94" s="119"/>
      <c r="B94" s="287" t="s">
        <v>166</v>
      </c>
      <c r="C94" s="288"/>
      <c r="D94" s="164" t="s">
        <v>108</v>
      </c>
      <c r="E94" s="164" t="s">
        <v>108</v>
      </c>
      <c r="F94" s="164" t="s">
        <v>129</v>
      </c>
      <c r="G94" s="164" t="s">
        <v>108</v>
      </c>
      <c r="H94" s="164" t="s">
        <v>108</v>
      </c>
      <c r="I94" s="164" t="s">
        <v>108</v>
      </c>
      <c r="J94" s="4"/>
      <c r="K94" s="4"/>
      <c r="L94" s="4"/>
      <c r="M94" s="4"/>
      <c r="N94" s="4"/>
      <c r="O94" s="4"/>
      <c r="S94" s="103"/>
    </row>
    <row r="95" spans="1:19" s="10" customFormat="1" ht="33">
      <c r="S95" s="105"/>
    </row>
    <row r="96" spans="1:19" s="10" customFormat="1" ht="12.75" customHeight="1">
      <c r="A96" s="50"/>
      <c r="B96" s="50"/>
      <c r="C96" s="50"/>
      <c r="D96" s="50"/>
      <c r="E96" s="50"/>
      <c r="F96" s="50"/>
      <c r="G96" s="50"/>
      <c r="H96" s="50"/>
      <c r="I96" s="50"/>
      <c r="J96" s="37"/>
      <c r="K96" s="37"/>
      <c r="L96" s="37"/>
      <c r="M96" s="37"/>
      <c r="N96" s="37"/>
      <c r="O96" s="37"/>
      <c r="P96" s="37"/>
      <c r="Q96" s="37"/>
      <c r="S96" s="105"/>
    </row>
    <row r="97" spans="1:19" s="180" customFormat="1" ht="92.25" customHeight="1">
      <c r="A97" s="177">
        <v>2</v>
      </c>
      <c r="B97" s="182" t="s">
        <v>111</v>
      </c>
      <c r="C97" s="177" t="s">
        <v>176</v>
      </c>
      <c r="D97" s="177"/>
      <c r="E97" s="177"/>
      <c r="F97" s="177"/>
      <c r="G97" s="178"/>
      <c r="H97" s="178"/>
      <c r="I97" s="178"/>
      <c r="J97" s="178"/>
      <c r="K97" s="179"/>
      <c r="L97" s="179"/>
      <c r="M97" s="178"/>
      <c r="N97" s="178"/>
      <c r="O97" s="178"/>
      <c r="P97" s="178"/>
      <c r="Q97" s="178"/>
      <c r="S97" s="181"/>
    </row>
    <row r="98" spans="1:19" s="10" customFormat="1" ht="65.25" customHeight="1">
      <c r="A98" s="50"/>
      <c r="B98" s="229" t="s">
        <v>46</v>
      </c>
      <c r="C98" s="230"/>
      <c r="D98" s="230"/>
      <c r="E98" s="230"/>
      <c r="F98" s="230"/>
      <c r="G98" s="230"/>
      <c r="H98" s="230"/>
      <c r="I98" s="231"/>
      <c r="J98" s="37"/>
      <c r="K98" s="14"/>
      <c r="L98" s="14"/>
      <c r="M98" s="37"/>
      <c r="N98" s="37"/>
      <c r="O98" s="37"/>
      <c r="P98" s="37"/>
      <c r="Q98" s="37"/>
      <c r="S98" s="105"/>
    </row>
    <row r="99" spans="1:19" s="10" customFormat="1" ht="63" customHeight="1">
      <c r="A99" s="50"/>
      <c r="B99" s="244" t="s">
        <v>39</v>
      </c>
      <c r="C99" s="245"/>
      <c r="D99" s="232" t="s">
        <v>62</v>
      </c>
      <c r="E99" s="233"/>
      <c r="F99" s="233"/>
      <c r="G99" s="233"/>
      <c r="H99" s="233"/>
      <c r="I99" s="234"/>
      <c r="J99" s="37"/>
      <c r="K99" s="37"/>
      <c r="L99" s="37"/>
      <c r="M99" s="37"/>
      <c r="N99" s="37"/>
      <c r="O99" s="37"/>
      <c r="P99" s="37"/>
      <c r="Q99" s="37"/>
      <c r="S99" s="105"/>
    </row>
    <row r="100" spans="1:19" s="10" customFormat="1" ht="94.5" customHeight="1">
      <c r="A100" s="50"/>
      <c r="B100" s="240" t="str">
        <f>$D$21</f>
        <v>BLACK</v>
      </c>
      <c r="C100" s="240" t="str">
        <f t="shared" ref="C100" si="71">$E$58</f>
        <v>BLACK</v>
      </c>
      <c r="D100" s="235" t="s">
        <v>128</v>
      </c>
      <c r="E100" s="236"/>
      <c r="F100" s="236"/>
      <c r="G100" s="236"/>
      <c r="H100" s="236"/>
      <c r="I100" s="237"/>
      <c r="J100" s="37"/>
      <c r="K100" s="37"/>
      <c r="L100" s="37"/>
      <c r="M100" s="37"/>
      <c r="N100" s="37"/>
      <c r="O100" s="37"/>
      <c r="S100" s="105"/>
    </row>
    <row r="101" spans="1:19" s="10" customFormat="1" ht="54" customHeight="1">
      <c r="A101" s="50"/>
      <c r="B101" s="77"/>
      <c r="C101" s="78"/>
      <c r="D101" s="79"/>
      <c r="E101" s="63"/>
      <c r="F101" s="63"/>
      <c r="G101" s="63"/>
      <c r="H101" s="63"/>
      <c r="I101" s="64"/>
      <c r="J101" s="37"/>
      <c r="K101" s="37"/>
      <c r="L101" s="37"/>
      <c r="M101" s="37"/>
      <c r="N101" s="37"/>
      <c r="O101" s="37"/>
      <c r="S101" s="105"/>
    </row>
    <row r="102" spans="1:19" s="10" customFormat="1" ht="59.25" customHeight="1">
      <c r="A102" s="50"/>
      <c r="B102" s="229" t="s">
        <v>63</v>
      </c>
      <c r="C102" s="230"/>
      <c r="D102" s="230"/>
      <c r="E102" s="230"/>
      <c r="F102" s="230"/>
      <c r="G102" s="230"/>
      <c r="H102" s="230"/>
      <c r="I102" s="231"/>
      <c r="J102" s="37"/>
      <c r="K102" s="37"/>
      <c r="L102" s="37"/>
      <c r="S102" s="105"/>
    </row>
    <row r="103" spans="1:19" s="10" customFormat="1" ht="56.25" customHeight="1">
      <c r="A103" s="50"/>
      <c r="B103" s="241"/>
      <c r="C103" s="242"/>
      <c r="D103" s="51" t="s">
        <v>77</v>
      </c>
      <c r="E103" s="51" t="s">
        <v>54</v>
      </c>
      <c r="F103" s="51" t="s">
        <v>10</v>
      </c>
      <c r="G103" s="51" t="s">
        <v>51</v>
      </c>
      <c r="H103" s="51" t="s">
        <v>52</v>
      </c>
      <c r="I103" s="51" t="s">
        <v>53</v>
      </c>
      <c r="J103" s="37"/>
      <c r="S103" s="105"/>
    </row>
    <row r="104" spans="1:19" s="10" customFormat="1" ht="232.5" customHeight="1">
      <c r="A104" s="50"/>
      <c r="B104" s="243" t="s">
        <v>177</v>
      </c>
      <c r="C104" s="243"/>
      <c r="D104" s="164" t="s">
        <v>108</v>
      </c>
      <c r="E104" s="164" t="s">
        <v>108</v>
      </c>
      <c r="F104" s="164" t="s">
        <v>178</v>
      </c>
      <c r="G104" s="164" t="s">
        <v>108</v>
      </c>
      <c r="H104" s="164" t="s">
        <v>108</v>
      </c>
      <c r="I104" s="164" t="s">
        <v>108</v>
      </c>
      <c r="J104" s="37"/>
      <c r="S104" s="105"/>
    </row>
    <row r="105" spans="1:19" s="10" customFormat="1" ht="232.5" customHeight="1">
      <c r="A105" s="50"/>
      <c r="B105" s="243" t="s">
        <v>179</v>
      </c>
      <c r="C105" s="243"/>
      <c r="D105" s="164" t="s">
        <v>108</v>
      </c>
      <c r="E105" s="164" t="s">
        <v>108</v>
      </c>
      <c r="F105" s="164" t="s">
        <v>180</v>
      </c>
      <c r="G105" s="164" t="s">
        <v>108</v>
      </c>
      <c r="H105" s="164" t="s">
        <v>108</v>
      </c>
      <c r="I105" s="164" t="s">
        <v>108</v>
      </c>
      <c r="J105" s="37"/>
      <c r="S105" s="105"/>
    </row>
    <row r="106" spans="1:19" s="10" customFormat="1" ht="232.5" customHeight="1">
      <c r="A106" s="50"/>
      <c r="B106" s="243" t="s">
        <v>162</v>
      </c>
      <c r="C106" s="243"/>
      <c r="D106" s="164" t="s">
        <v>108</v>
      </c>
      <c r="E106" s="164" t="s">
        <v>108</v>
      </c>
      <c r="F106" s="164" t="s">
        <v>163</v>
      </c>
      <c r="G106" s="164" t="s">
        <v>108</v>
      </c>
      <c r="H106" s="164" t="s">
        <v>108</v>
      </c>
      <c r="I106" s="164" t="s">
        <v>108</v>
      </c>
      <c r="J106" s="37"/>
      <c r="S106" s="105"/>
    </row>
    <row r="107" spans="1:19" s="10" customFormat="1" ht="232.5" customHeight="1">
      <c r="A107" s="50"/>
      <c r="B107" s="243" t="s">
        <v>164</v>
      </c>
      <c r="C107" s="243"/>
      <c r="D107" s="164" t="s">
        <v>108</v>
      </c>
      <c r="E107" s="164" t="s">
        <v>108</v>
      </c>
      <c r="F107" s="164" t="s">
        <v>129</v>
      </c>
      <c r="G107" s="164" t="s">
        <v>108</v>
      </c>
      <c r="H107" s="164" t="s">
        <v>108</v>
      </c>
      <c r="I107" s="164" t="s">
        <v>108</v>
      </c>
      <c r="J107" s="37"/>
      <c r="S107" s="105"/>
    </row>
    <row r="108" spans="1:19" s="135" customFormat="1" ht="74.25" customHeight="1">
      <c r="A108" s="143">
        <v>3</v>
      </c>
      <c r="B108" s="136" t="s">
        <v>103</v>
      </c>
      <c r="C108" s="137" t="s">
        <v>181</v>
      </c>
      <c r="D108" s="137"/>
      <c r="E108" s="137"/>
      <c r="F108" s="137"/>
      <c r="G108" s="138"/>
      <c r="H108" s="138"/>
      <c r="I108" s="138"/>
      <c r="J108" s="138"/>
      <c r="K108" s="139"/>
      <c r="L108" s="139"/>
      <c r="M108" s="123"/>
      <c r="N108" s="138"/>
      <c r="O108" s="138"/>
      <c r="P108" s="138"/>
      <c r="Q108" s="138"/>
      <c r="S108" s="140"/>
    </row>
    <row r="109" spans="1:19" s="10" customFormat="1" ht="101.25" customHeight="1">
      <c r="A109" s="50"/>
      <c r="B109" s="244" t="s">
        <v>39</v>
      </c>
      <c r="C109" s="245"/>
      <c r="D109" s="232" t="s">
        <v>104</v>
      </c>
      <c r="E109" s="233"/>
      <c r="F109" s="233"/>
      <c r="G109" s="233"/>
      <c r="H109" s="233"/>
      <c r="I109" s="234"/>
      <c r="J109" s="37"/>
      <c r="K109" s="37"/>
      <c r="L109" s="37"/>
      <c r="M109" s="37"/>
      <c r="N109" s="37"/>
      <c r="O109" s="37"/>
      <c r="P109" s="37"/>
      <c r="Q109" s="37"/>
      <c r="S109" s="105"/>
    </row>
    <row r="110" spans="1:19" s="10" customFormat="1" ht="111.75" customHeight="1">
      <c r="A110" s="50"/>
      <c r="B110" s="240" t="str">
        <f>$D$21</f>
        <v>BLACK</v>
      </c>
      <c r="C110" s="240" t="str">
        <f t="shared" ref="C110" si="72">$E$58</f>
        <v>BLACK</v>
      </c>
      <c r="D110" s="226" t="s">
        <v>182</v>
      </c>
      <c r="E110" s="227"/>
      <c r="F110" s="227"/>
      <c r="G110" s="227"/>
      <c r="H110" s="227"/>
      <c r="I110" s="228"/>
      <c r="J110" s="37"/>
      <c r="K110" s="37"/>
      <c r="L110" s="37"/>
      <c r="M110" s="37"/>
      <c r="N110" s="37"/>
      <c r="O110" s="37"/>
      <c r="S110" s="105"/>
    </row>
    <row r="111" spans="1:19" s="10" customFormat="1" ht="31.15" customHeight="1">
      <c r="A111" s="50"/>
      <c r="B111" s="50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S111" s="105"/>
    </row>
    <row r="112" spans="1:19" s="84" customFormat="1" ht="76.900000000000006" customHeight="1">
      <c r="B112" s="172" t="s">
        <v>70</v>
      </c>
      <c r="C112" s="167"/>
      <c r="D112" s="32"/>
      <c r="E112" s="32"/>
      <c r="F112" s="31"/>
      <c r="G112" s="33"/>
      <c r="H112" s="31"/>
      <c r="I112" s="31"/>
      <c r="J112" s="31"/>
      <c r="K112" s="31"/>
      <c r="L112" s="31"/>
      <c r="M112" s="31"/>
      <c r="N112" s="31"/>
      <c r="O112" s="31"/>
      <c r="P112" s="31"/>
      <c r="Q112" s="34"/>
      <c r="S112" s="107"/>
    </row>
    <row r="113" spans="1:19" s="10" customFormat="1" ht="60" customHeight="1">
      <c r="A113" s="50">
        <v>1</v>
      </c>
      <c r="B113" s="52" t="s">
        <v>49</v>
      </c>
      <c r="C113" s="50"/>
      <c r="D113" s="50"/>
      <c r="G113" s="37"/>
      <c r="N113" s="36"/>
      <c r="O113" s="35"/>
      <c r="P113" s="35"/>
      <c r="Q113" s="36"/>
      <c r="S113" s="105"/>
    </row>
    <row r="114" spans="1:19" s="10" customFormat="1" ht="60" customHeight="1">
      <c r="A114" s="50">
        <v>2</v>
      </c>
      <c r="B114" s="52" t="s">
        <v>60</v>
      </c>
      <c r="C114" s="50"/>
      <c r="D114" s="50"/>
      <c r="G114" s="37"/>
      <c r="N114" s="36"/>
      <c r="O114" s="35"/>
      <c r="P114" s="35"/>
      <c r="Q114" s="36"/>
      <c r="S114" s="105"/>
    </row>
    <row r="115" spans="1:19" s="10" customFormat="1" ht="60" customHeight="1">
      <c r="A115" s="50">
        <v>3</v>
      </c>
      <c r="B115" s="52" t="s">
        <v>61</v>
      </c>
      <c r="C115" s="50"/>
      <c r="D115" s="50"/>
      <c r="G115" s="37"/>
      <c r="N115" s="36"/>
      <c r="O115" s="35"/>
      <c r="P115" s="35"/>
      <c r="Q115" s="36"/>
      <c r="S115" s="105"/>
    </row>
    <row r="116" spans="1:19" s="13" customFormat="1" ht="55.5" customHeight="1">
      <c r="A116" s="11"/>
      <c r="B116" s="38" t="s">
        <v>55</v>
      </c>
      <c r="C116" s="120" t="s">
        <v>90</v>
      </c>
      <c r="D116" s="120" t="s">
        <v>77</v>
      </c>
      <c r="E116" s="120" t="s">
        <v>54</v>
      </c>
      <c r="F116" s="120" t="s">
        <v>10</v>
      </c>
      <c r="G116" s="120" t="s">
        <v>51</v>
      </c>
      <c r="H116" s="120" t="s">
        <v>52</v>
      </c>
      <c r="I116" s="121" t="s">
        <v>82</v>
      </c>
      <c r="J116" s="121" t="s">
        <v>80</v>
      </c>
      <c r="K116" s="133" t="s">
        <v>11</v>
      </c>
      <c r="M116" s="39"/>
      <c r="N116" s="40"/>
      <c r="O116" s="40"/>
      <c r="P116" s="39"/>
      <c r="S116" s="114"/>
    </row>
    <row r="117" spans="1:19" s="13" customFormat="1" ht="55.5" customHeight="1">
      <c r="A117" s="11"/>
      <c r="B117" s="38" t="s">
        <v>56</v>
      </c>
      <c r="C117" s="122">
        <f>+F53</f>
        <v>0</v>
      </c>
      <c r="D117" s="122">
        <f t="shared" ref="D117:J117" si="73">+G53</f>
        <v>0</v>
      </c>
      <c r="E117" s="122">
        <f t="shared" si="73"/>
        <v>0</v>
      </c>
      <c r="F117" s="122">
        <f t="shared" si="73"/>
        <v>3</v>
      </c>
      <c r="G117" s="122">
        <f t="shared" si="73"/>
        <v>0</v>
      </c>
      <c r="H117" s="122">
        <f t="shared" si="73"/>
        <v>0</v>
      </c>
      <c r="I117" s="122">
        <f t="shared" si="73"/>
        <v>0</v>
      </c>
      <c r="J117" s="122">
        <f t="shared" si="73"/>
        <v>0</v>
      </c>
      <c r="K117" s="133">
        <f>SUBTOTAL(9,C117:J117)</f>
        <v>3</v>
      </c>
      <c r="M117" s="39"/>
      <c r="N117" s="40"/>
      <c r="O117" s="40"/>
      <c r="P117" s="39"/>
      <c r="S117" s="114"/>
    </row>
    <row r="118" spans="1:19" s="53" customFormat="1" ht="33">
      <c r="G118" s="54"/>
      <c r="S118" s="115"/>
    </row>
    <row r="119" spans="1:19" s="53" customFormat="1" ht="33">
      <c r="G119" s="54"/>
      <c r="S119" s="115"/>
    </row>
    <row r="120" spans="1:19" s="53" customFormat="1" ht="33">
      <c r="G120" s="54"/>
      <c r="S120" s="115"/>
    </row>
    <row r="121" spans="1:19" s="53" customFormat="1" ht="33">
      <c r="G121" s="54"/>
      <c r="S121" s="115"/>
    </row>
    <row r="122" spans="1:19" s="53" customFormat="1" ht="33">
      <c r="G122" s="54"/>
      <c r="S122" s="115"/>
    </row>
    <row r="123" spans="1:19" s="53" customFormat="1" ht="33">
      <c r="G123" s="54"/>
      <c r="H123" s="41"/>
      <c r="I123" s="41"/>
      <c r="S123" s="115"/>
    </row>
    <row r="124" spans="1:19" s="53" customFormat="1" ht="33">
      <c r="G124" s="54"/>
      <c r="H124" s="41"/>
      <c r="I124" s="41"/>
      <c r="S124" s="115"/>
    </row>
  </sheetData>
  <autoFilter ref="A76:U76" xr:uid="{00000000-0009-0000-0000-000000000000}">
    <filterColumn colId="0" showButton="0"/>
    <filterColumn colId="1" showButton="0"/>
    <filterColumn colId="2" showButton="0"/>
    <filterColumn colId="3" showButton="0"/>
    <filterColumn colId="7" showButton="0"/>
    <filterColumn colId="15" showButton="0"/>
  </autoFilter>
  <mergeCells count="96">
    <mergeCell ref="H83:I83"/>
    <mergeCell ref="P83:Q83"/>
    <mergeCell ref="B84:E84"/>
    <mergeCell ref="H82:I82"/>
    <mergeCell ref="P82:Q82"/>
    <mergeCell ref="B82:E82"/>
    <mergeCell ref="B106:C106"/>
    <mergeCell ref="B107:C107"/>
    <mergeCell ref="B98:I98"/>
    <mergeCell ref="B78:E78"/>
    <mergeCell ref="H78:I78"/>
    <mergeCell ref="B81:E81"/>
    <mergeCell ref="H81:I81"/>
    <mergeCell ref="B90:C90"/>
    <mergeCell ref="B91:I91"/>
    <mergeCell ref="B94:C94"/>
    <mergeCell ref="B93:C93"/>
    <mergeCell ref="C87:Q87"/>
    <mergeCell ref="B105:C105"/>
    <mergeCell ref="P84:Q84"/>
    <mergeCell ref="H84:I84"/>
    <mergeCell ref="B83:E83"/>
    <mergeCell ref="P78:Q78"/>
    <mergeCell ref="N74:Q74"/>
    <mergeCell ref="B74:C74"/>
    <mergeCell ref="B80:E80"/>
    <mergeCell ref="H80:I80"/>
    <mergeCell ref="P80:Q80"/>
    <mergeCell ref="P79:Q79"/>
    <mergeCell ref="P76:Q76"/>
    <mergeCell ref="P77:Q77"/>
    <mergeCell ref="A76:E76"/>
    <mergeCell ref="B77:E77"/>
    <mergeCell ref="H76:I76"/>
    <mergeCell ref="H77:I77"/>
    <mergeCell ref="P81:Q81"/>
    <mergeCell ref="A66:Q66"/>
    <mergeCell ref="A69:Q69"/>
    <mergeCell ref="B67:C67"/>
    <mergeCell ref="A60:Q60"/>
    <mergeCell ref="B65:C65"/>
    <mergeCell ref="N65:Q65"/>
    <mergeCell ref="A63:Q63"/>
    <mergeCell ref="N61:Q61"/>
    <mergeCell ref="B64:C64"/>
    <mergeCell ref="N64:Q64"/>
    <mergeCell ref="B61:C61"/>
    <mergeCell ref="B62:C62"/>
    <mergeCell ref="N62:Q62"/>
    <mergeCell ref="B79:E79"/>
    <mergeCell ref="H79:I79"/>
    <mergeCell ref="N56:Q56"/>
    <mergeCell ref="N58:Q58"/>
    <mergeCell ref="A56:C56"/>
    <mergeCell ref="B58:C58"/>
    <mergeCell ref="B59:C59"/>
    <mergeCell ref="N59:Q59"/>
    <mergeCell ref="A57:Q57"/>
    <mergeCell ref="N1:O1"/>
    <mergeCell ref="P1:Q1"/>
    <mergeCell ref="N2:O2"/>
    <mergeCell ref="P2:Q2"/>
    <mergeCell ref="N3:O3"/>
    <mergeCell ref="P3:Q3"/>
    <mergeCell ref="G5:M8"/>
    <mergeCell ref="D54:Q55"/>
    <mergeCell ref="D11:F11"/>
    <mergeCell ref="B13:F13"/>
    <mergeCell ref="L11:Q11"/>
    <mergeCell ref="D8:F8"/>
    <mergeCell ref="D110:I110"/>
    <mergeCell ref="B88:I88"/>
    <mergeCell ref="D89:I89"/>
    <mergeCell ref="D90:I90"/>
    <mergeCell ref="B92:C92"/>
    <mergeCell ref="B110:C110"/>
    <mergeCell ref="B103:C103"/>
    <mergeCell ref="D109:I109"/>
    <mergeCell ref="B104:C104"/>
    <mergeCell ref="B109:C109"/>
    <mergeCell ref="B100:C100"/>
    <mergeCell ref="B99:C99"/>
    <mergeCell ref="D99:I99"/>
    <mergeCell ref="D100:I100"/>
    <mergeCell ref="B102:I102"/>
    <mergeCell ref="B89:C89"/>
    <mergeCell ref="N67:Q67"/>
    <mergeCell ref="B68:C68"/>
    <mergeCell ref="N68:Q68"/>
    <mergeCell ref="A72:Q72"/>
    <mergeCell ref="B73:C73"/>
    <mergeCell ref="N73:Q73"/>
    <mergeCell ref="B70:C70"/>
    <mergeCell ref="N70:Q70"/>
    <mergeCell ref="B71:C71"/>
    <mergeCell ref="N71:Q71"/>
  </mergeCells>
  <phoneticPr fontId="64" type="noConversion"/>
  <conditionalFormatting sqref="F77:F84">
    <cfRule type="duplicateValues" dxfId="8" priority="38"/>
  </conditionalFormatting>
  <conditionalFormatting sqref="F77:G77">
    <cfRule type="cellIs" dxfId="7" priority="17" operator="lessThan">
      <formula>0</formula>
    </cfRule>
  </conditionalFormatting>
  <conditionalFormatting sqref="G77">
    <cfRule type="duplicateValues" dxfId="6" priority="34"/>
    <cfRule type="duplicateValues" dxfId="5" priority="35"/>
    <cfRule type="duplicateValues" dxfId="4" priority="36"/>
    <cfRule type="duplicateValues" dxfId="3" priority="37"/>
  </conditionalFormatting>
  <conditionalFormatting sqref="G82">
    <cfRule type="duplicateValues" dxfId="2" priority="8"/>
  </conditionalFormatting>
  <conditionalFormatting sqref="G83">
    <cfRule type="duplicateValues" dxfId="1" priority="2"/>
  </conditionalFormatting>
  <conditionalFormatting sqref="G84">
    <cfRule type="duplicateValues" dxfId="0" priority="1"/>
  </conditionalFormatting>
  <printOptions horizontalCentered="1"/>
  <pageMargins left="0.25" right="0" top="0.61388888888888904" bottom="0.75" header="0" footer="0"/>
  <pageSetup paperSize="9" scale="26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84" max="16" man="1"/>
    <brk id="107" max="16" man="1"/>
    <brk id="12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0"/>
  <sheetViews>
    <sheetView view="pageBreakPreview" zoomScale="25" zoomScaleNormal="40" zoomScaleSheetLayoutView="25" zoomScalePageLayoutView="25" workbookViewId="0">
      <pane ySplit="5" topLeftCell="A30" activePane="bottomLeft" state="frozen"/>
      <selection activeCell="D65" sqref="D65"/>
      <selection pane="bottomLeft" activeCell="A31" sqref="A31"/>
    </sheetView>
  </sheetViews>
  <sheetFormatPr defaultColWidth="9.28515625" defaultRowHeight="24"/>
  <cols>
    <col min="1" max="1" width="73.7109375" style="161" customWidth="1"/>
    <col min="2" max="2" width="97.5703125" style="162" hidden="1" customWidth="1"/>
    <col min="3" max="3" width="188.42578125" style="162" customWidth="1"/>
    <col min="4" max="16384" width="9.28515625" style="162"/>
  </cols>
  <sheetData>
    <row r="1" spans="1:8" s="146" customFormat="1" ht="134.25" customHeight="1">
      <c r="A1" s="144"/>
      <c r="B1" s="145"/>
      <c r="C1" s="145"/>
    </row>
    <row r="2" spans="1:8" s="146" customFormat="1" ht="37.5" customHeight="1">
      <c r="A2" s="145" t="str">
        <f>'[2]1. CUTTING '!B6</f>
        <v xml:space="preserve">JOB NUMBER:  </v>
      </c>
      <c r="B2" s="145" t="str">
        <f>'[3]1. CUTTING'!D6</f>
        <v>C21  SS24  G2693</v>
      </c>
      <c r="C2" s="145" t="str">
        <f>'1. CUTTING DOCKET'!$D$6</f>
        <v>K06  SP26  S2840</v>
      </c>
    </row>
    <row r="3" spans="1:8" s="146" customFormat="1" ht="37.5" customHeight="1">
      <c r="A3" s="147" t="str">
        <f>'[2]1. CUTTING '!B7</f>
        <v xml:space="preserve">STYLE NUMBER: </v>
      </c>
      <c r="B3" s="148" t="str">
        <f>'[3]1. CUTTING'!D7</f>
        <v>CRTZ-1206</v>
      </c>
      <c r="C3" s="145" t="str">
        <f>'1. CUTTING DOCKET'!D7</f>
        <v>C0074-SST002</v>
      </c>
    </row>
    <row r="4" spans="1:8" s="146" customFormat="1" ht="37.5" customHeight="1">
      <c r="A4" s="147" t="str">
        <f>'[2]1. CUTTING '!B8</f>
        <v xml:space="preserve">STYLE NAME : </v>
      </c>
      <c r="B4" s="145" t="str">
        <f>'[3]1. CUTTING'!D8</f>
        <v>ALCATRAZ HOODIE 2024 OFF WHITE</v>
      </c>
      <c r="C4" s="145" t="str">
        <f>'1. CUTTING DOCKET'!D8</f>
        <v>OUTFIELD SS BALL SHIRT</v>
      </c>
    </row>
    <row r="5" spans="1:8" s="146" customFormat="1" ht="76.150000000000006" customHeight="1">
      <c r="A5" s="149"/>
      <c r="B5" s="150" t="str">
        <f>'[3]1. CUTTING'!A33</f>
        <v>CREAM</v>
      </c>
      <c r="C5" s="150" t="str">
        <f>'1. CUTTING DOCKET'!$D$18</f>
        <v>BLACK</v>
      </c>
    </row>
    <row r="6" spans="1:8" s="153" customFormat="1" ht="89.25" customHeight="1">
      <c r="A6" s="151" t="s">
        <v>32</v>
      </c>
      <c r="B6" s="152" t="str">
        <f t="shared" ref="B6" si="0">B5</f>
        <v>CREAM</v>
      </c>
      <c r="C6" s="152" t="str">
        <f>'1. CUTTING DOCKET'!E58</f>
        <v>BLACK</v>
      </c>
    </row>
    <row r="7" spans="1:8" s="153" customFormat="1" ht="143.25" customHeight="1">
      <c r="A7" s="154" t="s">
        <v>33</v>
      </c>
      <c r="B7" s="291" t="str">
        <f>'1. CUTTING DOCKET'!$L$11</f>
        <v>100% COTTON TWILL</v>
      </c>
      <c r="C7" s="292"/>
    </row>
    <row r="8" spans="1:8" s="153" customFormat="1" ht="321" customHeight="1">
      <c r="A8" s="155" t="str">
        <f>'1. CUTTING DOCKET'!D58</f>
        <v>VẢI CHÍNH</v>
      </c>
      <c r="B8" s="156"/>
      <c r="C8" s="163"/>
      <c r="H8" s="157"/>
    </row>
    <row r="9" spans="1:8" s="153" customFormat="1" ht="229.5" customHeight="1">
      <c r="A9" s="151" t="str">
        <f>'1. CUTTING DOCKET'!$B$59</f>
        <v xml:space="preserve">KEO </v>
      </c>
      <c r="B9" s="151" t="str">
        <f>'[3]1. CUTTING'!E35</f>
        <v>CREAM</v>
      </c>
      <c r="C9" s="151" t="str">
        <f>C6</f>
        <v>BLACK</v>
      </c>
    </row>
    <row r="10" spans="1:8" s="153" customFormat="1" ht="241.15" customHeight="1">
      <c r="A10" s="155" t="str">
        <f>'1. CUTTING DOCKET'!$D$59</f>
        <v>NẸP THÂN</v>
      </c>
      <c r="B10" s="156"/>
      <c r="C10" s="163"/>
    </row>
    <row r="11" spans="1:8" s="153" customFormat="1" ht="40.5" hidden="1">
      <c r="A11" s="151" t="e">
        <f>'[3]1. CUTTING'!#REF!</f>
        <v>#REF!</v>
      </c>
      <c r="B11" s="151" t="str">
        <f>'[3]1. CUTTING'!E37</f>
        <v>BABY BLUE</v>
      </c>
      <c r="C11" s="151" t="e">
        <f>'[3]1. CUTTING'!#REF!</f>
        <v>#REF!</v>
      </c>
    </row>
    <row r="12" spans="1:8" s="153" customFormat="1" ht="241.15" hidden="1" customHeight="1">
      <c r="A12" s="155" t="e">
        <f>'[3]1. CUTTING'!#REF!</f>
        <v>#REF!</v>
      </c>
      <c r="B12" s="156"/>
      <c r="C12" s="156"/>
    </row>
    <row r="13" spans="1:8" s="153" customFormat="1" ht="72.75" customHeight="1">
      <c r="A13" s="151" t="str">
        <f>'[3]1. CUTTING'!B42</f>
        <v>CHỈ 40/2</v>
      </c>
      <c r="B13" s="158" t="str">
        <f>'[3]1. CUTTING'!F42</f>
        <v>WHITE</v>
      </c>
      <c r="C13" s="158" t="str">
        <f>'1. CUTTING DOCKET'!$F$77</f>
        <v>BLACK/WHITE</v>
      </c>
    </row>
    <row r="14" spans="1:8" s="153" customFormat="1" ht="100.5" customHeight="1">
      <c r="A14" s="155" t="s">
        <v>105</v>
      </c>
      <c r="B14" s="159"/>
      <c r="C14" s="159" t="str">
        <f>'1. CUTTING DOCKET'!$G$77</f>
        <v>BLACK/WHITE</v>
      </c>
    </row>
    <row r="15" spans="1:8" s="153" customFormat="1" ht="85.5" customHeight="1">
      <c r="A15" s="151" t="str">
        <f>'1. CUTTING DOCKET'!$B$78</f>
        <v>DÂY TAPE KL-001</v>
      </c>
      <c r="B15" s="293" t="str">
        <f>'1. CUTTING DOCKET'!$F$78</f>
        <v>BLACK</v>
      </c>
      <c r="C15" s="294"/>
    </row>
    <row r="16" spans="1:8" s="153" customFormat="1" ht="291.60000000000002" customHeight="1">
      <c r="A16" s="160" t="s">
        <v>130</v>
      </c>
      <c r="B16" s="295"/>
      <c r="C16" s="296"/>
    </row>
    <row r="17" spans="1:3" s="153" customFormat="1" ht="85.5" customHeight="1">
      <c r="A17" s="151" t="str">
        <f>'1. CUTTING DOCKET'!$B$79</f>
        <v xml:space="preserve">NHÃN CHÍNH </v>
      </c>
      <c r="B17" s="293" t="str">
        <f>'1. CUTTING DOCKET'!$F$78</f>
        <v>BLACK</v>
      </c>
      <c r="C17" s="294"/>
    </row>
    <row r="18" spans="1:3" s="153" customFormat="1" ht="291.60000000000002" customHeight="1">
      <c r="A18" s="160" t="s">
        <v>131</v>
      </c>
      <c r="B18" s="295"/>
      <c r="C18" s="296"/>
    </row>
    <row r="19" spans="1:3" s="153" customFormat="1" ht="210.75" customHeight="1">
      <c r="A19" s="151" t="str">
        <f>'1. CUTTING DOCKET'!$B$80</f>
        <v xml:space="preserve">NHÃN SIZE </v>
      </c>
      <c r="B19" s="293" t="str">
        <f>'1. CUTTING DOCKET'!$F$80</f>
        <v>BLACK</v>
      </c>
      <c r="C19" s="294"/>
    </row>
    <row r="20" spans="1:3" s="153" customFormat="1" ht="300.75" customHeight="1">
      <c r="A20" s="160" t="s">
        <v>132</v>
      </c>
      <c r="B20" s="297"/>
      <c r="C20" s="298"/>
    </row>
    <row r="21" spans="1:3" s="153" customFormat="1" ht="210.75" customHeight="1">
      <c r="A21" s="151" t="str">
        <f>'1. CUTTING DOCKET'!$B$81</f>
        <v>NHÃN TRANG TRÍ</v>
      </c>
      <c r="B21" s="293" t="str">
        <f>'1. CUTTING DOCKET'!$F$80</f>
        <v>BLACK</v>
      </c>
      <c r="C21" s="294"/>
    </row>
    <row r="22" spans="1:3" s="153" customFormat="1" ht="300.75" customHeight="1">
      <c r="A22" s="160" t="s">
        <v>183</v>
      </c>
      <c r="B22" s="297"/>
      <c r="C22" s="298"/>
    </row>
    <row r="23" spans="1:3" s="153" customFormat="1" ht="210.75" customHeight="1">
      <c r="A23" s="151" t="str">
        <f>'1. CUTTING DOCKET'!$B$82</f>
        <v>NHÃN THÀNH PHẦN</v>
      </c>
      <c r="B23" s="293" t="str">
        <f>'1. CUTTING DOCKET'!$F$82</f>
        <v>WHITE</v>
      </c>
      <c r="C23" s="294"/>
    </row>
    <row r="24" spans="1:3" s="153" customFormat="1" ht="300.75" customHeight="1">
      <c r="A24" s="160" t="s">
        <v>133</v>
      </c>
      <c r="B24" s="297"/>
      <c r="C24" s="298"/>
    </row>
    <row r="25" spans="1:3" s="153" customFormat="1" ht="210.75" customHeight="1">
      <c r="A25" s="151" t="e">
        <f>'1. CUTTING DOCKET'!#REF!</f>
        <v>#REF!</v>
      </c>
      <c r="B25" s="293" t="e">
        <f>'1. CUTTING DOCKET'!#REF!</f>
        <v>#REF!</v>
      </c>
      <c r="C25" s="294"/>
    </row>
    <row r="26" spans="1:3" s="153" customFormat="1" ht="300.75" customHeight="1">
      <c r="A26" s="160" t="s">
        <v>134</v>
      </c>
      <c r="B26" s="297"/>
      <c r="C26" s="298"/>
    </row>
    <row r="27" spans="1:3" s="153" customFormat="1" ht="210.75" customHeight="1">
      <c r="A27" s="151" t="str">
        <f>'1. CUTTING DOCKET'!$B$83</f>
        <v>DÂY TAPE XƯƠNG CÁ</v>
      </c>
      <c r="B27" s="293" t="str">
        <f>'1. CUTTING DOCKET'!$F$83</f>
        <v>GREY</v>
      </c>
      <c r="C27" s="294"/>
    </row>
    <row r="28" spans="1:3" s="153" customFormat="1" ht="300.75" customHeight="1">
      <c r="A28" s="160" t="s">
        <v>184</v>
      </c>
      <c r="B28" s="297"/>
      <c r="C28" s="298"/>
    </row>
    <row r="29" spans="1:3" s="153" customFormat="1" ht="210.75" customHeight="1">
      <c r="A29" s="151" t="str">
        <f>'1. CUTTING DOCKET'!$B$84</f>
        <v>NÚT BẤM</v>
      </c>
      <c r="B29" s="293" t="str">
        <f>'1. CUTTING DOCKET'!$F$84</f>
        <v>JET BLACK</v>
      </c>
      <c r="C29" s="294"/>
    </row>
    <row r="30" spans="1:3" s="153" customFormat="1" ht="300.75" customHeight="1">
      <c r="A30" s="160" t="s">
        <v>171</v>
      </c>
      <c r="B30" s="297"/>
      <c r="C30" s="298"/>
    </row>
  </sheetData>
  <mergeCells count="17">
    <mergeCell ref="B27:C27"/>
    <mergeCell ref="B28:C28"/>
    <mergeCell ref="B29:C29"/>
    <mergeCell ref="B30:C30"/>
    <mergeCell ref="B26:C26"/>
    <mergeCell ref="B21:C21"/>
    <mergeCell ref="B22:C22"/>
    <mergeCell ref="B23:C23"/>
    <mergeCell ref="B24:C24"/>
    <mergeCell ref="B25:C25"/>
    <mergeCell ref="B7:C7"/>
    <mergeCell ref="B15:C15"/>
    <mergeCell ref="B16:C16"/>
    <mergeCell ref="B19:C19"/>
    <mergeCell ref="B20:C20"/>
    <mergeCell ref="B17:C17"/>
    <mergeCell ref="B18:C18"/>
  </mergeCells>
  <printOptions horizontalCentered="1"/>
  <pageMargins left="0.25" right="0" top="0.35416666699999999" bottom="0.2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4" max="2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8004-0195-4BA8-8A24-580DB83FDB7B}">
  <dimension ref="A1:AC51"/>
  <sheetViews>
    <sheetView view="pageBreakPreview" topLeftCell="A12" zoomScaleNormal="55" zoomScaleSheetLayoutView="100" workbookViewId="0">
      <selection activeCell="S17" sqref="S17"/>
    </sheetView>
  </sheetViews>
  <sheetFormatPr defaultColWidth="8.7109375" defaultRowHeight="17.25"/>
  <cols>
    <col min="1" max="6" width="5.7109375" style="185" customWidth="1"/>
    <col min="7" max="7" width="43.5703125" style="213" customWidth="1"/>
    <col min="8" max="10" width="5.7109375" style="185" customWidth="1"/>
    <col min="11" max="11" width="8.85546875" style="185" customWidth="1"/>
    <col min="12" max="12" width="5.7109375" style="185" customWidth="1"/>
    <col min="13" max="13" width="8.85546875" style="185" customWidth="1"/>
    <col min="14" max="14" width="5.7109375" style="185" customWidth="1"/>
    <col min="15" max="15" width="8.85546875" style="185" customWidth="1"/>
    <col min="16" max="16" width="5.7109375" style="185" customWidth="1"/>
    <col min="17" max="17" width="8.85546875" style="185" customWidth="1"/>
    <col min="18" max="18" width="5.7109375" style="185" customWidth="1"/>
    <col min="19" max="19" width="8.85546875" style="185" customWidth="1"/>
    <col min="20" max="20" width="5.7109375" style="185" customWidth="1"/>
    <col min="21" max="21" width="8.85546875" style="185" customWidth="1"/>
    <col min="22" max="26" width="5.7109375" style="185" customWidth="1"/>
    <col min="27" max="16384" width="8.7109375" style="185"/>
  </cols>
  <sheetData>
    <row r="1" spans="1:26">
      <c r="A1" s="302"/>
      <c r="B1" s="303"/>
      <c r="C1" s="303"/>
      <c r="D1" s="303"/>
      <c r="E1" s="303"/>
      <c r="F1" s="303"/>
      <c r="G1" s="303"/>
      <c r="H1" s="303"/>
      <c r="I1" s="303"/>
      <c r="J1" s="183" t="s">
        <v>135</v>
      </c>
      <c r="K1" s="183"/>
      <c r="L1" s="183"/>
      <c r="M1" s="308" t="s">
        <v>136</v>
      </c>
      <c r="N1" s="309"/>
      <c r="O1" s="309"/>
      <c r="P1" s="184"/>
      <c r="Q1" s="310"/>
      <c r="R1" s="303"/>
      <c r="S1" s="303"/>
      <c r="T1" s="303"/>
      <c r="U1" s="303"/>
      <c r="V1" s="303"/>
      <c r="W1" s="311"/>
    </row>
    <row r="2" spans="1:26" ht="4.9000000000000004" customHeight="1">
      <c r="A2" s="304"/>
      <c r="B2" s="305"/>
      <c r="C2" s="305"/>
      <c r="D2" s="305"/>
      <c r="E2" s="305"/>
      <c r="F2" s="305"/>
      <c r="G2" s="305"/>
      <c r="H2" s="305"/>
      <c r="I2" s="305"/>
      <c r="Q2" s="304"/>
      <c r="R2" s="305"/>
      <c r="S2" s="305"/>
      <c r="T2" s="305"/>
      <c r="U2" s="305"/>
      <c r="V2" s="305"/>
      <c r="W2" s="312"/>
    </row>
    <row r="3" spans="1:26">
      <c r="A3" s="304"/>
      <c r="B3" s="305"/>
      <c r="C3" s="305"/>
      <c r="D3" s="305"/>
      <c r="E3" s="305"/>
      <c r="F3" s="305"/>
      <c r="G3" s="305"/>
      <c r="H3" s="305"/>
      <c r="I3" s="305"/>
      <c r="J3" s="187" t="s">
        <v>137</v>
      </c>
      <c r="K3" s="187"/>
      <c r="L3" s="187"/>
      <c r="M3" s="306" t="s">
        <v>138</v>
      </c>
      <c r="N3" s="306"/>
      <c r="O3" s="306"/>
      <c r="P3" s="188"/>
      <c r="Q3" s="304"/>
      <c r="R3" s="305"/>
      <c r="S3" s="305"/>
      <c r="T3" s="305"/>
      <c r="U3" s="305"/>
      <c r="V3" s="305"/>
      <c r="W3" s="312"/>
    </row>
    <row r="4" spans="1:26" ht="4.9000000000000004" customHeight="1">
      <c r="A4" s="304"/>
      <c r="B4" s="305"/>
      <c r="C4" s="305"/>
      <c r="D4" s="305"/>
      <c r="E4" s="305"/>
      <c r="F4" s="305"/>
      <c r="G4" s="305"/>
      <c r="H4" s="305"/>
      <c r="I4" s="305"/>
      <c r="Q4" s="304"/>
      <c r="R4" s="305"/>
      <c r="S4" s="305"/>
      <c r="T4" s="305"/>
      <c r="U4" s="305"/>
      <c r="V4" s="305"/>
      <c r="W4" s="312"/>
    </row>
    <row r="5" spans="1:26">
      <c r="A5" s="304"/>
      <c r="B5" s="305"/>
      <c r="C5" s="305"/>
      <c r="D5" s="305"/>
      <c r="E5" s="305"/>
      <c r="F5" s="305"/>
      <c r="G5" s="305"/>
      <c r="H5" s="305"/>
      <c r="I5" s="305"/>
      <c r="J5" s="187" t="s">
        <v>139</v>
      </c>
      <c r="K5" s="187"/>
      <c r="L5" s="187"/>
      <c r="M5" s="306" t="s">
        <v>185</v>
      </c>
      <c r="N5" s="306"/>
      <c r="O5" s="306"/>
      <c r="P5" s="188"/>
      <c r="Q5" s="304"/>
      <c r="R5" s="305"/>
      <c r="S5" s="305"/>
      <c r="T5" s="305"/>
      <c r="U5" s="305"/>
      <c r="V5" s="305"/>
      <c r="W5" s="312"/>
    </row>
    <row r="6" spans="1:26" ht="4.9000000000000004" customHeight="1">
      <c r="A6" s="304"/>
      <c r="B6" s="305"/>
      <c r="C6" s="305"/>
      <c r="D6" s="305"/>
      <c r="E6" s="305"/>
      <c r="F6" s="305"/>
      <c r="G6" s="305"/>
      <c r="H6" s="305"/>
      <c r="I6" s="305"/>
      <c r="Q6" s="304"/>
      <c r="R6" s="305"/>
      <c r="S6" s="305"/>
      <c r="T6" s="305"/>
      <c r="U6" s="305"/>
      <c r="V6" s="305"/>
      <c r="W6" s="312"/>
    </row>
    <row r="7" spans="1:26">
      <c r="A7" s="304"/>
      <c r="B7" s="305"/>
      <c r="C7" s="305"/>
      <c r="D7" s="305"/>
      <c r="E7" s="305"/>
      <c r="F7" s="305"/>
      <c r="G7" s="305"/>
      <c r="H7" s="305"/>
      <c r="I7" s="305"/>
      <c r="J7" s="187" t="s">
        <v>140</v>
      </c>
      <c r="K7" s="187"/>
      <c r="L7" s="187"/>
      <c r="M7" s="306" t="s">
        <v>141</v>
      </c>
      <c r="N7" s="306"/>
      <c r="O7" s="306"/>
      <c r="P7" s="188"/>
      <c r="Q7" s="304"/>
      <c r="R7" s="305"/>
      <c r="S7" s="305"/>
      <c r="T7" s="305"/>
      <c r="U7" s="305"/>
      <c r="V7" s="305"/>
      <c r="W7" s="312"/>
    </row>
    <row r="8" spans="1:26" ht="4.9000000000000004" customHeight="1">
      <c r="A8" s="189"/>
      <c r="Q8" s="304"/>
      <c r="R8" s="305"/>
      <c r="S8" s="305"/>
      <c r="T8" s="305"/>
      <c r="U8" s="305"/>
      <c r="V8" s="305"/>
      <c r="W8" s="312"/>
    </row>
    <row r="9" spans="1:26">
      <c r="A9" s="190" t="s">
        <v>142</v>
      </c>
      <c r="B9" s="187"/>
      <c r="C9" s="191"/>
      <c r="D9" s="306" t="s">
        <v>122</v>
      </c>
      <c r="E9" s="306"/>
      <c r="F9" s="306"/>
      <c r="G9" s="306"/>
      <c r="H9" s="306"/>
      <c r="I9" s="306"/>
      <c r="J9" s="192"/>
      <c r="M9" s="305"/>
      <c r="N9" s="305"/>
      <c r="O9" s="305"/>
      <c r="P9" s="186"/>
      <c r="Q9" s="304"/>
      <c r="R9" s="305"/>
      <c r="S9" s="305"/>
      <c r="T9" s="305"/>
      <c r="U9" s="305"/>
      <c r="V9" s="305"/>
      <c r="W9" s="312"/>
    </row>
    <row r="10" spans="1:26" ht="4.9000000000000004" customHeight="1">
      <c r="A10" s="189"/>
      <c r="Q10" s="304"/>
      <c r="R10" s="305"/>
      <c r="S10" s="305"/>
      <c r="T10" s="305"/>
      <c r="U10" s="305"/>
      <c r="V10" s="305"/>
      <c r="W10" s="312"/>
    </row>
    <row r="11" spans="1:26">
      <c r="A11" s="190" t="s">
        <v>143</v>
      </c>
      <c r="B11" s="187"/>
      <c r="C11" s="191"/>
      <c r="D11" s="306" t="s">
        <v>186</v>
      </c>
      <c r="E11" s="306"/>
      <c r="F11" s="306"/>
      <c r="G11" s="306"/>
      <c r="H11" s="306"/>
      <c r="I11" s="306"/>
      <c r="J11" s="192"/>
      <c r="M11" s="305"/>
      <c r="N11" s="305"/>
      <c r="O11" s="305"/>
      <c r="P11" s="186"/>
      <c r="Q11" s="304"/>
      <c r="R11" s="305"/>
      <c r="S11" s="305"/>
      <c r="T11" s="305"/>
      <c r="U11" s="305"/>
      <c r="V11" s="305"/>
      <c r="W11" s="312"/>
    </row>
    <row r="12" spans="1:26" ht="4.9000000000000004" customHeight="1">
      <c r="A12" s="189"/>
      <c r="Q12" s="304"/>
      <c r="R12" s="305"/>
      <c r="S12" s="305"/>
      <c r="T12" s="305"/>
      <c r="U12" s="305"/>
      <c r="V12" s="305"/>
      <c r="W12" s="312"/>
    </row>
    <row r="13" spans="1:26">
      <c r="A13" s="190" t="s">
        <v>144</v>
      </c>
      <c r="B13" s="187"/>
      <c r="C13" s="191"/>
      <c r="D13" s="307" t="s">
        <v>168</v>
      </c>
      <c r="E13" s="307"/>
      <c r="F13" s="307"/>
      <c r="G13" s="307"/>
      <c r="H13" s="307"/>
      <c r="I13" s="307"/>
      <c r="J13" s="192"/>
      <c r="M13" s="305"/>
      <c r="N13" s="305"/>
      <c r="O13" s="305"/>
      <c r="P13" s="186"/>
      <c r="Q13" s="304"/>
      <c r="R13" s="305"/>
      <c r="S13" s="305"/>
      <c r="T13" s="305"/>
      <c r="U13" s="305"/>
      <c r="V13" s="305"/>
      <c r="W13" s="312"/>
    </row>
    <row r="14" spans="1:26" ht="4.9000000000000004" customHeight="1">
      <c r="A14" s="189"/>
      <c r="Q14" s="304"/>
      <c r="R14" s="305"/>
      <c r="S14" s="305"/>
      <c r="T14" s="305"/>
      <c r="U14" s="305"/>
      <c r="V14" s="305"/>
      <c r="W14" s="312"/>
    </row>
    <row r="15" spans="1:26">
      <c r="A15" s="190" t="s">
        <v>145</v>
      </c>
      <c r="B15" s="187"/>
      <c r="C15" s="187"/>
      <c r="D15" s="306" t="s">
        <v>146</v>
      </c>
      <c r="E15" s="306"/>
      <c r="F15" s="306"/>
      <c r="G15" s="306"/>
      <c r="H15" s="306"/>
      <c r="I15" s="306"/>
      <c r="Q15" s="304"/>
      <c r="R15" s="305"/>
      <c r="S15" s="305"/>
      <c r="T15" s="305"/>
      <c r="U15" s="305"/>
      <c r="V15" s="305"/>
      <c r="W15" s="312"/>
      <c r="Z15" s="185" t="s">
        <v>116</v>
      </c>
    </row>
    <row r="16" spans="1:26" ht="4.9000000000000004" customHeight="1" thickBot="1">
      <c r="A16" s="193"/>
      <c r="B16" s="193"/>
      <c r="C16" s="193"/>
      <c r="D16" s="193"/>
      <c r="E16" s="193"/>
      <c r="F16" s="193"/>
      <c r="G16" s="214"/>
      <c r="H16" s="193"/>
      <c r="I16" s="193"/>
      <c r="J16" s="193"/>
      <c r="K16" s="193"/>
      <c r="L16" s="193"/>
      <c r="M16" s="193"/>
      <c r="N16" s="193"/>
      <c r="O16" s="193"/>
      <c r="P16" s="193"/>
      <c r="Q16" s="313"/>
      <c r="R16" s="314"/>
      <c r="S16" s="314"/>
      <c r="T16" s="314"/>
      <c r="U16" s="314"/>
      <c r="V16" s="314"/>
      <c r="W16" s="315"/>
    </row>
    <row r="17" spans="1:29" ht="28.5" customHeight="1" thickTop="1" thickBot="1">
      <c r="A17" s="299" t="s">
        <v>147</v>
      </c>
      <c r="B17" s="300"/>
      <c r="C17" s="300"/>
      <c r="D17" s="300"/>
      <c r="E17" s="300"/>
      <c r="F17" s="301"/>
      <c r="G17" s="215" t="s">
        <v>148</v>
      </c>
      <c r="H17" s="194" t="s">
        <v>149</v>
      </c>
      <c r="I17" s="194" t="s">
        <v>150</v>
      </c>
      <c r="J17" s="194" t="s">
        <v>151</v>
      </c>
      <c r="K17" s="194" t="s">
        <v>77</v>
      </c>
      <c r="L17" s="194"/>
      <c r="M17" s="194" t="s">
        <v>54</v>
      </c>
      <c r="N17" s="194"/>
      <c r="O17" s="195" t="s">
        <v>10</v>
      </c>
      <c r="P17" s="194"/>
      <c r="Q17" s="194" t="s">
        <v>51</v>
      </c>
      <c r="R17" s="194"/>
      <c r="S17" s="194" t="s">
        <v>52</v>
      </c>
      <c r="T17" s="194"/>
      <c r="U17" s="194" t="s">
        <v>53</v>
      </c>
      <c r="V17" s="194"/>
      <c r="W17" s="194"/>
      <c r="X17" s="196" t="s">
        <v>116</v>
      </c>
      <c r="AC17" s="185" t="s">
        <v>116</v>
      </c>
    </row>
    <row r="18" spans="1:29" ht="28.5" customHeight="1" thickTop="1">
      <c r="A18" s="197" t="s">
        <v>152</v>
      </c>
      <c r="B18" s="198"/>
      <c r="C18" s="198"/>
      <c r="D18" s="198"/>
      <c r="E18" s="198"/>
      <c r="F18" s="199"/>
      <c r="G18" s="216" t="s">
        <v>112</v>
      </c>
      <c r="H18" s="200">
        <v>1</v>
      </c>
      <c r="I18" s="200">
        <v>1.5</v>
      </c>
      <c r="J18" s="200">
        <v>1</v>
      </c>
      <c r="K18" s="200">
        <f t="shared" ref="K18:K38" si="0">M18-I18</f>
        <v>53</v>
      </c>
      <c r="L18" s="200"/>
      <c r="M18" s="200">
        <f t="shared" ref="M18:M38" si="1">O18-I18</f>
        <v>54.5</v>
      </c>
      <c r="N18" s="200"/>
      <c r="O18" s="201">
        <v>56</v>
      </c>
      <c r="P18" s="202"/>
      <c r="Q18" s="200">
        <f t="shared" ref="Q18:Q38" si="2">O18+I18</f>
        <v>57.5</v>
      </c>
      <c r="R18" s="200"/>
      <c r="S18" s="200">
        <f t="shared" ref="S18:S38" si="3">Q18+I18</f>
        <v>59</v>
      </c>
      <c r="T18" s="200"/>
      <c r="U18" s="200">
        <f t="shared" ref="U18:U38" si="4">S18+I18</f>
        <v>60.5</v>
      </c>
      <c r="V18" s="200"/>
      <c r="W18" s="200"/>
      <c r="X18" s="186"/>
      <c r="AA18" s="185" t="s">
        <v>116</v>
      </c>
    </row>
    <row r="19" spans="1:29" ht="28.5" customHeight="1">
      <c r="A19" s="203" t="s">
        <v>153</v>
      </c>
      <c r="B19" s="204"/>
      <c r="C19" s="204"/>
      <c r="D19" s="204"/>
      <c r="E19" s="204"/>
      <c r="F19" s="205"/>
      <c r="G19" s="217" t="s">
        <v>187</v>
      </c>
      <c r="H19" s="206">
        <v>2</v>
      </c>
      <c r="I19" s="200">
        <v>0</v>
      </c>
      <c r="J19" s="200">
        <v>0.5</v>
      </c>
      <c r="K19" s="200">
        <f t="shared" si="0"/>
        <v>7</v>
      </c>
      <c r="L19" s="200"/>
      <c r="M19" s="200">
        <f t="shared" si="1"/>
        <v>7</v>
      </c>
      <c r="N19" s="200"/>
      <c r="O19" s="201">
        <v>7</v>
      </c>
      <c r="P19" s="202"/>
      <c r="Q19" s="200">
        <f t="shared" si="2"/>
        <v>7</v>
      </c>
      <c r="R19" s="200"/>
      <c r="S19" s="200">
        <f t="shared" si="3"/>
        <v>7</v>
      </c>
      <c r="T19" s="200"/>
      <c r="U19" s="200">
        <f t="shared" si="4"/>
        <v>7</v>
      </c>
      <c r="V19" s="200"/>
      <c r="W19" s="200"/>
      <c r="X19" s="186"/>
    </row>
    <row r="20" spans="1:29" ht="28.5" customHeight="1">
      <c r="A20" s="203" t="s">
        <v>188</v>
      </c>
      <c r="B20" s="204"/>
      <c r="C20" s="204"/>
      <c r="D20" s="204"/>
      <c r="E20" s="204"/>
      <c r="F20" s="205"/>
      <c r="G20" s="217" t="s">
        <v>189</v>
      </c>
      <c r="H20" s="206">
        <v>3</v>
      </c>
      <c r="I20" s="200">
        <v>1.5</v>
      </c>
      <c r="J20" s="200">
        <v>1</v>
      </c>
      <c r="K20" s="200">
        <f t="shared" si="0"/>
        <v>47</v>
      </c>
      <c r="L20" s="200"/>
      <c r="M20" s="200">
        <f t="shared" si="1"/>
        <v>48.5</v>
      </c>
      <c r="N20" s="200"/>
      <c r="O20" s="201">
        <v>50</v>
      </c>
      <c r="P20" s="202"/>
      <c r="Q20" s="200">
        <f t="shared" si="2"/>
        <v>51.5</v>
      </c>
      <c r="R20" s="200"/>
      <c r="S20" s="200">
        <f t="shared" si="3"/>
        <v>53</v>
      </c>
      <c r="T20" s="200"/>
      <c r="U20" s="200">
        <f t="shared" si="4"/>
        <v>54.5</v>
      </c>
      <c r="V20" s="200"/>
      <c r="W20" s="206"/>
      <c r="X20" s="186"/>
    </row>
    <row r="21" spans="1:29" ht="28.5" customHeight="1">
      <c r="A21" s="203" t="s">
        <v>190</v>
      </c>
      <c r="B21" s="204"/>
      <c r="C21" s="204"/>
      <c r="D21" s="204"/>
      <c r="E21" s="204"/>
      <c r="F21" s="205"/>
      <c r="G21" s="217" t="s">
        <v>191</v>
      </c>
      <c r="H21" s="206">
        <v>4</v>
      </c>
      <c r="I21" s="200">
        <v>1.5</v>
      </c>
      <c r="J21" s="200">
        <v>1</v>
      </c>
      <c r="K21" s="200">
        <f t="shared" si="0"/>
        <v>50</v>
      </c>
      <c r="L21" s="200"/>
      <c r="M21" s="200">
        <f t="shared" si="1"/>
        <v>51.5</v>
      </c>
      <c r="N21" s="200"/>
      <c r="O21" s="201">
        <v>53</v>
      </c>
      <c r="P21" s="202"/>
      <c r="Q21" s="200">
        <f t="shared" si="2"/>
        <v>54.5</v>
      </c>
      <c r="R21" s="200"/>
      <c r="S21" s="200">
        <f t="shared" si="3"/>
        <v>56</v>
      </c>
      <c r="T21" s="200"/>
      <c r="U21" s="200">
        <f t="shared" si="4"/>
        <v>57.5</v>
      </c>
      <c r="V21" s="200"/>
      <c r="W21" s="206"/>
      <c r="X21" s="186"/>
    </row>
    <row r="22" spans="1:29" ht="28.5" customHeight="1">
      <c r="A22" s="203" t="s">
        <v>154</v>
      </c>
      <c r="B22" s="204"/>
      <c r="C22" s="204"/>
      <c r="D22" s="204"/>
      <c r="E22" s="204"/>
      <c r="F22" s="205"/>
      <c r="G22" s="217" t="s">
        <v>192</v>
      </c>
      <c r="H22" s="206">
        <v>5</v>
      </c>
      <c r="I22" s="200">
        <v>5</v>
      </c>
      <c r="J22" s="200">
        <v>2</v>
      </c>
      <c r="K22" s="200">
        <f t="shared" si="0"/>
        <v>120</v>
      </c>
      <c r="L22" s="200"/>
      <c r="M22" s="200">
        <f t="shared" si="1"/>
        <v>125</v>
      </c>
      <c r="N22" s="200"/>
      <c r="O22" s="201">
        <v>130</v>
      </c>
      <c r="P22" s="202"/>
      <c r="Q22" s="200">
        <f t="shared" si="2"/>
        <v>135</v>
      </c>
      <c r="R22" s="200"/>
      <c r="S22" s="200">
        <f t="shared" si="3"/>
        <v>140</v>
      </c>
      <c r="T22" s="200"/>
      <c r="U22" s="200">
        <f t="shared" si="4"/>
        <v>145</v>
      </c>
      <c r="V22" s="200"/>
      <c r="W22" s="200"/>
      <c r="X22" s="186">
        <v>130</v>
      </c>
    </row>
    <row r="23" spans="1:29" ht="28.5" customHeight="1">
      <c r="A23" s="203" t="s">
        <v>193</v>
      </c>
      <c r="B23" s="204"/>
      <c r="C23" s="204"/>
      <c r="D23" s="204"/>
      <c r="E23" s="204"/>
      <c r="F23" s="205"/>
      <c r="G23" s="217" t="s">
        <v>155</v>
      </c>
      <c r="H23" s="206">
        <v>6</v>
      </c>
      <c r="I23" s="200">
        <v>5</v>
      </c>
      <c r="J23" s="200">
        <v>2</v>
      </c>
      <c r="K23" s="200">
        <f t="shared" si="0"/>
        <v>120</v>
      </c>
      <c r="L23" s="200"/>
      <c r="M23" s="200">
        <f t="shared" si="1"/>
        <v>125</v>
      </c>
      <c r="N23" s="200"/>
      <c r="O23" s="201">
        <v>130</v>
      </c>
      <c r="P23" s="202"/>
      <c r="Q23" s="200">
        <f t="shared" si="2"/>
        <v>135</v>
      </c>
      <c r="R23" s="200"/>
      <c r="S23" s="200">
        <f t="shared" si="3"/>
        <v>140</v>
      </c>
      <c r="T23" s="200"/>
      <c r="U23" s="200">
        <f t="shared" si="4"/>
        <v>145</v>
      </c>
      <c r="V23" s="200"/>
      <c r="W23" s="200"/>
      <c r="X23" s="186">
        <v>130</v>
      </c>
    </row>
    <row r="24" spans="1:29" ht="28.5" customHeight="1">
      <c r="A24" s="203" t="s">
        <v>156</v>
      </c>
      <c r="B24" s="204"/>
      <c r="C24" s="204"/>
      <c r="D24" s="204"/>
      <c r="E24" s="204"/>
      <c r="F24" s="205"/>
      <c r="G24" s="217" t="s">
        <v>157</v>
      </c>
      <c r="H24" s="206">
        <v>7</v>
      </c>
      <c r="I24" s="200">
        <v>1</v>
      </c>
      <c r="J24" s="200">
        <v>1</v>
      </c>
      <c r="K24" s="200">
        <f t="shared" si="0"/>
        <v>30</v>
      </c>
      <c r="L24" s="200"/>
      <c r="M24" s="200">
        <f t="shared" si="1"/>
        <v>31</v>
      </c>
      <c r="N24" s="200"/>
      <c r="O24" s="207">
        <v>32</v>
      </c>
      <c r="P24" s="202"/>
      <c r="Q24" s="200">
        <f t="shared" si="2"/>
        <v>33</v>
      </c>
      <c r="R24" s="200"/>
      <c r="S24" s="200">
        <f t="shared" si="3"/>
        <v>34</v>
      </c>
      <c r="T24" s="200"/>
      <c r="U24" s="200">
        <f t="shared" si="4"/>
        <v>35</v>
      </c>
      <c r="V24" s="200"/>
      <c r="W24" s="200"/>
      <c r="X24" s="186"/>
    </row>
    <row r="25" spans="1:29" ht="28.5" customHeight="1">
      <c r="A25" s="203" t="s">
        <v>194</v>
      </c>
      <c r="B25" s="204"/>
      <c r="C25" s="204"/>
      <c r="D25" s="204"/>
      <c r="E25" s="204"/>
      <c r="F25" s="205"/>
      <c r="G25" s="217" t="s">
        <v>195</v>
      </c>
      <c r="H25" s="206">
        <v>8</v>
      </c>
      <c r="I25" s="200">
        <v>0.5</v>
      </c>
      <c r="J25" s="200">
        <v>1</v>
      </c>
      <c r="K25" s="200">
        <f t="shared" si="0"/>
        <v>58</v>
      </c>
      <c r="L25" s="200"/>
      <c r="M25" s="200">
        <f t="shared" si="1"/>
        <v>58.5</v>
      </c>
      <c r="N25" s="200"/>
      <c r="O25" s="207">
        <v>59</v>
      </c>
      <c r="P25" s="202"/>
      <c r="Q25" s="200">
        <f t="shared" si="2"/>
        <v>59.5</v>
      </c>
      <c r="R25" s="200"/>
      <c r="S25" s="200">
        <f t="shared" si="3"/>
        <v>60</v>
      </c>
      <c r="T25" s="200"/>
      <c r="U25" s="200">
        <f t="shared" si="4"/>
        <v>60.5</v>
      </c>
      <c r="V25" s="200"/>
      <c r="W25" s="200"/>
      <c r="X25" s="186"/>
      <c r="AA25" s="185" t="s">
        <v>196</v>
      </c>
    </row>
    <row r="26" spans="1:29" ht="28.5" customHeight="1">
      <c r="A26" s="203" t="s">
        <v>197</v>
      </c>
      <c r="B26" s="204"/>
      <c r="C26" s="204"/>
      <c r="D26" s="204"/>
      <c r="E26" s="204"/>
      <c r="F26" s="205"/>
      <c r="G26" s="218" t="s">
        <v>158</v>
      </c>
      <c r="H26" s="206" t="s">
        <v>198</v>
      </c>
      <c r="I26" s="200">
        <v>0</v>
      </c>
      <c r="J26" s="200">
        <v>0.5</v>
      </c>
      <c r="K26" s="200">
        <f t="shared" si="0"/>
        <v>14</v>
      </c>
      <c r="L26" s="200"/>
      <c r="M26" s="200">
        <f t="shared" si="1"/>
        <v>14</v>
      </c>
      <c r="N26" s="200"/>
      <c r="O26" s="207">
        <v>14</v>
      </c>
      <c r="P26" s="202"/>
      <c r="Q26" s="200">
        <f t="shared" si="2"/>
        <v>14</v>
      </c>
      <c r="R26" s="200"/>
      <c r="S26" s="200">
        <f t="shared" si="3"/>
        <v>14</v>
      </c>
      <c r="T26" s="200"/>
      <c r="U26" s="200">
        <f t="shared" si="4"/>
        <v>14</v>
      </c>
      <c r="V26" s="200"/>
      <c r="W26" s="206"/>
      <c r="X26" s="186">
        <v>13</v>
      </c>
    </row>
    <row r="27" spans="1:29" ht="28.5" customHeight="1">
      <c r="A27" s="203" t="s">
        <v>159</v>
      </c>
      <c r="B27" s="204"/>
      <c r="C27" s="204"/>
      <c r="D27" s="204"/>
      <c r="E27" s="204"/>
      <c r="F27" s="205"/>
      <c r="G27" s="217" t="s">
        <v>160</v>
      </c>
      <c r="H27" s="206">
        <v>9</v>
      </c>
      <c r="I27" s="200">
        <v>2</v>
      </c>
      <c r="J27" s="200">
        <v>1</v>
      </c>
      <c r="K27" s="200">
        <f t="shared" si="0"/>
        <v>47</v>
      </c>
      <c r="L27" s="200"/>
      <c r="M27" s="200">
        <f t="shared" si="1"/>
        <v>49</v>
      </c>
      <c r="N27" s="200"/>
      <c r="O27" s="207">
        <v>51</v>
      </c>
      <c r="P27" s="202"/>
      <c r="Q27" s="200">
        <f t="shared" si="2"/>
        <v>53</v>
      </c>
      <c r="R27" s="200"/>
      <c r="S27" s="200">
        <f t="shared" si="3"/>
        <v>55</v>
      </c>
      <c r="T27" s="200"/>
      <c r="U27" s="200">
        <f t="shared" si="4"/>
        <v>57</v>
      </c>
      <c r="V27" s="200"/>
      <c r="W27" s="200"/>
      <c r="X27" s="186">
        <v>49</v>
      </c>
    </row>
    <row r="28" spans="1:29" ht="28.5" customHeight="1">
      <c r="A28" s="203" t="s">
        <v>199</v>
      </c>
      <c r="B28" s="204"/>
      <c r="C28" s="204"/>
      <c r="D28" s="204"/>
      <c r="E28" s="204"/>
      <c r="F28" s="205"/>
      <c r="G28" s="217" t="s">
        <v>161</v>
      </c>
      <c r="H28" s="206">
        <v>10</v>
      </c>
      <c r="I28" s="200">
        <v>2</v>
      </c>
      <c r="J28" s="200">
        <v>1</v>
      </c>
      <c r="K28" s="200">
        <f t="shared" si="0"/>
        <v>43</v>
      </c>
      <c r="L28" s="200"/>
      <c r="M28" s="200">
        <f t="shared" si="1"/>
        <v>45</v>
      </c>
      <c r="N28" s="200"/>
      <c r="O28" s="207">
        <v>47</v>
      </c>
      <c r="P28" s="202"/>
      <c r="Q28" s="200">
        <f t="shared" si="2"/>
        <v>49</v>
      </c>
      <c r="R28" s="200"/>
      <c r="S28" s="200">
        <f t="shared" si="3"/>
        <v>51</v>
      </c>
      <c r="T28" s="200"/>
      <c r="U28" s="200">
        <f t="shared" si="4"/>
        <v>53</v>
      </c>
      <c r="V28" s="200"/>
      <c r="W28" s="200"/>
      <c r="X28" s="186">
        <v>42</v>
      </c>
    </row>
    <row r="29" spans="1:29" ht="28.5" customHeight="1">
      <c r="A29" s="203" t="s">
        <v>200</v>
      </c>
      <c r="B29" s="204"/>
      <c r="C29" s="204"/>
      <c r="D29" s="204"/>
      <c r="E29" s="204"/>
      <c r="F29" s="205"/>
      <c r="G29" s="217" t="s">
        <v>201</v>
      </c>
      <c r="H29" s="206">
        <v>11</v>
      </c>
      <c r="I29" s="200">
        <v>1</v>
      </c>
      <c r="J29" s="200">
        <v>1</v>
      </c>
      <c r="K29" s="200">
        <f t="shared" si="0"/>
        <v>74</v>
      </c>
      <c r="L29" s="200"/>
      <c r="M29" s="200">
        <f t="shared" si="1"/>
        <v>75</v>
      </c>
      <c r="N29" s="200"/>
      <c r="O29" s="207">
        <v>76</v>
      </c>
      <c r="P29" s="202"/>
      <c r="Q29" s="200">
        <f t="shared" si="2"/>
        <v>77</v>
      </c>
      <c r="R29" s="200"/>
      <c r="S29" s="200">
        <f t="shared" si="3"/>
        <v>78</v>
      </c>
      <c r="T29" s="200"/>
      <c r="U29" s="200">
        <f t="shared" si="4"/>
        <v>79</v>
      </c>
      <c r="V29" s="200"/>
      <c r="W29" s="206"/>
      <c r="X29" s="186">
        <v>74</v>
      </c>
    </row>
    <row r="30" spans="1:29" ht="28.5" customHeight="1">
      <c r="A30" s="203" t="s">
        <v>202</v>
      </c>
      <c r="B30" s="204"/>
      <c r="C30" s="204"/>
      <c r="D30" s="204"/>
      <c r="E30" s="204"/>
      <c r="F30" s="205"/>
      <c r="G30" s="217" t="s">
        <v>117</v>
      </c>
      <c r="H30" s="206">
        <v>12</v>
      </c>
      <c r="I30" s="200">
        <v>0.5</v>
      </c>
      <c r="J30" s="200">
        <v>0.5</v>
      </c>
      <c r="K30" s="200">
        <f t="shared" si="0"/>
        <v>17</v>
      </c>
      <c r="L30" s="200"/>
      <c r="M30" s="200">
        <f t="shared" si="1"/>
        <v>17.5</v>
      </c>
      <c r="N30" s="200"/>
      <c r="O30" s="207">
        <v>18</v>
      </c>
      <c r="P30" s="202"/>
      <c r="Q30" s="200">
        <f t="shared" si="2"/>
        <v>18.5</v>
      </c>
      <c r="R30" s="200"/>
      <c r="S30" s="200">
        <f t="shared" si="3"/>
        <v>19</v>
      </c>
      <c r="T30" s="200"/>
      <c r="U30" s="200">
        <f t="shared" si="4"/>
        <v>19.5</v>
      </c>
      <c r="V30" s="200"/>
      <c r="W30" s="200"/>
      <c r="X30" s="186"/>
    </row>
    <row r="31" spans="1:29" ht="28.5" customHeight="1">
      <c r="A31" s="203" t="s">
        <v>203</v>
      </c>
      <c r="B31" s="204"/>
      <c r="C31" s="204"/>
      <c r="D31" s="204"/>
      <c r="E31" s="204"/>
      <c r="F31" s="205"/>
      <c r="G31" s="217" t="s">
        <v>204</v>
      </c>
      <c r="H31" s="206">
        <v>13</v>
      </c>
      <c r="I31" s="200">
        <v>0.3</v>
      </c>
      <c r="J31" s="200">
        <v>0.5</v>
      </c>
      <c r="K31" s="200">
        <f t="shared" si="0"/>
        <v>10.399999999999999</v>
      </c>
      <c r="L31" s="200"/>
      <c r="M31" s="200">
        <f t="shared" si="1"/>
        <v>10.7</v>
      </c>
      <c r="N31" s="200"/>
      <c r="O31" s="207">
        <v>11</v>
      </c>
      <c r="P31" s="202"/>
      <c r="Q31" s="200">
        <f t="shared" si="2"/>
        <v>11.3</v>
      </c>
      <c r="R31" s="200"/>
      <c r="S31" s="200">
        <f t="shared" si="3"/>
        <v>11.600000000000001</v>
      </c>
      <c r="T31" s="200"/>
      <c r="U31" s="200">
        <f t="shared" si="4"/>
        <v>11.900000000000002</v>
      </c>
      <c r="V31" s="200"/>
      <c r="W31" s="200"/>
      <c r="X31" s="186"/>
    </row>
    <row r="32" spans="1:29" ht="28.5" customHeight="1">
      <c r="A32" s="203" t="s">
        <v>205</v>
      </c>
      <c r="B32" s="204"/>
      <c r="C32" s="204"/>
      <c r="D32" s="204"/>
      <c r="E32" s="204"/>
      <c r="F32" s="205"/>
      <c r="G32" s="217" t="s">
        <v>206</v>
      </c>
      <c r="H32" s="206">
        <v>14</v>
      </c>
      <c r="I32" s="200">
        <v>0</v>
      </c>
      <c r="J32" s="200">
        <v>0.5</v>
      </c>
      <c r="K32" s="200">
        <f t="shared" si="0"/>
        <v>1.5</v>
      </c>
      <c r="L32" s="200"/>
      <c r="M32" s="200">
        <f t="shared" si="1"/>
        <v>1.5</v>
      </c>
      <c r="N32" s="200"/>
      <c r="O32" s="207">
        <v>1.5</v>
      </c>
      <c r="P32" s="202"/>
      <c r="Q32" s="200">
        <f t="shared" si="2"/>
        <v>1.5</v>
      </c>
      <c r="R32" s="200"/>
      <c r="S32" s="200">
        <f t="shared" si="3"/>
        <v>1.5</v>
      </c>
      <c r="T32" s="200"/>
      <c r="U32" s="200">
        <f t="shared" si="4"/>
        <v>1.5</v>
      </c>
      <c r="V32" s="200"/>
      <c r="W32" s="206"/>
      <c r="X32" s="186"/>
    </row>
    <row r="33" spans="1:26" ht="28.5" customHeight="1">
      <c r="A33" s="208" t="s">
        <v>207</v>
      </c>
      <c r="B33" s="209"/>
      <c r="C33" s="209"/>
      <c r="D33" s="209"/>
      <c r="E33" s="209"/>
      <c r="F33" s="210"/>
      <c r="G33" s="219" t="s">
        <v>208</v>
      </c>
      <c r="H33" s="206">
        <v>15</v>
      </c>
      <c r="I33" s="206">
        <v>0</v>
      </c>
      <c r="J33" s="206">
        <v>0.5</v>
      </c>
      <c r="K33" s="200">
        <f t="shared" si="0"/>
        <v>16</v>
      </c>
      <c r="L33" s="200"/>
      <c r="M33" s="200">
        <f t="shared" si="1"/>
        <v>16</v>
      </c>
      <c r="N33" s="200"/>
      <c r="O33" s="207">
        <v>16</v>
      </c>
      <c r="P33" s="202"/>
      <c r="Q33" s="200">
        <f t="shared" si="2"/>
        <v>16</v>
      </c>
      <c r="R33" s="200"/>
      <c r="S33" s="200">
        <f t="shared" si="3"/>
        <v>16</v>
      </c>
      <c r="T33" s="200"/>
      <c r="U33" s="200">
        <f t="shared" si="4"/>
        <v>16</v>
      </c>
      <c r="V33" s="206"/>
      <c r="W33" s="206"/>
      <c r="X33" s="186"/>
    </row>
    <row r="34" spans="1:26" ht="28.5" customHeight="1">
      <c r="A34" s="211" t="s">
        <v>209</v>
      </c>
      <c r="B34" s="209"/>
      <c r="C34" s="209"/>
      <c r="D34" s="209"/>
      <c r="E34" s="209"/>
      <c r="F34" s="210"/>
      <c r="G34" s="219" t="s">
        <v>210</v>
      </c>
      <c r="H34" s="206">
        <v>16</v>
      </c>
      <c r="I34" s="200">
        <v>0</v>
      </c>
      <c r="J34" s="200">
        <v>0.5</v>
      </c>
      <c r="K34" s="200">
        <f t="shared" si="0"/>
        <v>8</v>
      </c>
      <c r="L34" s="200"/>
      <c r="M34" s="200">
        <f t="shared" si="1"/>
        <v>8</v>
      </c>
      <c r="N34" s="200"/>
      <c r="O34" s="207">
        <v>8</v>
      </c>
      <c r="P34" s="202"/>
      <c r="Q34" s="200">
        <f t="shared" si="2"/>
        <v>8</v>
      </c>
      <c r="R34" s="200"/>
      <c r="S34" s="200">
        <f t="shared" si="3"/>
        <v>8</v>
      </c>
      <c r="T34" s="200"/>
      <c r="U34" s="200">
        <f t="shared" si="4"/>
        <v>8</v>
      </c>
      <c r="V34" s="200"/>
      <c r="W34" s="200"/>
      <c r="X34" s="186">
        <v>7</v>
      </c>
    </row>
    <row r="35" spans="1:26" ht="28.5" customHeight="1">
      <c r="A35" s="208" t="s">
        <v>211</v>
      </c>
      <c r="B35" s="209"/>
      <c r="C35" s="209"/>
      <c r="D35" s="209"/>
      <c r="E35" s="209"/>
      <c r="F35" s="210"/>
      <c r="G35" s="220" t="s">
        <v>212</v>
      </c>
      <c r="H35" s="212">
        <v>17</v>
      </c>
      <c r="I35" s="200">
        <v>0</v>
      </c>
      <c r="J35" s="200">
        <v>0.5</v>
      </c>
      <c r="K35" s="200">
        <f t="shared" si="0"/>
        <v>8</v>
      </c>
      <c r="L35" s="200"/>
      <c r="M35" s="200">
        <f t="shared" si="1"/>
        <v>8</v>
      </c>
      <c r="N35" s="200"/>
      <c r="O35" s="207">
        <v>8</v>
      </c>
      <c r="P35" s="202"/>
      <c r="Q35" s="200">
        <f t="shared" si="2"/>
        <v>8</v>
      </c>
      <c r="R35" s="200"/>
      <c r="S35" s="200">
        <f t="shared" si="3"/>
        <v>8</v>
      </c>
      <c r="T35" s="200"/>
      <c r="U35" s="200">
        <f t="shared" si="4"/>
        <v>8</v>
      </c>
      <c r="V35" s="206"/>
      <c r="W35" s="206"/>
      <c r="X35" s="186">
        <v>7</v>
      </c>
      <c r="Z35" s="185" t="s">
        <v>116</v>
      </c>
    </row>
    <row r="36" spans="1:26" ht="28.5" customHeight="1">
      <c r="A36" s="208" t="s">
        <v>213</v>
      </c>
      <c r="B36" s="209"/>
      <c r="C36" s="209"/>
      <c r="D36" s="209"/>
      <c r="E36" s="209"/>
      <c r="F36" s="210"/>
      <c r="G36" s="219" t="s">
        <v>214</v>
      </c>
      <c r="H36" s="206">
        <v>18</v>
      </c>
      <c r="I36" s="200">
        <v>0</v>
      </c>
      <c r="J36" s="200">
        <v>0.2</v>
      </c>
      <c r="K36" s="200">
        <f t="shared" si="0"/>
        <v>3</v>
      </c>
      <c r="L36" s="200"/>
      <c r="M36" s="200">
        <f t="shared" si="1"/>
        <v>3</v>
      </c>
      <c r="N36" s="200"/>
      <c r="O36" s="207">
        <v>3</v>
      </c>
      <c r="P36" s="202"/>
      <c r="Q36" s="200">
        <f t="shared" si="2"/>
        <v>3</v>
      </c>
      <c r="R36" s="200"/>
      <c r="S36" s="200">
        <f t="shared" si="3"/>
        <v>3</v>
      </c>
      <c r="T36" s="200"/>
      <c r="U36" s="200">
        <f t="shared" si="4"/>
        <v>3</v>
      </c>
      <c r="V36" s="206"/>
      <c r="W36" s="206"/>
      <c r="X36" s="186"/>
    </row>
    <row r="37" spans="1:26" ht="28.5" customHeight="1">
      <c r="A37" s="208" t="s">
        <v>215</v>
      </c>
      <c r="B37" s="209"/>
      <c r="C37" s="209"/>
      <c r="D37" s="209"/>
      <c r="E37" s="209"/>
      <c r="F37" s="210"/>
      <c r="G37" s="219" t="s">
        <v>216</v>
      </c>
      <c r="H37" s="206">
        <v>19</v>
      </c>
      <c r="I37" s="200">
        <v>0</v>
      </c>
      <c r="J37" s="200">
        <v>0</v>
      </c>
      <c r="K37" s="200">
        <f t="shared" si="0"/>
        <v>1</v>
      </c>
      <c r="L37" s="200"/>
      <c r="M37" s="200">
        <f t="shared" si="1"/>
        <v>1</v>
      </c>
      <c r="N37" s="200"/>
      <c r="O37" s="207">
        <v>1</v>
      </c>
      <c r="P37" s="202"/>
      <c r="Q37" s="200">
        <f t="shared" si="2"/>
        <v>1</v>
      </c>
      <c r="R37" s="200"/>
      <c r="S37" s="200">
        <f t="shared" si="3"/>
        <v>1</v>
      </c>
      <c r="T37" s="200"/>
      <c r="U37" s="200">
        <f t="shared" si="4"/>
        <v>1</v>
      </c>
      <c r="V37" s="206"/>
      <c r="W37" s="206"/>
      <c r="X37" s="186"/>
    </row>
    <row r="38" spans="1:26" ht="28.5" customHeight="1">
      <c r="A38" s="208" t="s">
        <v>217</v>
      </c>
      <c r="B38" s="209"/>
      <c r="C38" s="209"/>
      <c r="D38" s="209"/>
      <c r="E38" s="209"/>
      <c r="F38" s="210"/>
      <c r="G38" s="219" t="s">
        <v>218</v>
      </c>
      <c r="H38" s="206">
        <v>20</v>
      </c>
      <c r="I38" s="200">
        <v>0</v>
      </c>
      <c r="J38" s="206">
        <v>0</v>
      </c>
      <c r="K38" s="200">
        <f t="shared" si="0"/>
        <v>5</v>
      </c>
      <c r="L38" s="200"/>
      <c r="M38" s="200">
        <f t="shared" si="1"/>
        <v>5</v>
      </c>
      <c r="N38" s="200"/>
      <c r="O38" s="201">
        <v>5</v>
      </c>
      <c r="P38" s="202"/>
      <c r="Q38" s="200">
        <f t="shared" si="2"/>
        <v>5</v>
      </c>
      <c r="R38" s="200"/>
      <c r="S38" s="200">
        <f t="shared" si="3"/>
        <v>5</v>
      </c>
      <c r="T38" s="200"/>
      <c r="U38" s="200">
        <f t="shared" si="4"/>
        <v>5</v>
      </c>
      <c r="V38" s="206"/>
      <c r="W38" s="206"/>
      <c r="X38" s="186"/>
    </row>
    <row r="39" spans="1:26" ht="15" customHeight="1">
      <c r="A39" s="208"/>
      <c r="B39" s="209"/>
      <c r="C39" s="209"/>
      <c r="D39" s="209"/>
      <c r="E39" s="209"/>
      <c r="F39" s="210"/>
      <c r="G39" s="219"/>
      <c r="H39" s="206"/>
      <c r="I39" s="200"/>
      <c r="J39" s="206"/>
      <c r="K39" s="200"/>
      <c r="L39" s="200"/>
      <c r="M39" s="200"/>
      <c r="N39" s="200"/>
      <c r="O39" s="201"/>
      <c r="P39" s="202"/>
      <c r="Q39" s="200"/>
      <c r="R39" s="200"/>
      <c r="S39" s="200"/>
      <c r="T39" s="200"/>
      <c r="U39" s="200"/>
      <c r="V39" s="206"/>
      <c r="W39" s="206"/>
      <c r="X39" s="186"/>
    </row>
    <row r="51" spans="27:27">
      <c r="AA51" s="185" t="s">
        <v>116</v>
      </c>
    </row>
  </sheetData>
  <mergeCells count="14">
    <mergeCell ref="M1:O1"/>
    <mergeCell ref="Q1:W16"/>
    <mergeCell ref="M3:O3"/>
    <mergeCell ref="M5:O5"/>
    <mergeCell ref="M7:O7"/>
    <mergeCell ref="M9:O9"/>
    <mergeCell ref="M11:O11"/>
    <mergeCell ref="M13:O13"/>
    <mergeCell ref="A17:F17"/>
    <mergeCell ref="A1:I7"/>
    <mergeCell ref="D9:I9"/>
    <mergeCell ref="D11:I11"/>
    <mergeCell ref="D13:I13"/>
    <mergeCell ref="D15:I15"/>
  </mergeCells>
  <dataValidations count="5">
    <dataValidation type="list" allowBlank="1" showInputMessage="1" showErrorMessage="1" sqref="M3:O3" xr:uid="{D08E4AE2-0F6D-4F52-9ACB-581BBE70B76A}">
      <formula1>"PS 24, SPRING 24, PF 24, FALL24, PS 25, SPRING 26, PF25, FALL25, SMU"</formula1>
    </dataValidation>
    <dataValidation type="list" allowBlank="1" showInputMessage="1" showErrorMessage="1" sqref="D15:I15" xr:uid="{137075AC-AA14-4406-90A0-18C14C4B39BE}">
      <formula1>"UNAVAILABLE, 606 LIMITED, PERA, AKARTEKS, GENERAL PRODUCTS"</formula1>
    </dataValidation>
    <dataValidation type="list" allowBlank="1" showInputMessage="1" showErrorMessage="1" sqref="P3" xr:uid="{AF24BE11-27EA-4A9A-AF0E-44FE87CECF52}">
      <formula1>"PS 24, SPRING 24, PF 24, FALL24, PS 25, SPRING 25, PF25, FALL25, SMU"</formula1>
    </dataValidation>
    <dataValidation type="list" allowBlank="1" showInputMessage="1" showErrorMessage="1" sqref="M7:P7" xr:uid="{6821418C-20E0-4FE7-94AB-4AAC652D2D18}">
      <formula1>"INGRID,CHARLIE,SHAE"</formula1>
    </dataValidation>
    <dataValidation type="list" allowBlank="1" showInputMessage="1" showErrorMessage="1" sqref="P5" xr:uid="{7A594BCD-933C-4E4B-8F8A-DDB56E317B11}">
      <formula1>"ALEX,MEREDITH,HARRY,STUART"</formula1>
    </dataValidation>
  </dataValidations>
  <printOptions horizontalCentered="1"/>
  <pageMargins left="0" right="0" top="0" bottom="0" header="0" footer="0"/>
  <pageSetup paperSize="9" scale="72" orientation="landscape" verticalDpi="0" r:id="rId1"/>
  <rowBreaks count="1" manualBreakCount="1">
    <brk id="38" max="22" man="1"/>
  </rowBreaks>
  <colBreaks count="1" manualBreakCount="1">
    <brk id="23" max="8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145D12-BE45-4043-A8FA-876990CF4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640A66-46BA-4E42-A8D5-831BBEF18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76EA5E-6AD6-4CE5-9E81-C7A50B0D4FA9}">
  <ds:schemaRefs>
    <ds:schemaRef ds:uri="cc099e4b-e381-4360-bcff-5e1f51ab48dc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4bf10b48-52f7-4ad4-b1e1-de514cec68e0"/>
    <ds:schemaRef ds:uri="http://schemas.microsoft.com/office/2006/metadata/properties"/>
    <ds:schemaRef ds:uri="http://www.w3.org/XML/1998/namespace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CUTTING DOCKET</vt:lpstr>
      <vt:lpstr>2. TRIM CARD</vt:lpstr>
      <vt:lpstr>BTS</vt:lpstr>
      <vt:lpstr>'1. CUTTING DOCKET'!Print_Area</vt:lpstr>
      <vt:lpstr>'2. TRIM CARD'!Print_Area</vt:lpstr>
      <vt:lpstr>BTS!Print_Area</vt:lpstr>
      <vt:lpstr>'1. CUTTING DOCKET'!Print_Titles</vt:lpstr>
      <vt:lpstr>'2. TRIM CARD'!Print_Titles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Chi Tran Thi Linh</cp:lastModifiedBy>
  <cp:lastPrinted>2024-12-27T07:14:56Z</cp:lastPrinted>
  <dcterms:created xsi:type="dcterms:W3CDTF">2016-05-06T01:47:29Z</dcterms:created>
  <dcterms:modified xsi:type="dcterms:W3CDTF">2025-01-10T07:51:34Z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