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KSUBI/SP26/1-SAMPLE/2-STYLE-FILE/3. CUTTING DOCKET/1ST PROTO/"/>
    </mc:Choice>
  </mc:AlternateContent>
  <xr:revisionPtr revIDLastSave="609" documentId="11_8BB62CC7C0E939849B54486ED1EEB34EA11B0B1C" xr6:coauthVersionLast="47" xr6:coauthVersionMax="47" xr10:uidLastSave="{941C0F53-B34D-4A22-9991-8BB38735B509}"/>
  <bookViews>
    <workbookView xWindow="-103" yWindow="-103" windowWidth="16663" windowHeight="8743" tabRatio="858" xr2:uid="{00000000-000D-0000-FFFF-FFFF00000000}"/>
  </bookViews>
  <sheets>
    <sheet name="1. CUTTING DOCKET" sheetId="1" r:id="rId1"/>
    <sheet name="2. TRIM CARD" sheetId="5" r:id="rId2"/>
    <sheet name="QUY CÁCH MAY DÂY LUỒN" sheetId="41" r:id="rId3"/>
    <sheet name="BTS" sheetId="40" r:id="rId4"/>
  </sheets>
  <externalReferences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DOCKET'!$A$78:$U$78</definedName>
    <definedName name="INTERNAL_INVOICE">[1]UN!#REF!</definedName>
    <definedName name="KKKKK">[1]UN!#REF!</definedName>
    <definedName name="_xlnm.Print_Area" localSheetId="0">'1. CUTTING DOCKET'!$A$1:$Q$132</definedName>
    <definedName name="_xlnm.Print_Area" localSheetId="1">'2. TRIM CARD'!$A$1:$C$30</definedName>
    <definedName name="_xlnm.Print_Area" localSheetId="3">BTS!$A$1:$R$85</definedName>
    <definedName name="_xlnm.Print_Titles" localSheetId="0">'1. CUTTING DOCKET'!$1:$15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7" i="40" l="1"/>
  <c r="O37" i="40" s="1"/>
  <c r="P37" i="40" s="1"/>
  <c r="L37" i="40"/>
  <c r="K37" i="40" s="1"/>
  <c r="N36" i="40"/>
  <c r="O36" i="40" s="1"/>
  <c r="P36" i="40" s="1"/>
  <c r="L36" i="40"/>
  <c r="K36" i="40" s="1"/>
  <c r="N35" i="40"/>
  <c r="O35" i="40" s="1"/>
  <c r="P35" i="40" s="1"/>
  <c r="L35" i="40"/>
  <c r="K35" i="40" s="1"/>
  <c r="O34" i="40"/>
  <c r="P34" i="40" s="1"/>
  <c r="N34" i="40"/>
  <c r="L34" i="40"/>
  <c r="K34" i="40" s="1"/>
  <c r="N33" i="40"/>
  <c r="O33" i="40" s="1"/>
  <c r="P33" i="40" s="1"/>
  <c r="L33" i="40"/>
  <c r="K33" i="40" s="1"/>
  <c r="N32" i="40"/>
  <c r="O32" i="40" s="1"/>
  <c r="P32" i="40" s="1"/>
  <c r="L32" i="40"/>
  <c r="K32" i="40" s="1"/>
  <c r="N31" i="40"/>
  <c r="O31" i="40" s="1"/>
  <c r="P31" i="40" s="1"/>
  <c r="L31" i="40"/>
  <c r="K31" i="40"/>
  <c r="N30" i="40"/>
  <c r="O30" i="40" s="1"/>
  <c r="P30" i="40" s="1"/>
  <c r="L30" i="40"/>
  <c r="K30" i="40"/>
  <c r="N29" i="40"/>
  <c r="O29" i="40" s="1"/>
  <c r="P29" i="40" s="1"/>
  <c r="L29" i="40"/>
  <c r="K29" i="40"/>
  <c r="N28" i="40"/>
  <c r="O28" i="40" s="1"/>
  <c r="P28" i="40" s="1"/>
  <c r="L28" i="40"/>
  <c r="K28" i="40" s="1"/>
  <c r="N27" i="40"/>
  <c r="O27" i="40" s="1"/>
  <c r="P27" i="40" s="1"/>
  <c r="L27" i="40"/>
  <c r="K27" i="40" s="1"/>
  <c r="P26" i="40"/>
  <c r="O26" i="40"/>
  <c r="N26" i="40"/>
  <c r="L26" i="40"/>
  <c r="K26" i="40" s="1"/>
  <c r="N25" i="40"/>
  <c r="O25" i="40" s="1"/>
  <c r="P25" i="40" s="1"/>
  <c r="L25" i="40"/>
  <c r="K25" i="40" s="1"/>
  <c r="N24" i="40"/>
  <c r="O24" i="40" s="1"/>
  <c r="P24" i="40" s="1"/>
  <c r="L24" i="40"/>
  <c r="K24" i="40" s="1"/>
  <c r="N23" i="40"/>
  <c r="O23" i="40" s="1"/>
  <c r="P23" i="40" s="1"/>
  <c r="L23" i="40"/>
  <c r="K23" i="40" s="1"/>
  <c r="N22" i="40"/>
  <c r="O22" i="40" s="1"/>
  <c r="P22" i="40" s="1"/>
  <c r="L22" i="40"/>
  <c r="K22" i="40"/>
  <c r="N21" i="40"/>
  <c r="O21" i="40" s="1"/>
  <c r="P21" i="40" s="1"/>
  <c r="L21" i="40"/>
  <c r="K21" i="40" s="1"/>
  <c r="N20" i="40"/>
  <c r="O20" i="40" s="1"/>
  <c r="P20" i="40" s="1"/>
  <c r="L20" i="40"/>
  <c r="K20" i="40" s="1"/>
  <c r="N19" i="40"/>
  <c r="O19" i="40" s="1"/>
  <c r="P19" i="40" s="1"/>
  <c r="L19" i="40"/>
  <c r="K19" i="40" s="1"/>
  <c r="B29" i="5"/>
  <c r="A29" i="5"/>
  <c r="B27" i="5"/>
  <c r="A27" i="5"/>
  <c r="A25" i="5"/>
  <c r="B25" i="5"/>
  <c r="B23" i="5"/>
  <c r="A23" i="5"/>
  <c r="A12" i="5"/>
  <c r="B11" i="5"/>
  <c r="A11" i="5"/>
  <c r="A10" i="5"/>
  <c r="B9" i="5"/>
  <c r="A9" i="5"/>
  <c r="A84" i="1"/>
  <c r="A83" i="1"/>
  <c r="A82" i="1"/>
  <c r="K19" i="1"/>
  <c r="L19" i="1"/>
  <c r="H19" i="1"/>
  <c r="A14" i="5" l="1"/>
  <c r="L79" i="1"/>
  <c r="L94" i="1" l="1"/>
  <c r="L93" i="1"/>
  <c r="H21" i="1" l="1"/>
  <c r="A8" i="5"/>
  <c r="C2" i="5" l="1"/>
  <c r="A88" i="1" l="1"/>
  <c r="A89" i="1"/>
  <c r="A90" i="1"/>
  <c r="A91" i="1"/>
  <c r="A92" i="1"/>
  <c r="A93" i="1"/>
  <c r="A94" i="1"/>
  <c r="A95" i="1"/>
  <c r="A87" i="1" l="1"/>
  <c r="L95" i="1"/>
  <c r="A21" i="5" l="1"/>
  <c r="B21" i="5"/>
  <c r="A19" i="5"/>
  <c r="B19" i="5"/>
  <c r="C18" i="5"/>
  <c r="C17" i="5"/>
  <c r="A13" i="5"/>
  <c r="B7" i="5"/>
  <c r="C5" i="5"/>
  <c r="C4" i="5"/>
  <c r="C3" i="5"/>
  <c r="B17" i="5"/>
  <c r="A17" i="5"/>
  <c r="A16" i="5"/>
  <c r="C15" i="5"/>
  <c r="B15" i="5"/>
  <c r="A15" i="5"/>
  <c r="B13" i="5"/>
  <c r="B5" i="5"/>
  <c r="B6" i="5" s="1"/>
  <c r="B4" i="5"/>
  <c r="A4" i="5"/>
  <c r="B3" i="5"/>
  <c r="A3" i="5"/>
  <c r="B2" i="5"/>
  <c r="A2" i="5"/>
  <c r="I21" i="1"/>
  <c r="I53" i="1" s="1"/>
  <c r="F131" i="1" s="1"/>
  <c r="I25" i="1"/>
  <c r="I27" i="1" s="1"/>
  <c r="I31" i="1"/>
  <c r="I33" i="1" s="1"/>
  <c r="I37" i="1"/>
  <c r="I39" i="1" s="1"/>
  <c r="I43" i="1"/>
  <c r="I45" i="1" s="1"/>
  <c r="I49" i="1"/>
  <c r="I51" i="1" s="1"/>
  <c r="J21" i="1"/>
  <c r="J53" i="1" s="1"/>
  <c r="G131" i="1" s="1"/>
  <c r="K21" i="1"/>
  <c r="K53" i="1" s="1"/>
  <c r="H131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80" i="1" l="1"/>
  <c r="A81" i="1"/>
  <c r="L21" i="1"/>
  <c r="L53" i="1" s="1"/>
  <c r="I131" i="1" s="1"/>
  <c r="H53" i="1"/>
  <c r="E131" i="1" s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4" i="1" l="1"/>
  <c r="A71" i="1"/>
  <c r="E72" i="1" s="1"/>
  <c r="B72" i="1"/>
  <c r="C131" i="1"/>
  <c r="J131" i="1" l="1"/>
  <c r="D131" i="1" l="1"/>
  <c r="K131" i="1" s="1"/>
  <c r="C49" i="1"/>
  <c r="D43" i="1"/>
  <c r="D45" i="1" s="1"/>
  <c r="C43" i="1"/>
  <c r="Q42" i="1"/>
  <c r="Q45" i="1" s="1"/>
  <c r="G72" i="1" l="1"/>
  <c r="I72" i="1" s="1"/>
  <c r="J72" i="1" s="1"/>
  <c r="Q20" i="1" l="1"/>
  <c r="A79" i="1" l="1"/>
  <c r="C37" i="1" l="1"/>
  <c r="C31" i="1"/>
  <c r="C25" i="1" l="1"/>
  <c r="E64" i="1" l="1"/>
  <c r="Q18" i="1" l="1"/>
  <c r="B75" i="1" l="1"/>
  <c r="B69" i="1"/>
  <c r="B66" i="1"/>
  <c r="B63" i="1"/>
  <c r="D49" i="1" l="1"/>
  <c r="D51" i="1" s="1"/>
  <c r="Q48" i="1"/>
  <c r="Q51" i="1" s="1"/>
  <c r="D37" i="1"/>
  <c r="D39" i="1" s="1"/>
  <c r="Q36" i="1"/>
  <c r="Q39" i="1" s="1"/>
  <c r="D31" i="1"/>
  <c r="D33" i="1" s="1"/>
  <c r="E73" i="1" l="1"/>
  <c r="A65" i="1"/>
  <c r="E75" i="1"/>
  <c r="E76" i="1" s="1"/>
  <c r="E69" i="1"/>
  <c r="E70" i="1" s="1"/>
  <c r="A68" i="1"/>
  <c r="E66" i="1"/>
  <c r="G73" i="1" l="1"/>
  <c r="I73" i="1" s="1"/>
  <c r="J73" i="1" s="1"/>
  <c r="G75" i="1"/>
  <c r="G69" i="1"/>
  <c r="I69" i="1" s="1"/>
  <c r="J69" i="1" s="1"/>
  <c r="G76" i="1" l="1"/>
  <c r="I76" i="1" s="1"/>
  <c r="J76" i="1" s="1"/>
  <c r="M76" i="1" s="1"/>
  <c r="I75" i="1"/>
  <c r="J75" i="1" s="1"/>
  <c r="M73" i="1"/>
  <c r="M72" i="1"/>
  <c r="M75" i="1" l="1"/>
  <c r="B58" i="1" l="1"/>
  <c r="D25" i="1" l="1"/>
  <c r="D27" i="1" s="1"/>
  <c r="Q24" i="1"/>
  <c r="Q27" i="1" s="1"/>
  <c r="E67" i="1" l="1"/>
  <c r="G63" i="1" l="1"/>
  <c r="I63" i="1" s="1"/>
  <c r="J63" i="1" s="1"/>
  <c r="G64" i="1" l="1"/>
  <c r="I64" i="1" l="1"/>
  <c r="J64" i="1" s="1"/>
  <c r="M63" i="1"/>
  <c r="M64" i="1" l="1"/>
  <c r="Q30" i="1"/>
  <c r="Q33" i="1" s="1"/>
  <c r="G66" i="1" l="1"/>
  <c r="I66" i="1" s="1"/>
  <c r="J66" i="1" s="1"/>
  <c r="G67" i="1" l="1"/>
  <c r="I67" i="1" s="1"/>
  <c r="J67" i="1" s="1"/>
  <c r="G70" i="1"/>
  <c r="I70" i="1" s="1"/>
  <c r="J70" i="1" s="1"/>
  <c r="M69" i="1" l="1"/>
  <c r="M67" i="1"/>
  <c r="M66" i="1"/>
  <c r="M70" i="1"/>
  <c r="D19" i="1" l="1"/>
  <c r="D21" i="1" s="1"/>
  <c r="Q19" i="1"/>
  <c r="B101" i="1" l="1"/>
  <c r="H84" i="1"/>
  <c r="H83" i="1"/>
  <c r="H82" i="1"/>
  <c r="Q21" i="1"/>
  <c r="K84" i="1" s="1"/>
  <c r="M84" i="1" s="1"/>
  <c r="O84" i="1" s="1"/>
  <c r="C6" i="5"/>
  <c r="C13" i="5" s="1"/>
  <c r="H90" i="1"/>
  <c r="H93" i="1"/>
  <c r="H92" i="1"/>
  <c r="H88" i="1"/>
  <c r="H89" i="1"/>
  <c r="H91" i="1"/>
  <c r="H94" i="1"/>
  <c r="H87" i="1"/>
  <c r="H95" i="1"/>
  <c r="H80" i="1"/>
  <c r="H81" i="1"/>
  <c r="A57" i="1"/>
  <c r="H79" i="1"/>
  <c r="B124" i="1"/>
  <c r="B111" i="1"/>
  <c r="K83" i="1" l="1"/>
  <c r="M83" i="1" s="1"/>
  <c r="O83" i="1" s="1"/>
  <c r="K82" i="1"/>
  <c r="M82" i="1" s="1"/>
  <c r="O82" i="1" s="1"/>
  <c r="G59" i="1"/>
  <c r="I59" i="1" s="1"/>
  <c r="J59" i="1" s="1"/>
  <c r="M59" i="1" s="1"/>
  <c r="G60" i="1"/>
  <c r="I60" i="1" s="1"/>
  <c r="J60" i="1" s="1"/>
  <c r="M60" i="1" s="1"/>
  <c r="K88" i="1"/>
  <c r="M88" i="1" s="1"/>
  <c r="O88" i="1" s="1"/>
  <c r="K90" i="1"/>
  <c r="M90" i="1" s="1"/>
  <c r="O90" i="1" s="1"/>
  <c r="K79" i="1"/>
  <c r="M79" i="1" s="1"/>
  <c r="O79" i="1" s="1"/>
  <c r="K91" i="1"/>
  <c r="M91" i="1" s="1"/>
  <c r="O91" i="1" s="1"/>
  <c r="K89" i="1"/>
  <c r="M89" i="1" s="1"/>
  <c r="O89" i="1" s="1"/>
  <c r="K92" i="1"/>
  <c r="M92" i="1" s="1"/>
  <c r="O92" i="1" s="1"/>
  <c r="Q53" i="1"/>
  <c r="K80" i="1"/>
  <c r="M80" i="1" s="1"/>
  <c r="O80" i="1" s="1"/>
  <c r="K95" i="1"/>
  <c r="M95" i="1" s="1"/>
  <c r="O95" i="1" s="1"/>
  <c r="K93" i="1"/>
  <c r="M93" i="1" s="1"/>
  <c r="O93" i="1" s="1"/>
  <c r="K81" i="1"/>
  <c r="M81" i="1" s="1"/>
  <c r="O81" i="1" s="1"/>
  <c r="K87" i="1"/>
  <c r="M87" i="1" s="1"/>
  <c r="O87" i="1" s="1"/>
  <c r="K94" i="1"/>
  <c r="M94" i="1" s="1"/>
  <c r="O94" i="1" s="1"/>
  <c r="C111" i="1"/>
  <c r="C124" i="1"/>
  <c r="G58" i="1"/>
  <c r="I58" i="1" l="1"/>
  <c r="J58" i="1" s="1"/>
  <c r="XFD94" i="1"/>
  <c r="G61" i="1"/>
  <c r="I61" i="1" s="1"/>
  <c r="J61" i="1" s="1"/>
  <c r="M61" i="1" l="1"/>
  <c r="M58" i="1"/>
</calcChain>
</file>

<file path=xl/sharedStrings.xml><?xml version="1.0" encoding="utf-8"?>
<sst xmlns="http://schemas.openxmlformats.org/spreadsheetml/2006/main" count="480" uniqueCount="244">
  <si>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</si>
  <si>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</si>
  <si>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</si>
  <si>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</si>
  <si>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</si>
  <si>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</si>
  <si>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</si>
  <si>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</si>
  <si>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</si>
  <si>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</si>
  <si>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</si>
  <si>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</si>
  <si>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</si>
  <si>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</si>
  <si>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</si>
  <si>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</si>
  <si>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</si>
  <si>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</si>
  <si>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</si>
  <si>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</si>
  <si>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</si>
  <si>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</si>
  <si>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</si>
  <si>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</si>
  <si>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</si>
  <si>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</si>
  <si>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</si>
  <si>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</si>
  <si>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</si>
  <si>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</si>
  <si>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</si>
  <si>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</si>
  <si>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</si>
  <si>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</si>
  <si>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</si>
  <si>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</si>
  <si>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</si>
  <si>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</si>
  <si>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</si>
  <si>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</si>
  <si>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</si>
  <si>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</si>
  <si>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</si>
  <si>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</si>
  <si>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</si>
  <si>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</si>
  <si>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</si>
  <si>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</si>
  <si>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</si>
  <si>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</si>
  <si>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</si>
  <si>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</si>
  <si>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</si>
  <si>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</si>
  <si>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</si>
  <si>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</si>
  <si>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</si>
  <si>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</si>
  <si>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</si>
  <si>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</si>
  <si>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</si>
  <si>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</si>
  <si>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</si>
  <si>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</si>
  <si>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</si>
  <si>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</si>
  <si>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</si>
  <si>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</si>
  <si>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</si>
  <si>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</si>
  <si>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</si>
  <si>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</si>
  <si>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</si>
  <si>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</si>
  <si>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</si>
  <si>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</si>
  <si>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</si>
  <si>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</si>
  <si>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</si>
  <si>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</si>
  <si>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</si>
  <si>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</si>
  <si>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>THÙNG CARTON BOX 60X40X30CM</t>
  </si>
  <si>
    <t xml:space="preserve">CM20 1X1RIB  100% COTTON 260GSM </t>
  </si>
  <si>
    <t>BO CỔ</t>
  </si>
  <si>
    <t>3XL</t>
  </si>
  <si>
    <t>DUYỆT HÌNH IN THEO</t>
  </si>
  <si>
    <t>2XL</t>
  </si>
  <si>
    <t>GIẤY CHỐNG ẨM A4 (TISSUE PAPER)</t>
  </si>
  <si>
    <t>BAO NYLON 100X120CM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</si>
  <si>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</si>
  <si>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</si>
  <si>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</si>
  <si>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</si>
  <si>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</si>
  <si>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</si>
  <si>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</si>
  <si>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</si>
  <si>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</si>
  <si>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</si>
  <si>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</si>
  <si>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</si>
  <si>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</si>
  <si>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</si>
  <si>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</si>
  <si>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</si>
  <si>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</si>
  <si>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</si>
  <si>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 xml:space="preserve">CHỈ 40/2 MAY CHÍNH + VẮT SỔ </t>
  </si>
  <si>
    <t>THÔNG TIN ĐỊNH VỊ HÌNH IN</t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</si>
  <si>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</si>
  <si>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</si>
  <si>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</si>
  <si>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SS TEE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</si>
  <si>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</si>
  <si>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</si>
  <si>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0cm</t>
  </si>
  <si>
    <t>MER - CHI/OANH - EXT : 210</t>
  </si>
  <si>
    <t xml:space="preserve">NHÃN CHÍNH </t>
  </si>
  <si>
    <t>THẺ BÀI</t>
  </si>
  <si>
    <t>SET</t>
  </si>
  <si>
    <t>T25-0013</t>
  </si>
  <si>
    <t>T25-0015</t>
  </si>
  <si>
    <t>STICKER DÁN THẺ BÀI - 4CM RỘNG X 5CM CAO</t>
  </si>
  <si>
    <t>WHITE/BLACK</t>
  </si>
  <si>
    <t>STICKER TRÒN DÁN NGOÀI BAO NYLON - 3CM RỘNG</t>
  </si>
  <si>
    <t xml:space="preserve">T25-0018 </t>
  </si>
  <si>
    <t>BAO NYLON - 330MM RỘNG  X  465MM CAO</t>
  </si>
  <si>
    <t>T25-0020</t>
  </si>
  <si>
    <t xml:space="preserve">THÊU : </t>
  </si>
  <si>
    <t xml:space="preserve">SLEEVE LENGTH </t>
  </si>
  <si>
    <t>STICKER DÁN THẺ NGOÀI NYLON  - 4CM RỘNG X 5CM CAO</t>
  </si>
  <si>
    <t>HẠ CỔ TRƯỚC</t>
  </si>
  <si>
    <t>NGANG VAI</t>
  </si>
  <si>
    <t>DUYỆT MÀU SẮC VÀ CHẤT LƯỢNG NHƯ TRÊN MOCKUP DỰ KIẾN CHUYỂN 23/09/2024</t>
  </si>
  <si>
    <t>HẠ CỔ SAU</t>
  </si>
  <si>
    <t>KHÔNG WASH</t>
  </si>
  <si>
    <t>SAMPLING</t>
  </si>
  <si>
    <t>NHÃN THÀNH PHẦN</t>
  </si>
  <si>
    <t>10.5CM</t>
  </si>
  <si>
    <r>
      <t>IN :</t>
    </r>
    <r>
      <rPr>
        <b/>
        <sz val="55"/>
        <rFont val="Muli"/>
      </rPr>
      <t xml:space="preserve"> </t>
    </r>
  </si>
  <si>
    <t xml:space="preserve"> </t>
  </si>
  <si>
    <t xml:space="preserve"> BO CỔ</t>
  </si>
  <si>
    <t>RỘNG CỔ</t>
  </si>
  <si>
    <t xml:space="preserve"> TOUCHDOWN JERSEY MULTI</t>
  </si>
  <si>
    <t>C0074-SST001</t>
  </si>
  <si>
    <t>K06  SP26  S2840</t>
  </si>
  <si>
    <t>THAM KHẢO CÁCH MAY: NHƯ TÀI LIỆU ĐÍNH KÈM</t>
  </si>
  <si>
    <t>SP26-SAMPLING</t>
  </si>
  <si>
    <t xml:space="preserve">100% POLYESTER MESH </t>
  </si>
  <si>
    <t>KSUBI</t>
  </si>
  <si>
    <t>BLACK/WHITE</t>
  </si>
  <si>
    <t xml:space="preserve">THÂN TRƯỚC + THÂN SAU </t>
  </si>
  <si>
    <t xml:space="preserve">MA061_100% POLYESTER MESH </t>
  </si>
  <si>
    <t>TRICOT_100% POLY</t>
  </si>
  <si>
    <t xml:space="preserve">WHITE </t>
  </si>
  <si>
    <t>FLAT KNIT RIB</t>
  </si>
  <si>
    <t>GREY</t>
  </si>
  <si>
    <t>DÂY TAPE KL-001</t>
  </si>
  <si>
    <t xml:space="preserve">NHÃN SIZE </t>
  </si>
  <si>
    <t>NHÃN TRANG TRÍ</t>
  </si>
  <si>
    <t>DUYỆT CHẤT LƯỢNG HÌNH IN NHƯ GUMBALL</t>
  </si>
  <si>
    <t>20CM</t>
  </si>
  <si>
    <r>
      <rPr>
        <b/>
        <sz val="30"/>
        <rFont val="Muli"/>
      </rPr>
      <t>ĐỊNH VỊ HÌNH IN TẠI THÂN TRƯỚC:</t>
    </r>
    <r>
      <rPr>
        <sz val="30"/>
        <rFont val="Muli"/>
      </rPr>
      <t xml:space="preserve">
TỪ MÉP RIB XUỐNG</t>
    </r>
  </si>
  <si>
    <t>17.5CM</t>
  </si>
  <si>
    <t xml:space="preserve">IN BÁN THÀNH PHẨM THÂN TRƯỚC + THÂN SAU </t>
  </si>
  <si>
    <t>THÊU BÁN THÀNH PHẨM ĐÔ TRƯỚC + ĐÔ SAU</t>
  </si>
  <si>
    <t>DUYỆT NHƯ TECHPACKS</t>
  </si>
  <si>
    <t xml:space="preserve">ĐỊNH VỊ HÌNH THÊU ĐÔ SAU :
CANH GIỮA ĐÔ SAU TỪ ĐƯỜNG MAY CỔ XUỐNG </t>
  </si>
  <si>
    <t>5CM</t>
  </si>
  <si>
    <t>6.5CM</t>
  </si>
  <si>
    <t xml:space="preserve">ĐỊNH VỊ HÌNH THÊU ĐÔ TRƯỚC PHẢI :
TỪ ĐỈNH VAI XUỐNG
</t>
  </si>
  <si>
    <t xml:space="preserve">ĐỊNH VỊ HÌNH THÊU ĐÔ TRƯỚC PHẢI :
TỪ GIỮA TRƯỚC VÀO </t>
  </si>
  <si>
    <t>9CM</t>
  </si>
  <si>
    <t xml:space="preserve">ĐỊNH VỊ HÌNH THÊU CON PATCH NGỰC TRÁI:
TỪ ĐỈNH VAI XUỐNG
</t>
  </si>
  <si>
    <t>6CM</t>
  </si>
  <si>
    <t xml:space="preserve">ĐỊNH VỊ HÌNH THÊU CON PATCH NGỰC TRÁI:
TỪ GIỮA TRƯỚC VÀO
</t>
  </si>
  <si>
    <t>MAY TẠI GIỮA CỔ SAU</t>
  </si>
  <si>
    <t>MAY 2 CẠNH NGẮN, DƯỚ GIỮA DÂY TAPE CÁCH MÉP DƯỚI DÂY TAPE KL-001 1CM</t>
  </si>
  <si>
    <t>MAY KẸP DƯỚI GIỮA NHÃN CHÍNH</t>
  </si>
  <si>
    <t>MAY TẠI SƯỜN TRÁI NGƯỜI MẶC : TỪ LAI LÊN 6CM VÀ SƯỜN VÀO 11.5CM</t>
  </si>
  <si>
    <t>MAY BÊN TRONG SƯỜN PHẢI NGƯỜI MẶC. CÁCH MÉP LAI LÊN 11CM</t>
  </si>
  <si>
    <t xml:space="preserve">LUỒN TẠI SƯỜN TRÁI NGƯỜI MẶC - NHƯ HÌNH </t>
  </si>
  <si>
    <t>DATE</t>
  </si>
  <si>
    <t>18.12.24</t>
  </si>
  <si>
    <t>SEASON</t>
  </si>
  <si>
    <t>SPRING 26</t>
  </si>
  <si>
    <t>DESIGNER</t>
  </si>
  <si>
    <t>KIRRILEE</t>
  </si>
  <si>
    <t>SPEC BY</t>
  </si>
  <si>
    <t>CHARLIE</t>
  </si>
  <si>
    <t>BRAND</t>
  </si>
  <si>
    <t>STYLE NUMBER</t>
  </si>
  <si>
    <t>MSP26FT001</t>
  </si>
  <si>
    <t>STYLE NAME</t>
  </si>
  <si>
    <t>TOUCHDOWN JERSEY MULTI</t>
  </si>
  <si>
    <t>VENDOR</t>
  </si>
  <si>
    <t>UNAVAILABLE</t>
  </si>
  <si>
    <t>POINT OF MEASUREMENT</t>
  </si>
  <si>
    <t>VỊ TRÍ ĐO</t>
  </si>
  <si>
    <t>REF</t>
  </si>
  <si>
    <t>GRADE</t>
  </si>
  <si>
    <t>TOL+/-</t>
  </si>
  <si>
    <t>SHOULDER POINT TO POINT</t>
  </si>
  <si>
    <t>SHOULDER DROP FROM HPS</t>
  </si>
  <si>
    <t>HẠ VAI TỪ ĐỈNH</t>
  </si>
  <si>
    <t>ACROSS FRONT 20CM FROM HPS</t>
  </si>
  <si>
    <t>NGANG NGỰC TRƯỚC TỪ ĐỈNH VAI XUỐNG 20CM</t>
  </si>
  <si>
    <t>ACROSS BACK 20CM FROM HPS</t>
  </si>
  <si>
    <t>NGANG NGỰC SAU TỪ ĐỈNH VAI XUỐNG 20CM</t>
  </si>
  <si>
    <t>MPS26TE009</t>
  </si>
  <si>
    <t>CHEST CIRCUMFERENCE</t>
  </si>
  <si>
    <t>VÒNG NGỰC</t>
  </si>
  <si>
    <t xml:space="preserve">HEM CIRCUMFERENCE </t>
  </si>
  <si>
    <t>VÒNG LAI</t>
  </si>
  <si>
    <t>ARMHOLE DROP FROM HPS</t>
  </si>
  <si>
    <t>HẠ NÁCH TỪ ĐỈNH VAI</t>
  </si>
  <si>
    <t>DÀI TAY</t>
  </si>
  <si>
    <t xml:space="preserve">UNDERARM LENGTH </t>
  </si>
  <si>
    <t>DÀI SƯỜN TAY</t>
  </si>
  <si>
    <t>BICEP CIRCUMFERENCE</t>
  </si>
  <si>
    <t>VÒNG BẮP TAY</t>
  </si>
  <si>
    <t xml:space="preserve">SHORT SLEEVE CIRCUMFERENCE </t>
  </si>
  <si>
    <t>CỬA TAY</t>
  </si>
  <si>
    <t>LENGTH FROM HPS TO HEM</t>
  </si>
  <si>
    <t>DÀI TRƯỚC TỪ ĐỈNH VAI ĐẾN LAI</t>
  </si>
  <si>
    <t>NECK WIDTH SEAM TO SEAM</t>
  </si>
  <si>
    <t>FRONT NECK DROP TO SEAM</t>
  </si>
  <si>
    <t>BACK NECK DROP TO SEAM</t>
  </si>
  <si>
    <t>CB LENGTH FROM NECK SEAM</t>
  </si>
  <si>
    <t>DÀI GIỮA SAU TỪ ĐƯỜNG MAY CỔ</t>
  </si>
  <si>
    <t>RATS TAIL LENGTH TOTAL</t>
  </si>
  <si>
    <t>TỔNG CHIỀU DÀI DÂY LUỒN</t>
  </si>
  <si>
    <t>RATS TAIL LENGTH EXPOSED FROM HEM</t>
  </si>
  <si>
    <t>DÀI DÂY LUỒN LỒI RA NGOÀI</t>
  </si>
  <si>
    <t>MINIMUM NECK CIRC. STRETCHED</t>
  </si>
  <si>
    <t>GIẢN CỔ TỐI THIỂU</t>
  </si>
  <si>
    <t>MIN</t>
  </si>
  <si>
    <t>BACK 4 X 4 TO BE 4CM FROM S/SEAM &amp; 3CM FROM HEM</t>
  </si>
  <si>
    <t xml:space="preserve">ĐỊNH VỊ HÌNH THÊU TBOX TẠI LAITRÁI THÂN SAU:
TỪ LAI LÊN 
</t>
  </si>
  <si>
    <t>4CM</t>
  </si>
  <si>
    <t xml:space="preserve">ĐỊNH VỊ HÌNH THÊU TBOX TẠI LAITRÁI THÂN SAU:
TỪ SƯỜN VÀO 
</t>
  </si>
  <si>
    <t>ĐÔ TAY</t>
  </si>
  <si>
    <t xml:space="preserve"> VIỀN TAY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</si>
</sst>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indexed="8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3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22"/>
      <color theme="5" tint="-0.249977111117893"/>
      <name val="Muli"/>
    </font>
    <font>
      <b/>
      <sz val="22"/>
      <color rgb="FF0060A8"/>
      <name val="Muli"/>
    </font>
    <font>
      <b/>
      <sz val="36"/>
      <color rgb="FF0060A8"/>
      <name val="Muli"/>
    </font>
    <font>
      <b/>
      <sz val="55"/>
      <name val="Muli"/>
    </font>
    <font>
      <sz val="55"/>
      <name val="Muli"/>
    </font>
    <font>
      <b/>
      <u/>
      <sz val="55"/>
      <name val="Muli"/>
    </font>
    <font>
      <sz val="15"/>
      <color rgb="FF00000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8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5" applyNumberFormat="0" applyProtection="0">
      <alignment horizontal="right" vertical="center"/>
    </xf>
    <xf numFmtId="0" fontId="2" fillId="8" borderId="15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6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2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4" applyNumberFormat="0" applyProtection="0">
      <alignment horizontal="left" vertical="center" indent="1"/>
    </xf>
    <xf numFmtId="4" fontId="13" fillId="7" borderId="34" applyNumberFormat="0" applyProtection="0">
      <alignment horizontal="right" vertical="center"/>
    </xf>
    <xf numFmtId="10" fontId="6" fillId="6" borderId="32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0" borderId="0" applyNumberFormat="0" applyFill="0" applyBorder="0" applyAlignment="0" applyProtection="0"/>
    <xf numFmtId="0" fontId="46" fillId="0" borderId="35" applyNumberFormat="0" applyFill="0" applyAlignment="0" applyProtection="0"/>
    <xf numFmtId="0" fontId="47" fillId="0" borderId="36" applyNumberFormat="0" applyFill="0" applyAlignment="0" applyProtection="0"/>
    <xf numFmtId="0" fontId="48" fillId="0" borderId="37" applyNumberFormat="0" applyFill="0" applyAlignment="0" applyProtection="0"/>
    <xf numFmtId="0" fontId="48" fillId="0" borderId="0" applyNumberFormat="0" applyFill="0" applyBorder="0" applyAlignment="0" applyProtection="0"/>
    <xf numFmtId="0" fontId="49" fillId="16" borderId="0" applyNumberFormat="0" applyBorder="0" applyAlignment="0" applyProtection="0"/>
    <xf numFmtId="0" fontId="50" fillId="17" borderId="0" applyNumberFormat="0" applyBorder="0" applyAlignment="0" applyProtection="0"/>
    <xf numFmtId="0" fontId="51" fillId="18" borderId="0" applyNumberFormat="0" applyBorder="0" applyAlignment="0" applyProtection="0"/>
    <xf numFmtId="0" fontId="52" fillId="19" borderId="38" applyNumberFormat="0" applyAlignment="0" applyProtection="0"/>
    <xf numFmtId="0" fontId="53" fillId="20" borderId="39" applyNumberFormat="0" applyAlignment="0" applyProtection="0"/>
    <xf numFmtId="0" fontId="54" fillId="20" borderId="38" applyNumberFormat="0" applyAlignment="0" applyProtection="0"/>
    <xf numFmtId="0" fontId="55" fillId="0" borderId="40" applyNumberFormat="0" applyFill="0" applyAlignment="0" applyProtection="0"/>
    <xf numFmtId="0" fontId="56" fillId="21" borderId="41" applyNumberFormat="0" applyAlignment="0" applyProtection="0"/>
    <xf numFmtId="0" fontId="57" fillId="0" borderId="0" applyNumberFormat="0" applyFill="0" applyBorder="0" applyAlignment="0" applyProtection="0"/>
    <xf numFmtId="0" fontId="1" fillId="22" borderId="42" applyNumberFormat="0" applyFont="0" applyAlignment="0" applyProtection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6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2" fillId="0" borderId="0"/>
    <xf numFmtId="0" fontId="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6" fillId="0" borderId="0"/>
    <xf numFmtId="9" fontId="1" fillId="0" borderId="0" applyFont="0" applyFill="0" applyBorder="0" applyAlignment="0" applyProtection="0"/>
    <xf numFmtId="0" fontId="2" fillId="0" borderId="0"/>
    <xf numFmtId="0" fontId="69" fillId="0" borderId="0"/>
    <xf numFmtId="0" fontId="71" fillId="0" borderId="0"/>
    <xf numFmtId="0" fontId="71" fillId="0" borderId="0"/>
    <xf numFmtId="0" fontId="1" fillId="0" borderId="0"/>
    <xf numFmtId="0" fontId="2" fillId="0" borderId="0" applyFill="0"/>
  </cellStyleXfs>
  <cellXfs count="33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8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0" fontId="20" fillId="2" borderId="27" xfId="0" applyFont="1" applyFill="1" applyBorder="1" applyAlignment="1">
      <alignment vertical="center"/>
    </xf>
    <xf numFmtId="0" fontId="21" fillId="2" borderId="27" xfId="0" applyFont="1" applyFill="1" applyBorder="1" applyAlignment="1">
      <alignment vertical="center" wrapText="1"/>
    </xf>
    <xf numFmtId="0" fontId="20" fillId="2" borderId="28" xfId="0" applyFont="1" applyFill="1" applyBorder="1" applyAlignment="1">
      <alignment vertical="center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3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165" fontId="36" fillId="0" borderId="32" xfId="0" applyNumberFormat="1" applyFont="1" applyBorder="1" applyAlignment="1">
      <alignment horizontal="center" vertical="center"/>
    </xf>
    <xf numFmtId="1" fontId="40" fillId="0" borderId="32" xfId="1" applyNumberFormat="1" applyFont="1" applyBorder="1" applyAlignment="1">
      <alignment horizontal="center" vertical="center" wrapText="1"/>
    </xf>
    <xf numFmtId="0" fontId="26" fillId="2" borderId="23" xfId="0" quotePrefix="1" applyFont="1" applyFill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/>
    </xf>
    <xf numFmtId="1" fontId="26" fillId="2" borderId="32" xfId="0" applyNumberFormat="1" applyFont="1" applyFill="1" applyBorder="1" applyAlignment="1">
      <alignment horizontal="center" vertical="center"/>
    </xf>
    <xf numFmtId="4" fontId="36" fillId="2" borderId="32" xfId="0" applyNumberFormat="1" applyFont="1" applyFill="1" applyBorder="1" applyAlignment="1">
      <alignment horizontal="center" vertical="center"/>
    </xf>
    <xf numFmtId="1" fontId="27" fillId="2" borderId="32" xfId="0" applyNumberFormat="1" applyFont="1" applyFill="1" applyBorder="1" applyAlignment="1">
      <alignment horizontal="center" vertical="center"/>
    </xf>
    <xf numFmtId="0" fontId="22" fillId="5" borderId="32" xfId="0" applyFont="1" applyFill="1" applyBorder="1" applyAlignment="1">
      <alignment horizontal="center" vertical="center" wrapText="1"/>
    </xf>
    <xf numFmtId="0" fontId="22" fillId="5" borderId="32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2" fontId="26" fillId="2" borderId="32" xfId="0" applyNumberFormat="1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 wrapText="1"/>
    </xf>
    <xf numFmtId="1" fontId="36" fillId="2" borderId="32" xfId="0" applyNumberFormat="1" applyFont="1" applyFill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/>
    </xf>
    <xf numFmtId="1" fontId="26" fillId="2" borderId="33" xfId="0" applyNumberFormat="1" applyFont="1" applyFill="1" applyBorder="1" applyAlignment="1">
      <alignment vertical="center" wrapText="1"/>
    </xf>
    <xf numFmtId="0" fontId="26" fillId="2" borderId="30" xfId="0" quotePrefix="1" applyFont="1" applyFill="1" applyBorder="1" applyAlignment="1">
      <alignment vertical="center" wrapText="1"/>
    </xf>
    <xf numFmtId="0" fontId="26" fillId="2" borderId="23" xfId="0" quotePrefix="1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4" fillId="3" borderId="0" xfId="0" applyFont="1" applyFill="1" applyAlignment="1">
      <alignment vertical="center"/>
    </xf>
    <xf numFmtId="0" fontId="39" fillId="4" borderId="2" xfId="0" quotePrefix="1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64" fillId="2" borderId="2" xfId="0" applyFont="1" applyFill="1" applyBorder="1" applyAlignment="1">
      <alignment horizontal="left" vertical="center"/>
    </xf>
    <xf numFmtId="0" fontId="39" fillId="2" borderId="3" xfId="0" applyFont="1" applyFill="1" applyBorder="1" applyAlignment="1">
      <alignment horizontal="left" vertical="center"/>
    </xf>
    <xf numFmtId="0" fontId="39" fillId="2" borderId="3" xfId="0" applyFont="1" applyFill="1" applyBorder="1" applyAlignment="1">
      <alignment vertical="center"/>
    </xf>
    <xf numFmtId="0" fontId="39" fillId="2" borderId="3" xfId="0" applyFont="1" applyFill="1" applyBorder="1" applyAlignment="1">
      <alignment horizontal="center" vertical="center"/>
    </xf>
    <xf numFmtId="3" fontId="39" fillId="2" borderId="3" xfId="0" applyNumberFormat="1" applyFont="1" applyFill="1" applyBorder="1" applyAlignment="1">
      <alignment horizontal="center" vertical="center"/>
    </xf>
    <xf numFmtId="0" fontId="39" fillId="2" borderId="3" xfId="62" applyNumberFormat="1" applyFont="1" applyFill="1" applyBorder="1" applyAlignment="1">
      <alignment horizontal="center" vertical="center"/>
    </xf>
    <xf numFmtId="0" fontId="39" fillId="13" borderId="3" xfId="0" applyFont="1" applyFill="1" applyBorder="1" applyAlignment="1">
      <alignment horizontal="center" vertical="center"/>
    </xf>
    <xf numFmtId="0" fontId="39" fillId="5" borderId="3" xfId="0" applyFont="1" applyFill="1" applyBorder="1" applyAlignment="1">
      <alignment vertical="center"/>
    </xf>
    <xf numFmtId="1" fontId="39" fillId="13" borderId="3" xfId="0" applyNumberFormat="1" applyFont="1" applyFill="1" applyBorder="1" applyAlignment="1">
      <alignment vertical="center"/>
    </xf>
    <xf numFmtId="0" fontId="39" fillId="2" borderId="0" xfId="0" applyFont="1" applyFill="1" applyAlignment="1">
      <alignment vertical="center"/>
    </xf>
    <xf numFmtId="0" fontId="39" fillId="14" borderId="0" xfId="0" applyFont="1" applyFill="1" applyAlignment="1">
      <alignment horizontal="left" vertical="center"/>
    </xf>
    <xf numFmtId="0" fontId="39" fillId="14" borderId="0" xfId="0" applyFont="1" applyFill="1" applyAlignment="1">
      <alignment horizontal="center" vertical="center"/>
    </xf>
    <xf numFmtId="1" fontId="39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3" fillId="14" borderId="0" xfId="0" applyNumberFormat="1" applyFont="1" applyFill="1" applyAlignment="1">
      <alignment horizontal="center" vertical="center"/>
    </xf>
    <xf numFmtId="1" fontId="27" fillId="0" borderId="32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8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6" fillId="2" borderId="0" xfId="131" applyFont="1" applyFill="1" applyAlignment="1">
      <alignment vertical="center"/>
    </xf>
    <xf numFmtId="9" fontId="33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1" fillId="0" borderId="0" xfId="131" applyFont="1" applyAlignment="1">
      <alignment vertical="center"/>
    </xf>
    <xf numFmtId="9" fontId="34" fillId="0" borderId="0" xfId="131" applyFont="1" applyAlignment="1">
      <alignment vertical="center"/>
    </xf>
    <xf numFmtId="175" fontId="39" fillId="2" borderId="0" xfId="131" applyNumberFormat="1" applyFont="1" applyFill="1" applyAlignment="1">
      <alignment vertical="center"/>
    </xf>
    <xf numFmtId="176" fontId="36" fillId="0" borderId="32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0" fillId="0" borderId="5" xfId="1" applyNumberFormat="1" applyFont="1" applyBorder="1" applyAlignment="1">
      <alignment horizontal="center" vertical="center" wrapText="1"/>
    </xf>
    <xf numFmtId="0" fontId="35" fillId="0" borderId="6" xfId="0" quotePrefix="1" applyFont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1" fontId="35" fillId="2" borderId="8" xfId="0" applyNumberFormat="1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 wrapText="1"/>
    </xf>
    <xf numFmtId="0" fontId="30" fillId="2" borderId="1" xfId="0" applyFont="1" applyFill="1" applyBorder="1" applyAlignment="1">
      <alignment horizontal="left" vertical="center"/>
    </xf>
    <xf numFmtId="0" fontId="70" fillId="2" borderId="2" xfId="0" applyFont="1" applyFill="1" applyBorder="1" applyAlignment="1">
      <alignment horizontal="left" vertical="center"/>
    </xf>
    <xf numFmtId="0" fontId="43" fillId="48" borderId="2" xfId="0" applyFont="1" applyFill="1" applyBorder="1" applyAlignment="1">
      <alignment horizontal="left" vertical="center"/>
    </xf>
    <xf numFmtId="0" fontId="43" fillId="48" borderId="4" xfId="0" applyFont="1" applyFill="1" applyBorder="1" applyAlignment="1">
      <alignment horizontal="center" vertical="center"/>
    </xf>
    <xf numFmtId="0" fontId="43" fillId="48" borderId="0" xfId="0" applyFont="1" applyFill="1" applyAlignment="1">
      <alignment horizontal="center" vertical="center"/>
    </xf>
    <xf numFmtId="0" fontId="43" fillId="48" borderId="4" xfId="0" applyFont="1" applyFill="1" applyBorder="1" applyAlignment="1">
      <alignment horizontal="center" vertical="center" wrapText="1"/>
    </xf>
    <xf numFmtId="0" fontId="43" fillId="48" borderId="2" xfId="0" applyFont="1" applyFill="1" applyBorder="1" applyAlignment="1">
      <alignment horizontal="center" vertical="center"/>
    </xf>
    <xf numFmtId="1" fontId="39" fillId="2" borderId="3" xfId="0" applyNumberFormat="1" applyFont="1" applyFill="1" applyBorder="1" applyAlignment="1">
      <alignment horizontal="center" vertical="center"/>
    </xf>
    <xf numFmtId="1" fontId="39" fillId="5" borderId="2" xfId="0" quotePrefix="1" applyNumberFormat="1" applyFont="1" applyFill="1" applyBorder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0" fontId="72" fillId="2" borderId="2" xfId="0" applyFont="1" applyFill="1" applyBorder="1" applyAlignment="1">
      <alignment horizontal="left" vertical="center"/>
    </xf>
    <xf numFmtId="0" fontId="73" fillId="2" borderId="0" xfId="0" applyFont="1" applyFill="1" applyAlignment="1">
      <alignment horizontal="left" vertical="center"/>
    </xf>
    <xf numFmtId="0" fontId="74" fillId="2" borderId="0" xfId="0" applyFont="1" applyFill="1" applyAlignment="1">
      <alignment horizontal="left" vertical="center"/>
    </xf>
    <xf numFmtId="0" fontId="75" fillId="2" borderId="0" xfId="0" applyFont="1" applyFill="1" applyAlignment="1">
      <alignment vertical="center"/>
    </xf>
    <xf numFmtId="0" fontId="73" fillId="2" borderId="0" xfId="0" applyFont="1" applyFill="1" applyAlignment="1">
      <alignment vertical="center" wrapText="1"/>
    </xf>
    <xf numFmtId="0" fontId="75" fillId="2" borderId="0" xfId="0" applyFont="1" applyFill="1" applyAlignment="1">
      <alignment vertical="center" wrapText="1"/>
    </xf>
    <xf numFmtId="9" fontId="73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5" fillId="2" borderId="0" xfId="0" applyFont="1" applyFill="1" applyAlignment="1">
      <alignment horizontal="left" vertical="center"/>
    </xf>
    <xf numFmtId="0" fontId="78" fillId="0" borderId="0" xfId="2" applyFont="1" applyAlignment="1">
      <alignment vertical="center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5" fillId="0" borderId="0" xfId="2" applyFont="1" applyAlignment="1">
      <alignment horizontal="left" vertical="center"/>
    </xf>
    <xf numFmtId="0" fontId="35" fillId="0" borderId="0" xfId="2" applyFont="1" applyAlignment="1">
      <alignment horizontal="left" vertical="top"/>
    </xf>
    <xf numFmtId="0" fontId="35" fillId="0" borderId="0" xfId="2" applyFont="1" applyAlignment="1">
      <alignment horizontal="center" vertical="center"/>
    </xf>
    <xf numFmtId="0" fontId="39" fillId="12" borderId="32" xfId="2" applyFont="1" applyFill="1" applyBorder="1" applyAlignment="1">
      <alignment horizontal="center" vertical="center" wrapText="1"/>
    </xf>
    <xf numFmtId="0" fontId="37" fillId="5" borderId="32" xfId="2" applyFont="1" applyFill="1" applyBorder="1" applyAlignment="1">
      <alignment horizontal="center" vertical="center" wrapText="1"/>
    </xf>
    <xf numFmtId="0" fontId="37" fillId="5" borderId="33" xfId="2" applyFont="1" applyFill="1" applyBorder="1" applyAlignment="1">
      <alignment horizontal="center" vertical="center" wrapText="1"/>
    </xf>
    <xf numFmtId="0" fontId="79" fillId="0" borderId="0" xfId="2" applyFont="1" applyAlignment="1">
      <alignment vertical="center"/>
    </xf>
    <xf numFmtId="0" fontId="37" fillId="5" borderId="32" xfId="2" applyFont="1" applyFill="1" applyBorder="1" applyAlignment="1">
      <alignment horizontal="center" vertical="center"/>
    </xf>
    <xf numFmtId="0" fontId="79" fillId="0" borderId="32" xfId="2" applyFont="1" applyBorder="1" applyAlignment="1">
      <alignment horizontal="center" vertical="center" wrapText="1"/>
    </xf>
    <xf numFmtId="0" fontId="38" fillId="0" borderId="32" xfId="2" applyFont="1" applyBorder="1" applyAlignment="1">
      <alignment vertical="center" wrapText="1"/>
    </xf>
    <xf numFmtId="0" fontId="37" fillId="0" borderId="0" xfId="2" applyFont="1" applyAlignment="1">
      <alignment vertical="center"/>
    </xf>
    <xf numFmtId="1" fontId="37" fillId="5" borderId="32" xfId="2" applyNumberFormat="1" applyFont="1" applyFill="1" applyBorder="1" applyAlignment="1">
      <alignment horizontal="center" vertical="center" wrapText="1"/>
    </xf>
    <xf numFmtId="1" fontId="38" fillId="0" borderId="32" xfId="2" applyNumberFormat="1" applyFont="1" applyBorder="1" applyAlignment="1">
      <alignment horizontal="center" vertical="center" wrapText="1"/>
    </xf>
    <xf numFmtId="0" fontId="79" fillId="0" borderId="32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39" fillId="0" borderId="32" xfId="2" applyFont="1" applyBorder="1" applyAlignment="1">
      <alignment horizontal="center" vertical="center" wrapText="1"/>
    </xf>
    <xf numFmtId="12" fontId="76" fillId="0" borderId="32" xfId="0" quotePrefix="1" applyNumberFormat="1" applyFont="1" applyBorder="1" applyAlignment="1">
      <alignment horizontal="center" vertical="center" wrapText="1"/>
    </xf>
    <xf numFmtId="1" fontId="82" fillId="47" borderId="32" xfId="1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vertical="center"/>
    </xf>
    <xf numFmtId="0" fontId="63" fillId="2" borderId="0" xfId="0" applyFont="1" applyFill="1" applyAlignment="1">
      <alignment vertical="center"/>
    </xf>
    <xf numFmtId="0" fontId="83" fillId="3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84" fillId="2" borderId="2" xfId="0" applyFont="1" applyFill="1" applyBorder="1" applyAlignment="1">
      <alignment horizontal="center" vertical="center"/>
    </xf>
    <xf numFmtId="0" fontId="84" fillId="2" borderId="0" xfId="0" applyFont="1" applyFill="1" applyAlignment="1">
      <alignment vertical="center"/>
    </xf>
    <xf numFmtId="2" fontId="38" fillId="2" borderId="0" xfId="0" applyNumberFormat="1" applyFont="1" applyFill="1" applyAlignment="1">
      <alignment vertical="center"/>
    </xf>
    <xf numFmtId="2" fontId="38" fillId="2" borderId="0" xfId="131" applyNumberFormat="1" applyFont="1" applyFill="1" applyAlignment="1">
      <alignment vertical="center"/>
    </xf>
    <xf numFmtId="2" fontId="39" fillId="2" borderId="0" xfId="0" applyNumberFormat="1" applyFont="1" applyFill="1" applyAlignment="1">
      <alignment vertical="center"/>
    </xf>
    <xf numFmtId="2" fontId="36" fillId="2" borderId="0" xfId="131" applyNumberFormat="1" applyFont="1" applyFill="1" applyAlignment="1">
      <alignment vertical="center"/>
    </xf>
    <xf numFmtId="0" fontId="85" fillId="2" borderId="0" xfId="0" applyFont="1" applyFill="1" applyAlignment="1">
      <alignment horizontal="left" vertical="center"/>
    </xf>
    <xf numFmtId="0" fontId="86" fillId="2" borderId="0" xfId="0" applyFont="1" applyFill="1" applyAlignment="1">
      <alignment vertical="center" wrapText="1"/>
    </xf>
    <xf numFmtId="0" fontId="85" fillId="2" borderId="0" xfId="0" applyFont="1" applyFill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9" fontId="86" fillId="2" borderId="0" xfId="131" applyFont="1" applyFill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8" fillId="0" borderId="45" xfId="0" applyFont="1" applyBorder="1" applyAlignment="1">
      <alignment horizontal="left" vertical="center"/>
    </xf>
    <xf numFmtId="0" fontId="89" fillId="0" borderId="30" xfId="0" applyFont="1" applyBorder="1" applyAlignment="1">
      <alignment horizontal="left" vertical="center"/>
    </xf>
    <xf numFmtId="0" fontId="89" fillId="0" borderId="31" xfId="0" applyFont="1" applyBorder="1" applyAlignment="1">
      <alignment horizontal="left" vertical="center"/>
    </xf>
    <xf numFmtId="0" fontId="89" fillId="0" borderId="32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90" fillId="49" borderId="5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3" borderId="45" xfId="0" applyFont="1" applyFill="1" applyBorder="1" applyAlignment="1">
      <alignment horizontal="left" vertical="center"/>
    </xf>
    <xf numFmtId="0" fontId="89" fillId="3" borderId="30" xfId="0" applyFont="1" applyFill="1" applyBorder="1" applyAlignment="1">
      <alignment horizontal="left" vertical="center"/>
    </xf>
    <xf numFmtId="0" fontId="89" fillId="3" borderId="31" xfId="0" applyFont="1" applyFill="1" applyBorder="1" applyAlignment="1">
      <alignment horizontal="left" vertical="center"/>
    </xf>
    <xf numFmtId="0" fontId="89" fillId="3" borderId="32" xfId="0" applyFont="1" applyFill="1" applyBorder="1" applyAlignment="1">
      <alignment horizontal="center" vertical="center"/>
    </xf>
    <xf numFmtId="0" fontId="89" fillId="3" borderId="5" xfId="0" applyFont="1" applyFill="1" applyBorder="1" applyAlignment="1">
      <alignment horizontal="center" vertical="center"/>
    </xf>
    <xf numFmtId="0" fontId="89" fillId="3" borderId="0" xfId="0" applyFont="1" applyFill="1" applyAlignment="1">
      <alignment horizontal="center" vertical="center"/>
    </xf>
    <xf numFmtId="0" fontId="89" fillId="3" borderId="0" xfId="0" applyFont="1" applyFill="1" applyAlignment="1">
      <alignment vertical="center"/>
    </xf>
    <xf numFmtId="0" fontId="91" fillId="49" borderId="5" xfId="0" applyFont="1" applyFill="1" applyBorder="1" applyAlignment="1">
      <alignment horizontal="center" vertical="center"/>
    </xf>
    <xf numFmtId="0" fontId="89" fillId="0" borderId="30" xfId="0" applyFont="1" applyBorder="1" applyAlignment="1">
      <alignment vertical="center"/>
    </xf>
    <xf numFmtId="0" fontId="89" fillId="0" borderId="31" xfId="0" applyFont="1" applyBorder="1" applyAlignment="1">
      <alignment vertical="center"/>
    </xf>
    <xf numFmtId="165" fontId="90" fillId="49" borderId="5" xfId="0" applyNumberFormat="1" applyFont="1" applyFill="1" applyBorder="1" applyAlignment="1">
      <alignment horizontal="center" vertical="center"/>
    </xf>
    <xf numFmtId="0" fontId="88" fillId="0" borderId="45" xfId="0" applyFont="1" applyBorder="1" applyAlignment="1">
      <alignment vertical="center"/>
    </xf>
    <xf numFmtId="0" fontId="89" fillId="0" borderId="33" xfId="0" applyFont="1" applyBorder="1" applyAlignment="1">
      <alignment vertical="center"/>
    </xf>
    <xf numFmtId="0" fontId="89" fillId="0" borderId="5" xfId="0" applyFont="1" applyBorder="1" applyAlignment="1">
      <alignment vertical="center"/>
    </xf>
    <xf numFmtId="0" fontId="90" fillId="5" borderId="23" xfId="0" applyFont="1" applyFill="1" applyBorder="1" applyAlignment="1">
      <alignment vertical="center"/>
    </xf>
    <xf numFmtId="0" fontId="90" fillId="5" borderId="0" xfId="0" applyFont="1" applyFill="1" applyAlignment="1">
      <alignment vertical="center"/>
    </xf>
    <xf numFmtId="0" fontId="89" fillId="0" borderId="47" xfId="0" applyFont="1" applyBorder="1" applyAlignment="1">
      <alignment vertical="center"/>
    </xf>
    <xf numFmtId="0" fontId="90" fillId="5" borderId="47" xfId="0" applyFont="1" applyFill="1" applyBorder="1" applyAlignment="1">
      <alignment vertical="center"/>
    </xf>
    <xf numFmtId="0" fontId="89" fillId="5" borderId="0" xfId="0" applyFont="1" applyFill="1" applyAlignment="1">
      <alignment vertical="center"/>
    </xf>
    <xf numFmtId="0" fontId="90" fillId="0" borderId="0" xfId="0" applyFont="1" applyAlignment="1">
      <alignment vertical="center"/>
    </xf>
    <xf numFmtId="0" fontId="89" fillId="0" borderId="49" xfId="0" applyFont="1" applyBorder="1" applyAlignment="1">
      <alignment vertical="center"/>
    </xf>
    <xf numFmtId="0" fontId="90" fillId="0" borderId="55" xfId="0" applyFont="1" applyBorder="1" applyAlignment="1">
      <alignment horizontal="center" vertical="center"/>
    </xf>
    <xf numFmtId="0" fontId="90" fillId="49" borderId="55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 shrinkToFit="1"/>
    </xf>
    <xf numFmtId="0" fontId="88" fillId="0" borderId="56" xfId="0" applyFont="1" applyBorder="1" applyAlignment="1">
      <alignment horizontal="left" vertical="center"/>
    </xf>
    <xf numFmtId="0" fontId="89" fillId="0" borderId="57" xfId="0" applyFont="1" applyBorder="1" applyAlignment="1">
      <alignment horizontal="left" vertical="center"/>
    </xf>
    <xf numFmtId="0" fontId="89" fillId="0" borderId="58" xfId="0" applyFont="1" applyBorder="1" applyAlignment="1">
      <alignment horizontal="left" vertical="center"/>
    </xf>
    <xf numFmtId="0" fontId="89" fillId="0" borderId="0" xfId="0" applyFont="1" applyAlignment="1">
      <alignment vertical="center" wrapText="1"/>
    </xf>
    <xf numFmtId="0" fontId="89" fillId="0" borderId="49" xfId="0" applyFont="1" applyBorder="1" applyAlignment="1">
      <alignment vertical="center" wrapText="1"/>
    </xf>
    <xf numFmtId="0" fontId="90" fillId="0" borderId="53" xfId="0" applyFont="1" applyBorder="1" applyAlignment="1">
      <alignment horizontal="left" vertical="center" wrapText="1"/>
    </xf>
    <xf numFmtId="0" fontId="89" fillId="0" borderId="46" xfId="0" applyFont="1" applyBorder="1" applyAlignment="1">
      <alignment horizontal="left" vertical="center" wrapText="1"/>
    </xf>
    <xf numFmtId="0" fontId="89" fillId="0" borderId="31" xfId="0" applyFont="1" applyBorder="1" applyAlignment="1">
      <alignment horizontal="left" vertical="center" wrapText="1"/>
    </xf>
    <xf numFmtId="0" fontId="89" fillId="3" borderId="31" xfId="0" applyFont="1" applyFill="1" applyBorder="1" applyAlignment="1">
      <alignment horizontal="left" vertical="center" wrapText="1"/>
    </xf>
    <xf numFmtId="0" fontId="89" fillId="0" borderId="31" xfId="0" applyFont="1" applyBorder="1" applyAlignment="1">
      <alignment vertical="center" wrapText="1"/>
    </xf>
    <xf numFmtId="1" fontId="67" fillId="2" borderId="32" xfId="0" applyNumberFormat="1" applyFont="1" applyFill="1" applyBorder="1" applyAlignment="1">
      <alignment horizontal="center" vertical="center"/>
    </xf>
    <xf numFmtId="1" fontId="67" fillId="2" borderId="33" xfId="0" applyNumberFormat="1" applyFont="1" applyFill="1" applyBorder="1" applyAlignment="1">
      <alignment horizontal="center" vertical="center"/>
    </xf>
    <xf numFmtId="1" fontId="67" fillId="2" borderId="31" xfId="0" applyNumberFormat="1" applyFont="1" applyFill="1" applyBorder="1" applyAlignment="1">
      <alignment horizontal="center" vertical="center"/>
    </xf>
    <xf numFmtId="0" fontId="27" fillId="3" borderId="33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left" vertical="center" wrapText="1"/>
    </xf>
    <xf numFmtId="0" fontId="26" fillId="2" borderId="30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left" vertical="center" wrapText="1"/>
    </xf>
    <xf numFmtId="1" fontId="26" fillId="2" borderId="33" xfId="0" applyNumberFormat="1" applyFont="1" applyFill="1" applyBorder="1" applyAlignment="1">
      <alignment horizontal="center" vertical="center" wrapText="1"/>
    </xf>
    <xf numFmtId="1" fontId="26" fillId="2" borderId="31" xfId="0" applyNumberFormat="1" applyFont="1" applyFill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left" vertical="center" wrapText="1"/>
    </xf>
    <xf numFmtId="1" fontId="67" fillId="2" borderId="33" xfId="0" quotePrefix="1" applyNumberFormat="1" applyFont="1" applyFill="1" applyBorder="1" applyAlignment="1">
      <alignment horizontal="center" vertical="center"/>
    </xf>
    <xf numFmtId="1" fontId="67" fillId="2" borderId="31" xfId="0" quotePrefix="1" applyNumberFormat="1" applyFont="1" applyFill="1" applyBorder="1" applyAlignment="1">
      <alignment horizontal="center" vertical="center"/>
    </xf>
    <xf numFmtId="0" fontId="68" fillId="9" borderId="33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85" fillId="2" borderId="0" xfId="0" applyFont="1" applyFill="1" applyAlignment="1">
      <alignment horizontal="left" vertical="center" wrapText="1"/>
    </xf>
    <xf numFmtId="0" fontId="26" fillId="2" borderId="32" xfId="0" applyFont="1" applyFill="1" applyBorder="1" applyAlignment="1">
      <alignment horizontal="left" vertical="center"/>
    </xf>
    <xf numFmtId="1" fontId="67" fillId="2" borderId="32" xfId="0" quotePrefix="1" applyNumberFormat="1" applyFont="1" applyFill="1" applyBorder="1" applyAlignment="1">
      <alignment horizontal="center" vertical="center"/>
    </xf>
    <xf numFmtId="1" fontId="44" fillId="0" borderId="32" xfId="0" quotePrefix="1" applyNumberFormat="1" applyFont="1" applyBorder="1" applyAlignment="1">
      <alignment horizontal="center" vertical="center" wrapText="1"/>
    </xf>
    <xf numFmtId="1" fontId="44" fillId="0" borderId="32" xfId="0" applyNumberFormat="1" applyFont="1" applyBorder="1" applyAlignment="1">
      <alignment horizontal="center" vertical="center" wrapText="1"/>
    </xf>
    <xf numFmtId="0" fontId="36" fillId="0" borderId="32" xfId="0" applyFont="1" applyBorder="1" applyAlignment="1">
      <alignment horizontal="left" vertical="center" wrapText="1"/>
    </xf>
    <xf numFmtId="0" fontId="37" fillId="10" borderId="32" xfId="0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left" vertical="center" wrapText="1"/>
    </xf>
    <xf numFmtId="0" fontId="22" fillId="5" borderId="32" xfId="0" applyFont="1" applyFill="1" applyBorder="1" applyAlignment="1">
      <alignment horizontal="center" vertical="center" wrapText="1"/>
    </xf>
    <xf numFmtId="1" fontId="80" fillId="0" borderId="32" xfId="0" quotePrefix="1" applyNumberFormat="1" applyFont="1" applyBorder="1" applyAlignment="1">
      <alignment horizontal="left" vertical="center" wrapText="1"/>
    </xf>
    <xf numFmtId="1" fontId="80" fillId="0" borderId="32" xfId="0" applyNumberFormat="1" applyFont="1" applyBorder="1" applyAlignment="1">
      <alignment horizontal="left" vertical="center" wrapText="1"/>
    </xf>
    <xf numFmtId="0" fontId="22" fillId="5" borderId="32" xfId="0" applyFont="1" applyFill="1" applyBorder="1" applyAlignment="1">
      <alignment horizontal="center" vertical="center"/>
    </xf>
    <xf numFmtId="1" fontId="44" fillId="0" borderId="32" xfId="0" quotePrefix="1" applyNumberFormat="1" applyFont="1" applyBorder="1" applyAlignment="1">
      <alignment horizontal="left" vertical="center" wrapText="1"/>
    </xf>
    <xf numFmtId="1" fontId="44" fillId="0" borderId="32" xfId="0" applyNumberFormat="1" applyFont="1" applyBorder="1" applyAlignment="1">
      <alignment horizontal="left" vertical="center" wrapText="1"/>
    </xf>
    <xf numFmtId="0" fontId="22" fillId="11" borderId="8" xfId="0" applyFont="1" applyFill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center" vertical="center"/>
    </xf>
    <xf numFmtId="16" fontId="23" fillId="0" borderId="8" xfId="0" quotePrefix="1" applyNumberFormat="1" applyFont="1" applyBorder="1" applyAlignment="1">
      <alignment horizontal="center" vertical="center"/>
    </xf>
    <xf numFmtId="0" fontId="67" fillId="0" borderId="17" xfId="0" applyFont="1" applyBorder="1" applyAlignment="1">
      <alignment horizontal="center" vertical="center" wrapText="1"/>
    </xf>
    <xf numFmtId="0" fontId="67" fillId="0" borderId="18" xfId="0" applyFont="1" applyBorder="1" applyAlignment="1">
      <alignment horizontal="center" vertical="center" wrapText="1"/>
    </xf>
    <xf numFmtId="0" fontId="67" fillId="0" borderId="19" xfId="0" applyFont="1" applyBorder="1" applyAlignment="1">
      <alignment horizontal="center" vertical="center" wrapText="1"/>
    </xf>
    <xf numFmtId="0" fontId="67" fillId="0" borderId="20" xfId="0" applyFont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7" fillId="0" borderId="21" xfId="0" applyFont="1" applyBorder="1" applyAlignment="1">
      <alignment horizontal="center" vertical="center" wrapText="1"/>
    </xf>
    <xf numFmtId="0" fontId="67" fillId="0" borderId="25" xfId="0" applyFont="1" applyBorder="1" applyAlignment="1">
      <alignment horizontal="center" vertical="center" wrapText="1"/>
    </xf>
    <xf numFmtId="0" fontId="67" fillId="0" borderId="22" xfId="0" applyFont="1" applyBorder="1" applyAlignment="1">
      <alignment horizontal="center" vertical="center" wrapText="1"/>
    </xf>
    <xf numFmtId="0" fontId="67" fillId="0" borderId="26" xfId="0" applyFont="1" applyBorder="1" applyAlignment="1">
      <alignment horizontal="center" vertical="center" wrapText="1"/>
    </xf>
    <xf numFmtId="0" fontId="39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21" xfId="0" applyBorder="1" applyAlignment="1">
      <alignment vertical="center" wrapText="1"/>
    </xf>
    <xf numFmtId="0" fontId="30" fillId="2" borderId="33" xfId="0" quotePrefix="1" applyFont="1" applyFill="1" applyBorder="1" applyAlignment="1">
      <alignment horizontal="center" vertical="center" wrapText="1"/>
    </xf>
    <xf numFmtId="0" fontId="30" fillId="2" borderId="30" xfId="0" quotePrefix="1" applyFont="1" applyFill="1" applyBorder="1" applyAlignment="1">
      <alignment horizontal="center" vertical="center" wrapText="1"/>
    </xf>
    <xf numFmtId="0" fontId="30" fillId="2" borderId="31" xfId="0" quotePrefix="1" applyFont="1" applyFill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77" fillId="2" borderId="33" xfId="0" quotePrefix="1" applyFont="1" applyFill="1" applyBorder="1" applyAlignment="1">
      <alignment horizontal="center" vertical="center" wrapText="1"/>
    </xf>
    <xf numFmtId="0" fontId="77" fillId="2" borderId="30" xfId="0" quotePrefix="1" applyFont="1" applyFill="1" applyBorder="1" applyAlignment="1">
      <alignment horizontal="center" vertical="center" wrapText="1"/>
    </xf>
    <xf numFmtId="0" fontId="77" fillId="2" borderId="31" xfId="0" quotePrefix="1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1" fontId="26" fillId="2" borderId="32" xfId="0" applyNumberFormat="1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36" fillId="9" borderId="8" xfId="0" applyFont="1" applyFill="1" applyBorder="1" applyAlignment="1">
      <alignment horizontal="left" vertical="center" wrapText="1"/>
    </xf>
    <xf numFmtId="0" fontId="27" fillId="0" borderId="33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" fontId="24" fillId="2" borderId="32" xfId="0" applyNumberFormat="1" applyFont="1" applyFill="1" applyBorder="1" applyAlignment="1">
      <alignment horizontal="left" vertical="center" wrapText="1"/>
    </xf>
    <xf numFmtId="0" fontId="27" fillId="3" borderId="23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 wrapText="1"/>
    </xf>
    <xf numFmtId="0" fontId="77" fillId="0" borderId="33" xfId="2" applyFont="1" applyBorder="1" applyAlignment="1">
      <alignment horizontal="center" vertical="center"/>
    </xf>
    <xf numFmtId="0" fontId="77" fillId="0" borderId="30" xfId="2" applyFont="1" applyBorder="1" applyAlignment="1">
      <alignment horizontal="center" vertical="center"/>
    </xf>
    <xf numFmtId="1" fontId="37" fillId="5" borderId="33" xfId="2" applyNumberFormat="1" applyFont="1" applyFill="1" applyBorder="1" applyAlignment="1">
      <alignment horizontal="center" vertical="center" wrapText="1"/>
    </xf>
    <xf numFmtId="1" fontId="37" fillId="5" borderId="30" xfId="2" applyNumberFormat="1" applyFont="1" applyFill="1" applyBorder="1" applyAlignment="1">
      <alignment horizontal="center" vertical="center" wrapText="1"/>
    </xf>
    <xf numFmtId="0" fontId="37" fillId="5" borderId="33" xfId="2" applyFont="1" applyFill="1" applyBorder="1" applyAlignment="1">
      <alignment horizontal="center" vertical="center" wrapText="1"/>
    </xf>
    <xf numFmtId="0" fontId="37" fillId="5" borderId="30" xfId="2" applyFont="1" applyFill="1" applyBorder="1" applyAlignment="1">
      <alignment horizontal="center" vertical="center" wrapText="1"/>
    </xf>
    <xf numFmtId="0" fontId="37" fillId="0" borderId="33" xfId="2" applyFont="1" applyBorder="1" applyAlignment="1">
      <alignment horizontal="center"/>
    </xf>
    <xf numFmtId="0" fontId="37" fillId="0" borderId="30" xfId="2" applyFont="1" applyBorder="1" applyAlignment="1">
      <alignment horizontal="center"/>
    </xf>
    <xf numFmtId="0" fontId="89" fillId="0" borderId="52" xfId="0" applyFont="1" applyBorder="1" applyAlignment="1">
      <alignment horizontal="center" vertical="center"/>
    </xf>
    <xf numFmtId="0" fontId="89" fillId="0" borderId="53" xfId="0" applyFont="1" applyBorder="1" applyAlignment="1">
      <alignment horizontal="center" vertical="center"/>
    </xf>
    <xf numFmtId="0" fontId="90" fillId="0" borderId="54" xfId="0" applyFont="1" applyBorder="1" applyAlignment="1">
      <alignment horizontal="left" vertical="center"/>
    </xf>
    <xf numFmtId="0" fontId="90" fillId="0" borderId="52" xfId="0" applyFont="1" applyBorder="1" applyAlignment="1">
      <alignment horizontal="left" vertical="center"/>
    </xf>
    <xf numFmtId="0" fontId="90" fillId="0" borderId="53" xfId="0" applyFont="1" applyBorder="1" applyAlignment="1">
      <alignment horizontal="left" vertical="center"/>
    </xf>
    <xf numFmtId="0" fontId="89" fillId="0" borderId="44" xfId="0" applyFont="1" applyBorder="1" applyAlignment="1">
      <alignment horizontal="center" vertical="center"/>
    </xf>
    <xf numFmtId="0" fontId="89" fillId="0" borderId="23" xfId="0" applyFont="1" applyBorder="1" applyAlignment="1">
      <alignment horizontal="center" vertical="center"/>
    </xf>
    <xf numFmtId="0" fontId="89" fillId="0" borderId="47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23" xfId="0" applyFont="1" applyBorder="1" applyAlignment="1">
      <alignment horizontal="left" vertical="center"/>
    </xf>
    <xf numFmtId="0" fontId="89" fillId="0" borderId="24" xfId="0" applyFont="1" applyBorder="1" applyAlignment="1">
      <alignment horizontal="center" vertical="center"/>
    </xf>
    <xf numFmtId="0" fontId="89" fillId="0" borderId="48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49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89" fillId="0" borderId="48" xfId="0" applyFont="1" applyBorder="1" applyAlignment="1">
      <alignment horizontal="left" vertical="center"/>
    </xf>
    <xf numFmtId="0" fontId="89" fillId="0" borderId="0" xfId="0" applyFont="1" applyAlignment="1">
      <alignment horizontal="left" vertical="center" shrinkToFit="1"/>
    </xf>
  </cellXfs>
  <cellStyles count="13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2" xfId="137" xr:uid="{4011D1BC-3A2D-4379-AAED-A111381680BC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cid:d815e558-c877-4c51-ae40-7e21ff4681c1@AUSP282.PROD.OUTLOOK.COM" TargetMode="External"/><Relationship Id="rId5" Type="http://schemas.openxmlformats.org/officeDocument/2006/relationships/image" Target="../media/image15.jpeg"/><Relationship Id="rId4" Type="http://schemas.openxmlformats.org/officeDocument/2006/relationships/image" Target="cid:e8a892e6-b1dd-4962-934c-47afc012bd6b@AUSP282.PROD.OUTLOOK.COM" TargetMode="Externa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4</xdr:row>
      <xdr:rowOff>95251</xdr:rowOff>
    </xdr:from>
    <xdr:to>
      <xdr:col>16</xdr:col>
      <xdr:colOff>2405062</xdr:colOff>
      <xdr:row>8</xdr:row>
      <xdr:rowOff>26104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83500" y="1643064"/>
          <a:ext cx="4667250" cy="2931228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500063</xdr:colOff>
      <xdr:row>102</xdr:row>
      <xdr:rowOff>1071561</xdr:rowOff>
    </xdr:from>
    <xdr:to>
      <xdr:col>14</xdr:col>
      <xdr:colOff>616534</xdr:colOff>
      <xdr:row>103</xdr:row>
      <xdr:rowOff>3238498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50CDA2-3BF9-AF07-A034-C94DD2E8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25876" y="44815124"/>
          <a:ext cx="5236158" cy="3333749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500062</xdr:colOff>
      <xdr:row>104</xdr:row>
      <xdr:rowOff>95250</xdr:rowOff>
    </xdr:from>
    <xdr:to>
      <xdr:col>14</xdr:col>
      <xdr:colOff>523874</xdr:colOff>
      <xdr:row>104</xdr:row>
      <xdr:rowOff>3237388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F6CB9D-A30F-DEB1-C528-00337C77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25875" y="48291750"/>
          <a:ext cx="5143499" cy="314213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113</xdr:row>
      <xdr:rowOff>309562</xdr:rowOff>
    </xdr:from>
    <xdr:to>
      <xdr:col>16</xdr:col>
      <xdr:colOff>1244360</xdr:colOff>
      <xdr:row>114</xdr:row>
      <xdr:rowOff>2571749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5278CF-1435-288D-9914-421579BE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44750" y="60150375"/>
          <a:ext cx="8745298" cy="2976562"/>
        </a:xfrm>
        <a:prstGeom prst="rect">
          <a:avLst/>
        </a:prstGeom>
      </xdr:spPr>
    </xdr:pic>
    <xdr:clientData/>
  </xdr:twoCellAnchor>
  <xdr:twoCellAnchor editAs="oneCell">
    <xdr:from>
      <xdr:col>11</xdr:col>
      <xdr:colOff>404813</xdr:colOff>
      <xdr:row>115</xdr:row>
      <xdr:rowOff>0</xdr:rowOff>
    </xdr:from>
    <xdr:to>
      <xdr:col>15</xdr:col>
      <xdr:colOff>119063</xdr:colOff>
      <xdr:row>115</xdr:row>
      <xdr:rowOff>2900688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E2D1EFF-8909-1241-D2A0-780DA85A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07001" y="63507938"/>
          <a:ext cx="4214812" cy="290068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116</xdr:row>
      <xdr:rowOff>47625</xdr:rowOff>
    </xdr:from>
    <xdr:to>
      <xdr:col>14</xdr:col>
      <xdr:colOff>714375</xdr:colOff>
      <xdr:row>116</xdr:row>
      <xdr:rowOff>2948313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B282EAB-D075-4BFB-A6E6-F2BE9CE5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45063" y="66508313"/>
          <a:ext cx="4214812" cy="2900688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</xdr:colOff>
      <xdr:row>117</xdr:row>
      <xdr:rowOff>47624</xdr:rowOff>
    </xdr:from>
    <xdr:to>
      <xdr:col>13</xdr:col>
      <xdr:colOff>44902</xdr:colOff>
      <xdr:row>118</xdr:row>
      <xdr:rowOff>190499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F60784-6B56-61A3-1237-01B69FE0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0" y="69461062"/>
          <a:ext cx="2759527" cy="3095625"/>
        </a:xfrm>
        <a:prstGeom prst="rect">
          <a:avLst/>
        </a:prstGeom>
      </xdr:spPr>
    </xdr:pic>
    <xdr:clientData/>
  </xdr:twoCellAnchor>
  <xdr:twoCellAnchor editAs="oneCell">
    <xdr:from>
      <xdr:col>12</xdr:col>
      <xdr:colOff>1166813</xdr:colOff>
      <xdr:row>117</xdr:row>
      <xdr:rowOff>2762250</xdr:rowOff>
    </xdr:from>
    <xdr:to>
      <xdr:col>16</xdr:col>
      <xdr:colOff>119062</xdr:colOff>
      <xdr:row>118</xdr:row>
      <xdr:rowOff>2774615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403B380-2379-4E54-8085-E7F31141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21563" y="72175688"/>
          <a:ext cx="2643187" cy="2965115"/>
        </a:xfrm>
        <a:prstGeom prst="rect">
          <a:avLst/>
        </a:prstGeom>
      </xdr:spPr>
    </xdr:pic>
    <xdr:clientData/>
  </xdr:twoCellAnchor>
  <xdr:twoCellAnchor editAs="oneCell">
    <xdr:from>
      <xdr:col>12</xdr:col>
      <xdr:colOff>785813</xdr:colOff>
      <xdr:row>119</xdr:row>
      <xdr:rowOff>881063</xdr:rowOff>
    </xdr:from>
    <xdr:to>
      <xdr:col>15</xdr:col>
      <xdr:colOff>424238</xdr:colOff>
      <xdr:row>119</xdr:row>
      <xdr:rowOff>2300486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DF34663-6F75-84DD-DE10-717C06D0E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40563" y="76200001"/>
          <a:ext cx="2686425" cy="1419423"/>
        </a:xfrm>
        <a:prstGeom prst="rect">
          <a:avLst/>
        </a:prstGeom>
      </xdr:spPr>
    </xdr:pic>
    <xdr:clientData/>
  </xdr:twoCellAnchor>
  <xdr:oneCellAnchor>
    <xdr:from>
      <xdr:col>12</xdr:col>
      <xdr:colOff>785813</xdr:colOff>
      <xdr:row>120</xdr:row>
      <xdr:rowOff>881063</xdr:rowOff>
    </xdr:from>
    <xdr:ext cx="2686425" cy="1419423"/>
    <xdr:pic>
      <xdr:nvPicPr>
        <xdr:cNvPr id="17" name="Picture 16">
          <a:extLst>
            <a:ext uri="{FF2B5EF4-FFF2-40B4-BE49-F238E27FC236}">
              <a16:creationId xmlns:a16="http://schemas.microsoft.com/office/drawing/2014/main" id="{09044080-28B3-47C1-92EA-0AB983BA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740563" y="76200001"/>
          <a:ext cx="2686425" cy="141942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7810500</xdr:colOff>
      <xdr:row>0</xdr:row>
      <xdr:rowOff>114300</xdr:rowOff>
    </xdr:from>
    <xdr:to>
      <xdr:col>2</xdr:col>
      <xdr:colOff>12477750</xdr:colOff>
      <xdr:row>3</xdr:row>
      <xdr:rowOff>340428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9D54A-7F9C-4084-936C-CDFAB0F9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25400" y="114300"/>
          <a:ext cx="4667250" cy="29312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592112</xdr:colOff>
      <xdr:row>28</xdr:row>
      <xdr:rowOff>142873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83E91C04-C26B-D903-E0F3-33B99079F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18112" cy="5476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25400</xdr:rowOff>
    </xdr:from>
    <xdr:to>
      <xdr:col>5</xdr:col>
      <xdr:colOff>429895</xdr:colOff>
      <xdr:row>4</xdr:row>
      <xdr:rowOff>60469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4EEFA-234C-4B3E-A3C4-0AAB539E0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25400"/>
          <a:ext cx="1811020" cy="911369"/>
        </a:xfrm>
        <a:prstGeom prst="rect">
          <a:avLst/>
        </a:prstGeom>
      </xdr:spPr>
    </xdr:pic>
    <xdr:clientData/>
  </xdr:twoCellAnchor>
  <xdr:twoCellAnchor editAs="oneCell">
    <xdr:from>
      <xdr:col>19</xdr:col>
      <xdr:colOff>237859</xdr:colOff>
      <xdr:row>17</xdr:row>
      <xdr:rowOff>7620</xdr:rowOff>
    </xdr:from>
    <xdr:to>
      <xdr:col>22</xdr:col>
      <xdr:colOff>401956</xdr:colOff>
      <xdr:row>20</xdr:row>
      <xdr:rowOff>182948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682F11-2935-4D4B-B273-4C5400D91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0959" y="2198370"/>
          <a:ext cx="1583322" cy="1194503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39</xdr:row>
      <xdr:rowOff>2540</xdr:rowOff>
    </xdr:from>
    <xdr:to>
      <xdr:col>3</xdr:col>
      <xdr:colOff>254000</xdr:colOff>
      <xdr:row>47</xdr:row>
      <xdr:rowOff>11178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251DE5-6D06-4F34-B3B5-BFBF63CB5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9845040"/>
          <a:ext cx="1082675" cy="1532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1101090</xdr:colOff>
      <xdr:row>39</xdr:row>
      <xdr:rowOff>11430</xdr:rowOff>
    </xdr:from>
    <xdr:to>
      <xdr:col>6</xdr:col>
      <xdr:colOff>2816725</xdr:colOff>
      <xdr:row>47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046518-195D-4013-B533-FEAB250A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6840" y="9853930"/>
          <a:ext cx="1715635" cy="154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28809</xdr:colOff>
      <xdr:row>2</xdr:row>
      <xdr:rowOff>133350</xdr:rowOff>
    </xdr:from>
    <xdr:to>
      <xdr:col>14</xdr:col>
      <xdr:colOff>819150</xdr:colOff>
      <xdr:row>8</xdr:row>
      <xdr:rowOff>58975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A0E67C7-B18C-4BFF-806C-8E44C57F8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5909" y="381000"/>
          <a:ext cx="1819041" cy="1240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CORTEIZ/3-SS24/2-PRODUCTION/2-STYLE-FILE/CUTTING%20DOCKETS/BULK/DROP%204/ALCATRAZ%20HOODIE%202024%20OFF%20WHITE-%20CRTZ-1206%20-%20BABY%20BLUE.xlsx" TargetMode="External"/><Relationship Id="rId2" Type="http://schemas.microsoft.com/office/2019/04/relationships/externalLinkLongPath" Target="/sites/COMMERCIAL/Shared%20Documents/General/2-CUSTOMER-FOLDER/CORTEIZ/3-SS24/2-PRODUCTION/2-STYLE-FILE/CUTTING%20DOCKETS/BULK/DROP%204/ALCATRAZ%20HOODIE%202024%20OFF%20WHITE-%20CRTZ-1206%20-%20BABY%20BLUE.xlsx?BA8C57DC" TargetMode="External"/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138"/>
  <sheetViews>
    <sheetView tabSelected="1" view="pageBreakPreview" topLeftCell="A98" zoomScale="40" zoomScaleNormal="10" zoomScaleSheetLayoutView="40" zoomScalePageLayoutView="25" workbookViewId="0">
      <selection activeCell="B58" sqref="B58:C58"/>
    </sheetView>
  </sheetViews>
  <sheetFormatPr defaultColWidth="9.3046875" defaultRowHeight="16.3"/>
  <cols>
    <col min="1" max="1" width="8.3828125" style="41" customWidth="1"/>
    <col min="2" max="2" width="31.3046875" style="41" customWidth="1"/>
    <col min="3" max="3" width="26.69140625" style="41" customWidth="1"/>
    <col min="4" max="4" width="29.53515625" style="41" customWidth="1"/>
    <col min="5" max="5" width="29.3046875" style="41" customWidth="1"/>
    <col min="6" max="6" width="24.53515625" style="41" customWidth="1"/>
    <col min="7" max="7" width="20" style="42" customWidth="1"/>
    <col min="8" max="8" width="26.3046875" style="41" customWidth="1"/>
    <col min="9" max="9" width="23.3046875" style="41" customWidth="1"/>
    <col min="10" max="10" width="20.3828125" style="41" customWidth="1"/>
    <col min="11" max="11" width="22.3046875" style="41" customWidth="1"/>
    <col min="12" max="12" width="21.69140625" style="41" customWidth="1"/>
    <col min="13" max="13" width="19.3046875" style="41" customWidth="1"/>
    <col min="14" max="14" width="13.3828125" style="41" customWidth="1"/>
    <col min="15" max="15" width="12.69140625" style="41" customWidth="1"/>
    <col min="16" max="16" width="9.69140625" style="41" customWidth="1"/>
    <col min="17" max="17" width="38.15234375" style="41" customWidth="1"/>
    <col min="18" max="18" width="20.15234375" style="41" bestFit="1" customWidth="1"/>
    <col min="19" max="19" width="30.53515625" style="117" bestFit="1" customWidth="1"/>
    <col min="20" max="22" width="20.15234375" style="41" bestFit="1" customWidth="1"/>
    <col min="23" max="23" width="24.15234375" style="41" bestFit="1" customWidth="1"/>
    <col min="24" max="16384" width="9.3046875" style="41"/>
  </cols>
  <sheetData>
    <row r="1" spans="1:19" s="1" customFormat="1" ht="39">
      <c r="A1" s="44"/>
      <c r="B1" s="44"/>
      <c r="C1" s="44"/>
      <c r="D1" s="45"/>
      <c r="E1" s="44"/>
      <c r="F1" s="44"/>
      <c r="G1" s="44"/>
      <c r="H1" s="44"/>
      <c r="I1" s="44"/>
      <c r="J1" s="44"/>
      <c r="K1" s="44"/>
      <c r="L1" s="46"/>
      <c r="M1" s="46"/>
      <c r="N1" s="257" t="s">
        <v>67</v>
      </c>
      <c r="O1" s="257" t="s">
        <v>67</v>
      </c>
      <c r="P1" s="258" t="s">
        <v>68</v>
      </c>
      <c r="Q1" s="258"/>
      <c r="S1" s="103"/>
    </row>
    <row r="2" spans="1:19" s="1" customFormat="1" ht="23.1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6"/>
      <c r="M2" s="46"/>
      <c r="N2" s="257" t="s">
        <v>69</v>
      </c>
      <c r="O2" s="257" t="s">
        <v>69</v>
      </c>
      <c r="P2" s="259" t="s">
        <v>70</v>
      </c>
      <c r="Q2" s="259"/>
      <c r="S2" s="103"/>
    </row>
    <row r="3" spans="1:19" s="1" customFormat="1" ht="23.1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6"/>
      <c r="M3" s="46"/>
      <c r="N3" s="257" t="s">
        <v>71</v>
      </c>
      <c r="O3" s="257" t="s">
        <v>71</v>
      </c>
      <c r="P3" s="260" t="s">
        <v>73</v>
      </c>
      <c r="Q3" s="258"/>
      <c r="S3" s="103"/>
    </row>
    <row r="4" spans="1:19" s="2" customFormat="1" ht="33" customHeight="1" thickBot="1">
      <c r="B4" s="3" t="s">
        <v>117</v>
      </c>
      <c r="G4" s="4"/>
      <c r="S4" s="104"/>
    </row>
    <row r="5" spans="1:19" s="2" customFormat="1" ht="52.5" customHeight="1">
      <c r="B5" s="5" t="s">
        <v>0</v>
      </c>
      <c r="C5" s="5"/>
      <c r="D5" s="3"/>
      <c r="F5" s="6"/>
      <c r="G5" s="261" t="s">
        <v>147</v>
      </c>
      <c r="H5" s="262"/>
      <c r="I5" s="262"/>
      <c r="J5" s="262"/>
      <c r="K5" s="262"/>
      <c r="L5" s="262"/>
      <c r="M5" s="263"/>
      <c r="O5" s="168"/>
      <c r="S5" s="104"/>
    </row>
    <row r="6" spans="1:19" s="7" customFormat="1" ht="52.5" customHeight="1">
      <c r="B6" s="8" t="s">
        <v>40</v>
      </c>
      <c r="C6" s="8"/>
      <c r="D6" s="58" t="s">
        <v>146</v>
      </c>
      <c r="E6" s="99"/>
      <c r="F6" s="8"/>
      <c r="G6" s="264"/>
      <c r="H6" s="265"/>
      <c r="I6" s="265"/>
      <c r="J6" s="265"/>
      <c r="K6" s="265"/>
      <c r="L6" s="265"/>
      <c r="M6" s="266"/>
      <c r="N6" s="168"/>
      <c r="O6" s="9"/>
      <c r="P6" s="9"/>
      <c r="Q6" s="9"/>
      <c r="S6" s="105"/>
    </row>
    <row r="7" spans="1:19" s="7" customFormat="1" ht="52.5" customHeight="1">
      <c r="B7" s="8" t="s">
        <v>41</v>
      </c>
      <c r="C7" s="8"/>
      <c r="D7" s="58" t="s">
        <v>145</v>
      </c>
      <c r="E7" s="58"/>
      <c r="F7" s="8"/>
      <c r="G7" s="264"/>
      <c r="H7" s="265"/>
      <c r="I7" s="265"/>
      <c r="J7" s="265"/>
      <c r="K7" s="265"/>
      <c r="L7" s="265"/>
      <c r="M7" s="266"/>
      <c r="N7" s="9"/>
      <c r="O7" s="9"/>
      <c r="P7" s="9"/>
      <c r="Q7" s="9"/>
      <c r="S7" s="105"/>
    </row>
    <row r="8" spans="1:19" s="7" customFormat="1" ht="79.2" customHeight="1" thickBot="1">
      <c r="B8" s="8" t="s">
        <v>42</v>
      </c>
      <c r="C8" s="8"/>
      <c r="D8" s="275" t="s">
        <v>144</v>
      </c>
      <c r="E8" s="276"/>
      <c r="F8" s="277"/>
      <c r="G8" s="267"/>
      <c r="H8" s="268"/>
      <c r="I8" s="268"/>
      <c r="J8" s="268"/>
      <c r="K8" s="268"/>
      <c r="L8" s="268"/>
      <c r="M8" s="269"/>
      <c r="N8" s="9"/>
      <c r="O8" s="9"/>
      <c r="P8" s="9"/>
      <c r="Q8" s="9"/>
      <c r="S8" s="105"/>
    </row>
    <row r="9" spans="1:19" s="10" customFormat="1" ht="32.6">
      <c r="B9" s="11" t="s">
        <v>1</v>
      </c>
      <c r="C9" s="11"/>
      <c r="D9" s="170" t="s">
        <v>148</v>
      </c>
      <c r="E9" s="12"/>
      <c r="F9" s="13"/>
      <c r="G9" s="14"/>
      <c r="H9" s="13"/>
      <c r="I9" s="13"/>
      <c r="J9" s="13"/>
      <c r="K9" s="13"/>
      <c r="L9" s="13"/>
      <c r="M9" s="13"/>
      <c r="N9" s="13"/>
      <c r="O9" s="13"/>
      <c r="P9" s="13"/>
      <c r="Q9" s="13"/>
      <c r="S9" s="106"/>
    </row>
    <row r="10" spans="1:19" s="10" customFormat="1" ht="32.6">
      <c r="B10" s="100" t="s">
        <v>2</v>
      </c>
      <c r="C10" s="15"/>
      <c r="D10" s="61" t="s">
        <v>113</v>
      </c>
      <c r="E10" s="16"/>
      <c r="F10" s="16"/>
      <c r="G10" s="17"/>
      <c r="H10" s="16"/>
      <c r="I10" s="18"/>
      <c r="J10" s="66" t="s">
        <v>43</v>
      </c>
      <c r="K10" s="18"/>
      <c r="L10" s="18" t="s">
        <v>137</v>
      </c>
      <c r="M10" s="18"/>
      <c r="N10" s="19"/>
      <c r="O10" s="19"/>
      <c r="P10" s="19"/>
      <c r="Q10" s="19"/>
      <c r="S10" s="106"/>
    </row>
    <row r="11" spans="1:19" s="10" customFormat="1" ht="130.5" customHeight="1">
      <c r="B11" s="18" t="s">
        <v>3</v>
      </c>
      <c r="C11" s="18"/>
      <c r="D11" s="271">
        <v>45653</v>
      </c>
      <c r="E11" s="272"/>
      <c r="F11" s="272"/>
      <c r="G11" s="20"/>
      <c r="H11" s="21"/>
      <c r="I11" s="18"/>
      <c r="J11" s="66" t="s">
        <v>4</v>
      </c>
      <c r="K11" s="18"/>
      <c r="L11" s="274" t="s">
        <v>153</v>
      </c>
      <c r="M11" s="274"/>
      <c r="N11" s="274"/>
      <c r="O11" s="274"/>
      <c r="P11" s="274"/>
      <c r="Q11" s="274"/>
      <c r="S11" s="106"/>
    </row>
    <row r="12" spans="1:19" s="10" customFormat="1" ht="32.6">
      <c r="B12" s="18" t="s">
        <v>5</v>
      </c>
      <c r="C12" s="18"/>
      <c r="D12" s="22"/>
      <c r="E12" s="18"/>
      <c r="F12" s="18"/>
      <c r="G12" s="23"/>
      <c r="H12" s="24"/>
      <c r="I12" s="18"/>
      <c r="J12" s="66" t="s">
        <v>38</v>
      </c>
      <c r="L12" s="18" t="s">
        <v>149</v>
      </c>
      <c r="M12" s="18"/>
      <c r="N12" s="18"/>
      <c r="O12" s="24"/>
      <c r="P12" s="24"/>
      <c r="Q12" s="19"/>
      <c r="S12" s="106"/>
    </row>
    <row r="13" spans="1:19" s="10" customFormat="1" ht="32.6">
      <c r="B13" s="273"/>
      <c r="C13" s="273"/>
      <c r="D13" s="273"/>
      <c r="E13" s="273"/>
      <c r="F13" s="273"/>
      <c r="G13" s="23"/>
      <c r="H13" s="24"/>
      <c r="I13" s="18"/>
      <c r="J13" s="66" t="s">
        <v>6</v>
      </c>
      <c r="K13" s="18"/>
      <c r="L13" s="18" t="s">
        <v>114</v>
      </c>
      <c r="M13" s="18"/>
      <c r="N13" s="24"/>
      <c r="O13" s="19"/>
      <c r="P13" s="19"/>
      <c r="Q13" s="24"/>
      <c r="S13" s="106"/>
    </row>
    <row r="14" spans="1:19" s="10" customFormat="1" ht="44.15">
      <c r="B14" s="18" t="s">
        <v>47</v>
      </c>
      <c r="C14" s="18"/>
      <c r="D14" s="18" t="s">
        <v>7</v>
      </c>
      <c r="E14" s="18"/>
      <c r="F14" s="18"/>
      <c r="G14" s="25"/>
      <c r="H14" s="18"/>
      <c r="I14" s="18"/>
      <c r="J14" s="66" t="s">
        <v>8</v>
      </c>
      <c r="K14" s="18"/>
      <c r="L14" s="126" t="s">
        <v>150</v>
      </c>
      <c r="M14" s="19"/>
      <c r="N14" s="19"/>
      <c r="O14" s="19"/>
      <c r="P14" s="19"/>
      <c r="Q14" s="19"/>
      <c r="S14" s="106"/>
    </row>
    <row r="15" spans="1:19" s="10" customFormat="1" ht="32.700000000000003" customHeight="1">
      <c r="B15" s="26" t="s">
        <v>59</v>
      </c>
      <c r="C15" s="26"/>
      <c r="D15" s="26"/>
      <c r="E15" s="11"/>
      <c r="F15" s="11"/>
      <c r="G15" s="27"/>
      <c r="H15" s="11"/>
      <c r="I15" s="11"/>
      <c r="J15" s="11"/>
      <c r="K15" s="11"/>
      <c r="L15" s="11"/>
      <c r="M15" s="11"/>
      <c r="N15" s="11"/>
      <c r="O15" s="11"/>
      <c r="P15" s="11"/>
      <c r="Q15" s="11"/>
      <c r="S15" s="106"/>
    </row>
    <row r="16" spans="1:19" s="28" customFormat="1" ht="18.7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S16" s="107"/>
    </row>
    <row r="17" spans="2:23" s="85" customFormat="1" ht="53.15">
      <c r="B17" s="81"/>
      <c r="C17" s="171" t="s">
        <v>66</v>
      </c>
      <c r="D17" s="171" t="s">
        <v>9</v>
      </c>
      <c r="E17" s="83" t="s">
        <v>51</v>
      </c>
      <c r="F17" s="83"/>
      <c r="G17" s="83"/>
      <c r="H17" s="83" t="s">
        <v>55</v>
      </c>
      <c r="I17" s="83" t="s">
        <v>10</v>
      </c>
      <c r="J17" s="83" t="s">
        <v>52</v>
      </c>
      <c r="K17" s="83" t="s">
        <v>53</v>
      </c>
      <c r="L17" s="83" t="s">
        <v>87</v>
      </c>
      <c r="M17" s="83"/>
      <c r="N17" s="83"/>
      <c r="O17" s="83"/>
      <c r="P17" s="83"/>
      <c r="Q17" s="173" t="s">
        <v>11</v>
      </c>
      <c r="S17" s="108"/>
    </row>
    <row r="18" spans="2:23" s="85" customFormat="1" ht="85.5" customHeight="1">
      <c r="B18" s="172" t="s">
        <v>12</v>
      </c>
      <c r="C18" s="136"/>
      <c r="D18" s="87" t="s">
        <v>151</v>
      </c>
      <c r="E18" s="88"/>
      <c r="F18" s="133"/>
      <c r="G18" s="133"/>
      <c r="H18" s="133">
        <v>0</v>
      </c>
      <c r="I18" s="133">
        <v>1</v>
      </c>
      <c r="J18" s="133">
        <v>0</v>
      </c>
      <c r="K18" s="133">
        <v>0</v>
      </c>
      <c r="L18" s="133">
        <v>0</v>
      </c>
      <c r="M18" s="133"/>
      <c r="N18" s="89"/>
      <c r="O18" s="89"/>
      <c r="P18" s="89"/>
      <c r="Q18" s="90">
        <f>SUM(E18:P18)</f>
        <v>1</v>
      </c>
      <c r="R18" s="175"/>
      <c r="S18" s="176"/>
      <c r="T18" s="175"/>
      <c r="U18" s="175"/>
      <c r="V18" s="175"/>
    </row>
    <row r="19" spans="2:23" s="85" customFormat="1" ht="81.75" customHeight="1">
      <c r="B19" s="172" t="s">
        <v>58</v>
      </c>
      <c r="C19" s="136"/>
      <c r="D19" s="88" t="str">
        <f>+D18</f>
        <v>BLACK/WHITE</v>
      </c>
      <c r="E19" s="88"/>
      <c r="F19" s="91"/>
      <c r="G19" s="91"/>
      <c r="H19" s="91">
        <f>+ROUND(H18*-5%,0)</f>
        <v>0</v>
      </c>
      <c r="I19" s="91">
        <v>2</v>
      </c>
      <c r="J19" s="91">
        <v>0</v>
      </c>
      <c r="K19" s="91">
        <f t="shared" ref="K19:L19" si="0">+ROUND(K18*-5%,0)</f>
        <v>0</v>
      </c>
      <c r="L19" s="91">
        <f t="shared" si="0"/>
        <v>0</v>
      </c>
      <c r="M19" s="91"/>
      <c r="N19" s="91"/>
      <c r="O19" s="91"/>
      <c r="P19" s="91"/>
      <c r="Q19" s="90">
        <f>SUM(E19:P19)</f>
        <v>2</v>
      </c>
      <c r="R19" s="91"/>
      <c r="S19" s="91"/>
      <c r="T19" s="91"/>
      <c r="U19" s="91"/>
      <c r="V19" s="91"/>
      <c r="W19" s="91"/>
    </row>
    <row r="20" spans="2:23" s="95" customFormat="1" ht="81.75" customHeight="1">
      <c r="B20" s="128" t="s">
        <v>91</v>
      </c>
      <c r="C20" s="129"/>
      <c r="D20" s="129"/>
      <c r="E20" s="130"/>
      <c r="F20" s="130"/>
      <c r="G20" s="130"/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/>
      <c r="N20" s="131"/>
      <c r="O20" s="131"/>
      <c r="P20" s="131"/>
      <c r="Q20" s="132">
        <f>SUM(F20:P20)</f>
        <v>0</v>
      </c>
      <c r="R20" s="177"/>
      <c r="S20" s="177"/>
      <c r="T20" s="177"/>
      <c r="U20" s="177"/>
      <c r="V20" s="177"/>
      <c r="W20" s="177"/>
    </row>
    <row r="21" spans="2:23" s="95" customFormat="1" ht="81.75" customHeight="1">
      <c r="B21" s="92" t="s">
        <v>13</v>
      </c>
      <c r="C21" s="92"/>
      <c r="D21" s="93" t="str">
        <f>+D19</f>
        <v>BLACK/WHITE</v>
      </c>
      <c r="E21" s="94"/>
      <c r="F21" s="134"/>
      <c r="G21" s="134"/>
      <c r="H21" s="134">
        <f>SUM(H18:H20)</f>
        <v>0</v>
      </c>
      <c r="I21" s="134">
        <f t="shared" ref="I21:L21" si="1">SUM(I18:I20)</f>
        <v>3</v>
      </c>
      <c r="J21" s="134">
        <f t="shared" si="1"/>
        <v>0</v>
      </c>
      <c r="K21" s="134">
        <f t="shared" si="1"/>
        <v>0</v>
      </c>
      <c r="L21" s="134">
        <f t="shared" si="1"/>
        <v>0</v>
      </c>
      <c r="M21" s="134"/>
      <c r="N21" s="134"/>
      <c r="O21" s="134"/>
      <c r="P21" s="134"/>
      <c r="Q21" s="134">
        <f>SUM(Q18:Q20)</f>
        <v>3</v>
      </c>
      <c r="S21" s="118"/>
    </row>
    <row r="22" spans="2:23" s="85" customFormat="1" ht="53.15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S22" s="108"/>
    </row>
    <row r="23" spans="2:23" s="85" customFormat="1" ht="53.15" hidden="1">
      <c r="B23" s="81"/>
      <c r="C23" s="82" t="s">
        <v>66</v>
      </c>
      <c r="D23" s="82" t="s">
        <v>9</v>
      </c>
      <c r="E23" s="83" t="s">
        <v>51</v>
      </c>
      <c r="F23" s="83" t="s">
        <v>97</v>
      </c>
      <c r="G23" s="83" t="s">
        <v>81</v>
      </c>
      <c r="H23" s="83" t="s">
        <v>55</v>
      </c>
      <c r="I23" s="83" t="s">
        <v>10</v>
      </c>
      <c r="J23" s="83" t="s">
        <v>52</v>
      </c>
      <c r="K23" s="83" t="s">
        <v>53</v>
      </c>
      <c r="L23" s="83" t="s">
        <v>87</v>
      </c>
      <c r="M23" s="83" t="s">
        <v>85</v>
      </c>
      <c r="N23" s="83"/>
      <c r="O23" s="83"/>
      <c r="P23" s="83"/>
      <c r="Q23" s="84" t="s">
        <v>11</v>
      </c>
      <c r="S23" s="108"/>
    </row>
    <row r="24" spans="2:23" s="85" customFormat="1" ht="53.15" hidden="1">
      <c r="B24" s="86" t="s">
        <v>12</v>
      </c>
      <c r="C24" s="127" t="s">
        <v>96</v>
      </c>
      <c r="D24" s="87" t="s">
        <v>36</v>
      </c>
      <c r="E24" s="88"/>
      <c r="F24" s="133">
        <v>24</v>
      </c>
      <c r="G24" s="133">
        <v>48</v>
      </c>
      <c r="H24" s="133">
        <v>124</v>
      </c>
      <c r="I24" s="133">
        <v>232</v>
      </c>
      <c r="J24" s="133">
        <v>204</v>
      </c>
      <c r="K24" s="133">
        <v>100</v>
      </c>
      <c r="L24" s="133">
        <v>44</v>
      </c>
      <c r="M24" s="133">
        <v>24</v>
      </c>
      <c r="N24" s="89"/>
      <c r="O24" s="89"/>
      <c r="P24" s="89"/>
      <c r="Q24" s="90">
        <f>SUM(E24:P24)</f>
        <v>800</v>
      </c>
      <c r="S24" s="108"/>
    </row>
    <row r="25" spans="2:23" s="85" customFormat="1" ht="53.15" hidden="1">
      <c r="B25" s="86" t="s">
        <v>58</v>
      </c>
      <c r="C25" s="127" t="str">
        <f>C24</f>
        <v>M-0324-KT-5141</v>
      </c>
      <c r="D25" s="88" t="str">
        <f>+D24</f>
        <v>WHITE</v>
      </c>
      <c r="E25" s="88"/>
      <c r="F25" s="91">
        <f>+ROUND(F24*0.05,0)</f>
        <v>1</v>
      </c>
      <c r="G25" s="91">
        <f t="shared" ref="G25:M25" si="2">+ROUND(G24*0.05,0)</f>
        <v>2</v>
      </c>
      <c r="H25" s="91">
        <f t="shared" si="2"/>
        <v>6</v>
      </c>
      <c r="I25" s="91">
        <f t="shared" si="2"/>
        <v>12</v>
      </c>
      <c r="J25" s="91">
        <f t="shared" si="2"/>
        <v>10</v>
      </c>
      <c r="K25" s="91">
        <f t="shared" si="2"/>
        <v>5</v>
      </c>
      <c r="L25" s="91">
        <f t="shared" si="2"/>
        <v>2</v>
      </c>
      <c r="M25" s="91">
        <f t="shared" si="2"/>
        <v>1</v>
      </c>
      <c r="N25" s="91"/>
      <c r="O25" s="91"/>
      <c r="P25" s="91"/>
      <c r="Q25" s="90">
        <f>SUM(E25:P25)</f>
        <v>39</v>
      </c>
      <c r="S25" s="108"/>
    </row>
    <row r="26" spans="2:23" s="95" customFormat="1" ht="59.15" hidden="1">
      <c r="B26" s="128" t="s">
        <v>91</v>
      </c>
      <c r="C26" s="129"/>
      <c r="D26" s="129"/>
      <c r="E26" s="130"/>
      <c r="F26" s="130">
        <v>0</v>
      </c>
      <c r="G26" s="130">
        <v>1</v>
      </c>
      <c r="H26" s="130">
        <v>1</v>
      </c>
      <c r="I26" s="130">
        <v>3</v>
      </c>
      <c r="J26" s="130">
        <v>1</v>
      </c>
      <c r="K26" s="130">
        <v>1</v>
      </c>
      <c r="L26" s="130">
        <v>0</v>
      </c>
      <c r="M26" s="130">
        <v>0</v>
      </c>
      <c r="N26" s="131"/>
      <c r="O26" s="131"/>
      <c r="P26" s="131"/>
      <c r="Q26" s="132">
        <f>SUM(F26:P26)</f>
        <v>7</v>
      </c>
    </row>
    <row r="27" spans="2:23" s="95" customFormat="1" ht="53.15" hidden="1">
      <c r="B27" s="92" t="s">
        <v>13</v>
      </c>
      <c r="C27" s="92"/>
      <c r="D27" s="93" t="str">
        <f>+D25</f>
        <v>WHITE</v>
      </c>
      <c r="E27" s="94"/>
      <c r="F27" s="134">
        <f>SUM(F24:F26)</f>
        <v>25</v>
      </c>
      <c r="G27" s="134">
        <f t="shared" ref="G27" si="3">SUM(G24:G26)</f>
        <v>51</v>
      </c>
      <c r="H27" s="134">
        <f t="shared" ref="H27" si="4">SUM(H24:H26)</f>
        <v>131</v>
      </c>
      <c r="I27" s="134">
        <f t="shared" ref="I27" si="5">SUM(I24:I26)</f>
        <v>247</v>
      </c>
      <c r="J27" s="134">
        <f t="shared" ref="J27" si="6">SUM(J24:J26)</f>
        <v>215</v>
      </c>
      <c r="K27" s="134">
        <f t="shared" ref="K27" si="7">SUM(K24:K26)</f>
        <v>106</v>
      </c>
      <c r="L27" s="134">
        <f t="shared" ref="L27" si="8">SUM(L24:L26)</f>
        <v>46</v>
      </c>
      <c r="M27" s="134">
        <f t="shared" ref="M27" si="9">SUM(M24:M26)</f>
        <v>25</v>
      </c>
      <c r="N27" s="134">
        <f t="shared" ref="N27" si="10">SUM(N24:N26)</f>
        <v>0</v>
      </c>
      <c r="O27" s="134">
        <f t="shared" ref="O27" si="11">SUM(O24:O26)</f>
        <v>0</v>
      </c>
      <c r="P27" s="134">
        <f t="shared" ref="P27" si="12">SUM(P24:P26)</f>
        <v>0</v>
      </c>
      <c r="Q27" s="134">
        <f>SUM(Q24:Q26)</f>
        <v>846</v>
      </c>
      <c r="S27" s="118"/>
    </row>
    <row r="28" spans="2:23" s="85" customFormat="1" ht="53.15" hidden="1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S28" s="108"/>
    </row>
    <row r="29" spans="2:23" s="85" customFormat="1" ht="53.15" hidden="1">
      <c r="B29" s="81"/>
      <c r="C29" s="82" t="s">
        <v>66</v>
      </c>
      <c r="D29" s="82" t="s">
        <v>9</v>
      </c>
      <c r="E29" s="83" t="s">
        <v>51</v>
      </c>
      <c r="F29" s="83" t="s">
        <v>97</v>
      </c>
      <c r="G29" s="83" t="s">
        <v>81</v>
      </c>
      <c r="H29" s="83" t="s">
        <v>55</v>
      </c>
      <c r="I29" s="83" t="s">
        <v>10</v>
      </c>
      <c r="J29" s="83" t="s">
        <v>52</v>
      </c>
      <c r="K29" s="83" t="s">
        <v>53</v>
      </c>
      <c r="L29" s="83" t="s">
        <v>87</v>
      </c>
      <c r="M29" s="83" t="s">
        <v>85</v>
      </c>
      <c r="N29" s="83"/>
      <c r="O29" s="83"/>
      <c r="P29" s="83"/>
      <c r="Q29" s="84" t="s">
        <v>11</v>
      </c>
      <c r="S29" s="108"/>
    </row>
    <row r="30" spans="2:23" s="85" customFormat="1" ht="53.15" hidden="1">
      <c r="B30" s="86" t="s">
        <v>12</v>
      </c>
      <c r="C30" s="127" t="s">
        <v>96</v>
      </c>
      <c r="D30" s="87" t="s">
        <v>92</v>
      </c>
      <c r="E30" s="88"/>
      <c r="F30" s="133">
        <v>18</v>
      </c>
      <c r="G30" s="133">
        <v>36</v>
      </c>
      <c r="H30" s="133">
        <v>93</v>
      </c>
      <c r="I30" s="133">
        <v>174</v>
      </c>
      <c r="J30" s="133">
        <v>153</v>
      </c>
      <c r="K30" s="133">
        <v>75</v>
      </c>
      <c r="L30" s="133">
        <v>33</v>
      </c>
      <c r="M30" s="133">
        <v>18</v>
      </c>
      <c r="N30" s="89"/>
      <c r="O30" s="89"/>
      <c r="P30" s="89"/>
      <c r="Q30" s="90">
        <f>SUM(E30:P30)</f>
        <v>600</v>
      </c>
      <c r="S30" s="108"/>
    </row>
    <row r="31" spans="2:23" s="85" customFormat="1" ht="53.15" hidden="1">
      <c r="B31" s="86" t="s">
        <v>58</v>
      </c>
      <c r="C31" s="127" t="str">
        <f>C30</f>
        <v>M-0324-KT-5141</v>
      </c>
      <c r="D31" s="88" t="str">
        <f>+D30</f>
        <v>WHISPER WHITE</v>
      </c>
      <c r="E31" s="88"/>
      <c r="F31" s="91">
        <f>+ROUND(F30*0.05,0)</f>
        <v>1</v>
      </c>
      <c r="G31" s="91">
        <f t="shared" ref="G31:M31" si="13">+ROUND(G30*0.05,0)</f>
        <v>2</v>
      </c>
      <c r="H31" s="91">
        <f t="shared" si="13"/>
        <v>5</v>
      </c>
      <c r="I31" s="91">
        <f t="shared" si="13"/>
        <v>9</v>
      </c>
      <c r="J31" s="91">
        <f t="shared" si="13"/>
        <v>8</v>
      </c>
      <c r="K31" s="91">
        <f t="shared" si="13"/>
        <v>4</v>
      </c>
      <c r="L31" s="91">
        <f t="shared" si="13"/>
        <v>2</v>
      </c>
      <c r="M31" s="91">
        <f t="shared" si="13"/>
        <v>1</v>
      </c>
      <c r="N31" s="91"/>
      <c r="O31" s="91"/>
      <c r="P31" s="91"/>
      <c r="Q31" s="90">
        <f>SUM(E31:P31)</f>
        <v>32</v>
      </c>
      <c r="S31" s="108"/>
    </row>
    <row r="32" spans="2:23" s="95" customFormat="1" ht="59.15" hidden="1">
      <c r="B32" s="128" t="s">
        <v>91</v>
      </c>
      <c r="C32" s="129"/>
      <c r="D32" s="129"/>
      <c r="E32" s="130"/>
      <c r="F32" s="130">
        <v>0</v>
      </c>
      <c r="G32" s="130">
        <v>1</v>
      </c>
      <c r="H32" s="130">
        <v>1</v>
      </c>
      <c r="I32" s="130">
        <v>3</v>
      </c>
      <c r="J32" s="130">
        <v>1</v>
      </c>
      <c r="K32" s="130">
        <v>1</v>
      </c>
      <c r="L32" s="130">
        <v>0</v>
      </c>
      <c r="M32" s="130">
        <v>0</v>
      </c>
      <c r="N32" s="131"/>
      <c r="O32" s="131"/>
      <c r="P32" s="131"/>
      <c r="Q32" s="132">
        <f>SUM(F32:P32)</f>
        <v>7</v>
      </c>
    </row>
    <row r="33" spans="2:19" s="95" customFormat="1" ht="53.15" hidden="1">
      <c r="B33" s="92" t="s">
        <v>13</v>
      </c>
      <c r="C33" s="92"/>
      <c r="D33" s="93" t="str">
        <f>+D31</f>
        <v>WHISPER WHITE</v>
      </c>
      <c r="E33" s="94"/>
      <c r="F33" s="134">
        <f>SUM(F30:F32)</f>
        <v>19</v>
      </c>
      <c r="G33" s="134">
        <f t="shared" ref="G33" si="14">SUM(G30:G32)</f>
        <v>39</v>
      </c>
      <c r="H33" s="134">
        <f t="shared" ref="H33" si="15">SUM(H30:H32)</f>
        <v>99</v>
      </c>
      <c r="I33" s="134">
        <f t="shared" ref="I33" si="16">SUM(I30:I32)</f>
        <v>186</v>
      </c>
      <c r="J33" s="134">
        <f t="shared" ref="J33" si="17">SUM(J30:J32)</f>
        <v>162</v>
      </c>
      <c r="K33" s="134">
        <f t="shared" ref="K33" si="18">SUM(K30:K32)</f>
        <v>80</v>
      </c>
      <c r="L33" s="134">
        <f t="shared" ref="L33" si="19">SUM(L30:L32)</f>
        <v>35</v>
      </c>
      <c r="M33" s="134">
        <f t="shared" ref="M33" si="20">SUM(M30:M32)</f>
        <v>19</v>
      </c>
      <c r="N33" s="134">
        <f t="shared" ref="N33" si="21">SUM(N30:N32)</f>
        <v>0</v>
      </c>
      <c r="O33" s="134">
        <f t="shared" ref="O33" si="22">SUM(O30:O32)</f>
        <v>0</v>
      </c>
      <c r="P33" s="134">
        <f t="shared" ref="P33" si="23">SUM(P30:P32)</f>
        <v>0</v>
      </c>
      <c r="Q33" s="134">
        <f>SUM(Q30:Q32)</f>
        <v>639</v>
      </c>
      <c r="S33" s="118"/>
    </row>
    <row r="34" spans="2:19" s="85" customFormat="1" ht="53.15" hidden="1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S34" s="108"/>
    </row>
    <row r="35" spans="2:19" s="85" customFormat="1" ht="53.15" hidden="1">
      <c r="B35" s="81"/>
      <c r="C35" s="82" t="s">
        <v>66</v>
      </c>
      <c r="D35" s="82" t="s">
        <v>9</v>
      </c>
      <c r="E35" s="83" t="s">
        <v>51</v>
      </c>
      <c r="F35" s="83" t="s">
        <v>97</v>
      </c>
      <c r="G35" s="83" t="s">
        <v>81</v>
      </c>
      <c r="H35" s="83" t="s">
        <v>55</v>
      </c>
      <c r="I35" s="83" t="s">
        <v>10</v>
      </c>
      <c r="J35" s="83" t="s">
        <v>52</v>
      </c>
      <c r="K35" s="83" t="s">
        <v>53</v>
      </c>
      <c r="L35" s="83" t="s">
        <v>87</v>
      </c>
      <c r="M35" s="83" t="s">
        <v>85</v>
      </c>
      <c r="N35" s="83"/>
      <c r="O35" s="83"/>
      <c r="P35" s="83"/>
      <c r="Q35" s="84" t="s">
        <v>11</v>
      </c>
      <c r="S35" s="108"/>
    </row>
    <row r="36" spans="2:19" s="85" customFormat="1" ht="53.15" hidden="1">
      <c r="B36" s="86" t="s">
        <v>12</v>
      </c>
      <c r="C36" s="127" t="s">
        <v>96</v>
      </c>
      <c r="D36" s="87" t="s">
        <v>93</v>
      </c>
      <c r="E36" s="88"/>
      <c r="F36" s="133">
        <v>18</v>
      </c>
      <c r="G36" s="133">
        <v>36</v>
      </c>
      <c r="H36" s="133">
        <v>93</v>
      </c>
      <c r="I36" s="133">
        <v>174</v>
      </c>
      <c r="J36" s="133">
        <v>153</v>
      </c>
      <c r="K36" s="133">
        <v>75</v>
      </c>
      <c r="L36" s="133">
        <v>33</v>
      </c>
      <c r="M36" s="133">
        <v>18</v>
      </c>
      <c r="N36" s="89"/>
      <c r="O36" s="89"/>
      <c r="P36" s="89"/>
      <c r="Q36" s="90">
        <f>SUM(E36:P36)</f>
        <v>600</v>
      </c>
      <c r="S36" s="108"/>
    </row>
    <row r="37" spans="2:19" s="85" customFormat="1" ht="53.15" hidden="1">
      <c r="B37" s="86" t="s">
        <v>58</v>
      </c>
      <c r="C37" s="127" t="str">
        <f>C36</f>
        <v>M-0324-KT-5141</v>
      </c>
      <c r="D37" s="88" t="str">
        <f>+D36</f>
        <v>FLINT STONE</v>
      </c>
      <c r="E37" s="88"/>
      <c r="F37" s="91">
        <f>+ROUND(F36*0.05,0)</f>
        <v>1</v>
      </c>
      <c r="G37" s="91">
        <f t="shared" ref="G37:M37" si="24">+ROUND(G36*0.05,0)</f>
        <v>2</v>
      </c>
      <c r="H37" s="91">
        <f t="shared" si="24"/>
        <v>5</v>
      </c>
      <c r="I37" s="91">
        <f t="shared" si="24"/>
        <v>9</v>
      </c>
      <c r="J37" s="91">
        <f t="shared" si="24"/>
        <v>8</v>
      </c>
      <c r="K37" s="91">
        <f t="shared" si="24"/>
        <v>4</v>
      </c>
      <c r="L37" s="91">
        <f t="shared" si="24"/>
        <v>2</v>
      </c>
      <c r="M37" s="91">
        <f t="shared" si="24"/>
        <v>1</v>
      </c>
      <c r="N37" s="91"/>
      <c r="O37" s="91"/>
      <c r="P37" s="91"/>
      <c r="Q37" s="90">
        <f>SUM(E37:P37)</f>
        <v>32</v>
      </c>
      <c r="S37" s="108"/>
    </row>
    <row r="38" spans="2:19" s="95" customFormat="1" ht="59.15" hidden="1">
      <c r="B38" s="128" t="s">
        <v>91</v>
      </c>
      <c r="C38" s="129"/>
      <c r="D38" s="129"/>
      <c r="E38" s="130"/>
      <c r="F38" s="130">
        <v>0</v>
      </c>
      <c r="G38" s="130">
        <v>1</v>
      </c>
      <c r="H38" s="130">
        <v>1</v>
      </c>
      <c r="I38" s="130">
        <v>3</v>
      </c>
      <c r="J38" s="130">
        <v>1</v>
      </c>
      <c r="K38" s="130">
        <v>1</v>
      </c>
      <c r="L38" s="130">
        <v>0</v>
      </c>
      <c r="M38" s="130">
        <v>0</v>
      </c>
      <c r="N38" s="131"/>
      <c r="O38" s="131"/>
      <c r="P38" s="131"/>
      <c r="Q38" s="132">
        <f>SUM(F38:P38)</f>
        <v>7</v>
      </c>
    </row>
    <row r="39" spans="2:19" s="95" customFormat="1" ht="53.15" hidden="1">
      <c r="B39" s="92" t="s">
        <v>13</v>
      </c>
      <c r="C39" s="92"/>
      <c r="D39" s="93" t="str">
        <f>+D37</f>
        <v>FLINT STONE</v>
      </c>
      <c r="E39" s="94"/>
      <c r="F39" s="134">
        <f>SUM(F36:F38)</f>
        <v>19</v>
      </c>
      <c r="G39" s="134">
        <f t="shared" ref="G39" si="25">SUM(G36:G38)</f>
        <v>39</v>
      </c>
      <c r="H39" s="134">
        <f t="shared" ref="H39" si="26">SUM(H36:H38)</f>
        <v>99</v>
      </c>
      <c r="I39" s="134">
        <f t="shared" ref="I39" si="27">SUM(I36:I38)</f>
        <v>186</v>
      </c>
      <c r="J39" s="134">
        <f t="shared" ref="J39" si="28">SUM(J36:J38)</f>
        <v>162</v>
      </c>
      <c r="K39" s="134">
        <f t="shared" ref="K39" si="29">SUM(K36:K38)</f>
        <v>80</v>
      </c>
      <c r="L39" s="134">
        <f t="shared" ref="L39" si="30">SUM(L36:L38)</f>
        <v>35</v>
      </c>
      <c r="M39" s="134">
        <f t="shared" ref="M39" si="31">SUM(M36:M38)</f>
        <v>19</v>
      </c>
      <c r="N39" s="134">
        <f t="shared" ref="N39" si="32">SUM(N36:N38)</f>
        <v>0</v>
      </c>
      <c r="O39" s="134">
        <f t="shared" ref="O39" si="33">SUM(O36:O38)</f>
        <v>0</v>
      </c>
      <c r="P39" s="134">
        <f t="shared" ref="P39" si="34">SUM(P36:P38)</f>
        <v>0</v>
      </c>
      <c r="Q39" s="134">
        <f>SUM(Q36:Q38)</f>
        <v>639</v>
      </c>
      <c r="S39" s="118"/>
    </row>
    <row r="40" spans="2:19" s="85" customFormat="1" ht="53.15" hidden="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S40" s="108"/>
    </row>
    <row r="41" spans="2:19" s="85" customFormat="1" ht="53.15" hidden="1">
      <c r="B41" s="81"/>
      <c r="C41" s="82" t="s">
        <v>66</v>
      </c>
      <c r="D41" s="82" t="s">
        <v>9</v>
      </c>
      <c r="E41" s="83" t="s">
        <v>51</v>
      </c>
      <c r="F41" s="83" t="s">
        <v>97</v>
      </c>
      <c r="G41" s="83" t="s">
        <v>81</v>
      </c>
      <c r="H41" s="83" t="s">
        <v>55</v>
      </c>
      <c r="I41" s="83" t="s">
        <v>10</v>
      </c>
      <c r="J41" s="83" t="s">
        <v>52</v>
      </c>
      <c r="K41" s="83" t="s">
        <v>53</v>
      </c>
      <c r="L41" s="83" t="s">
        <v>87</v>
      </c>
      <c r="M41" s="83" t="s">
        <v>85</v>
      </c>
      <c r="N41" s="83"/>
      <c r="O41" s="83"/>
      <c r="P41" s="83"/>
      <c r="Q41" s="84" t="s">
        <v>11</v>
      </c>
      <c r="S41" s="108"/>
    </row>
    <row r="42" spans="2:19" s="85" customFormat="1" ht="53.15" hidden="1">
      <c r="B42" s="86" t="s">
        <v>12</v>
      </c>
      <c r="C42" s="127" t="s">
        <v>96</v>
      </c>
      <c r="D42" s="87" t="s">
        <v>94</v>
      </c>
      <c r="E42" s="88"/>
      <c r="F42" s="133">
        <v>12</v>
      </c>
      <c r="G42" s="133">
        <v>24</v>
      </c>
      <c r="H42" s="133">
        <v>62</v>
      </c>
      <c r="I42" s="133">
        <v>116</v>
      </c>
      <c r="J42" s="133">
        <v>102</v>
      </c>
      <c r="K42" s="133">
        <v>50</v>
      </c>
      <c r="L42" s="133">
        <v>22</v>
      </c>
      <c r="M42" s="133">
        <v>12</v>
      </c>
      <c r="N42" s="89"/>
      <c r="O42" s="89"/>
      <c r="P42" s="89"/>
      <c r="Q42" s="90">
        <f>SUM(E42:P42)</f>
        <v>400</v>
      </c>
      <c r="S42" s="108"/>
    </row>
    <row r="43" spans="2:19" s="85" customFormat="1" ht="53.15" hidden="1">
      <c r="B43" s="86" t="s">
        <v>58</v>
      </c>
      <c r="C43" s="127" t="str">
        <f>C42</f>
        <v>M-0324-KT-5141</v>
      </c>
      <c r="D43" s="88" t="str">
        <f>+D42</f>
        <v>BRONZE GREEN</v>
      </c>
      <c r="E43" s="88"/>
      <c r="F43" s="91">
        <f>+ROUND(F42*0.05,0)</f>
        <v>1</v>
      </c>
      <c r="G43" s="91">
        <f t="shared" ref="G43:M43" si="35">+ROUND(G42*0.05,0)</f>
        <v>1</v>
      </c>
      <c r="H43" s="91">
        <f t="shared" si="35"/>
        <v>3</v>
      </c>
      <c r="I43" s="91">
        <f t="shared" si="35"/>
        <v>6</v>
      </c>
      <c r="J43" s="91">
        <f t="shared" si="35"/>
        <v>5</v>
      </c>
      <c r="K43" s="91">
        <f t="shared" si="35"/>
        <v>3</v>
      </c>
      <c r="L43" s="91">
        <f t="shared" si="35"/>
        <v>1</v>
      </c>
      <c r="M43" s="91">
        <f t="shared" si="35"/>
        <v>1</v>
      </c>
      <c r="N43" s="91"/>
      <c r="O43" s="91"/>
      <c r="P43" s="91"/>
      <c r="Q43" s="90">
        <f>SUM(E43:P43)</f>
        <v>21</v>
      </c>
      <c r="S43" s="108"/>
    </row>
    <row r="44" spans="2:19" s="95" customFormat="1" ht="59.15" hidden="1">
      <c r="B44" s="128" t="s">
        <v>91</v>
      </c>
      <c r="C44" s="129"/>
      <c r="D44" s="129"/>
      <c r="E44" s="130"/>
      <c r="F44" s="130">
        <v>0</v>
      </c>
      <c r="G44" s="130">
        <v>1</v>
      </c>
      <c r="H44" s="130">
        <v>1</v>
      </c>
      <c r="I44" s="130">
        <v>3</v>
      </c>
      <c r="J44" s="130">
        <v>1</v>
      </c>
      <c r="K44" s="130">
        <v>1</v>
      </c>
      <c r="L44" s="130">
        <v>0</v>
      </c>
      <c r="M44" s="130">
        <v>0</v>
      </c>
      <c r="N44" s="131"/>
      <c r="O44" s="131"/>
      <c r="P44" s="131"/>
      <c r="Q44" s="132">
        <f>SUM(F44:P44)</f>
        <v>7</v>
      </c>
    </row>
    <row r="45" spans="2:19" s="95" customFormat="1" ht="53.15" hidden="1">
      <c r="B45" s="92" t="s">
        <v>13</v>
      </c>
      <c r="C45" s="92"/>
      <c r="D45" s="93" t="str">
        <f>+D43</f>
        <v>BRONZE GREEN</v>
      </c>
      <c r="E45" s="94"/>
      <c r="F45" s="134">
        <f>SUM(F42:F44)</f>
        <v>13</v>
      </c>
      <c r="G45" s="134">
        <f t="shared" ref="G45" si="36">SUM(G42:G44)</f>
        <v>26</v>
      </c>
      <c r="H45" s="134">
        <f t="shared" ref="H45" si="37">SUM(H42:H44)</f>
        <v>66</v>
      </c>
      <c r="I45" s="134">
        <f t="shared" ref="I45" si="38">SUM(I42:I44)</f>
        <v>125</v>
      </c>
      <c r="J45" s="134">
        <f t="shared" ref="J45" si="39">SUM(J42:J44)</f>
        <v>108</v>
      </c>
      <c r="K45" s="134">
        <f t="shared" ref="K45" si="40">SUM(K42:K44)</f>
        <v>54</v>
      </c>
      <c r="L45" s="134">
        <f t="shared" ref="L45" si="41">SUM(L42:L44)</f>
        <v>23</v>
      </c>
      <c r="M45" s="134">
        <f t="shared" ref="M45" si="42">SUM(M42:M44)</f>
        <v>13</v>
      </c>
      <c r="N45" s="134">
        <f t="shared" ref="N45" si="43">SUM(N42:N44)</f>
        <v>0</v>
      </c>
      <c r="O45" s="134">
        <f t="shared" ref="O45" si="44">SUM(O42:O44)</f>
        <v>0</v>
      </c>
      <c r="P45" s="134">
        <f t="shared" ref="P45" si="45">SUM(P42:P44)</f>
        <v>0</v>
      </c>
      <c r="Q45" s="134">
        <f>SUM(Q42:Q44)</f>
        <v>428</v>
      </c>
      <c r="S45" s="118"/>
    </row>
    <row r="46" spans="2:19" s="85" customFormat="1" ht="53.15" hidden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S46" s="108"/>
    </row>
    <row r="47" spans="2:19" s="85" customFormat="1" ht="53.15" hidden="1">
      <c r="B47" s="81"/>
      <c r="C47" s="82" t="s">
        <v>66</v>
      </c>
      <c r="D47" s="82" t="s">
        <v>9</v>
      </c>
      <c r="E47" s="83" t="s">
        <v>51</v>
      </c>
      <c r="F47" s="83" t="s">
        <v>97</v>
      </c>
      <c r="G47" s="83" t="s">
        <v>81</v>
      </c>
      <c r="H47" s="83" t="s">
        <v>55</v>
      </c>
      <c r="I47" s="83" t="s">
        <v>10</v>
      </c>
      <c r="J47" s="83" t="s">
        <v>52</v>
      </c>
      <c r="K47" s="83" t="s">
        <v>53</v>
      </c>
      <c r="L47" s="83" t="s">
        <v>87</v>
      </c>
      <c r="M47" s="83" t="s">
        <v>85</v>
      </c>
      <c r="N47" s="83"/>
      <c r="O47" s="83"/>
      <c r="P47" s="83"/>
      <c r="Q47" s="84" t="s">
        <v>11</v>
      </c>
      <c r="S47" s="108"/>
    </row>
    <row r="48" spans="2:19" s="85" customFormat="1" ht="53.15" hidden="1">
      <c r="B48" s="86" t="s">
        <v>12</v>
      </c>
      <c r="C48" s="127" t="s">
        <v>96</v>
      </c>
      <c r="D48" s="87" t="s">
        <v>95</v>
      </c>
      <c r="E48" s="88"/>
      <c r="F48" s="133">
        <v>12</v>
      </c>
      <c r="G48" s="133">
        <v>24</v>
      </c>
      <c r="H48" s="133">
        <v>62</v>
      </c>
      <c r="I48" s="133">
        <v>116</v>
      </c>
      <c r="J48" s="133">
        <v>102</v>
      </c>
      <c r="K48" s="133">
        <v>50</v>
      </c>
      <c r="L48" s="133">
        <v>22</v>
      </c>
      <c r="M48" s="133">
        <v>12</v>
      </c>
      <c r="N48" s="89"/>
      <c r="O48" s="89"/>
      <c r="P48" s="89"/>
      <c r="Q48" s="90">
        <f>SUM(E48:P48)</f>
        <v>400</v>
      </c>
      <c r="S48" s="108"/>
    </row>
    <row r="49" spans="1:19" s="85" customFormat="1" ht="53.15" hidden="1">
      <c r="B49" s="86" t="s">
        <v>58</v>
      </c>
      <c r="C49" s="127" t="str">
        <f>+C48</f>
        <v>M-0324-KT-5141</v>
      </c>
      <c r="D49" s="88" t="str">
        <f>+D48</f>
        <v>WILD GINGER</v>
      </c>
      <c r="E49" s="88"/>
      <c r="F49" s="91">
        <f>+ROUND(F48*0.05,0)</f>
        <v>1</v>
      </c>
      <c r="G49" s="91">
        <f t="shared" ref="G49:M49" si="46">+ROUND(G48*0.05,0)</f>
        <v>1</v>
      </c>
      <c r="H49" s="91">
        <f t="shared" si="46"/>
        <v>3</v>
      </c>
      <c r="I49" s="91">
        <f t="shared" si="46"/>
        <v>6</v>
      </c>
      <c r="J49" s="91">
        <f t="shared" si="46"/>
        <v>5</v>
      </c>
      <c r="K49" s="91">
        <f t="shared" si="46"/>
        <v>3</v>
      </c>
      <c r="L49" s="91">
        <f t="shared" si="46"/>
        <v>1</v>
      </c>
      <c r="M49" s="91">
        <f t="shared" si="46"/>
        <v>1</v>
      </c>
      <c r="N49" s="91"/>
      <c r="O49" s="91"/>
      <c r="P49" s="91"/>
      <c r="Q49" s="90">
        <f>SUM(E49:P49)</f>
        <v>21</v>
      </c>
      <c r="S49" s="108"/>
    </row>
    <row r="50" spans="1:19" s="95" customFormat="1" ht="59.15" hidden="1">
      <c r="B50" s="128" t="s">
        <v>91</v>
      </c>
      <c r="C50" s="129"/>
      <c r="D50" s="129"/>
      <c r="E50" s="130"/>
      <c r="F50" s="130">
        <v>0</v>
      </c>
      <c r="G50" s="130">
        <v>1</v>
      </c>
      <c r="H50" s="130">
        <v>1</v>
      </c>
      <c r="I50" s="130">
        <v>3</v>
      </c>
      <c r="J50" s="130">
        <v>1</v>
      </c>
      <c r="K50" s="130">
        <v>1</v>
      </c>
      <c r="L50" s="130">
        <v>0</v>
      </c>
      <c r="M50" s="130">
        <v>0</v>
      </c>
      <c r="N50" s="131"/>
      <c r="O50" s="131"/>
      <c r="P50" s="131"/>
      <c r="Q50" s="132">
        <f>SUM(F50:P50)</f>
        <v>7</v>
      </c>
    </row>
    <row r="51" spans="1:19" s="95" customFormat="1" ht="53.15" hidden="1">
      <c r="B51" s="92" t="s">
        <v>13</v>
      </c>
      <c r="C51" s="92"/>
      <c r="D51" s="93" t="str">
        <f>+D49</f>
        <v>WILD GINGER</v>
      </c>
      <c r="E51" s="94"/>
      <c r="F51" s="134">
        <f>SUM(F48:F50)</f>
        <v>13</v>
      </c>
      <c r="G51" s="134">
        <f t="shared" ref="G51" si="47">SUM(G48:G50)</f>
        <v>26</v>
      </c>
      <c r="H51" s="134">
        <f t="shared" ref="H51" si="48">SUM(H48:H50)</f>
        <v>66</v>
      </c>
      <c r="I51" s="134">
        <f t="shared" ref="I51" si="49">SUM(I48:I50)</f>
        <v>125</v>
      </c>
      <c r="J51" s="134">
        <f t="shared" ref="J51" si="50">SUM(J48:J50)</f>
        <v>108</v>
      </c>
      <c r="K51" s="134">
        <f t="shared" ref="K51" si="51">SUM(K48:K50)</f>
        <v>54</v>
      </c>
      <c r="L51" s="134">
        <f t="shared" ref="L51" si="52">SUM(L48:L50)</f>
        <v>23</v>
      </c>
      <c r="M51" s="134">
        <f t="shared" ref="M51" si="53">SUM(M48:M50)</f>
        <v>13</v>
      </c>
      <c r="N51" s="134">
        <f t="shared" ref="N51" si="54">SUM(N48:N50)</f>
        <v>0</v>
      </c>
      <c r="O51" s="134">
        <f t="shared" ref="O51" si="55">SUM(O48:O50)</f>
        <v>0</v>
      </c>
      <c r="P51" s="134">
        <f t="shared" ref="P51" si="56">SUM(P48:P50)</f>
        <v>0</v>
      </c>
      <c r="Q51" s="134">
        <f>SUM(Q48:Q50)</f>
        <v>428</v>
      </c>
      <c r="S51" s="118"/>
    </row>
    <row r="52" spans="1:19" s="85" customFormat="1" ht="53.15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S52" s="108"/>
    </row>
    <row r="53" spans="1:19" s="95" customFormat="1" ht="78" customHeight="1">
      <c r="B53" s="96" t="s">
        <v>77</v>
      </c>
      <c r="C53" s="97"/>
      <c r="D53" s="96"/>
      <c r="E53" s="98"/>
      <c r="F53" s="101"/>
      <c r="G53" s="101"/>
      <c r="H53" s="101">
        <f t="shared" ref="H53:Q53" si="57">H21</f>
        <v>0</v>
      </c>
      <c r="I53" s="101">
        <f t="shared" si="57"/>
        <v>3</v>
      </c>
      <c r="J53" s="101">
        <f t="shared" si="57"/>
        <v>0</v>
      </c>
      <c r="K53" s="101">
        <f t="shared" si="57"/>
        <v>0</v>
      </c>
      <c r="L53" s="101">
        <f t="shared" si="57"/>
        <v>0</v>
      </c>
      <c r="M53" s="101"/>
      <c r="N53" s="101"/>
      <c r="O53" s="101"/>
      <c r="P53" s="101"/>
      <c r="Q53" s="101">
        <f t="shared" si="57"/>
        <v>3</v>
      </c>
      <c r="S53" s="109"/>
    </row>
    <row r="54" spans="1:19" s="55" customFormat="1" ht="44.15">
      <c r="B54" s="56"/>
      <c r="C54" s="57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S54" s="110"/>
    </row>
    <row r="55" spans="1:19" s="85" customFormat="1" ht="76.95" customHeight="1">
      <c r="B55" s="174" t="s">
        <v>14</v>
      </c>
      <c r="C55" s="169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S55" s="108"/>
    </row>
    <row r="56" spans="1:19" s="30" customFormat="1" ht="115.75">
      <c r="A56" s="254" t="s">
        <v>15</v>
      </c>
      <c r="B56" s="254"/>
      <c r="C56" s="254"/>
      <c r="D56" s="71" t="s">
        <v>16</v>
      </c>
      <c r="E56" s="71" t="s">
        <v>17</v>
      </c>
      <c r="F56" s="71" t="s">
        <v>18</v>
      </c>
      <c r="G56" s="70" t="s">
        <v>19</v>
      </c>
      <c r="H56" s="70" t="s">
        <v>20</v>
      </c>
      <c r="I56" s="70" t="s">
        <v>34</v>
      </c>
      <c r="J56" s="70" t="s">
        <v>80</v>
      </c>
      <c r="K56" s="70" t="s">
        <v>78</v>
      </c>
      <c r="L56" s="70" t="s">
        <v>79</v>
      </c>
      <c r="M56" s="70" t="s">
        <v>35</v>
      </c>
      <c r="N56" s="251" t="s">
        <v>48</v>
      </c>
      <c r="O56" s="251"/>
      <c r="P56" s="251"/>
      <c r="Q56" s="251"/>
      <c r="S56" s="111"/>
    </row>
    <row r="57" spans="1:19" s="36" customFormat="1" ht="72.75" customHeight="1">
      <c r="A57" s="249" t="str">
        <f>$D$21</f>
        <v>BLACK/WHITE</v>
      </c>
      <c r="B57" s="249"/>
      <c r="C57" s="249"/>
      <c r="D57" s="249"/>
      <c r="E57" s="2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249"/>
      <c r="S57" s="112"/>
    </row>
    <row r="58" spans="1:19" s="59" customFormat="1" ht="150.75" customHeight="1">
      <c r="A58" s="60">
        <v>1</v>
      </c>
      <c r="B58" s="250" t="str">
        <f>$L$11</f>
        <v xml:space="preserve">MA061_100% POLYESTER MESH </v>
      </c>
      <c r="C58" s="250"/>
      <c r="D58" s="75" t="s">
        <v>152</v>
      </c>
      <c r="E58" s="75" t="s">
        <v>37</v>
      </c>
      <c r="F58" s="60" t="s">
        <v>10</v>
      </c>
      <c r="G58" s="76">
        <f>$Q$21</f>
        <v>3</v>
      </c>
      <c r="H58" s="77">
        <v>1.07</v>
      </c>
      <c r="I58" s="62">
        <f>H58*G58</f>
        <v>3.21</v>
      </c>
      <c r="J58" s="68">
        <f>I58*3.7%+(I58/30)*0.5</f>
        <v>0.17227000000000001</v>
      </c>
      <c r="K58" s="68">
        <v>0</v>
      </c>
      <c r="L58" s="68">
        <v>3</v>
      </c>
      <c r="M58" s="119">
        <f>ROUNDUP(SUM(I58:L58),0)</f>
        <v>7</v>
      </c>
      <c r="N58" s="252"/>
      <c r="O58" s="253"/>
      <c r="P58" s="253"/>
      <c r="Q58" s="253"/>
      <c r="S58" s="113"/>
    </row>
    <row r="59" spans="1:19" s="59" customFormat="1" ht="150.75" customHeight="1">
      <c r="A59" s="60">
        <v>1</v>
      </c>
      <c r="B59" s="250" t="s">
        <v>154</v>
      </c>
      <c r="C59" s="250"/>
      <c r="D59" s="75" t="s">
        <v>242</v>
      </c>
      <c r="E59" s="75" t="s">
        <v>155</v>
      </c>
      <c r="F59" s="60" t="s">
        <v>10</v>
      </c>
      <c r="G59" s="76">
        <f>$Q$21</f>
        <v>3</v>
      </c>
      <c r="H59" s="77">
        <v>1.07</v>
      </c>
      <c r="I59" s="62">
        <f>H59*G59</f>
        <v>3.21</v>
      </c>
      <c r="J59" s="68">
        <f>I59*3.7%+(I59/30)*0.5</f>
        <v>0.17227000000000001</v>
      </c>
      <c r="K59" s="68">
        <v>0</v>
      </c>
      <c r="L59" s="68">
        <v>3</v>
      </c>
      <c r="M59" s="119">
        <f>ROUNDUP(SUM(I59:L59),0)</f>
        <v>7</v>
      </c>
      <c r="N59" s="252"/>
      <c r="O59" s="253"/>
      <c r="P59" s="253"/>
      <c r="Q59" s="253"/>
      <c r="S59" s="113"/>
    </row>
    <row r="60" spans="1:19" s="59" customFormat="1" ht="150.75" customHeight="1">
      <c r="A60" s="60">
        <v>1</v>
      </c>
      <c r="B60" s="250" t="s">
        <v>154</v>
      </c>
      <c r="C60" s="250"/>
      <c r="D60" s="75" t="s">
        <v>243</v>
      </c>
      <c r="E60" s="75" t="s">
        <v>37</v>
      </c>
      <c r="F60" s="60" t="s">
        <v>10</v>
      </c>
      <c r="G60" s="76">
        <f>$Q$21</f>
        <v>3</v>
      </c>
      <c r="H60" s="77">
        <v>1.07</v>
      </c>
      <c r="I60" s="62">
        <f>H60*G60</f>
        <v>3.21</v>
      </c>
      <c r="J60" s="68">
        <f>I60*3.7%+(I60/30)*0.5</f>
        <v>0.17227000000000001</v>
      </c>
      <c r="K60" s="68">
        <v>0</v>
      </c>
      <c r="L60" s="68">
        <v>3</v>
      </c>
      <c r="M60" s="119">
        <f>ROUNDUP(SUM(I60:L60),0)</f>
        <v>7</v>
      </c>
      <c r="N60" s="252"/>
      <c r="O60" s="253"/>
      <c r="P60" s="253"/>
      <c r="Q60" s="253"/>
      <c r="S60" s="113"/>
    </row>
    <row r="61" spans="1:19" s="59" customFormat="1" ht="150.75" customHeight="1">
      <c r="A61" s="60">
        <v>2</v>
      </c>
      <c r="B61" s="248" t="s">
        <v>156</v>
      </c>
      <c r="C61" s="248"/>
      <c r="D61" s="75" t="s">
        <v>142</v>
      </c>
      <c r="E61" s="75" t="s">
        <v>157</v>
      </c>
      <c r="F61" s="60" t="s">
        <v>10</v>
      </c>
      <c r="G61" s="76">
        <f>G58</f>
        <v>3</v>
      </c>
      <c r="H61" s="77">
        <v>0.25</v>
      </c>
      <c r="I61" s="62">
        <f>H61*G61</f>
        <v>0.75</v>
      </c>
      <c r="J61" s="68">
        <f>I61*5.7%+(I61/30)*0.5</f>
        <v>5.5250000000000007E-2</v>
      </c>
      <c r="K61" s="68">
        <v>0</v>
      </c>
      <c r="L61" s="68">
        <v>0</v>
      </c>
      <c r="M61" s="119">
        <f>ROUNDUP(SUM(I61:L61),0)</f>
        <v>1</v>
      </c>
      <c r="N61" s="252"/>
      <c r="O61" s="253"/>
      <c r="P61" s="253"/>
      <c r="Q61" s="253"/>
      <c r="S61" s="178"/>
    </row>
    <row r="62" spans="1:19" s="36" customFormat="1" ht="47.25" hidden="1" customHeight="1">
      <c r="A62" s="249" t="s">
        <v>36</v>
      </c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S62" s="112"/>
    </row>
    <row r="63" spans="1:19" s="59" customFormat="1" ht="114" hidden="1" customHeight="1">
      <c r="A63" s="60">
        <v>3</v>
      </c>
      <c r="B63" s="250" t="str">
        <f>$L$11</f>
        <v xml:space="preserve">MA061_100% POLYESTER MESH </v>
      </c>
      <c r="C63" s="250"/>
      <c r="D63" s="75" t="s">
        <v>76</v>
      </c>
      <c r="E63" s="75" t="s">
        <v>90</v>
      </c>
      <c r="F63" s="60" t="s">
        <v>10</v>
      </c>
      <c r="G63" s="76">
        <f>$Q$27</f>
        <v>846</v>
      </c>
      <c r="H63" s="77">
        <v>0</v>
      </c>
      <c r="I63" s="62">
        <f>H63*G63</f>
        <v>0</v>
      </c>
      <c r="J63" s="68">
        <f>I63*1.8%+(I63/50)*0.5</f>
        <v>0</v>
      </c>
      <c r="K63" s="68">
        <v>3</v>
      </c>
      <c r="L63" s="68">
        <v>0</v>
      </c>
      <c r="M63" s="119">
        <f>ROUNDUP(SUM(I63:L63),0)</f>
        <v>3</v>
      </c>
      <c r="N63" s="255" t="s">
        <v>103</v>
      </c>
      <c r="O63" s="256"/>
      <c r="P63" s="256"/>
      <c r="Q63" s="256"/>
      <c r="S63" s="113"/>
    </row>
    <row r="64" spans="1:19" s="59" customFormat="1" ht="107.7" hidden="1" customHeight="1" thickBot="1">
      <c r="A64" s="60">
        <v>4</v>
      </c>
      <c r="B64" s="248" t="s">
        <v>83</v>
      </c>
      <c r="C64" s="248"/>
      <c r="D64" s="75" t="s">
        <v>84</v>
      </c>
      <c r="E64" s="75" t="str">
        <f>E63</f>
        <v>WHITE OVO STANDARD</v>
      </c>
      <c r="F64" s="60" t="s">
        <v>10</v>
      </c>
      <c r="G64" s="76">
        <f>G63</f>
        <v>846</v>
      </c>
      <c r="H64" s="77">
        <v>0</v>
      </c>
      <c r="I64" s="62">
        <f>H64*G64</f>
        <v>0</v>
      </c>
      <c r="J64" s="68">
        <f>I64*5%</f>
        <v>0</v>
      </c>
      <c r="K64" s="68">
        <v>0</v>
      </c>
      <c r="L64" s="68">
        <v>0</v>
      </c>
      <c r="M64" s="119">
        <f>ROUNDUP(SUM(I64:L64),0)</f>
        <v>0</v>
      </c>
      <c r="N64" s="255" t="s">
        <v>98</v>
      </c>
      <c r="O64" s="256"/>
      <c r="P64" s="256"/>
      <c r="Q64" s="256"/>
      <c r="S64" s="113"/>
    </row>
    <row r="65" spans="1:19" s="36" customFormat="1" ht="41.15" hidden="1">
      <c r="A65" s="249" t="str">
        <f>$D$33</f>
        <v>WHISPER WHITE</v>
      </c>
      <c r="B65" s="249"/>
      <c r="C65" s="249"/>
      <c r="D65" s="249"/>
      <c r="E65" s="249"/>
      <c r="F65" s="249"/>
      <c r="G65" s="249"/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S65" s="112"/>
    </row>
    <row r="66" spans="1:19" s="59" customFormat="1" ht="234.65" hidden="1" customHeight="1" thickBot="1">
      <c r="A66" s="60">
        <v>5</v>
      </c>
      <c r="B66" s="250" t="str">
        <f>$L$11</f>
        <v xml:space="preserve">MA061_100% POLYESTER MESH </v>
      </c>
      <c r="C66" s="250"/>
      <c r="D66" s="75" t="s">
        <v>76</v>
      </c>
      <c r="E66" s="75" t="str">
        <f>$D$33</f>
        <v>WHISPER WHITE</v>
      </c>
      <c r="F66" s="60" t="s">
        <v>10</v>
      </c>
      <c r="G66" s="76">
        <f>$Q$33</f>
        <v>639</v>
      </c>
      <c r="H66" s="77">
        <v>0</v>
      </c>
      <c r="I66" s="62">
        <f>H66*G66</f>
        <v>0</v>
      </c>
      <c r="J66" s="68">
        <f>I66*2%+(I66/40)*0.5</f>
        <v>0</v>
      </c>
      <c r="K66" s="68">
        <v>3</v>
      </c>
      <c r="L66" s="68">
        <v>0</v>
      </c>
      <c r="M66" s="119">
        <f>ROUNDUP(SUM(I66:L66),0)</f>
        <v>3</v>
      </c>
      <c r="N66" s="246" t="s">
        <v>104</v>
      </c>
      <c r="O66" s="247"/>
      <c r="P66" s="247"/>
      <c r="Q66" s="247"/>
      <c r="S66" s="113"/>
    </row>
    <row r="67" spans="1:19" s="59" customFormat="1" ht="250.5" hidden="1" customHeight="1" thickBot="1">
      <c r="A67" s="60">
        <v>6</v>
      </c>
      <c r="B67" s="248" t="s">
        <v>83</v>
      </c>
      <c r="C67" s="248"/>
      <c r="D67" s="75" t="s">
        <v>84</v>
      </c>
      <c r="E67" s="75" t="str">
        <f>E66</f>
        <v>WHISPER WHITE</v>
      </c>
      <c r="F67" s="60" t="s">
        <v>10</v>
      </c>
      <c r="G67" s="76">
        <f>G66</f>
        <v>639</v>
      </c>
      <c r="H67" s="77">
        <v>0</v>
      </c>
      <c r="I67" s="62">
        <f>H67*G67</f>
        <v>0</v>
      </c>
      <c r="J67" s="68">
        <f>I67*5%</f>
        <v>0</v>
      </c>
      <c r="K67" s="68">
        <v>0</v>
      </c>
      <c r="L67" s="68">
        <v>0</v>
      </c>
      <c r="M67" s="119">
        <f>ROUNDUP(SUM(I67:L67),0)</f>
        <v>0</v>
      </c>
      <c r="N67" s="246" t="s">
        <v>101</v>
      </c>
      <c r="O67" s="247"/>
      <c r="P67" s="247"/>
      <c r="Q67" s="247"/>
      <c r="S67" s="113"/>
    </row>
    <row r="68" spans="1:19" s="36" customFormat="1" ht="41.15" hidden="1">
      <c r="A68" s="249" t="str">
        <f>$D$39</f>
        <v>FLINT STONE</v>
      </c>
      <c r="B68" s="249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S68" s="112"/>
    </row>
    <row r="69" spans="1:19" s="59" customFormat="1" ht="231.65" hidden="1" customHeight="1" thickBot="1">
      <c r="A69" s="60">
        <v>7</v>
      </c>
      <c r="B69" s="250" t="str">
        <f>$L$11</f>
        <v xml:space="preserve">MA061_100% POLYESTER MESH </v>
      </c>
      <c r="C69" s="250"/>
      <c r="D69" s="75" t="s">
        <v>76</v>
      </c>
      <c r="E69" s="75" t="str">
        <f>$D$39</f>
        <v>FLINT STONE</v>
      </c>
      <c r="F69" s="60" t="s">
        <v>10</v>
      </c>
      <c r="G69" s="76">
        <f>$Q$39</f>
        <v>639</v>
      </c>
      <c r="H69" s="77">
        <v>0</v>
      </c>
      <c r="I69" s="62">
        <f>H69*G69</f>
        <v>0</v>
      </c>
      <c r="J69" s="68">
        <f>I69*0.5%+(I69/50)*0.5</f>
        <v>0</v>
      </c>
      <c r="K69" s="68">
        <v>3</v>
      </c>
      <c r="L69" s="68">
        <v>0</v>
      </c>
      <c r="M69" s="119">
        <f>ROUNDUP(SUM(I69:L69),0)</f>
        <v>3</v>
      </c>
      <c r="N69" s="246" t="s">
        <v>105</v>
      </c>
      <c r="O69" s="247"/>
      <c r="P69" s="247"/>
      <c r="Q69" s="247"/>
      <c r="S69" s="113"/>
    </row>
    <row r="70" spans="1:19" s="59" customFormat="1" ht="269.14999999999998" hidden="1" customHeight="1" thickBot="1">
      <c r="A70" s="60">
        <v>8</v>
      </c>
      <c r="B70" s="248" t="s">
        <v>83</v>
      </c>
      <c r="C70" s="248"/>
      <c r="D70" s="75" t="s">
        <v>84</v>
      </c>
      <c r="E70" s="75" t="str">
        <f>E69</f>
        <v>FLINT STONE</v>
      </c>
      <c r="F70" s="60" t="s">
        <v>10</v>
      </c>
      <c r="G70" s="76">
        <f>G69</f>
        <v>639</v>
      </c>
      <c r="H70" s="77">
        <v>0</v>
      </c>
      <c r="I70" s="62">
        <f>H70*G70</f>
        <v>0</v>
      </c>
      <c r="J70" s="68">
        <f>I70*5%</f>
        <v>0</v>
      </c>
      <c r="K70" s="68">
        <v>0</v>
      </c>
      <c r="L70" s="68">
        <v>0</v>
      </c>
      <c r="M70" s="119">
        <f>ROUNDUP(SUM(I70:L70),0)</f>
        <v>0</v>
      </c>
      <c r="N70" s="246" t="s">
        <v>102</v>
      </c>
      <c r="O70" s="247"/>
      <c r="P70" s="247"/>
      <c r="Q70" s="247"/>
      <c r="S70" s="113"/>
    </row>
    <row r="71" spans="1:19" s="36" customFormat="1" ht="41.15" hidden="1">
      <c r="A71" s="249" t="str">
        <f>+D42</f>
        <v>BRONZE GREEN</v>
      </c>
      <c r="B71" s="249"/>
      <c r="C71" s="249"/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S71" s="112"/>
    </row>
    <row r="72" spans="1:19" s="59" customFormat="1" ht="116.7" hidden="1" customHeight="1" thickBot="1">
      <c r="A72" s="60">
        <v>7</v>
      </c>
      <c r="B72" s="250" t="str">
        <f>$L$11</f>
        <v xml:space="preserve">MA061_100% POLYESTER MESH </v>
      </c>
      <c r="C72" s="250"/>
      <c r="D72" s="75" t="s">
        <v>76</v>
      </c>
      <c r="E72" s="75" t="str">
        <f>+A71</f>
        <v>BRONZE GREEN</v>
      </c>
      <c r="F72" s="60" t="s">
        <v>10</v>
      </c>
      <c r="G72" s="76">
        <f>+Q45</f>
        <v>428</v>
      </c>
      <c r="H72" s="77">
        <v>0</v>
      </c>
      <c r="I72" s="62">
        <f>H72*G72</f>
        <v>0</v>
      </c>
      <c r="J72" s="68">
        <f>I72*0.7%+(I72/50)*0.5</f>
        <v>0</v>
      </c>
      <c r="K72" s="68">
        <v>3</v>
      </c>
      <c r="L72" s="68">
        <v>0</v>
      </c>
      <c r="M72" s="119">
        <f>ROUNDUP(SUM(I72:L72),0)</f>
        <v>3</v>
      </c>
      <c r="N72" s="246" t="s">
        <v>106</v>
      </c>
      <c r="O72" s="247"/>
      <c r="P72" s="247"/>
      <c r="Q72" s="247"/>
      <c r="S72" s="113"/>
    </row>
    <row r="73" spans="1:19" s="59" customFormat="1" ht="70.2" hidden="1" customHeight="1" thickBot="1">
      <c r="A73" s="60">
        <v>8</v>
      </c>
      <c r="B73" s="248" t="s">
        <v>83</v>
      </c>
      <c r="C73" s="248"/>
      <c r="D73" s="75" t="s">
        <v>84</v>
      </c>
      <c r="E73" s="75" t="str">
        <f>E72</f>
        <v>BRONZE GREEN</v>
      </c>
      <c r="F73" s="60" t="s">
        <v>10</v>
      </c>
      <c r="G73" s="76">
        <f>G72</f>
        <v>428</v>
      </c>
      <c r="H73" s="77">
        <v>0</v>
      </c>
      <c r="I73" s="62">
        <f>H73*G73</f>
        <v>0</v>
      </c>
      <c r="J73" s="68">
        <f>I73*5%</f>
        <v>0</v>
      </c>
      <c r="K73" s="68">
        <v>0</v>
      </c>
      <c r="L73" s="68">
        <v>0</v>
      </c>
      <c r="M73" s="119">
        <f>ROUNDUP(SUM(I73:L73),0)</f>
        <v>0</v>
      </c>
      <c r="N73" s="246" t="s">
        <v>99</v>
      </c>
      <c r="O73" s="247"/>
      <c r="P73" s="247"/>
      <c r="Q73" s="247"/>
      <c r="S73" s="113"/>
    </row>
    <row r="74" spans="1:19" s="36" customFormat="1" ht="41.15" hidden="1">
      <c r="A74" s="249" t="str">
        <f>+D48</f>
        <v>WILD GINGER</v>
      </c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S74" s="112"/>
    </row>
    <row r="75" spans="1:19" s="59" customFormat="1" ht="125.7" hidden="1" customHeight="1" thickBot="1">
      <c r="A75" s="60">
        <v>9</v>
      </c>
      <c r="B75" s="250" t="str">
        <f>$L$11</f>
        <v xml:space="preserve">MA061_100% POLYESTER MESH </v>
      </c>
      <c r="C75" s="250"/>
      <c r="D75" s="75" t="s">
        <v>76</v>
      </c>
      <c r="E75" s="75" t="str">
        <f>$D$51</f>
        <v>WILD GINGER</v>
      </c>
      <c r="F75" s="60" t="s">
        <v>10</v>
      </c>
      <c r="G75" s="76">
        <f>$Q$51</f>
        <v>428</v>
      </c>
      <c r="H75" s="77">
        <v>0</v>
      </c>
      <c r="I75" s="62">
        <f>H75*G75</f>
        <v>0</v>
      </c>
      <c r="J75" s="68">
        <f>I75*0.6%+(I75/50)*0.5</f>
        <v>0</v>
      </c>
      <c r="K75" s="68">
        <v>3</v>
      </c>
      <c r="L75" s="68">
        <v>0</v>
      </c>
      <c r="M75" s="119">
        <f>ROUNDUP(SUM(I75:L75),0)</f>
        <v>3</v>
      </c>
      <c r="N75" s="246" t="s">
        <v>107</v>
      </c>
      <c r="O75" s="247"/>
      <c r="P75" s="247"/>
      <c r="Q75" s="247"/>
      <c r="S75" s="113"/>
    </row>
    <row r="76" spans="1:19" s="59" customFormat="1" ht="1.5" hidden="1" customHeight="1">
      <c r="A76" s="60">
        <v>10</v>
      </c>
      <c r="B76" s="248" t="s">
        <v>83</v>
      </c>
      <c r="C76" s="248"/>
      <c r="D76" s="75" t="s">
        <v>84</v>
      </c>
      <c r="E76" s="75" t="str">
        <f>E75</f>
        <v>WILD GINGER</v>
      </c>
      <c r="F76" s="60" t="s">
        <v>10</v>
      </c>
      <c r="G76" s="76">
        <f>G75</f>
        <v>428</v>
      </c>
      <c r="H76" s="77">
        <v>0</v>
      </c>
      <c r="I76" s="62">
        <f>H76*G76</f>
        <v>0</v>
      </c>
      <c r="J76" s="68">
        <f>I76*5%</f>
        <v>0</v>
      </c>
      <c r="K76" s="68">
        <v>0</v>
      </c>
      <c r="L76" s="68">
        <v>0</v>
      </c>
      <c r="M76" s="119">
        <f>ROUNDUP(SUM(I76:L76),0)</f>
        <v>0</v>
      </c>
      <c r="N76" s="246" t="s">
        <v>100</v>
      </c>
      <c r="O76" s="247"/>
      <c r="P76" s="247"/>
      <c r="Q76" s="247"/>
      <c r="S76" s="113"/>
    </row>
    <row r="77" spans="1:19" s="85" customFormat="1" ht="76.95" customHeight="1" thickBot="1">
      <c r="B77" s="174" t="s">
        <v>21</v>
      </c>
      <c r="C77" s="169"/>
      <c r="D77" s="32"/>
      <c r="E77" s="32"/>
      <c r="F77" s="31"/>
      <c r="G77" s="33"/>
      <c r="H77" s="31"/>
      <c r="I77" s="31"/>
      <c r="J77" s="31"/>
      <c r="K77" s="31"/>
      <c r="L77" s="31"/>
      <c r="M77" s="31"/>
      <c r="N77" s="31"/>
      <c r="O77" s="31"/>
      <c r="P77" s="31"/>
      <c r="Q77" s="34"/>
      <c r="S77" s="108"/>
    </row>
    <row r="78" spans="1:19" s="43" customFormat="1" ht="69.45">
      <c r="A78" s="302" t="s">
        <v>22</v>
      </c>
      <c r="B78" s="303"/>
      <c r="C78" s="303"/>
      <c r="D78" s="303"/>
      <c r="E78" s="304"/>
      <c r="F78" s="47" t="s">
        <v>44</v>
      </c>
      <c r="G78" s="47" t="s">
        <v>23</v>
      </c>
      <c r="H78" s="300" t="s">
        <v>39</v>
      </c>
      <c r="I78" s="305"/>
      <c r="J78" s="48" t="s">
        <v>18</v>
      </c>
      <c r="K78" s="47" t="s">
        <v>45</v>
      </c>
      <c r="L78" s="47" t="s">
        <v>24</v>
      </c>
      <c r="M78" s="49" t="s">
        <v>25</v>
      </c>
      <c r="N78" s="49" t="s">
        <v>26</v>
      </c>
      <c r="O78" s="49" t="s">
        <v>27</v>
      </c>
      <c r="P78" s="300" t="s">
        <v>28</v>
      </c>
      <c r="Q78" s="301"/>
      <c r="S78" s="114"/>
    </row>
    <row r="79" spans="1:19" s="10" customFormat="1" ht="75.45" customHeight="1">
      <c r="A79" s="72">
        <f>ROW()-ROW($A$78)</f>
        <v>1</v>
      </c>
      <c r="B79" s="244" t="s">
        <v>108</v>
      </c>
      <c r="C79" s="244"/>
      <c r="D79" s="244"/>
      <c r="E79" s="244"/>
      <c r="F79" s="167" t="s">
        <v>151</v>
      </c>
      <c r="G79" s="167" t="s">
        <v>151</v>
      </c>
      <c r="H79" s="236" t="str">
        <f>$D$21</f>
        <v>BLACK/WHITE</v>
      </c>
      <c r="I79" s="237"/>
      <c r="J79" s="67" t="s">
        <v>29</v>
      </c>
      <c r="K79" s="67">
        <f>+$Q$21</f>
        <v>3</v>
      </c>
      <c r="L79" s="74">
        <f>220/4500</f>
        <v>4.8888888888888891E-2</v>
      </c>
      <c r="M79" s="73">
        <f>K79*L79</f>
        <v>0.14666666666666667</v>
      </c>
      <c r="N79" s="73"/>
      <c r="O79" s="69">
        <f t="shared" ref="O79" si="58">ROUNDUP(N79+M79,0)</f>
        <v>1</v>
      </c>
      <c r="P79" s="245"/>
      <c r="Q79" s="227"/>
      <c r="S79" s="106"/>
    </row>
    <row r="80" spans="1:19" s="10" customFormat="1" ht="75.45" customHeight="1">
      <c r="A80" s="72">
        <f t="shared" ref="A80:A84" si="59">ROW()-ROW($A$78)</f>
        <v>2</v>
      </c>
      <c r="B80" s="244" t="s">
        <v>158</v>
      </c>
      <c r="C80" s="244"/>
      <c r="D80" s="244"/>
      <c r="E80" s="244"/>
      <c r="F80" s="167" t="s">
        <v>37</v>
      </c>
      <c r="G80" s="102" t="s">
        <v>37</v>
      </c>
      <c r="H80" s="236" t="str">
        <f t="shared" ref="H80:H84" si="60">$D$21</f>
        <v>BLACK/WHITE</v>
      </c>
      <c r="I80" s="237"/>
      <c r="J80" s="67" t="s">
        <v>30</v>
      </c>
      <c r="K80" s="67">
        <f t="shared" ref="K80:K84" si="61">+$Q$21</f>
        <v>3</v>
      </c>
      <c r="L80" s="74">
        <v>1</v>
      </c>
      <c r="M80" s="73">
        <f t="shared" ref="M80:M81" si="62">K80*L80</f>
        <v>3</v>
      </c>
      <c r="N80" s="73"/>
      <c r="O80" s="69">
        <f t="shared" ref="O80" si="63">ROUNDUP(N80+M80,0)</f>
        <v>3</v>
      </c>
      <c r="P80" s="245"/>
      <c r="Q80" s="227"/>
      <c r="S80" s="106"/>
    </row>
    <row r="81" spans="1:19 16384:16384" s="10" customFormat="1" ht="75.45" customHeight="1">
      <c r="A81" s="72">
        <f t="shared" si="59"/>
        <v>3</v>
      </c>
      <c r="B81" s="244" t="s">
        <v>118</v>
      </c>
      <c r="C81" s="244"/>
      <c r="D81" s="244"/>
      <c r="E81" s="244"/>
      <c r="F81" s="167" t="s">
        <v>37</v>
      </c>
      <c r="G81" s="102" t="s">
        <v>37</v>
      </c>
      <c r="H81" s="236" t="str">
        <f t="shared" si="60"/>
        <v>BLACK/WHITE</v>
      </c>
      <c r="I81" s="237"/>
      <c r="J81" s="67" t="s">
        <v>30</v>
      </c>
      <c r="K81" s="67">
        <f t="shared" si="61"/>
        <v>3</v>
      </c>
      <c r="L81" s="74">
        <v>1</v>
      </c>
      <c r="M81" s="73">
        <f t="shared" si="62"/>
        <v>3</v>
      </c>
      <c r="N81" s="73"/>
      <c r="O81" s="69">
        <f t="shared" ref="O81:O82" si="64">ROUNDUP(N81+M81,0)</f>
        <v>3</v>
      </c>
      <c r="P81" s="245"/>
      <c r="Q81" s="227"/>
      <c r="S81" s="106"/>
    </row>
    <row r="82" spans="1:19 16384:16384" s="10" customFormat="1" ht="75.45" customHeight="1">
      <c r="A82" s="72">
        <f t="shared" si="59"/>
        <v>4</v>
      </c>
      <c r="B82" s="244" t="s">
        <v>159</v>
      </c>
      <c r="C82" s="244"/>
      <c r="D82" s="244"/>
      <c r="E82" s="244"/>
      <c r="F82" s="167" t="s">
        <v>37</v>
      </c>
      <c r="G82" s="102" t="s">
        <v>37</v>
      </c>
      <c r="H82" s="236" t="str">
        <f t="shared" si="60"/>
        <v>BLACK/WHITE</v>
      </c>
      <c r="I82" s="237"/>
      <c r="J82" s="67" t="s">
        <v>30</v>
      </c>
      <c r="K82" s="67">
        <f t="shared" si="61"/>
        <v>3</v>
      </c>
      <c r="L82" s="74">
        <v>1</v>
      </c>
      <c r="M82" s="73">
        <f t="shared" ref="M82:M83" si="65">K82*L82</f>
        <v>3</v>
      </c>
      <c r="N82" s="73"/>
      <c r="O82" s="69">
        <f t="shared" si="64"/>
        <v>3</v>
      </c>
      <c r="P82" s="245"/>
      <c r="Q82" s="227"/>
      <c r="S82" s="106"/>
    </row>
    <row r="83" spans="1:19 16384:16384" s="10" customFormat="1" ht="75.45" customHeight="1">
      <c r="A83" s="72">
        <f t="shared" si="59"/>
        <v>5</v>
      </c>
      <c r="B83" s="244" t="s">
        <v>160</v>
      </c>
      <c r="C83" s="244"/>
      <c r="D83" s="244"/>
      <c r="E83" s="244"/>
      <c r="F83" s="167" t="s">
        <v>37</v>
      </c>
      <c r="G83" s="102" t="s">
        <v>37</v>
      </c>
      <c r="H83" s="236" t="str">
        <f t="shared" si="60"/>
        <v>BLACK/WHITE</v>
      </c>
      <c r="I83" s="237"/>
      <c r="J83" s="67" t="s">
        <v>30</v>
      </c>
      <c r="K83" s="67">
        <f t="shared" si="61"/>
        <v>3</v>
      </c>
      <c r="L83" s="74">
        <v>1</v>
      </c>
      <c r="M83" s="73">
        <f t="shared" si="65"/>
        <v>3</v>
      </c>
      <c r="N83" s="73"/>
      <c r="O83" s="69">
        <f t="shared" ref="O83" si="66">ROUNDUP(N83+M83,0)</f>
        <v>3</v>
      </c>
      <c r="P83" s="245"/>
      <c r="Q83" s="227"/>
      <c r="S83" s="106"/>
    </row>
    <row r="84" spans="1:19 16384:16384" s="10" customFormat="1" ht="75.45" customHeight="1">
      <c r="A84" s="72">
        <f t="shared" si="59"/>
        <v>6</v>
      </c>
      <c r="B84" s="244" t="s">
        <v>138</v>
      </c>
      <c r="C84" s="244"/>
      <c r="D84" s="244"/>
      <c r="E84" s="244"/>
      <c r="F84" s="167" t="s">
        <v>36</v>
      </c>
      <c r="G84" s="167" t="s">
        <v>36</v>
      </c>
      <c r="H84" s="236" t="str">
        <f t="shared" si="60"/>
        <v>BLACK/WHITE</v>
      </c>
      <c r="I84" s="237"/>
      <c r="J84" s="67" t="s">
        <v>30</v>
      </c>
      <c r="K84" s="67">
        <f t="shared" si="61"/>
        <v>3</v>
      </c>
      <c r="L84" s="74">
        <v>1</v>
      </c>
      <c r="M84" s="73">
        <f t="shared" ref="M84" si="67">K84*L84</f>
        <v>3</v>
      </c>
      <c r="N84" s="73"/>
      <c r="O84" s="69">
        <f t="shared" ref="O84" si="68">ROUNDUP(N84+M84,0)</f>
        <v>3</v>
      </c>
      <c r="P84" s="245"/>
      <c r="Q84" s="227"/>
      <c r="S84" s="106"/>
    </row>
    <row r="85" spans="1:19 16384:16384" s="85" customFormat="1" ht="76.95" hidden="1" customHeight="1">
      <c r="B85" s="174" t="s">
        <v>60</v>
      </c>
      <c r="C85" s="169"/>
      <c r="D85" s="32"/>
      <c r="E85" s="32"/>
      <c r="F85" s="31"/>
      <c r="G85" s="33"/>
      <c r="H85" s="31"/>
      <c r="I85" s="31"/>
      <c r="J85" s="31"/>
      <c r="K85" s="31"/>
      <c r="L85" s="31"/>
      <c r="M85" s="31"/>
      <c r="N85" s="31"/>
      <c r="O85" s="31"/>
      <c r="P85" s="31"/>
      <c r="Q85" s="34"/>
      <c r="S85" s="108"/>
    </row>
    <row r="86" spans="1:19 16384:16384" s="43" customFormat="1" ht="69.45" hidden="1">
      <c r="A86" s="254" t="s">
        <v>22</v>
      </c>
      <c r="B86" s="254"/>
      <c r="C86" s="254"/>
      <c r="D86" s="254"/>
      <c r="E86" s="254"/>
      <c r="F86" s="70" t="s">
        <v>44</v>
      </c>
      <c r="G86" s="70" t="s">
        <v>23</v>
      </c>
      <c r="H86" s="298" t="s">
        <v>39</v>
      </c>
      <c r="I86" s="299"/>
      <c r="J86" s="71" t="s">
        <v>18</v>
      </c>
      <c r="K86" s="70" t="s">
        <v>45</v>
      </c>
      <c r="L86" s="70" t="s">
        <v>24</v>
      </c>
      <c r="M86" s="70" t="s">
        <v>25</v>
      </c>
      <c r="N86" s="70" t="s">
        <v>26</v>
      </c>
      <c r="O86" s="70" t="s">
        <v>27</v>
      </c>
      <c r="P86" s="251" t="s">
        <v>28</v>
      </c>
      <c r="Q86" s="251"/>
      <c r="S86" s="114"/>
    </row>
    <row r="87" spans="1:19 16384:16384" s="36" customFormat="1" ht="73.5" hidden="1" customHeight="1">
      <c r="A87" s="72">
        <f>ROW()-ROW($A$86)</f>
        <v>1</v>
      </c>
      <c r="B87" s="233" t="s">
        <v>119</v>
      </c>
      <c r="C87" s="234"/>
      <c r="D87" s="234"/>
      <c r="E87" s="235"/>
      <c r="F87" s="121" t="s">
        <v>37</v>
      </c>
      <c r="G87" s="63"/>
      <c r="H87" s="236" t="str">
        <f t="shared" ref="H87:H95" si="69">$D$21</f>
        <v>BLACK/WHITE</v>
      </c>
      <c r="I87" s="237"/>
      <c r="J87" s="67" t="s">
        <v>120</v>
      </c>
      <c r="K87" s="67">
        <f>+$Q$21</f>
        <v>3</v>
      </c>
      <c r="L87" s="67">
        <v>1</v>
      </c>
      <c r="M87" s="67">
        <f t="shared" ref="M87:M95" si="70">K87*L87</f>
        <v>3</v>
      </c>
      <c r="N87" s="73"/>
      <c r="O87" s="69">
        <f t="shared" ref="O87:O95" si="71">ROUNDUP(N87+M87,0)</f>
        <v>3</v>
      </c>
      <c r="P87" s="239" t="s">
        <v>122</v>
      </c>
      <c r="Q87" s="240"/>
      <c r="S87" s="112"/>
    </row>
    <row r="88" spans="1:19 16384:16384" s="36" customFormat="1" ht="73.5" hidden="1" customHeight="1">
      <c r="A88" s="72">
        <f t="shared" ref="A88:A95" si="72">ROW()-ROW($A$86)</f>
        <v>2</v>
      </c>
      <c r="B88" s="233" t="s">
        <v>123</v>
      </c>
      <c r="C88" s="234"/>
      <c r="D88" s="234"/>
      <c r="E88" s="235"/>
      <c r="F88" s="63" t="s">
        <v>124</v>
      </c>
      <c r="G88" s="63"/>
      <c r="H88" s="236" t="str">
        <f t="shared" si="69"/>
        <v>BLACK/WHITE</v>
      </c>
      <c r="I88" s="237"/>
      <c r="J88" s="67" t="s">
        <v>30</v>
      </c>
      <c r="K88" s="67">
        <f t="shared" ref="K88" si="73">+$Q$21</f>
        <v>3</v>
      </c>
      <c r="L88" s="67">
        <v>1</v>
      </c>
      <c r="M88" s="67">
        <f t="shared" si="70"/>
        <v>3</v>
      </c>
      <c r="N88" s="73"/>
      <c r="O88" s="69">
        <f t="shared" si="71"/>
        <v>3</v>
      </c>
      <c r="P88" s="239" t="s">
        <v>121</v>
      </c>
      <c r="Q88" s="229"/>
      <c r="S88" s="112"/>
    </row>
    <row r="89" spans="1:19 16384:16384" s="36" customFormat="1" ht="73.5" hidden="1" customHeight="1">
      <c r="A89" s="72">
        <f t="shared" si="72"/>
        <v>3</v>
      </c>
      <c r="B89" s="233" t="s">
        <v>131</v>
      </c>
      <c r="C89" s="234"/>
      <c r="D89" s="234"/>
      <c r="E89" s="235"/>
      <c r="F89" s="63" t="s">
        <v>124</v>
      </c>
      <c r="G89" s="63"/>
      <c r="H89" s="236" t="str">
        <f t="shared" si="69"/>
        <v>BLACK/WHITE</v>
      </c>
      <c r="I89" s="237"/>
      <c r="J89" s="67" t="s">
        <v>30</v>
      </c>
      <c r="K89" s="67">
        <f t="shared" ref="K89:K90" si="74">+$Q$21</f>
        <v>3</v>
      </c>
      <c r="L89" s="67">
        <v>1</v>
      </c>
      <c r="M89" s="67">
        <f t="shared" si="70"/>
        <v>3</v>
      </c>
      <c r="N89" s="73"/>
      <c r="O89" s="69">
        <f t="shared" si="71"/>
        <v>3</v>
      </c>
      <c r="P89" s="239" t="s">
        <v>121</v>
      </c>
      <c r="Q89" s="229"/>
      <c r="S89" s="112"/>
    </row>
    <row r="90" spans="1:19 16384:16384" s="36" customFormat="1" ht="73.5" hidden="1" customHeight="1">
      <c r="A90" s="72">
        <f t="shared" si="72"/>
        <v>4</v>
      </c>
      <c r="B90" s="233" t="s">
        <v>125</v>
      </c>
      <c r="C90" s="234"/>
      <c r="D90" s="234"/>
      <c r="E90" s="235"/>
      <c r="F90" s="63" t="s">
        <v>36</v>
      </c>
      <c r="G90" s="63"/>
      <c r="H90" s="236" t="str">
        <f t="shared" si="69"/>
        <v>BLACK/WHITE</v>
      </c>
      <c r="I90" s="237"/>
      <c r="J90" s="67" t="s">
        <v>30</v>
      </c>
      <c r="K90" s="67">
        <f t="shared" si="74"/>
        <v>3</v>
      </c>
      <c r="L90" s="67">
        <v>1</v>
      </c>
      <c r="M90" s="67">
        <f t="shared" ref="M90" si="75">K90*L90</f>
        <v>3</v>
      </c>
      <c r="N90" s="73"/>
      <c r="O90" s="69">
        <f t="shared" ref="O90" si="76">ROUNDUP(N90+M90,0)</f>
        <v>3</v>
      </c>
      <c r="P90" s="239" t="s">
        <v>126</v>
      </c>
      <c r="Q90" s="240"/>
      <c r="S90" s="112"/>
    </row>
    <row r="91" spans="1:19 16384:16384" s="36" customFormat="1" ht="73.5" hidden="1" customHeight="1">
      <c r="A91" s="72">
        <f t="shared" si="72"/>
        <v>5</v>
      </c>
      <c r="B91" s="233" t="s">
        <v>127</v>
      </c>
      <c r="C91" s="234"/>
      <c r="D91" s="234"/>
      <c r="E91" s="235"/>
      <c r="F91" s="63" t="s">
        <v>74</v>
      </c>
      <c r="G91" s="63"/>
      <c r="H91" s="236" t="str">
        <f t="shared" si="69"/>
        <v>BLACK/WHITE</v>
      </c>
      <c r="I91" s="237"/>
      <c r="J91" s="67" t="s">
        <v>30</v>
      </c>
      <c r="K91" s="67">
        <f t="shared" ref="K91:K93" si="77">+$Q$21</f>
        <v>3</v>
      </c>
      <c r="L91" s="67">
        <v>1</v>
      </c>
      <c r="M91" s="67">
        <f t="shared" si="70"/>
        <v>3</v>
      </c>
      <c r="N91" s="73"/>
      <c r="O91" s="69">
        <f t="shared" si="71"/>
        <v>3</v>
      </c>
      <c r="P91" s="228" t="s">
        <v>128</v>
      </c>
      <c r="Q91" s="229"/>
      <c r="S91" s="112"/>
    </row>
    <row r="92" spans="1:19 16384:16384" s="36" customFormat="1" ht="73.5" hidden="1" customHeight="1">
      <c r="A92" s="72">
        <f t="shared" si="72"/>
        <v>6</v>
      </c>
      <c r="B92" s="238" t="s">
        <v>88</v>
      </c>
      <c r="C92" s="238"/>
      <c r="D92" s="238"/>
      <c r="E92" s="238"/>
      <c r="F92" s="63" t="s">
        <v>36</v>
      </c>
      <c r="G92" s="63"/>
      <c r="H92" s="236" t="str">
        <f t="shared" si="69"/>
        <v>BLACK/WHITE</v>
      </c>
      <c r="I92" s="237"/>
      <c r="J92" s="67" t="s">
        <v>30</v>
      </c>
      <c r="K92" s="67">
        <f t="shared" si="77"/>
        <v>3</v>
      </c>
      <c r="L92" s="67">
        <v>1</v>
      </c>
      <c r="M92" s="67">
        <f t="shared" si="70"/>
        <v>3</v>
      </c>
      <c r="N92" s="73"/>
      <c r="O92" s="69">
        <f t="shared" si="71"/>
        <v>3</v>
      </c>
      <c r="P92" s="227"/>
      <c r="Q92" s="227"/>
      <c r="S92" s="112"/>
    </row>
    <row r="93" spans="1:19 16384:16384" s="36" customFormat="1" ht="73.5" hidden="1" customHeight="1">
      <c r="A93" s="72">
        <f t="shared" si="72"/>
        <v>7</v>
      </c>
      <c r="B93" s="238" t="s">
        <v>89</v>
      </c>
      <c r="C93" s="238"/>
      <c r="D93" s="238"/>
      <c r="E93" s="238"/>
      <c r="F93" s="63" t="s">
        <v>74</v>
      </c>
      <c r="G93" s="63"/>
      <c r="H93" s="236" t="str">
        <f t="shared" si="69"/>
        <v>BLACK/WHITE</v>
      </c>
      <c r="I93" s="237"/>
      <c r="J93" s="67" t="s">
        <v>30</v>
      </c>
      <c r="K93" s="67">
        <f t="shared" si="77"/>
        <v>3</v>
      </c>
      <c r="L93" s="74">
        <f>1/18</f>
        <v>5.5555555555555552E-2</v>
      </c>
      <c r="M93" s="67">
        <f t="shared" si="70"/>
        <v>0.16666666666666666</v>
      </c>
      <c r="N93" s="73"/>
      <c r="O93" s="69">
        <f t="shared" si="71"/>
        <v>1</v>
      </c>
      <c r="P93" s="227"/>
      <c r="Q93" s="227"/>
      <c r="S93" s="112"/>
    </row>
    <row r="94" spans="1:19 16384:16384" s="36" customFormat="1" ht="73.5" hidden="1" customHeight="1">
      <c r="A94" s="72">
        <f t="shared" si="72"/>
        <v>8</v>
      </c>
      <c r="B94" s="233" t="s">
        <v>82</v>
      </c>
      <c r="C94" s="234"/>
      <c r="D94" s="234"/>
      <c r="E94" s="235"/>
      <c r="F94" s="63" t="s">
        <v>50</v>
      </c>
      <c r="G94" s="63"/>
      <c r="H94" s="236" t="str">
        <f t="shared" si="69"/>
        <v>BLACK/WHITE</v>
      </c>
      <c r="I94" s="237"/>
      <c r="J94" s="67" t="s">
        <v>30</v>
      </c>
      <c r="K94" s="67">
        <f t="shared" ref="K94" si="78">+$Q$21</f>
        <v>3</v>
      </c>
      <c r="L94" s="74">
        <f>1/58</f>
        <v>1.7241379310344827E-2</v>
      </c>
      <c r="M94" s="67">
        <f t="shared" si="70"/>
        <v>5.1724137931034482E-2</v>
      </c>
      <c r="N94" s="73"/>
      <c r="O94" s="69">
        <f t="shared" si="71"/>
        <v>1</v>
      </c>
      <c r="P94" s="228"/>
      <c r="Q94" s="229"/>
      <c r="S94" s="112"/>
      <c r="XFD94" s="36">
        <f>SUM(A94:XFC94)</f>
        <v>12.068965517241379</v>
      </c>
    </row>
    <row r="95" spans="1:19 16384:16384" s="36" customFormat="1" ht="73.5" hidden="1" customHeight="1">
      <c r="A95" s="72">
        <f t="shared" si="72"/>
        <v>9</v>
      </c>
      <c r="B95" s="233" t="s">
        <v>75</v>
      </c>
      <c r="C95" s="234"/>
      <c r="D95" s="234"/>
      <c r="E95" s="235"/>
      <c r="F95" s="63" t="s">
        <v>50</v>
      </c>
      <c r="G95" s="63"/>
      <c r="H95" s="236" t="str">
        <f t="shared" si="69"/>
        <v>BLACK/WHITE</v>
      </c>
      <c r="I95" s="237"/>
      <c r="J95" s="67" t="s">
        <v>30</v>
      </c>
      <c r="K95" s="67">
        <f t="shared" ref="K95" si="79">+$Q$21</f>
        <v>3</v>
      </c>
      <c r="L95" s="74">
        <f>L94*2</f>
        <v>3.4482758620689655E-2</v>
      </c>
      <c r="M95" s="67">
        <f t="shared" si="70"/>
        <v>0.10344827586206896</v>
      </c>
      <c r="N95" s="73"/>
      <c r="O95" s="69">
        <f t="shared" si="71"/>
        <v>1</v>
      </c>
      <c r="P95" s="228"/>
      <c r="Q95" s="229"/>
      <c r="S95" s="112"/>
    </row>
    <row r="96" spans="1:19 16384:16384" s="10" customFormat="1" ht="32.6">
      <c r="A96" s="50"/>
      <c r="B96" s="50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S96" s="106"/>
    </row>
    <row r="97" spans="1:19" s="85" customFormat="1" ht="67.2" customHeight="1">
      <c r="B97" s="174" t="s">
        <v>61</v>
      </c>
      <c r="C97" s="169"/>
      <c r="D97" s="32"/>
      <c r="E97" s="32"/>
      <c r="F97" s="31"/>
      <c r="G97" s="33"/>
      <c r="H97" s="31"/>
      <c r="I97" s="31"/>
      <c r="J97" s="174" t="s">
        <v>31</v>
      </c>
      <c r="K97" s="31"/>
      <c r="L97" s="31"/>
      <c r="M97" s="31"/>
      <c r="N97" s="31"/>
      <c r="O97" s="31"/>
      <c r="P97" s="31"/>
      <c r="Q97" s="34"/>
      <c r="S97" s="108"/>
    </row>
    <row r="98" spans="1:19" s="182" customFormat="1" ht="123.75" customHeight="1">
      <c r="A98" s="182">
        <v>1</v>
      </c>
      <c r="B98" s="184" t="s">
        <v>140</v>
      </c>
      <c r="C98" s="243" t="s">
        <v>165</v>
      </c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S98" s="183"/>
    </row>
    <row r="99" spans="1:19" s="10" customFormat="1" ht="49.5" customHeight="1">
      <c r="A99" s="50"/>
      <c r="B99" s="230" t="s">
        <v>46</v>
      </c>
      <c r="C99" s="231"/>
      <c r="D99" s="231"/>
      <c r="E99" s="231"/>
      <c r="F99" s="231"/>
      <c r="G99" s="231"/>
      <c r="H99" s="231"/>
      <c r="I99" s="232"/>
      <c r="J99" s="37"/>
      <c r="K99" s="14"/>
      <c r="L99" s="14"/>
      <c r="M99" s="37"/>
      <c r="N99" s="37"/>
      <c r="O99" s="37"/>
      <c r="P99" s="37"/>
      <c r="Q99" s="37"/>
      <c r="S99" s="106"/>
    </row>
    <row r="100" spans="1:19" s="10" customFormat="1" ht="49.5" customHeight="1">
      <c r="A100" s="50"/>
      <c r="B100" s="293" t="s">
        <v>39</v>
      </c>
      <c r="C100" s="294"/>
      <c r="D100" s="281" t="s">
        <v>86</v>
      </c>
      <c r="E100" s="282"/>
      <c r="F100" s="282"/>
      <c r="G100" s="282"/>
      <c r="H100" s="282"/>
      <c r="I100" s="283"/>
      <c r="J100" s="37"/>
      <c r="K100" s="37"/>
      <c r="L100" s="37"/>
      <c r="M100" s="37"/>
      <c r="N100" s="37"/>
      <c r="O100" s="37"/>
      <c r="P100" s="37"/>
      <c r="Q100" s="37"/>
      <c r="S100" s="106"/>
    </row>
    <row r="101" spans="1:19" s="2" customFormat="1" ht="168.75" customHeight="1">
      <c r="A101" s="120"/>
      <c r="B101" s="295" t="str">
        <f>$D$21</f>
        <v>BLACK/WHITE</v>
      </c>
      <c r="C101" s="295"/>
      <c r="D101" s="284" t="s">
        <v>161</v>
      </c>
      <c r="E101" s="285"/>
      <c r="F101" s="285"/>
      <c r="G101" s="285"/>
      <c r="H101" s="285"/>
      <c r="I101" s="286"/>
      <c r="J101" s="4"/>
      <c r="K101" s="4"/>
      <c r="L101" s="4"/>
      <c r="M101" s="4"/>
      <c r="N101" s="4"/>
      <c r="O101" s="4"/>
      <c r="S101" s="104"/>
    </row>
    <row r="102" spans="1:19" s="3" customFormat="1" ht="82.5" customHeight="1">
      <c r="A102" s="143"/>
      <c r="B102" s="230" t="s">
        <v>109</v>
      </c>
      <c r="C102" s="231"/>
      <c r="D102" s="296"/>
      <c r="E102" s="296"/>
      <c r="F102" s="296"/>
      <c r="G102" s="296"/>
      <c r="H102" s="296"/>
      <c r="I102" s="297"/>
      <c r="J102" s="6"/>
      <c r="K102" s="6"/>
      <c r="L102" s="6"/>
      <c r="M102" s="4"/>
      <c r="N102" s="6"/>
      <c r="O102" s="6"/>
      <c r="S102" s="144"/>
    </row>
    <row r="103" spans="1:19" s="2" customFormat="1" ht="91.5" customHeight="1">
      <c r="A103" s="120"/>
      <c r="B103" s="287"/>
      <c r="C103" s="288"/>
      <c r="D103" s="51" t="s">
        <v>81</v>
      </c>
      <c r="E103" s="51" t="s">
        <v>55</v>
      </c>
      <c r="F103" s="51" t="s">
        <v>10</v>
      </c>
      <c r="G103" s="51" t="s">
        <v>52</v>
      </c>
      <c r="H103" s="51" t="s">
        <v>53</v>
      </c>
      <c r="I103" s="51" t="s">
        <v>54</v>
      </c>
      <c r="J103" s="4"/>
      <c r="K103" s="4"/>
      <c r="L103" s="4"/>
      <c r="M103" s="4"/>
      <c r="N103" s="4"/>
      <c r="O103" s="4"/>
      <c r="S103" s="104"/>
    </row>
    <row r="104" spans="1:19" s="2" customFormat="1" ht="258.75" customHeight="1">
      <c r="A104" s="120"/>
      <c r="B104" s="241" t="s">
        <v>115</v>
      </c>
      <c r="C104" s="242"/>
      <c r="D104" s="166" t="s">
        <v>116</v>
      </c>
      <c r="E104" s="166" t="s">
        <v>116</v>
      </c>
      <c r="F104" s="166" t="s">
        <v>162</v>
      </c>
      <c r="G104" s="166" t="s">
        <v>116</v>
      </c>
      <c r="H104" s="166" t="s">
        <v>116</v>
      </c>
      <c r="I104" s="166" t="s">
        <v>116</v>
      </c>
      <c r="J104" s="4"/>
      <c r="K104" s="4"/>
      <c r="L104" s="4"/>
      <c r="M104" s="4"/>
      <c r="N104" s="4"/>
      <c r="O104" s="4"/>
      <c r="S104" s="104"/>
    </row>
    <row r="105" spans="1:19" s="2" customFormat="1" ht="258.75" customHeight="1">
      <c r="A105" s="120"/>
      <c r="B105" s="241" t="s">
        <v>163</v>
      </c>
      <c r="C105" s="242"/>
      <c r="D105" s="166" t="s">
        <v>116</v>
      </c>
      <c r="E105" s="166" t="s">
        <v>116</v>
      </c>
      <c r="F105" s="166" t="s">
        <v>164</v>
      </c>
      <c r="G105" s="166" t="s">
        <v>116</v>
      </c>
      <c r="H105" s="166" t="s">
        <v>116</v>
      </c>
      <c r="I105" s="166" t="s">
        <v>116</v>
      </c>
      <c r="J105" s="4"/>
      <c r="K105" s="4"/>
      <c r="L105" s="4"/>
      <c r="M105" s="4"/>
      <c r="N105" s="4"/>
      <c r="O105" s="4"/>
      <c r="S105" s="104"/>
    </row>
    <row r="106" spans="1:19" s="10" customFormat="1" ht="32.6">
      <c r="S106" s="106"/>
    </row>
    <row r="107" spans="1:19" s="10" customFormat="1" ht="12.75" customHeight="1">
      <c r="A107" s="50"/>
      <c r="B107" s="50"/>
      <c r="C107" s="50"/>
      <c r="D107" s="50"/>
      <c r="E107" s="50"/>
      <c r="F107" s="50"/>
      <c r="G107" s="50"/>
      <c r="H107" s="50"/>
      <c r="I107" s="50"/>
      <c r="J107" s="37"/>
      <c r="K107" s="37"/>
      <c r="L107" s="37"/>
      <c r="M107" s="37"/>
      <c r="N107" s="37"/>
      <c r="O107" s="37"/>
      <c r="P107" s="37"/>
      <c r="Q107" s="37"/>
      <c r="S107" s="106"/>
    </row>
    <row r="108" spans="1:19" s="182" customFormat="1" ht="92.25" customHeight="1">
      <c r="A108" s="179">
        <v>2</v>
      </c>
      <c r="B108" s="184" t="s">
        <v>129</v>
      </c>
      <c r="C108" s="179" t="s">
        <v>166</v>
      </c>
      <c r="D108" s="179"/>
      <c r="E108" s="179"/>
      <c r="F108" s="179"/>
      <c r="G108" s="180"/>
      <c r="H108" s="180"/>
      <c r="I108" s="180"/>
      <c r="J108" s="180"/>
      <c r="K108" s="181"/>
      <c r="L108" s="181"/>
      <c r="M108" s="180"/>
      <c r="N108" s="180"/>
      <c r="O108" s="180"/>
      <c r="P108" s="180"/>
      <c r="Q108" s="180"/>
      <c r="S108" s="183"/>
    </row>
    <row r="109" spans="1:19" s="10" customFormat="1" ht="65.25" customHeight="1">
      <c r="A109" s="50"/>
      <c r="B109" s="230" t="s">
        <v>46</v>
      </c>
      <c r="C109" s="231"/>
      <c r="D109" s="231"/>
      <c r="E109" s="231"/>
      <c r="F109" s="231"/>
      <c r="G109" s="231"/>
      <c r="H109" s="231"/>
      <c r="I109" s="232"/>
      <c r="J109" s="37"/>
      <c r="K109" s="14"/>
      <c r="L109" s="14"/>
      <c r="M109" s="37"/>
      <c r="N109" s="37"/>
      <c r="O109" s="37"/>
      <c r="P109" s="37"/>
      <c r="Q109" s="37"/>
      <c r="S109" s="106"/>
    </row>
    <row r="110" spans="1:19" s="10" customFormat="1" ht="63" customHeight="1">
      <c r="A110" s="50"/>
      <c r="B110" s="293" t="s">
        <v>39</v>
      </c>
      <c r="C110" s="294"/>
      <c r="D110" s="281" t="s">
        <v>64</v>
      </c>
      <c r="E110" s="282"/>
      <c r="F110" s="282"/>
      <c r="G110" s="282"/>
      <c r="H110" s="282"/>
      <c r="I110" s="283"/>
      <c r="J110" s="37"/>
      <c r="K110" s="37"/>
      <c r="L110" s="37"/>
      <c r="M110" s="37"/>
      <c r="N110" s="37"/>
      <c r="O110" s="37"/>
      <c r="P110" s="37"/>
      <c r="Q110" s="37"/>
      <c r="S110" s="106"/>
    </row>
    <row r="111" spans="1:19" s="10" customFormat="1" ht="94.5" customHeight="1">
      <c r="A111" s="50"/>
      <c r="B111" s="289" t="str">
        <f>$D$21</f>
        <v>BLACK/WHITE</v>
      </c>
      <c r="C111" s="289" t="str">
        <f t="shared" ref="C111" si="80">$E$58</f>
        <v>BLACK</v>
      </c>
      <c r="D111" s="284" t="s">
        <v>167</v>
      </c>
      <c r="E111" s="285"/>
      <c r="F111" s="285"/>
      <c r="G111" s="285"/>
      <c r="H111" s="285"/>
      <c r="I111" s="286"/>
      <c r="J111" s="37"/>
      <c r="K111" s="37"/>
      <c r="L111" s="37"/>
      <c r="M111" s="37"/>
      <c r="N111" s="37"/>
      <c r="O111" s="37"/>
      <c r="S111" s="106"/>
    </row>
    <row r="112" spans="1:19" s="10" customFormat="1" ht="54" customHeight="1">
      <c r="A112" s="50"/>
      <c r="B112" s="78"/>
      <c r="C112" s="79"/>
      <c r="D112" s="80"/>
      <c r="E112" s="64"/>
      <c r="F112" s="64"/>
      <c r="G112" s="64"/>
      <c r="H112" s="64"/>
      <c r="I112" s="65"/>
      <c r="J112" s="37"/>
      <c r="K112" s="37"/>
      <c r="L112" s="37"/>
      <c r="M112" s="37"/>
      <c r="N112" s="37"/>
      <c r="O112" s="37"/>
      <c r="S112" s="106"/>
    </row>
    <row r="113" spans="1:19" s="10" customFormat="1" ht="59.25" customHeight="1">
      <c r="A113" s="50"/>
      <c r="B113" s="230" t="s">
        <v>65</v>
      </c>
      <c r="C113" s="231"/>
      <c r="D113" s="231"/>
      <c r="E113" s="231"/>
      <c r="F113" s="231"/>
      <c r="G113" s="231"/>
      <c r="H113" s="231"/>
      <c r="I113" s="232"/>
      <c r="J113" s="37"/>
      <c r="K113" s="37"/>
      <c r="L113" s="37"/>
      <c r="S113" s="106"/>
    </row>
    <row r="114" spans="1:19" s="10" customFormat="1" ht="56.25" customHeight="1">
      <c r="A114" s="50"/>
      <c r="B114" s="290"/>
      <c r="C114" s="291"/>
      <c r="D114" s="51" t="s">
        <v>81</v>
      </c>
      <c r="E114" s="51" t="s">
        <v>55</v>
      </c>
      <c r="F114" s="51" t="s">
        <v>10</v>
      </c>
      <c r="G114" s="51" t="s">
        <v>52</v>
      </c>
      <c r="H114" s="51" t="s">
        <v>53</v>
      </c>
      <c r="I114" s="51" t="s">
        <v>54</v>
      </c>
      <c r="J114" s="37"/>
      <c r="S114" s="106"/>
    </row>
    <row r="115" spans="1:19" s="10" customFormat="1" ht="232.5" customHeight="1">
      <c r="A115" s="50"/>
      <c r="B115" s="292" t="s">
        <v>168</v>
      </c>
      <c r="C115" s="292"/>
      <c r="D115" s="166" t="s">
        <v>116</v>
      </c>
      <c r="E115" s="166" t="s">
        <v>116</v>
      </c>
      <c r="F115" s="166" t="s">
        <v>169</v>
      </c>
      <c r="G115" s="166" t="s">
        <v>116</v>
      </c>
      <c r="H115" s="166" t="s">
        <v>116</v>
      </c>
      <c r="I115" s="166" t="s">
        <v>116</v>
      </c>
      <c r="J115" s="37"/>
      <c r="S115" s="106"/>
    </row>
    <row r="116" spans="1:19" s="10" customFormat="1" ht="232.5" customHeight="1">
      <c r="A116" s="50"/>
      <c r="B116" s="292" t="s">
        <v>171</v>
      </c>
      <c r="C116" s="292"/>
      <c r="D116" s="166" t="s">
        <v>116</v>
      </c>
      <c r="E116" s="166" t="s">
        <v>116</v>
      </c>
      <c r="F116" s="166" t="s">
        <v>170</v>
      </c>
      <c r="G116" s="166" t="s">
        <v>116</v>
      </c>
      <c r="H116" s="166" t="s">
        <v>116</v>
      </c>
      <c r="I116" s="166" t="s">
        <v>116</v>
      </c>
      <c r="J116" s="37"/>
      <c r="S116" s="106"/>
    </row>
    <row r="117" spans="1:19" s="10" customFormat="1" ht="232.5" customHeight="1">
      <c r="A117" s="50"/>
      <c r="B117" s="292" t="s">
        <v>172</v>
      </c>
      <c r="C117" s="292"/>
      <c r="D117" s="166" t="s">
        <v>116</v>
      </c>
      <c r="E117" s="166" t="s">
        <v>116</v>
      </c>
      <c r="F117" s="166" t="s">
        <v>173</v>
      </c>
      <c r="G117" s="166" t="s">
        <v>116</v>
      </c>
      <c r="H117" s="166" t="s">
        <v>116</v>
      </c>
      <c r="I117" s="166" t="s">
        <v>116</v>
      </c>
      <c r="J117" s="37"/>
      <c r="S117" s="106"/>
    </row>
    <row r="118" spans="1:19" s="10" customFormat="1" ht="232.5" customHeight="1">
      <c r="A118" s="50"/>
      <c r="B118" s="292" t="s">
        <v>174</v>
      </c>
      <c r="C118" s="292"/>
      <c r="D118" s="166" t="s">
        <v>116</v>
      </c>
      <c r="E118" s="166" t="s">
        <v>116</v>
      </c>
      <c r="F118" s="166" t="s">
        <v>175</v>
      </c>
      <c r="G118" s="166" t="s">
        <v>116</v>
      </c>
      <c r="H118" s="166" t="s">
        <v>116</v>
      </c>
      <c r="I118" s="166" t="s">
        <v>116</v>
      </c>
      <c r="J118" s="37"/>
      <c r="S118" s="106"/>
    </row>
    <row r="119" spans="1:19" s="10" customFormat="1" ht="232.5" customHeight="1">
      <c r="A119" s="50"/>
      <c r="B119" s="292" t="s">
        <v>176</v>
      </c>
      <c r="C119" s="292"/>
      <c r="D119" s="166" t="s">
        <v>116</v>
      </c>
      <c r="E119" s="166" t="s">
        <v>116</v>
      </c>
      <c r="F119" s="166" t="s">
        <v>139</v>
      </c>
      <c r="G119" s="166" t="s">
        <v>116</v>
      </c>
      <c r="H119" s="166" t="s">
        <v>116</v>
      </c>
      <c r="I119" s="166" t="s">
        <v>116</v>
      </c>
      <c r="J119" s="37"/>
      <c r="S119" s="106"/>
    </row>
    <row r="120" spans="1:19" s="10" customFormat="1" ht="232.5" customHeight="1">
      <c r="A120" s="50"/>
      <c r="B120" s="292" t="s">
        <v>239</v>
      </c>
      <c r="C120" s="292"/>
      <c r="D120" s="166" t="s">
        <v>116</v>
      </c>
      <c r="E120" s="166" t="s">
        <v>116</v>
      </c>
      <c r="F120" s="166" t="s">
        <v>240</v>
      </c>
      <c r="G120" s="166" t="s">
        <v>116</v>
      </c>
      <c r="H120" s="166" t="s">
        <v>116</v>
      </c>
      <c r="I120" s="166" t="s">
        <v>116</v>
      </c>
      <c r="J120" s="37"/>
      <c r="S120" s="106"/>
    </row>
    <row r="121" spans="1:19" s="10" customFormat="1" ht="232.5" customHeight="1">
      <c r="A121" s="50"/>
      <c r="B121" s="292" t="s">
        <v>241</v>
      </c>
      <c r="C121" s="292"/>
      <c r="D121" s="166" t="s">
        <v>116</v>
      </c>
      <c r="E121" s="166" t="s">
        <v>116</v>
      </c>
      <c r="F121" s="166" t="s">
        <v>169</v>
      </c>
      <c r="G121" s="166" t="s">
        <v>116</v>
      </c>
      <c r="H121" s="166" t="s">
        <v>116</v>
      </c>
      <c r="I121" s="166" t="s">
        <v>116</v>
      </c>
      <c r="J121" s="37"/>
      <c r="S121" s="106"/>
    </row>
    <row r="122" spans="1:19" s="137" customFormat="1" ht="74.25" customHeight="1">
      <c r="A122" s="145">
        <v>3</v>
      </c>
      <c r="B122" s="138" t="s">
        <v>110</v>
      </c>
      <c r="C122" s="139" t="s">
        <v>136</v>
      </c>
      <c r="D122" s="139"/>
      <c r="E122" s="139"/>
      <c r="F122" s="139"/>
      <c r="G122" s="140"/>
      <c r="H122" s="140"/>
      <c r="I122" s="140"/>
      <c r="J122" s="140"/>
      <c r="K122" s="141"/>
      <c r="L122" s="141"/>
      <c r="M122" s="125"/>
      <c r="N122" s="140"/>
      <c r="O122" s="140"/>
      <c r="P122" s="140"/>
      <c r="Q122" s="140"/>
      <c r="S122" s="142"/>
    </row>
    <row r="123" spans="1:19" s="10" customFormat="1" ht="101.25" hidden="1" customHeight="1">
      <c r="A123" s="50"/>
      <c r="B123" s="293" t="s">
        <v>39</v>
      </c>
      <c r="C123" s="294"/>
      <c r="D123" s="281" t="s">
        <v>111</v>
      </c>
      <c r="E123" s="282"/>
      <c r="F123" s="282"/>
      <c r="G123" s="282"/>
      <c r="H123" s="282"/>
      <c r="I123" s="283"/>
      <c r="J123" s="37"/>
      <c r="K123" s="37"/>
      <c r="L123" s="37"/>
      <c r="M123" s="37"/>
      <c r="N123" s="37"/>
      <c r="O123" s="37"/>
      <c r="P123" s="37"/>
      <c r="Q123" s="37"/>
      <c r="S123" s="106"/>
    </row>
    <row r="124" spans="1:19" s="10" customFormat="1" ht="111.75" hidden="1" customHeight="1">
      <c r="A124" s="50"/>
      <c r="B124" s="289" t="str">
        <f>$D$21</f>
        <v>BLACK/WHITE</v>
      </c>
      <c r="C124" s="289" t="str">
        <f t="shared" ref="C124" si="81">$E$58</f>
        <v>BLACK</v>
      </c>
      <c r="D124" s="278" t="s">
        <v>134</v>
      </c>
      <c r="E124" s="279"/>
      <c r="F124" s="279"/>
      <c r="G124" s="279"/>
      <c r="H124" s="279"/>
      <c r="I124" s="280"/>
      <c r="J124" s="37"/>
      <c r="K124" s="37"/>
      <c r="L124" s="37"/>
      <c r="M124" s="37"/>
      <c r="N124" s="37"/>
      <c r="O124" s="37"/>
      <c r="S124" s="106"/>
    </row>
    <row r="125" spans="1:19" s="10" customFormat="1" ht="31.2" customHeight="1">
      <c r="A125" s="50"/>
      <c r="B125" s="50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S125" s="106"/>
    </row>
    <row r="126" spans="1:19" s="85" customFormat="1" ht="76.95" customHeight="1">
      <c r="B126" s="174" t="s">
        <v>72</v>
      </c>
      <c r="C126" s="169"/>
      <c r="D126" s="32"/>
      <c r="E126" s="32"/>
      <c r="F126" s="31"/>
      <c r="G126" s="33"/>
      <c r="H126" s="31"/>
      <c r="I126" s="31"/>
      <c r="J126" s="31"/>
      <c r="K126" s="31"/>
      <c r="L126" s="31"/>
      <c r="M126" s="31"/>
      <c r="N126" s="31"/>
      <c r="O126" s="31"/>
      <c r="P126" s="31"/>
      <c r="Q126" s="34"/>
      <c r="S126" s="108"/>
    </row>
    <row r="127" spans="1:19" s="10" customFormat="1" ht="60" customHeight="1">
      <c r="A127" s="50">
        <v>1</v>
      </c>
      <c r="B127" s="52" t="s">
        <v>49</v>
      </c>
      <c r="C127" s="50"/>
      <c r="D127" s="50"/>
      <c r="G127" s="37"/>
      <c r="N127" s="36"/>
      <c r="O127" s="35"/>
      <c r="P127" s="35"/>
      <c r="Q127" s="36"/>
      <c r="S127" s="106"/>
    </row>
    <row r="128" spans="1:19" s="10" customFormat="1" ht="60" customHeight="1">
      <c r="A128" s="50">
        <v>2</v>
      </c>
      <c r="B128" s="52" t="s">
        <v>62</v>
      </c>
      <c r="C128" s="50"/>
      <c r="D128" s="50"/>
      <c r="G128" s="37"/>
      <c r="N128" s="36"/>
      <c r="O128" s="35"/>
      <c r="P128" s="35"/>
      <c r="Q128" s="36"/>
      <c r="S128" s="106"/>
    </row>
    <row r="129" spans="1:19" s="10" customFormat="1" ht="60" customHeight="1">
      <c r="A129" s="50">
        <v>3</v>
      </c>
      <c r="B129" s="52" t="s">
        <v>63</v>
      </c>
      <c r="C129" s="50"/>
      <c r="D129" s="50"/>
      <c r="G129" s="37"/>
      <c r="N129" s="36"/>
      <c r="O129" s="35"/>
      <c r="P129" s="35"/>
      <c r="Q129" s="36"/>
      <c r="S129" s="106"/>
    </row>
    <row r="130" spans="1:19" s="13" customFormat="1" ht="55.5" customHeight="1">
      <c r="A130" s="11"/>
      <c r="B130" s="38" t="s">
        <v>56</v>
      </c>
      <c r="C130" s="122" t="s">
        <v>97</v>
      </c>
      <c r="D130" s="122" t="s">
        <v>81</v>
      </c>
      <c r="E130" s="122" t="s">
        <v>55</v>
      </c>
      <c r="F130" s="122" t="s">
        <v>10</v>
      </c>
      <c r="G130" s="122" t="s">
        <v>52</v>
      </c>
      <c r="H130" s="122" t="s">
        <v>53</v>
      </c>
      <c r="I130" s="123" t="s">
        <v>87</v>
      </c>
      <c r="J130" s="123" t="s">
        <v>85</v>
      </c>
      <c r="K130" s="135" t="s">
        <v>11</v>
      </c>
      <c r="M130" s="39"/>
      <c r="N130" s="40"/>
      <c r="O130" s="40"/>
      <c r="P130" s="39"/>
      <c r="S130" s="115"/>
    </row>
    <row r="131" spans="1:19" s="13" customFormat="1" ht="55.5" customHeight="1">
      <c r="A131" s="11"/>
      <c r="B131" s="38" t="s">
        <v>57</v>
      </c>
      <c r="C131" s="124">
        <f>+F53</f>
        <v>0</v>
      </c>
      <c r="D131" s="124">
        <f t="shared" ref="D131:J131" si="82">+G53</f>
        <v>0</v>
      </c>
      <c r="E131" s="124">
        <f t="shared" si="82"/>
        <v>0</v>
      </c>
      <c r="F131" s="124">
        <f t="shared" si="82"/>
        <v>3</v>
      </c>
      <c r="G131" s="124">
        <f t="shared" si="82"/>
        <v>0</v>
      </c>
      <c r="H131" s="124">
        <f t="shared" si="82"/>
        <v>0</v>
      </c>
      <c r="I131" s="124">
        <f t="shared" si="82"/>
        <v>0</v>
      </c>
      <c r="J131" s="124">
        <f t="shared" si="82"/>
        <v>0</v>
      </c>
      <c r="K131" s="135">
        <f>SUBTOTAL(9,C131:J131)</f>
        <v>3</v>
      </c>
      <c r="M131" s="39"/>
      <c r="N131" s="40"/>
      <c r="O131" s="40"/>
      <c r="P131" s="39"/>
      <c r="S131" s="115"/>
    </row>
    <row r="132" spans="1:19" s="53" customFormat="1" ht="32.6">
      <c r="G132" s="54"/>
      <c r="S132" s="116"/>
    </row>
    <row r="133" spans="1:19" s="53" customFormat="1" ht="32.6">
      <c r="G133" s="54"/>
      <c r="S133" s="116"/>
    </row>
    <row r="134" spans="1:19" s="53" customFormat="1" ht="32.6">
      <c r="G134" s="54"/>
      <c r="S134" s="116"/>
    </row>
    <row r="135" spans="1:19" s="53" customFormat="1" ht="32.6">
      <c r="G135" s="54"/>
      <c r="S135" s="116"/>
    </row>
    <row r="136" spans="1:19" s="53" customFormat="1" ht="32.6">
      <c r="G136" s="54"/>
      <c r="S136" s="116"/>
    </row>
    <row r="137" spans="1:19" s="53" customFormat="1" ht="32.6">
      <c r="G137" s="54"/>
      <c r="H137" s="41"/>
      <c r="I137" s="41"/>
      <c r="S137" s="116"/>
    </row>
    <row r="138" spans="1:19" s="53" customFormat="1" ht="32.6">
      <c r="G138" s="54"/>
      <c r="H138" s="41"/>
      <c r="I138" s="41"/>
      <c r="S138" s="116"/>
    </row>
  </sheetData>
  <autoFilter ref="A78:U78" xr:uid="{00000000-0009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27">
    <mergeCell ref="N69:Q69"/>
    <mergeCell ref="B70:C70"/>
    <mergeCell ref="N70:Q70"/>
    <mergeCell ref="A74:Q74"/>
    <mergeCell ref="B75:C75"/>
    <mergeCell ref="N75:Q75"/>
    <mergeCell ref="P78:Q78"/>
    <mergeCell ref="P79:Q79"/>
    <mergeCell ref="A78:E78"/>
    <mergeCell ref="B72:C72"/>
    <mergeCell ref="N72:Q72"/>
    <mergeCell ref="B73:C73"/>
    <mergeCell ref="N73:Q73"/>
    <mergeCell ref="B79:E79"/>
    <mergeCell ref="H78:I78"/>
    <mergeCell ref="H79:I79"/>
    <mergeCell ref="B89:E89"/>
    <mergeCell ref="H89:I89"/>
    <mergeCell ref="P89:Q89"/>
    <mergeCell ref="B81:E81"/>
    <mergeCell ref="B87:E87"/>
    <mergeCell ref="P88:Q88"/>
    <mergeCell ref="P86:Q86"/>
    <mergeCell ref="H88:I88"/>
    <mergeCell ref="H87:I87"/>
    <mergeCell ref="P87:Q87"/>
    <mergeCell ref="H86:I86"/>
    <mergeCell ref="A86:E86"/>
    <mergeCell ref="P84:Q84"/>
    <mergeCell ref="H81:I81"/>
    <mergeCell ref="P81:Q81"/>
    <mergeCell ref="B88:E88"/>
    <mergeCell ref="B84:E84"/>
    <mergeCell ref="H84:I84"/>
    <mergeCell ref="D124:I124"/>
    <mergeCell ref="B99:I99"/>
    <mergeCell ref="D100:I100"/>
    <mergeCell ref="D101:I101"/>
    <mergeCell ref="B103:C103"/>
    <mergeCell ref="B124:C124"/>
    <mergeCell ref="B114:C114"/>
    <mergeCell ref="D123:I123"/>
    <mergeCell ref="B115:C115"/>
    <mergeCell ref="B123:C123"/>
    <mergeCell ref="B111:C111"/>
    <mergeCell ref="B110:C110"/>
    <mergeCell ref="D110:I110"/>
    <mergeCell ref="D111:I111"/>
    <mergeCell ref="B113:I113"/>
    <mergeCell ref="B119:C119"/>
    <mergeCell ref="B100:C100"/>
    <mergeCell ref="B101:C101"/>
    <mergeCell ref="B102:I102"/>
    <mergeCell ref="B120:C120"/>
    <mergeCell ref="B121:C121"/>
    <mergeCell ref="B116:C116"/>
    <mergeCell ref="B117:C117"/>
    <mergeCell ref="B118:C118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L11:Q11"/>
    <mergeCell ref="D8:F8"/>
    <mergeCell ref="A68:Q68"/>
    <mergeCell ref="A71:Q71"/>
    <mergeCell ref="B69:C69"/>
    <mergeCell ref="A62:Q62"/>
    <mergeCell ref="N56:Q56"/>
    <mergeCell ref="N58:Q58"/>
    <mergeCell ref="A56:C56"/>
    <mergeCell ref="B58:C58"/>
    <mergeCell ref="B61:C61"/>
    <mergeCell ref="N61:Q61"/>
    <mergeCell ref="A57:Q57"/>
    <mergeCell ref="B67:C67"/>
    <mergeCell ref="N67:Q67"/>
    <mergeCell ref="A65:Q65"/>
    <mergeCell ref="N63:Q63"/>
    <mergeCell ref="B66:C66"/>
    <mergeCell ref="N66:Q66"/>
    <mergeCell ref="B63:C63"/>
    <mergeCell ref="B64:C64"/>
    <mergeCell ref="N64:Q64"/>
    <mergeCell ref="B59:C59"/>
    <mergeCell ref="N59:Q59"/>
    <mergeCell ref="B60:C60"/>
    <mergeCell ref="N60:Q60"/>
    <mergeCell ref="B80:E80"/>
    <mergeCell ref="H80:I80"/>
    <mergeCell ref="P80:Q80"/>
    <mergeCell ref="N76:Q76"/>
    <mergeCell ref="B76:C76"/>
    <mergeCell ref="B82:E82"/>
    <mergeCell ref="H82:I82"/>
    <mergeCell ref="P82:Q82"/>
    <mergeCell ref="B83:E83"/>
    <mergeCell ref="H83:I83"/>
    <mergeCell ref="P83:Q83"/>
    <mergeCell ref="P92:Q92"/>
    <mergeCell ref="P95:Q95"/>
    <mergeCell ref="B109:I109"/>
    <mergeCell ref="B90:E90"/>
    <mergeCell ref="H90:I90"/>
    <mergeCell ref="B92:E92"/>
    <mergeCell ref="H92:I92"/>
    <mergeCell ref="B95:E95"/>
    <mergeCell ref="H95:I95"/>
    <mergeCell ref="P90:Q90"/>
    <mergeCell ref="H93:I93"/>
    <mergeCell ref="P91:Q91"/>
    <mergeCell ref="B94:E94"/>
    <mergeCell ref="H94:I94"/>
    <mergeCell ref="P94:Q94"/>
    <mergeCell ref="B91:E91"/>
    <mergeCell ref="H91:I91"/>
    <mergeCell ref="B104:C104"/>
    <mergeCell ref="B105:C105"/>
    <mergeCell ref="C98:Q98"/>
    <mergeCell ref="B93:E93"/>
    <mergeCell ref="P93:Q93"/>
  </mergeCells>
  <phoneticPr fontId="65" type="noConversion"/>
  <conditionalFormatting sqref="F79:F84">
    <cfRule type="duplicateValues" dxfId="6" priority="27"/>
  </conditionalFormatting>
  <conditionalFormatting sqref="F79:G79">
    <cfRule type="cellIs" dxfId="5" priority="12" operator="lessThan">
      <formula>0</formula>
    </cfRule>
  </conditionalFormatting>
  <conditionalFormatting sqref="G79">
    <cfRule type="duplicateValues" dxfId="4" priority="4"/>
    <cfRule type="duplicateValues" dxfId="3" priority="8"/>
    <cfRule type="duplicateValues" dxfId="2" priority="11"/>
    <cfRule type="duplicateValues" dxfId="1" priority="15"/>
  </conditionalFormatting>
  <conditionalFormatting sqref="G84">
    <cfRule type="duplicateValues" dxfId="0" priority="3"/>
  </conditionalFormatting>
  <printOptions horizontalCentered="1"/>
  <pageMargins left="0.25" right="0" top="0.61388888888888904" bottom="0.75" header="0" footer="0"/>
  <pageSetup paperSize="9" scale="26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84" max="16" man="1"/>
    <brk id="105" max="16" man="1"/>
    <brk id="121" max="16" man="1"/>
    <brk id="13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30"/>
  <sheetViews>
    <sheetView view="pageBreakPreview" zoomScale="25" zoomScaleNormal="40" zoomScaleSheetLayoutView="25" zoomScalePageLayoutView="25" workbookViewId="0">
      <pane ySplit="5" topLeftCell="A38" activePane="bottomLeft" state="frozen"/>
      <selection activeCell="D65" sqref="D65"/>
      <selection pane="bottomLeft" activeCell="C8" sqref="C8"/>
    </sheetView>
  </sheetViews>
  <sheetFormatPr defaultColWidth="9.3046875" defaultRowHeight="23.15"/>
  <cols>
    <col min="1" max="1" width="73.69140625" style="163" customWidth="1"/>
    <col min="2" max="2" width="97.53515625" style="164" hidden="1" customWidth="1"/>
    <col min="3" max="3" width="188.3828125" style="164" customWidth="1"/>
    <col min="4" max="16384" width="9.3046875" style="164"/>
  </cols>
  <sheetData>
    <row r="1" spans="1:8" s="148" customFormat="1" ht="134.25" customHeight="1">
      <c r="A1" s="146"/>
      <c r="B1" s="147"/>
      <c r="C1" s="147"/>
    </row>
    <row r="2" spans="1:8" s="148" customFormat="1" ht="37.5" customHeight="1">
      <c r="A2" s="147" t="str">
        <f>'[2]1. CUTTING '!B6</f>
        <v xml:space="preserve">JOB NUMBER:  </v>
      </c>
      <c r="B2" s="147" t="str">
        <f>'[3]1. CUTTING'!D6</f>
        <v>C21  SS24  G2693</v>
      </c>
      <c r="C2" s="147" t="str">
        <f>'1. CUTTING DOCKET'!$D$6</f>
        <v>K06  SP26  S2840</v>
      </c>
    </row>
    <row r="3" spans="1:8" s="148" customFormat="1" ht="37.5" customHeight="1">
      <c r="A3" s="149" t="str">
        <f>'[2]1. CUTTING '!B7</f>
        <v xml:space="preserve">STYLE NUMBER: </v>
      </c>
      <c r="B3" s="150" t="str">
        <f>'[3]1. CUTTING'!D7</f>
        <v>CRTZ-1206</v>
      </c>
      <c r="C3" s="147" t="str">
        <f>'1. CUTTING DOCKET'!D7</f>
        <v>C0074-SST001</v>
      </c>
    </row>
    <row r="4" spans="1:8" s="148" customFormat="1" ht="37.5" customHeight="1">
      <c r="A4" s="149" t="str">
        <f>'[2]1. CUTTING '!B8</f>
        <v xml:space="preserve">STYLE NAME : </v>
      </c>
      <c r="B4" s="147" t="str">
        <f>'[3]1. CUTTING'!D8</f>
        <v>ALCATRAZ HOODIE 2024 OFF WHITE</v>
      </c>
      <c r="C4" s="147" t="str">
        <f>'1. CUTTING DOCKET'!D8</f>
        <v xml:space="preserve"> TOUCHDOWN JERSEY MULTI</v>
      </c>
    </row>
    <row r="5" spans="1:8" s="148" customFormat="1" ht="76.2" customHeight="1">
      <c r="A5" s="151"/>
      <c r="B5" s="152" t="str">
        <f>'[3]1. CUTTING'!A33</f>
        <v>CREAM</v>
      </c>
      <c r="C5" s="152" t="str">
        <f>'1. CUTTING DOCKET'!$D$18</f>
        <v>BLACK/WHITE</v>
      </c>
    </row>
    <row r="6" spans="1:8" s="155" customFormat="1" ht="89.25" customHeight="1">
      <c r="A6" s="153" t="s">
        <v>32</v>
      </c>
      <c r="B6" s="154" t="str">
        <f t="shared" ref="B6" si="0">B5</f>
        <v>CREAM</v>
      </c>
      <c r="C6" s="154" t="str">
        <f>'1. CUTTING DOCKET'!E58</f>
        <v>BLACK</v>
      </c>
    </row>
    <row r="7" spans="1:8" s="155" customFormat="1" ht="143.25" customHeight="1">
      <c r="A7" s="156" t="s">
        <v>33</v>
      </c>
      <c r="B7" s="310" t="str">
        <f>'1. CUTTING DOCKET'!$L$11</f>
        <v xml:space="preserve">MA061_100% POLYESTER MESH </v>
      </c>
      <c r="C7" s="311"/>
    </row>
    <row r="8" spans="1:8" s="155" customFormat="1" ht="321" customHeight="1">
      <c r="A8" s="157" t="str">
        <f>'1. CUTTING DOCKET'!D58</f>
        <v xml:space="preserve">THÂN TRƯỚC + THÂN SAU </v>
      </c>
      <c r="B8" s="158"/>
      <c r="C8" s="165"/>
      <c r="H8" s="159"/>
    </row>
    <row r="9" spans="1:8" s="155" customFormat="1" ht="143.25" customHeight="1">
      <c r="A9" s="156" t="str">
        <f>'1. CUTTING DOCKET'!$B$59</f>
        <v>TRICOT_100% POLY</v>
      </c>
      <c r="B9" s="310" t="str">
        <f>'1. CUTTING DOCKET'!$E$59</f>
        <v xml:space="preserve">WHITE </v>
      </c>
      <c r="C9" s="311"/>
    </row>
    <row r="10" spans="1:8" s="155" customFormat="1" ht="321" customHeight="1">
      <c r="A10" s="157" t="str">
        <f>'1. CUTTING DOCKET'!$D$59</f>
        <v>ĐÔ TAY</v>
      </c>
      <c r="B10" s="158"/>
      <c r="C10" s="165"/>
      <c r="H10" s="159"/>
    </row>
    <row r="11" spans="1:8" s="155" customFormat="1" ht="143.25" customHeight="1">
      <c r="A11" s="156" t="str">
        <f>'1. CUTTING DOCKET'!$B$59</f>
        <v>TRICOT_100% POLY</v>
      </c>
      <c r="B11" s="310" t="str">
        <f>'1. CUTTING DOCKET'!$E$60</f>
        <v>BLACK</v>
      </c>
      <c r="C11" s="311"/>
    </row>
    <row r="12" spans="1:8" s="155" customFormat="1" ht="321" customHeight="1">
      <c r="A12" s="157" t="str">
        <f>'1. CUTTING DOCKET'!$D$60</f>
        <v xml:space="preserve"> VIỀN TAY</v>
      </c>
      <c r="B12" s="158"/>
      <c r="C12" s="165"/>
      <c r="H12" s="159"/>
    </row>
    <row r="13" spans="1:8" s="155" customFormat="1" ht="229.5" customHeight="1">
      <c r="A13" s="153" t="str">
        <f>'1. CUTTING DOCKET'!$B$61</f>
        <v>FLAT KNIT RIB</v>
      </c>
      <c r="B13" s="153" t="str">
        <f>'[3]1. CUTTING'!E35</f>
        <v>CREAM</v>
      </c>
      <c r="C13" s="153" t="str">
        <f>C6</f>
        <v>BLACK</v>
      </c>
    </row>
    <row r="14" spans="1:8" s="155" customFormat="1" ht="241.2" customHeight="1">
      <c r="A14" s="157" t="str">
        <f>'1. CUTTING DOCKET'!$D$61</f>
        <v xml:space="preserve"> BO CỔ</v>
      </c>
      <c r="B14" s="158"/>
      <c r="C14" s="165"/>
    </row>
    <row r="15" spans="1:8" s="155" customFormat="1" ht="41.15" hidden="1">
      <c r="A15" s="153" t="e">
        <f>'[3]1. CUTTING'!#REF!</f>
        <v>#REF!</v>
      </c>
      <c r="B15" s="153" t="str">
        <f>'[3]1. CUTTING'!E37</f>
        <v>BABY BLUE</v>
      </c>
      <c r="C15" s="153" t="e">
        <f>'[3]1. CUTTING'!#REF!</f>
        <v>#REF!</v>
      </c>
    </row>
    <row r="16" spans="1:8" s="155" customFormat="1" ht="241.2" hidden="1" customHeight="1">
      <c r="A16" s="157" t="e">
        <f>'[3]1. CUTTING'!#REF!</f>
        <v>#REF!</v>
      </c>
      <c r="B16" s="158"/>
      <c r="C16" s="158"/>
    </row>
    <row r="17" spans="1:3" s="155" customFormat="1" ht="72.75" customHeight="1">
      <c r="A17" s="153" t="str">
        <f>'[3]1. CUTTING'!B42</f>
        <v>CHỈ 40/2</v>
      </c>
      <c r="B17" s="160" t="str">
        <f>'[3]1. CUTTING'!F42</f>
        <v>WHITE</v>
      </c>
      <c r="C17" s="160" t="str">
        <f>'1. CUTTING DOCKET'!$F$79</f>
        <v>BLACK/WHITE</v>
      </c>
    </row>
    <row r="18" spans="1:3" s="155" customFormat="1" ht="100.5" customHeight="1">
      <c r="A18" s="157" t="s">
        <v>112</v>
      </c>
      <c r="B18" s="161"/>
      <c r="C18" s="161" t="str">
        <f>'1. CUTTING DOCKET'!$G$79</f>
        <v>BLACK/WHITE</v>
      </c>
    </row>
    <row r="19" spans="1:3" s="155" customFormat="1" ht="85.5" customHeight="1">
      <c r="A19" s="153" t="str">
        <f>'1. CUTTING DOCKET'!$B$80</f>
        <v>DÂY TAPE KL-001</v>
      </c>
      <c r="B19" s="308" t="str">
        <f>'1. CUTTING DOCKET'!$F$80</f>
        <v>BLACK</v>
      </c>
      <c r="C19" s="309"/>
    </row>
    <row r="20" spans="1:3" s="155" customFormat="1" ht="291.64999999999998" customHeight="1">
      <c r="A20" s="162" t="s">
        <v>177</v>
      </c>
      <c r="B20" s="312"/>
      <c r="C20" s="313"/>
    </row>
    <row r="21" spans="1:3" s="155" customFormat="1" ht="85.5" customHeight="1">
      <c r="A21" s="153" t="str">
        <f>'1. CUTTING DOCKET'!$B$81</f>
        <v xml:space="preserve">NHÃN CHÍNH </v>
      </c>
      <c r="B21" s="308" t="str">
        <f>'1. CUTTING DOCKET'!$F$80</f>
        <v>BLACK</v>
      </c>
      <c r="C21" s="309"/>
    </row>
    <row r="22" spans="1:3" s="155" customFormat="1" ht="291.64999999999998" customHeight="1">
      <c r="A22" s="162" t="s">
        <v>178</v>
      </c>
      <c r="B22" s="312"/>
      <c r="C22" s="313"/>
    </row>
    <row r="23" spans="1:3" s="155" customFormat="1" ht="210.75" customHeight="1">
      <c r="A23" s="153" t="str">
        <f>'1. CUTTING DOCKET'!$B$82</f>
        <v xml:space="preserve">NHÃN SIZE </v>
      </c>
      <c r="B23" s="308" t="str">
        <f>'1. CUTTING DOCKET'!$F$82</f>
        <v>BLACK</v>
      </c>
      <c r="C23" s="309"/>
    </row>
    <row r="24" spans="1:3" s="155" customFormat="1" ht="300.75" customHeight="1">
      <c r="A24" s="162" t="s">
        <v>179</v>
      </c>
      <c r="B24" s="306"/>
      <c r="C24" s="307"/>
    </row>
    <row r="25" spans="1:3" s="155" customFormat="1" ht="210.75" customHeight="1">
      <c r="A25" s="153" t="str">
        <f>'1. CUTTING DOCKET'!$B$83</f>
        <v>NHÃN TRANG TRÍ</v>
      </c>
      <c r="B25" s="308" t="str">
        <f>'1. CUTTING DOCKET'!$F$82</f>
        <v>BLACK</v>
      </c>
      <c r="C25" s="309"/>
    </row>
    <row r="26" spans="1:3" s="155" customFormat="1" ht="300.75" customHeight="1">
      <c r="A26" s="162" t="s">
        <v>180</v>
      </c>
      <c r="B26" s="306"/>
      <c r="C26" s="307"/>
    </row>
    <row r="27" spans="1:3" s="155" customFormat="1" ht="210.75" customHeight="1">
      <c r="A27" s="153" t="str">
        <f>'1. CUTTING DOCKET'!$B$84</f>
        <v>NHÃN THÀNH PHẦN</v>
      </c>
      <c r="B27" s="308" t="str">
        <f>'1. CUTTING DOCKET'!$F$84</f>
        <v>WHITE</v>
      </c>
      <c r="C27" s="309"/>
    </row>
    <row r="28" spans="1:3" s="155" customFormat="1" ht="300.75" customHeight="1">
      <c r="A28" s="162" t="s">
        <v>181</v>
      </c>
      <c r="B28" s="306"/>
      <c r="C28" s="307"/>
    </row>
    <row r="29" spans="1:3" s="155" customFormat="1" ht="210.75" customHeight="1">
      <c r="A29" s="153" t="e">
        <f>'1. CUTTING DOCKET'!#REF!</f>
        <v>#REF!</v>
      </c>
      <c r="B29" s="308" t="e">
        <f>'1. CUTTING DOCKET'!#REF!</f>
        <v>#REF!</v>
      </c>
      <c r="C29" s="309"/>
    </row>
    <row r="30" spans="1:3" s="155" customFormat="1" ht="300.75" customHeight="1">
      <c r="A30" s="162" t="s">
        <v>182</v>
      </c>
      <c r="B30" s="306"/>
      <c r="C30" s="307"/>
    </row>
  </sheetData>
  <mergeCells count="15">
    <mergeCell ref="B7:C7"/>
    <mergeCell ref="B19:C19"/>
    <mergeCell ref="B20:C20"/>
    <mergeCell ref="B23:C23"/>
    <mergeCell ref="B24:C24"/>
    <mergeCell ref="B21:C21"/>
    <mergeCell ref="B22:C22"/>
    <mergeCell ref="B9:C9"/>
    <mergeCell ref="B11:C11"/>
    <mergeCell ref="B30:C30"/>
    <mergeCell ref="B25:C25"/>
    <mergeCell ref="B26:C26"/>
    <mergeCell ref="B27:C27"/>
    <mergeCell ref="B28:C28"/>
    <mergeCell ref="B29:C29"/>
  </mergeCells>
  <printOptions horizontalCentered="1"/>
  <pageMargins left="0.25" right="0" top="0.35416666699999999" bottom="0.2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2" max="2" man="1"/>
    <brk id="20" max="2" man="1"/>
    <brk id="2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0A8CE-9445-4EDC-915B-37A03C396E74}">
  <dimension ref="A1"/>
  <sheetViews>
    <sheetView view="pageBreakPreview" zoomScale="60" zoomScaleNormal="100" workbookViewId="0">
      <selection activeCell="S17" sqref="S17"/>
    </sheetView>
  </sheetViews>
  <sheetFormatPr defaultRowHeight="14.6"/>
  <sheetData/>
  <printOptions horizontalCentered="1" verticalCentered="1"/>
  <pageMargins left="0" right="0" top="0" bottom="0" header="0" footer="0"/>
  <pageSetup paperSize="9" scale="12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8004-0195-4BA8-8A24-580DB83FDB7B}">
  <dimension ref="A1:X85"/>
  <sheetViews>
    <sheetView view="pageBreakPreview" topLeftCell="A34" zoomScale="60" zoomScaleNormal="55" workbookViewId="0">
      <selection activeCell="G60" sqref="G60"/>
    </sheetView>
  </sheetViews>
  <sheetFormatPr defaultColWidth="8.69140625" defaultRowHeight="19.3"/>
  <cols>
    <col min="1" max="5" width="5.69140625" style="192" customWidth="1"/>
    <col min="6" max="6" width="13.69140625" style="192" customWidth="1"/>
    <col min="7" max="7" width="55" style="220" customWidth="1"/>
    <col min="8" max="8" width="5.69140625" style="192" customWidth="1"/>
    <col min="9" max="9" width="9.84375" style="192" customWidth="1"/>
    <col min="10" max="10" width="10.53515625" style="192" customWidth="1"/>
    <col min="11" max="16" width="14.15234375" style="192" customWidth="1"/>
    <col min="17" max="21" width="5.69140625" style="192" customWidth="1"/>
    <col min="22" max="16384" width="8.69140625" style="192"/>
  </cols>
  <sheetData>
    <row r="1" spans="1:18">
      <c r="A1" s="319"/>
      <c r="B1" s="320"/>
      <c r="C1" s="320"/>
      <c r="D1" s="320"/>
      <c r="E1" s="320"/>
      <c r="F1" s="320"/>
      <c r="G1" s="320"/>
      <c r="H1" s="320"/>
      <c r="I1" s="320"/>
      <c r="J1" s="207" t="s">
        <v>183</v>
      </c>
      <c r="K1" s="207"/>
      <c r="L1" s="323" t="s">
        <v>184</v>
      </c>
      <c r="M1" s="323"/>
      <c r="N1" s="319"/>
      <c r="O1" s="320"/>
      <c r="P1" s="320"/>
      <c r="Q1" s="320"/>
      <c r="R1" s="324"/>
    </row>
    <row r="2" spans="1:18" ht="4.95" customHeight="1">
      <c r="A2" s="321"/>
      <c r="B2" s="322"/>
      <c r="C2" s="322"/>
      <c r="D2" s="322"/>
      <c r="E2" s="322"/>
      <c r="F2" s="322"/>
      <c r="G2" s="322"/>
      <c r="H2" s="322"/>
      <c r="I2" s="322"/>
      <c r="N2" s="321"/>
      <c r="O2" s="322"/>
      <c r="P2" s="322"/>
      <c r="Q2" s="322"/>
      <c r="R2" s="325"/>
    </row>
    <row r="3" spans="1:18">
      <c r="A3" s="321"/>
      <c r="B3" s="322"/>
      <c r="C3" s="322"/>
      <c r="D3" s="322"/>
      <c r="E3" s="322"/>
      <c r="F3" s="322"/>
      <c r="G3" s="322"/>
      <c r="H3" s="322"/>
      <c r="I3" s="322"/>
      <c r="J3" s="208" t="s">
        <v>185</v>
      </c>
      <c r="K3" s="208"/>
      <c r="L3" s="329" t="s">
        <v>186</v>
      </c>
      <c r="M3" s="329"/>
      <c r="N3" s="321"/>
      <c r="O3" s="322"/>
      <c r="P3" s="322"/>
      <c r="Q3" s="322"/>
      <c r="R3" s="325"/>
    </row>
    <row r="4" spans="1:18" ht="4.95" customHeight="1">
      <c r="A4" s="321"/>
      <c r="B4" s="322"/>
      <c r="C4" s="322"/>
      <c r="D4" s="322"/>
      <c r="E4" s="322"/>
      <c r="F4" s="322"/>
      <c r="G4" s="322"/>
      <c r="H4" s="322"/>
      <c r="I4" s="322"/>
      <c r="N4" s="321"/>
      <c r="O4" s="322"/>
      <c r="P4" s="322"/>
      <c r="Q4" s="322"/>
      <c r="R4" s="325"/>
    </row>
    <row r="5" spans="1:18">
      <c r="A5" s="321"/>
      <c r="B5" s="322"/>
      <c r="C5" s="322"/>
      <c r="D5" s="322"/>
      <c r="E5" s="322"/>
      <c r="F5" s="322"/>
      <c r="G5" s="322"/>
      <c r="H5" s="322"/>
      <c r="I5" s="322"/>
      <c r="J5" s="208" t="s">
        <v>187</v>
      </c>
      <c r="K5" s="208"/>
      <c r="L5" s="329" t="s">
        <v>188</v>
      </c>
      <c r="M5" s="329"/>
      <c r="N5" s="321"/>
      <c r="O5" s="322"/>
      <c r="P5" s="322"/>
      <c r="Q5" s="322"/>
      <c r="R5" s="325"/>
    </row>
    <row r="6" spans="1:18" ht="4.95" customHeight="1">
      <c r="A6" s="321"/>
      <c r="B6" s="322"/>
      <c r="C6" s="322"/>
      <c r="D6" s="322"/>
      <c r="E6" s="322"/>
      <c r="F6" s="322"/>
      <c r="G6" s="322"/>
      <c r="H6" s="322"/>
      <c r="I6" s="322"/>
      <c r="N6" s="321"/>
      <c r="O6" s="322"/>
      <c r="P6" s="322"/>
      <c r="Q6" s="322"/>
      <c r="R6" s="325"/>
    </row>
    <row r="7" spans="1:18">
      <c r="A7" s="321"/>
      <c r="B7" s="322"/>
      <c r="C7" s="322"/>
      <c r="D7" s="322"/>
      <c r="E7" s="322"/>
      <c r="F7" s="322"/>
      <c r="G7" s="322"/>
      <c r="H7" s="322"/>
      <c r="I7" s="322"/>
      <c r="J7" s="208" t="s">
        <v>189</v>
      </c>
      <c r="K7" s="208"/>
      <c r="L7" s="329" t="s">
        <v>190</v>
      </c>
      <c r="M7" s="330"/>
      <c r="N7" s="321"/>
      <c r="O7" s="322"/>
      <c r="P7" s="322"/>
      <c r="Q7" s="322"/>
      <c r="R7" s="325"/>
    </row>
    <row r="8" spans="1:18" ht="4.95" customHeight="1">
      <c r="A8" s="209"/>
      <c r="N8" s="321"/>
      <c r="O8" s="322"/>
      <c r="P8" s="322"/>
      <c r="Q8" s="322"/>
      <c r="R8" s="325"/>
    </row>
    <row r="9" spans="1:18">
      <c r="A9" s="210" t="s">
        <v>191</v>
      </c>
      <c r="B9" s="208"/>
      <c r="C9" s="211"/>
      <c r="D9" s="329" t="s">
        <v>150</v>
      </c>
      <c r="E9" s="329"/>
      <c r="F9" s="329"/>
      <c r="G9" s="329"/>
      <c r="H9" s="329"/>
      <c r="I9" s="329"/>
      <c r="J9" s="212"/>
      <c r="L9" s="322"/>
      <c r="M9" s="325"/>
      <c r="N9" s="321"/>
      <c r="O9" s="322"/>
      <c r="P9" s="322"/>
      <c r="Q9" s="322"/>
      <c r="R9" s="325"/>
    </row>
    <row r="10" spans="1:18" ht="4.95" customHeight="1">
      <c r="A10" s="209"/>
      <c r="N10" s="321"/>
      <c r="O10" s="322"/>
      <c r="P10" s="322"/>
      <c r="Q10" s="322"/>
      <c r="R10" s="325"/>
    </row>
    <row r="11" spans="1:18">
      <c r="A11" s="210" t="s">
        <v>192</v>
      </c>
      <c r="B11" s="208"/>
      <c r="C11" s="211"/>
      <c r="D11" s="329" t="s">
        <v>193</v>
      </c>
      <c r="E11" s="329"/>
      <c r="F11" s="329"/>
      <c r="G11" s="329"/>
      <c r="H11" s="329"/>
      <c r="I11" s="329"/>
      <c r="J11" s="212"/>
      <c r="L11" s="322"/>
      <c r="M11" s="325"/>
      <c r="N11" s="321"/>
      <c r="O11" s="322"/>
      <c r="P11" s="322"/>
      <c r="Q11" s="322"/>
      <c r="R11" s="325"/>
    </row>
    <row r="12" spans="1:18" ht="4.95" customHeight="1">
      <c r="A12" s="209"/>
      <c r="N12" s="321"/>
      <c r="O12" s="322"/>
      <c r="P12" s="322"/>
      <c r="Q12" s="322"/>
      <c r="R12" s="325"/>
    </row>
    <row r="13" spans="1:18">
      <c r="A13" s="210" t="s">
        <v>194</v>
      </c>
      <c r="B13" s="208"/>
      <c r="C13" s="211"/>
      <c r="D13" s="331" t="s">
        <v>195</v>
      </c>
      <c r="E13" s="331"/>
      <c r="F13" s="331"/>
      <c r="G13" s="331"/>
      <c r="H13" s="331"/>
      <c r="I13" s="331"/>
      <c r="J13" s="212"/>
      <c r="L13" s="322"/>
      <c r="M13" s="325"/>
      <c r="N13" s="321"/>
      <c r="O13" s="322"/>
      <c r="P13" s="322"/>
      <c r="Q13" s="322"/>
      <c r="R13" s="325"/>
    </row>
    <row r="14" spans="1:18" ht="4.95" customHeight="1">
      <c r="A14" s="209"/>
      <c r="N14" s="321"/>
      <c r="O14" s="322"/>
      <c r="P14" s="322"/>
      <c r="Q14" s="322"/>
      <c r="R14" s="325"/>
    </row>
    <row r="15" spans="1:18">
      <c r="A15" s="210" t="s">
        <v>196</v>
      </c>
      <c r="B15" s="208"/>
      <c r="C15" s="208"/>
      <c r="D15" s="329" t="s">
        <v>197</v>
      </c>
      <c r="E15" s="329"/>
      <c r="F15" s="329"/>
      <c r="G15" s="329"/>
      <c r="H15" s="329"/>
      <c r="I15" s="329"/>
      <c r="N15" s="321"/>
      <c r="O15" s="322"/>
      <c r="P15" s="322"/>
      <c r="Q15" s="322"/>
      <c r="R15" s="325"/>
    </row>
    <row r="16" spans="1:18" ht="4.95" customHeight="1" thickBot="1">
      <c r="A16" s="213"/>
      <c r="B16" s="213"/>
      <c r="C16" s="213"/>
      <c r="D16" s="213"/>
      <c r="E16" s="213"/>
      <c r="F16" s="213"/>
      <c r="G16" s="221"/>
      <c r="H16" s="213"/>
      <c r="I16" s="213"/>
      <c r="J16" s="213"/>
      <c r="K16" s="213"/>
      <c r="L16" s="213"/>
      <c r="M16" s="213"/>
      <c r="N16" s="326"/>
      <c r="O16" s="327"/>
      <c r="P16" s="327"/>
      <c r="Q16" s="327"/>
      <c r="R16" s="328"/>
    </row>
    <row r="17" spans="1:22" ht="20.149999999999999" thickTop="1" thickBot="1">
      <c r="A17" s="314"/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5"/>
    </row>
    <row r="18" spans="1:22" ht="23.25" customHeight="1" thickTop="1" thickBot="1">
      <c r="A18" s="316" t="s">
        <v>198</v>
      </c>
      <c r="B18" s="317"/>
      <c r="C18" s="317"/>
      <c r="D18" s="317"/>
      <c r="E18" s="317"/>
      <c r="F18" s="318"/>
      <c r="G18" s="222" t="s">
        <v>199</v>
      </c>
      <c r="H18" s="214" t="s">
        <v>200</v>
      </c>
      <c r="I18" s="214" t="s">
        <v>201</v>
      </c>
      <c r="J18" s="214" t="s">
        <v>202</v>
      </c>
      <c r="K18" s="214" t="s">
        <v>81</v>
      </c>
      <c r="L18" s="214" t="s">
        <v>55</v>
      </c>
      <c r="M18" s="215" t="s">
        <v>10</v>
      </c>
      <c r="N18" s="214" t="s">
        <v>52</v>
      </c>
      <c r="O18" s="214" t="s">
        <v>53</v>
      </c>
      <c r="P18" s="214" t="s">
        <v>54</v>
      </c>
      <c r="Q18" s="214"/>
      <c r="R18" s="214"/>
      <c r="S18" s="216"/>
      <c r="U18" s="192" t="s">
        <v>52</v>
      </c>
    </row>
    <row r="19" spans="1:22" ht="33.75" customHeight="1" thickTop="1">
      <c r="A19" s="217" t="s">
        <v>203</v>
      </c>
      <c r="B19" s="218"/>
      <c r="C19" s="218"/>
      <c r="D19" s="218"/>
      <c r="E19" s="218"/>
      <c r="F19" s="219"/>
      <c r="G19" s="223" t="s">
        <v>133</v>
      </c>
      <c r="H19" s="189">
        <v>1</v>
      </c>
      <c r="I19" s="189">
        <v>1.5</v>
      </c>
      <c r="J19" s="189">
        <v>1</v>
      </c>
      <c r="K19" s="189">
        <f t="shared" ref="K19:K29" si="0">L19-I19</f>
        <v>53.5</v>
      </c>
      <c r="L19" s="189">
        <f t="shared" ref="L19:L29" si="1">M19-I19</f>
        <v>55</v>
      </c>
      <c r="M19" s="190">
        <v>56.5</v>
      </c>
      <c r="N19" s="189">
        <f t="shared" ref="N19:N32" si="2">M19+I19</f>
        <v>58</v>
      </c>
      <c r="O19" s="189">
        <f t="shared" ref="O19:O32" si="3">N19+I19</f>
        <v>59.5</v>
      </c>
      <c r="P19" s="189">
        <f t="shared" ref="P19:P32" si="4">O19+I19</f>
        <v>61</v>
      </c>
      <c r="Q19" s="189"/>
      <c r="R19" s="189"/>
      <c r="S19" s="191"/>
      <c r="U19" s="192" t="s">
        <v>141</v>
      </c>
    </row>
    <row r="20" spans="1:22" ht="23.25" customHeight="1">
      <c r="A20" s="185" t="s">
        <v>204</v>
      </c>
      <c r="B20" s="186"/>
      <c r="C20" s="186"/>
      <c r="D20" s="186"/>
      <c r="E20" s="186"/>
      <c r="F20" s="187"/>
      <c r="G20" s="224" t="s">
        <v>205</v>
      </c>
      <c r="H20" s="188">
        <v>2</v>
      </c>
      <c r="I20" s="189">
        <v>0</v>
      </c>
      <c r="J20" s="189">
        <v>0.5</v>
      </c>
      <c r="K20" s="189">
        <f t="shared" si="0"/>
        <v>4.5</v>
      </c>
      <c r="L20" s="189">
        <f t="shared" si="1"/>
        <v>4.5</v>
      </c>
      <c r="M20" s="190">
        <v>4.5</v>
      </c>
      <c r="N20" s="189">
        <f t="shared" si="2"/>
        <v>4.5</v>
      </c>
      <c r="O20" s="189">
        <f t="shared" si="3"/>
        <v>4.5</v>
      </c>
      <c r="P20" s="189">
        <f t="shared" si="4"/>
        <v>4.5</v>
      </c>
      <c r="Q20" s="188"/>
      <c r="R20" s="189"/>
      <c r="S20" s="191"/>
    </row>
    <row r="21" spans="1:22" ht="38.25" customHeight="1">
      <c r="A21" s="185" t="s">
        <v>206</v>
      </c>
      <c r="B21" s="186"/>
      <c r="C21" s="186"/>
      <c r="D21" s="186"/>
      <c r="E21" s="186"/>
      <c r="F21" s="187"/>
      <c r="G21" s="224" t="s">
        <v>207</v>
      </c>
      <c r="H21" s="188">
        <v>3</v>
      </c>
      <c r="I21" s="189">
        <v>1.5</v>
      </c>
      <c r="J21" s="189">
        <v>1</v>
      </c>
      <c r="K21" s="189">
        <f t="shared" si="0"/>
        <v>49.5</v>
      </c>
      <c r="L21" s="189">
        <f t="shared" si="1"/>
        <v>51</v>
      </c>
      <c r="M21" s="190">
        <v>52.5</v>
      </c>
      <c r="N21" s="189">
        <f t="shared" si="2"/>
        <v>54</v>
      </c>
      <c r="O21" s="189">
        <f t="shared" si="3"/>
        <v>55.5</v>
      </c>
      <c r="P21" s="189">
        <f t="shared" si="4"/>
        <v>57</v>
      </c>
      <c r="Q21" s="189"/>
      <c r="R21" s="188"/>
      <c r="S21" s="191"/>
    </row>
    <row r="22" spans="1:22" ht="38.25" customHeight="1">
      <c r="A22" s="185" t="s">
        <v>208</v>
      </c>
      <c r="B22" s="186"/>
      <c r="C22" s="186"/>
      <c r="D22" s="186"/>
      <c r="E22" s="186"/>
      <c r="F22" s="187"/>
      <c r="G22" s="224" t="s">
        <v>209</v>
      </c>
      <c r="H22" s="188">
        <v>4</v>
      </c>
      <c r="I22" s="189">
        <v>1.5</v>
      </c>
      <c r="J22" s="189">
        <v>1</v>
      </c>
      <c r="K22" s="189">
        <f t="shared" si="0"/>
        <v>50.5</v>
      </c>
      <c r="L22" s="189">
        <f t="shared" si="1"/>
        <v>52</v>
      </c>
      <c r="M22" s="190">
        <v>53.5</v>
      </c>
      <c r="N22" s="189">
        <f t="shared" si="2"/>
        <v>55</v>
      </c>
      <c r="O22" s="189">
        <f t="shared" si="3"/>
        <v>56.5</v>
      </c>
      <c r="P22" s="189">
        <f t="shared" si="4"/>
        <v>58</v>
      </c>
      <c r="Q22" s="189"/>
      <c r="R22" s="188"/>
      <c r="S22" s="191"/>
      <c r="V22" s="192" t="s">
        <v>210</v>
      </c>
    </row>
    <row r="23" spans="1:22" ht="23.25" customHeight="1">
      <c r="A23" s="185" t="s">
        <v>211</v>
      </c>
      <c r="B23" s="186"/>
      <c r="C23" s="186"/>
      <c r="D23" s="186"/>
      <c r="E23" s="186"/>
      <c r="F23" s="187"/>
      <c r="G23" s="224" t="s">
        <v>212</v>
      </c>
      <c r="H23" s="188">
        <v>5</v>
      </c>
      <c r="I23" s="189">
        <v>5</v>
      </c>
      <c r="J23" s="189">
        <v>2</v>
      </c>
      <c r="K23" s="189">
        <f t="shared" si="0"/>
        <v>120</v>
      </c>
      <c r="L23" s="189">
        <f t="shared" si="1"/>
        <v>125</v>
      </c>
      <c r="M23" s="190">
        <v>130</v>
      </c>
      <c r="N23" s="189">
        <f t="shared" si="2"/>
        <v>135</v>
      </c>
      <c r="O23" s="189">
        <f t="shared" si="3"/>
        <v>140</v>
      </c>
      <c r="P23" s="189">
        <f t="shared" si="4"/>
        <v>145</v>
      </c>
      <c r="Q23" s="189"/>
      <c r="R23" s="189"/>
      <c r="S23" s="191"/>
    </row>
    <row r="24" spans="1:22" ht="23.25" customHeight="1">
      <c r="A24" s="185" t="s">
        <v>213</v>
      </c>
      <c r="B24" s="186"/>
      <c r="C24" s="186"/>
      <c r="D24" s="186"/>
      <c r="E24" s="186"/>
      <c r="F24" s="187"/>
      <c r="G24" s="224" t="s">
        <v>214</v>
      </c>
      <c r="H24" s="188">
        <v>6</v>
      </c>
      <c r="I24" s="189">
        <v>5</v>
      </c>
      <c r="J24" s="189">
        <v>2</v>
      </c>
      <c r="K24" s="189">
        <f t="shared" si="0"/>
        <v>120</v>
      </c>
      <c r="L24" s="189">
        <f t="shared" si="1"/>
        <v>125</v>
      </c>
      <c r="M24" s="190">
        <v>130</v>
      </c>
      <c r="N24" s="189">
        <f t="shared" si="2"/>
        <v>135</v>
      </c>
      <c r="O24" s="189">
        <f t="shared" si="3"/>
        <v>140</v>
      </c>
      <c r="P24" s="189">
        <f t="shared" si="4"/>
        <v>145</v>
      </c>
      <c r="Q24" s="189"/>
      <c r="R24" s="189"/>
      <c r="S24" s="191"/>
      <c r="T24" s="192" t="s">
        <v>141</v>
      </c>
    </row>
    <row r="25" spans="1:22" ht="23.25" customHeight="1">
      <c r="A25" s="185" t="s">
        <v>215</v>
      </c>
      <c r="B25" s="186"/>
      <c r="C25" s="186"/>
      <c r="D25" s="186"/>
      <c r="E25" s="186"/>
      <c r="F25" s="187"/>
      <c r="G25" s="224" t="s">
        <v>216</v>
      </c>
      <c r="H25" s="188">
        <v>7</v>
      </c>
      <c r="I25" s="189">
        <v>1</v>
      </c>
      <c r="J25" s="189">
        <v>0.5</v>
      </c>
      <c r="K25" s="189">
        <f t="shared" si="0"/>
        <v>31</v>
      </c>
      <c r="L25" s="189">
        <f t="shared" si="1"/>
        <v>32</v>
      </c>
      <c r="M25" s="190">
        <v>33</v>
      </c>
      <c r="N25" s="189">
        <f t="shared" si="2"/>
        <v>34</v>
      </c>
      <c r="O25" s="189">
        <f t="shared" si="3"/>
        <v>35</v>
      </c>
      <c r="P25" s="189">
        <f t="shared" si="4"/>
        <v>36</v>
      </c>
      <c r="Q25" s="189"/>
      <c r="R25" s="189"/>
      <c r="S25" s="191"/>
    </row>
    <row r="26" spans="1:22" s="199" customFormat="1" ht="23.25" customHeight="1">
      <c r="A26" s="193" t="s">
        <v>130</v>
      </c>
      <c r="B26" s="194"/>
      <c r="C26" s="194"/>
      <c r="D26" s="194"/>
      <c r="E26" s="194"/>
      <c r="F26" s="195"/>
      <c r="G26" s="225" t="s">
        <v>217</v>
      </c>
      <c r="H26" s="196">
        <v>8</v>
      </c>
      <c r="I26" s="197">
        <v>0.5</v>
      </c>
      <c r="J26" s="197">
        <v>1</v>
      </c>
      <c r="K26" s="197">
        <f t="shared" si="0"/>
        <v>24.5</v>
      </c>
      <c r="L26" s="197">
        <f t="shared" si="1"/>
        <v>25</v>
      </c>
      <c r="M26" s="190">
        <v>25.5</v>
      </c>
      <c r="N26" s="197">
        <f t="shared" si="2"/>
        <v>26</v>
      </c>
      <c r="O26" s="197">
        <f t="shared" si="3"/>
        <v>26.5</v>
      </c>
      <c r="P26" s="197">
        <f t="shared" si="4"/>
        <v>27</v>
      </c>
      <c r="Q26" s="197"/>
      <c r="R26" s="197"/>
      <c r="S26" s="198"/>
    </row>
    <row r="27" spans="1:22" ht="23.25" customHeight="1">
      <c r="A27" s="185" t="s">
        <v>218</v>
      </c>
      <c r="B27" s="186"/>
      <c r="C27" s="186"/>
      <c r="D27" s="186"/>
      <c r="E27" s="186"/>
      <c r="F27" s="187"/>
      <c r="G27" s="224" t="s">
        <v>219</v>
      </c>
      <c r="H27" s="188">
        <v>9</v>
      </c>
      <c r="I27" s="189">
        <v>0</v>
      </c>
      <c r="J27" s="189">
        <v>1</v>
      </c>
      <c r="K27" s="189">
        <f t="shared" si="0"/>
        <v>24</v>
      </c>
      <c r="L27" s="189">
        <f t="shared" si="1"/>
        <v>24</v>
      </c>
      <c r="M27" s="190">
        <v>24</v>
      </c>
      <c r="N27" s="189">
        <f t="shared" si="2"/>
        <v>24</v>
      </c>
      <c r="O27" s="189">
        <f t="shared" si="3"/>
        <v>24</v>
      </c>
      <c r="P27" s="189">
        <f t="shared" si="4"/>
        <v>24</v>
      </c>
      <c r="Q27" s="189"/>
      <c r="R27" s="188"/>
      <c r="S27" s="191"/>
    </row>
    <row r="28" spans="1:22" ht="23.25" customHeight="1">
      <c r="A28" s="185" t="s">
        <v>220</v>
      </c>
      <c r="B28" s="186"/>
      <c r="C28" s="186"/>
      <c r="D28" s="186"/>
      <c r="E28" s="186"/>
      <c r="F28" s="187"/>
      <c r="G28" s="224" t="s">
        <v>221</v>
      </c>
      <c r="H28" s="188">
        <v>10</v>
      </c>
      <c r="I28" s="189">
        <v>2</v>
      </c>
      <c r="J28" s="189">
        <v>1</v>
      </c>
      <c r="K28" s="189">
        <f t="shared" si="0"/>
        <v>52</v>
      </c>
      <c r="L28" s="189">
        <f t="shared" si="1"/>
        <v>54</v>
      </c>
      <c r="M28" s="190">
        <v>56</v>
      </c>
      <c r="N28" s="189">
        <f t="shared" si="2"/>
        <v>58</v>
      </c>
      <c r="O28" s="189">
        <f t="shared" si="3"/>
        <v>60</v>
      </c>
      <c r="P28" s="189">
        <f t="shared" si="4"/>
        <v>62</v>
      </c>
      <c r="Q28" s="189"/>
      <c r="R28" s="189"/>
      <c r="S28" s="191"/>
    </row>
    <row r="29" spans="1:22" s="199" customFormat="1" ht="23.25" customHeight="1">
      <c r="A29" s="193" t="s">
        <v>222</v>
      </c>
      <c r="B29" s="194"/>
      <c r="C29" s="194"/>
      <c r="D29" s="194"/>
      <c r="E29" s="194"/>
      <c r="F29" s="195"/>
      <c r="G29" s="225" t="s">
        <v>223</v>
      </c>
      <c r="H29" s="196">
        <v>11</v>
      </c>
      <c r="I29" s="197">
        <v>2</v>
      </c>
      <c r="J29" s="197">
        <v>1</v>
      </c>
      <c r="K29" s="197">
        <f t="shared" si="0"/>
        <v>42</v>
      </c>
      <c r="L29" s="197">
        <f t="shared" si="1"/>
        <v>44</v>
      </c>
      <c r="M29" s="190">
        <v>46</v>
      </c>
      <c r="N29" s="197">
        <f t="shared" si="2"/>
        <v>48</v>
      </c>
      <c r="O29" s="197">
        <f t="shared" si="3"/>
        <v>50</v>
      </c>
      <c r="P29" s="197">
        <f t="shared" si="4"/>
        <v>52</v>
      </c>
      <c r="Q29" s="197"/>
      <c r="R29" s="197"/>
      <c r="S29" s="198"/>
    </row>
    <row r="30" spans="1:22" ht="23.25" customHeight="1">
      <c r="A30" s="185" t="s">
        <v>224</v>
      </c>
      <c r="B30" s="186"/>
      <c r="C30" s="186"/>
      <c r="D30" s="186"/>
      <c r="E30" s="186"/>
      <c r="F30" s="187"/>
      <c r="G30" s="224" t="s">
        <v>225</v>
      </c>
      <c r="H30" s="188">
        <v>12</v>
      </c>
      <c r="I30" s="189">
        <v>1</v>
      </c>
      <c r="J30" s="189">
        <v>1</v>
      </c>
      <c r="K30" s="189">
        <f>L30-1.5</f>
        <v>67</v>
      </c>
      <c r="L30" s="189">
        <f>M30-1.5</f>
        <v>68.5</v>
      </c>
      <c r="M30" s="200">
        <v>70</v>
      </c>
      <c r="N30" s="189">
        <f t="shared" si="2"/>
        <v>71</v>
      </c>
      <c r="O30" s="189">
        <f t="shared" si="3"/>
        <v>72</v>
      </c>
      <c r="P30" s="189">
        <f t="shared" si="4"/>
        <v>73</v>
      </c>
      <c r="Q30" s="189"/>
      <c r="R30" s="189"/>
      <c r="S30" s="191"/>
    </row>
    <row r="31" spans="1:22" ht="23.25" customHeight="1">
      <c r="A31" s="185" t="s">
        <v>226</v>
      </c>
      <c r="B31" s="186"/>
      <c r="C31" s="186"/>
      <c r="D31" s="186"/>
      <c r="E31" s="186"/>
      <c r="F31" s="187"/>
      <c r="G31" s="224" t="s">
        <v>143</v>
      </c>
      <c r="H31" s="188">
        <v>13</v>
      </c>
      <c r="I31" s="189">
        <v>0.5</v>
      </c>
      <c r="J31" s="189">
        <v>0.5</v>
      </c>
      <c r="K31" s="189">
        <f>L31-I31</f>
        <v>18</v>
      </c>
      <c r="L31" s="189">
        <f>M31-I31</f>
        <v>18.5</v>
      </c>
      <c r="M31" s="190">
        <v>19</v>
      </c>
      <c r="N31" s="189">
        <f t="shared" si="2"/>
        <v>19.5</v>
      </c>
      <c r="O31" s="189">
        <f t="shared" si="3"/>
        <v>20</v>
      </c>
      <c r="P31" s="189">
        <f t="shared" si="4"/>
        <v>20.5</v>
      </c>
      <c r="Q31" s="189"/>
      <c r="R31" s="189"/>
      <c r="S31" s="191"/>
    </row>
    <row r="32" spans="1:22" ht="23.25" customHeight="1">
      <c r="A32" s="185" t="s">
        <v>227</v>
      </c>
      <c r="B32" s="186"/>
      <c r="C32" s="186"/>
      <c r="D32" s="186"/>
      <c r="E32" s="186"/>
      <c r="F32" s="187"/>
      <c r="G32" s="224" t="s">
        <v>132</v>
      </c>
      <c r="H32" s="188">
        <v>14</v>
      </c>
      <c r="I32" s="189">
        <v>0.3</v>
      </c>
      <c r="J32" s="189">
        <v>0.5</v>
      </c>
      <c r="K32" s="189">
        <f>L32-I32</f>
        <v>13.399999999999999</v>
      </c>
      <c r="L32" s="189">
        <f>M32-I32</f>
        <v>13.7</v>
      </c>
      <c r="M32" s="190">
        <v>14</v>
      </c>
      <c r="N32" s="189">
        <f t="shared" si="2"/>
        <v>14.3</v>
      </c>
      <c r="O32" s="189">
        <f t="shared" si="3"/>
        <v>14.600000000000001</v>
      </c>
      <c r="P32" s="189">
        <f t="shared" si="4"/>
        <v>14.900000000000002</v>
      </c>
      <c r="Q32" s="188"/>
      <c r="R32" s="188"/>
      <c r="S32" s="191"/>
    </row>
    <row r="33" spans="1:22" ht="23.25" customHeight="1">
      <c r="A33" s="185" t="s">
        <v>228</v>
      </c>
      <c r="B33" s="201"/>
      <c r="C33" s="201"/>
      <c r="D33" s="201"/>
      <c r="E33" s="201"/>
      <c r="F33" s="202"/>
      <c r="G33" s="226" t="s">
        <v>135</v>
      </c>
      <c r="H33" s="188">
        <v>15</v>
      </c>
      <c r="I33" s="189">
        <v>0</v>
      </c>
      <c r="J33" s="189">
        <v>0.5</v>
      </c>
      <c r="K33" s="189">
        <f>L33-I33</f>
        <v>2</v>
      </c>
      <c r="L33" s="189">
        <f>M33-I33</f>
        <v>2</v>
      </c>
      <c r="M33" s="203">
        <v>2</v>
      </c>
      <c r="N33" s="189">
        <f>M33+I33</f>
        <v>2</v>
      </c>
      <c r="O33" s="189">
        <f>N33+I33</f>
        <v>2</v>
      </c>
      <c r="P33" s="189">
        <f>O33+I33</f>
        <v>2</v>
      </c>
      <c r="Q33" s="188"/>
      <c r="R33" s="188"/>
      <c r="S33" s="191"/>
    </row>
    <row r="34" spans="1:22" ht="23.25" customHeight="1">
      <c r="A34" s="185" t="s">
        <v>229</v>
      </c>
      <c r="B34" s="201"/>
      <c r="C34" s="201"/>
      <c r="D34" s="201"/>
      <c r="E34" s="201"/>
      <c r="F34" s="202"/>
      <c r="G34" s="226" t="s">
        <v>230</v>
      </c>
      <c r="H34" s="188">
        <v>16</v>
      </c>
      <c r="I34" s="189">
        <v>1</v>
      </c>
      <c r="J34" s="189">
        <v>1</v>
      </c>
      <c r="K34" s="189">
        <f>L34-1.5</f>
        <v>68</v>
      </c>
      <c r="L34" s="189">
        <f>M34-1.5</f>
        <v>69.5</v>
      </c>
      <c r="M34" s="190">
        <v>71</v>
      </c>
      <c r="N34" s="189">
        <f>M34+I34</f>
        <v>72</v>
      </c>
      <c r="O34" s="189">
        <f>N34+I34</f>
        <v>73</v>
      </c>
      <c r="P34" s="189">
        <f>O34+I34</f>
        <v>74</v>
      </c>
      <c r="Q34" s="188"/>
      <c r="R34" s="188"/>
      <c r="S34" s="191"/>
    </row>
    <row r="35" spans="1:22" ht="23.25" customHeight="1">
      <c r="A35" s="204" t="s">
        <v>231</v>
      </c>
      <c r="B35" s="201"/>
      <c r="C35" s="201"/>
      <c r="D35" s="201"/>
      <c r="E35" s="201"/>
      <c r="F35" s="202"/>
      <c r="G35" s="226" t="s">
        <v>232</v>
      </c>
      <c r="H35" s="188">
        <v>17</v>
      </c>
      <c r="I35" s="189">
        <v>0</v>
      </c>
      <c r="J35" s="189">
        <v>1</v>
      </c>
      <c r="K35" s="189">
        <f>L35-I35</f>
        <v>20</v>
      </c>
      <c r="L35" s="189">
        <f>M35-I35</f>
        <v>20</v>
      </c>
      <c r="M35" s="190">
        <v>20</v>
      </c>
      <c r="N35" s="189">
        <f>M35+I35</f>
        <v>20</v>
      </c>
      <c r="O35" s="189">
        <f>N35+I35</f>
        <v>20</v>
      </c>
      <c r="P35" s="189">
        <f>O35+I35</f>
        <v>20</v>
      </c>
      <c r="Q35" s="188"/>
      <c r="R35" s="188"/>
      <c r="S35" s="191"/>
    </row>
    <row r="36" spans="1:22" ht="23.25" customHeight="1">
      <c r="A36" s="204" t="s">
        <v>233</v>
      </c>
      <c r="B36" s="201"/>
      <c r="C36" s="201"/>
      <c r="D36" s="201"/>
      <c r="E36" s="201"/>
      <c r="F36" s="202"/>
      <c r="G36" s="226" t="s">
        <v>234</v>
      </c>
      <c r="H36" s="188">
        <v>18</v>
      </c>
      <c r="I36" s="189">
        <v>0</v>
      </c>
      <c r="J36" s="189">
        <v>1</v>
      </c>
      <c r="K36" s="189">
        <f>L36-I36</f>
        <v>10</v>
      </c>
      <c r="L36" s="189">
        <f>M36-I36</f>
        <v>10</v>
      </c>
      <c r="M36" s="190">
        <v>10</v>
      </c>
      <c r="N36" s="189">
        <f>M36+I36</f>
        <v>10</v>
      </c>
      <c r="O36" s="189">
        <f>N36+I36</f>
        <v>10</v>
      </c>
      <c r="P36" s="189">
        <f>O36+I36</f>
        <v>10</v>
      </c>
      <c r="Q36" s="188"/>
      <c r="R36" s="188"/>
      <c r="S36" s="191"/>
    </row>
    <row r="37" spans="1:22" ht="23.25" customHeight="1">
      <c r="A37" s="185" t="s">
        <v>235</v>
      </c>
      <c r="B37" s="201"/>
      <c r="C37" s="201"/>
      <c r="D37" s="201"/>
      <c r="E37" s="201"/>
      <c r="F37" s="202"/>
      <c r="G37" s="226" t="s">
        <v>236</v>
      </c>
      <c r="H37" s="188">
        <v>19</v>
      </c>
      <c r="I37" s="189">
        <v>0</v>
      </c>
      <c r="J37" s="188" t="s">
        <v>237</v>
      </c>
      <c r="K37" s="189">
        <f>L37-I37</f>
        <v>58</v>
      </c>
      <c r="L37" s="189">
        <f>M37-I37</f>
        <v>58</v>
      </c>
      <c r="M37" s="190">
        <v>58</v>
      </c>
      <c r="N37" s="189">
        <f>M37+I37</f>
        <v>58</v>
      </c>
      <c r="O37" s="189">
        <f>N37+I37</f>
        <v>58</v>
      </c>
      <c r="P37" s="189">
        <f>O37+I37</f>
        <v>58</v>
      </c>
      <c r="Q37" s="188"/>
      <c r="R37" s="188"/>
      <c r="S37" s="191"/>
    </row>
    <row r="38" spans="1:22" ht="23.25" customHeight="1">
      <c r="A38" s="205" t="s">
        <v>238</v>
      </c>
      <c r="B38" s="201"/>
      <c r="C38" s="201"/>
      <c r="D38" s="201"/>
      <c r="E38" s="201"/>
      <c r="F38" s="202"/>
      <c r="G38" s="226"/>
      <c r="H38" s="188"/>
      <c r="I38" s="189"/>
      <c r="J38" s="188"/>
      <c r="K38" s="189"/>
      <c r="L38" s="189"/>
      <c r="M38" s="190"/>
      <c r="N38" s="189"/>
      <c r="O38" s="189"/>
      <c r="P38" s="189"/>
      <c r="Q38" s="206"/>
      <c r="R38" s="206"/>
      <c r="S38" s="191"/>
    </row>
    <row r="39" spans="1:22" ht="15" customHeight="1">
      <c r="S39" s="191"/>
    </row>
    <row r="40" spans="1:22" ht="15" customHeight="1">
      <c r="S40" s="191"/>
    </row>
    <row r="41" spans="1:22" ht="15" customHeight="1">
      <c r="S41" s="191"/>
    </row>
    <row r="42" spans="1:22" ht="15" customHeight="1">
      <c r="S42" s="191"/>
    </row>
    <row r="43" spans="1:22" ht="15" customHeight="1">
      <c r="S43" s="191"/>
    </row>
    <row r="44" spans="1:22" ht="15" customHeight="1">
      <c r="S44" s="191"/>
    </row>
    <row r="45" spans="1:22" ht="15" customHeight="1">
      <c r="S45" s="191"/>
    </row>
    <row r="46" spans="1:22" ht="15" customHeight="1">
      <c r="S46" s="191"/>
      <c r="V46" s="192" t="s">
        <v>141</v>
      </c>
    </row>
    <row r="47" spans="1:22" ht="15" customHeight="1">
      <c r="S47" s="191"/>
    </row>
    <row r="48" spans="1:22" ht="15" customHeight="1">
      <c r="S48" s="191"/>
    </row>
    <row r="49" spans="19:19" ht="15" customHeight="1">
      <c r="S49" s="191"/>
    </row>
    <row r="50" spans="19:19" ht="15" customHeight="1">
      <c r="S50" s="191"/>
    </row>
    <row r="51" spans="19:19" ht="15" customHeight="1">
      <c r="S51" s="191"/>
    </row>
    <row r="52" spans="19:19" ht="15" customHeight="1">
      <c r="S52" s="191"/>
    </row>
    <row r="53" spans="19:19" ht="15" customHeight="1">
      <c r="S53" s="191"/>
    </row>
    <row r="54" spans="19:19" ht="15" customHeight="1">
      <c r="S54" s="191"/>
    </row>
    <row r="55" spans="19:19" ht="15" customHeight="1">
      <c r="S55" s="191"/>
    </row>
    <row r="56" spans="19:19" ht="15" customHeight="1">
      <c r="S56" s="191"/>
    </row>
    <row r="57" spans="19:19" ht="15" customHeight="1">
      <c r="S57" s="191"/>
    </row>
    <row r="58" spans="19:19" ht="15" customHeight="1">
      <c r="S58" s="191"/>
    </row>
    <row r="59" spans="19:19" ht="15" customHeight="1">
      <c r="S59" s="191"/>
    </row>
    <row r="60" spans="19:19" ht="15" customHeight="1">
      <c r="S60" s="191"/>
    </row>
    <row r="61" spans="19:19" ht="15" customHeight="1">
      <c r="S61" s="191"/>
    </row>
    <row r="62" spans="19:19" ht="15" customHeight="1">
      <c r="S62" s="191"/>
    </row>
    <row r="63" spans="19:19" ht="15" customHeight="1">
      <c r="S63" s="191"/>
    </row>
    <row r="64" spans="19:19" ht="15" customHeight="1">
      <c r="S64" s="191"/>
    </row>
    <row r="65" spans="19:19" ht="15" customHeight="1">
      <c r="S65" s="191"/>
    </row>
    <row r="66" spans="19:19" ht="15" customHeight="1">
      <c r="S66" s="191"/>
    </row>
    <row r="67" spans="19:19" ht="15" customHeight="1">
      <c r="S67" s="191"/>
    </row>
    <row r="68" spans="19:19" ht="15" customHeight="1">
      <c r="S68" s="191"/>
    </row>
    <row r="69" spans="19:19" ht="15" customHeight="1">
      <c r="S69" s="191"/>
    </row>
    <row r="70" spans="19:19" ht="15" customHeight="1">
      <c r="S70" s="191"/>
    </row>
    <row r="71" spans="19:19" ht="15" customHeight="1">
      <c r="S71" s="191"/>
    </row>
    <row r="72" spans="19:19" ht="15" customHeight="1">
      <c r="S72" s="191"/>
    </row>
    <row r="73" spans="19:19" ht="15" customHeight="1">
      <c r="S73" s="191"/>
    </row>
    <row r="74" spans="19:19" ht="15" customHeight="1">
      <c r="S74" s="191"/>
    </row>
    <row r="75" spans="19:19" ht="15" customHeight="1">
      <c r="S75" s="191"/>
    </row>
    <row r="76" spans="19:19" ht="15" customHeight="1">
      <c r="S76" s="191"/>
    </row>
    <row r="77" spans="19:19" ht="15" customHeight="1">
      <c r="S77" s="191"/>
    </row>
    <row r="78" spans="19:19">
      <c r="S78" s="191"/>
    </row>
    <row r="85" spans="24:24">
      <c r="X85" s="192" t="s">
        <v>141</v>
      </c>
    </row>
  </sheetData>
  <mergeCells count="15">
    <mergeCell ref="A17:R17"/>
    <mergeCell ref="A18:F18"/>
    <mergeCell ref="A1:I7"/>
    <mergeCell ref="L1:M1"/>
    <mergeCell ref="N1:R16"/>
    <mergeCell ref="L3:M3"/>
    <mergeCell ref="L5:M5"/>
    <mergeCell ref="L7:M7"/>
    <mergeCell ref="D9:I9"/>
    <mergeCell ref="L9:M9"/>
    <mergeCell ref="D11:I11"/>
    <mergeCell ref="L11:M11"/>
    <mergeCell ref="D13:I13"/>
    <mergeCell ref="L13:M13"/>
    <mergeCell ref="D15:I15"/>
  </mergeCells>
  <dataValidations count="4">
    <dataValidation type="list" allowBlank="1" showInputMessage="1" showErrorMessage="1" sqref="D15:I15" xr:uid="{17C93347-878F-421C-BCAF-001CA56C97C9}">
      <formula1>"UNAVAILABLE, MAJESTIC, GENERAL PRODUCTS, FBN, FREESTYLE, AURORA, ESTRELA, 606 LIMITED, PERA, AKARTEKS, SIMRAN, MINERVA, FM TEXTILES"</formula1>
    </dataValidation>
    <dataValidation type="list" allowBlank="1" showInputMessage="1" showErrorMessage="1" sqref="L3:M3" xr:uid="{564D4CDC-C038-4D74-8B37-AB8CB6F9E853}">
      <formula1>"PRESPRING 26, SPRING 26, PREFALL 22, FALL 25, SMU"</formula1>
    </dataValidation>
    <dataValidation type="list" allowBlank="1" showInputMessage="1" showErrorMessage="1" sqref="L5:M5" xr:uid="{9F52CC40-D3B5-48CE-916E-D2640A3FE8AA}">
      <formula1>"KIRRILEE"</formula1>
    </dataValidation>
    <dataValidation type="list" allowBlank="1" showInputMessage="1" showErrorMessage="1" sqref="L7:M7" xr:uid="{38DE4CEE-4295-455E-850E-2AAE86F28FDC}">
      <formula1>"CHARLIE"</formula1>
    </dataValidation>
  </dataValidations>
  <printOptions horizontalCentered="1"/>
  <pageMargins left="0" right="0" top="0" bottom="0" header="0" footer="0"/>
  <pageSetup paperSize="9" scale="65" orientation="landscape" verticalDpi="0" r:id="rId1"/>
  <colBreaks count="1" manualBreakCount="1">
    <brk id="18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145D12-BE45-4043-A8FA-876990CF41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1. CUTTING DOCKET</vt:lpstr>
      <vt:lpstr>2. TRIM CARD</vt:lpstr>
      <vt:lpstr>QUY CÁCH MAY DÂY LUỒN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Oanh Phan Thi Kim</cp:lastModifiedBy>
  <cp:lastPrinted>2025-01-02T06:06:13Z</cp:lastPrinted>
  <dcterms:created xsi:type="dcterms:W3CDTF">2016-05-06T01:47:29Z</dcterms:created>
  <dcterms:modified xsi:type="dcterms:W3CDTF">2025-01-10T02:23:35Z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