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3. CUTTING DOCKET/1ST PROTO/"/>
    </mc:Choice>
  </mc:AlternateContent>
  <xr:revisionPtr revIDLastSave="816" documentId="11_8BB62CC7C0E939849B54486ED1EEB34EA11B0B1C" xr6:coauthVersionLast="47" xr6:coauthVersionMax="47" xr10:uidLastSave="{B4517A49-2F41-4CF6-9B44-BA28AAD12CBD}"/>
  <bookViews>
    <workbookView xWindow="-103" yWindow="-103" windowWidth="16663" windowHeight="8743" tabRatio="858" xr2:uid="{00000000-000D-0000-FFFF-FFFF00000000}"/>
  </bookViews>
  <sheets>
    <sheet name="1. CUTTING DOCKET" sheetId="1" r:id="rId1"/>
    <sheet name="2. TRIM CARD" sheetId="5" r:id="rId2"/>
    <sheet name="BTS" sheetId="40" r:id="rId3"/>
  </sheets>
  <externalReferences>
    <externalReference r:id="rId4"/>
    <externalReference r:id="rId5"/>
    <externalReference r:id="rId6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DOCKET'!$A$76:$U$76</definedName>
    <definedName name="INTERNAL_INVOICE">[1]UN!#REF!</definedName>
    <definedName name="KKKKK">[1]UN!#REF!</definedName>
    <definedName name="_xlnm.Print_Area" localSheetId="0">'1. CUTTING DOCKET'!$A$1:$Q$117</definedName>
    <definedName name="_xlnm.Print_Area" localSheetId="1">'2. TRIM CARD'!$A$1:$C$50</definedName>
    <definedName name="_xlnm.Print_Area" localSheetId="2">BTS!$A$1:$R$53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1" l="1"/>
  <c r="N36" i="40"/>
  <c r="O36" i="40" s="1"/>
  <c r="P36" i="40" s="1"/>
  <c r="L36" i="40"/>
  <c r="K36" i="40" s="1"/>
  <c r="N35" i="40"/>
  <c r="O35" i="40" s="1"/>
  <c r="P35" i="40" s="1"/>
  <c r="L35" i="40"/>
  <c r="K35" i="40" s="1"/>
  <c r="N34" i="40"/>
  <c r="O34" i="40" s="1"/>
  <c r="P34" i="40" s="1"/>
  <c r="L34" i="40"/>
  <c r="K34" i="40" s="1"/>
  <c r="N33" i="40"/>
  <c r="O33" i="40" s="1"/>
  <c r="P33" i="40" s="1"/>
  <c r="L33" i="40"/>
  <c r="K33" i="40"/>
  <c r="N32" i="40"/>
  <c r="O32" i="40" s="1"/>
  <c r="P32" i="40" s="1"/>
  <c r="L32" i="40"/>
  <c r="K32" i="40" s="1"/>
  <c r="N31" i="40"/>
  <c r="O31" i="40" s="1"/>
  <c r="P31" i="40" s="1"/>
  <c r="L31" i="40"/>
  <c r="K31" i="40" s="1"/>
  <c r="N30" i="40"/>
  <c r="O30" i="40" s="1"/>
  <c r="P30" i="40" s="1"/>
  <c r="L30" i="40"/>
  <c r="K30" i="40" s="1"/>
  <c r="N29" i="40"/>
  <c r="O29" i="40" s="1"/>
  <c r="P29" i="40" s="1"/>
  <c r="L29" i="40"/>
  <c r="K29" i="40" s="1"/>
  <c r="N27" i="40"/>
  <c r="O27" i="40" s="1"/>
  <c r="P27" i="40" s="1"/>
  <c r="L27" i="40"/>
  <c r="K27" i="40" s="1"/>
  <c r="N26" i="40"/>
  <c r="O26" i="40" s="1"/>
  <c r="P26" i="40" s="1"/>
  <c r="L26" i="40"/>
  <c r="K26" i="40"/>
  <c r="N25" i="40"/>
  <c r="O25" i="40" s="1"/>
  <c r="P25" i="40" s="1"/>
  <c r="L25" i="40"/>
  <c r="K25" i="40" s="1"/>
  <c r="N24" i="40"/>
  <c r="O24" i="40" s="1"/>
  <c r="P24" i="40" s="1"/>
  <c r="L24" i="40"/>
  <c r="K24" i="40" s="1"/>
  <c r="O23" i="40"/>
  <c r="P23" i="40" s="1"/>
  <c r="N23" i="40"/>
  <c r="L23" i="40"/>
  <c r="K23" i="40" s="1"/>
  <c r="N22" i="40"/>
  <c r="O22" i="40" s="1"/>
  <c r="P22" i="40" s="1"/>
  <c r="L22" i="40"/>
  <c r="K22" i="40" s="1"/>
  <c r="N21" i="40"/>
  <c r="O21" i="40" s="1"/>
  <c r="P21" i="40" s="1"/>
  <c r="L21" i="40"/>
  <c r="K21" i="40" s="1"/>
  <c r="N20" i="40"/>
  <c r="O20" i="40" s="1"/>
  <c r="P20" i="40" s="1"/>
  <c r="L20" i="40"/>
  <c r="K20" i="40" s="1"/>
  <c r="N19" i="40"/>
  <c r="O19" i="40" s="1"/>
  <c r="P19" i="40" s="1"/>
  <c r="L19" i="40"/>
  <c r="K19" i="40" s="1"/>
  <c r="B29" i="5" l="1"/>
  <c r="A29" i="5"/>
  <c r="B27" i="5"/>
  <c r="A27" i="5"/>
  <c r="A85" i="1"/>
  <c r="B25" i="5"/>
  <c r="A25" i="5"/>
  <c r="B23" i="5"/>
  <c r="A23" i="5"/>
  <c r="A21" i="5"/>
  <c r="B21" i="5"/>
  <c r="B19" i="5"/>
  <c r="A19" i="5"/>
  <c r="A82" i="1"/>
  <c r="A81" i="1"/>
  <c r="A80" i="1"/>
  <c r="K19" i="1"/>
  <c r="L19" i="1"/>
  <c r="H19" i="1"/>
  <c r="A10" i="5" l="1"/>
  <c r="L77" i="1"/>
  <c r="H21" i="1" l="1"/>
  <c r="A8" i="5"/>
  <c r="C2" i="5" l="1"/>
  <c r="A17" i="5" l="1"/>
  <c r="B17" i="5"/>
  <c r="A15" i="5"/>
  <c r="B15" i="5"/>
  <c r="C14" i="5"/>
  <c r="C13" i="5"/>
  <c r="A9" i="5"/>
  <c r="B7" i="5"/>
  <c r="C5" i="5"/>
  <c r="C4" i="5"/>
  <c r="C3" i="5"/>
  <c r="B13" i="5"/>
  <c r="A13" i="5"/>
  <c r="A12" i="5"/>
  <c r="C11" i="5"/>
  <c r="B11" i="5"/>
  <c r="A11" i="5"/>
  <c r="B9" i="5"/>
  <c r="B5" i="5"/>
  <c r="B6" i="5" s="1"/>
  <c r="B4" i="5"/>
  <c r="A4" i="5"/>
  <c r="B3" i="5"/>
  <c r="A3" i="5"/>
  <c r="B2" i="5"/>
  <c r="A2" i="5"/>
  <c r="I21" i="1"/>
  <c r="I53" i="1" s="1"/>
  <c r="F116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6" i="1" s="1"/>
  <c r="K21" i="1"/>
  <c r="K53" i="1" s="1"/>
  <c r="H116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A78" i="1" l="1"/>
  <c r="A79" i="1"/>
  <c r="A83" i="1"/>
  <c r="L21" i="1"/>
  <c r="L53" i="1" s="1"/>
  <c r="I116" i="1" s="1"/>
  <c r="H53" i="1"/>
  <c r="E116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2" i="1" l="1"/>
  <c r="A69" i="1"/>
  <c r="E70" i="1" s="1"/>
  <c r="B70" i="1"/>
  <c r="C116" i="1"/>
  <c r="J116" i="1" l="1"/>
  <c r="D116" i="1" l="1"/>
  <c r="K116" i="1" s="1"/>
  <c r="C49" i="1"/>
  <c r="D43" i="1"/>
  <c r="D45" i="1" s="1"/>
  <c r="C43" i="1"/>
  <c r="Q42" i="1"/>
  <c r="Q45" i="1" s="1"/>
  <c r="G70" i="1" l="1"/>
  <c r="I70" i="1" s="1"/>
  <c r="J70" i="1" s="1"/>
  <c r="Q20" i="1" l="1"/>
  <c r="A77" i="1" l="1"/>
  <c r="C37" i="1" l="1"/>
  <c r="C31" i="1"/>
  <c r="C25" i="1" l="1"/>
  <c r="E62" i="1" l="1"/>
  <c r="Q18" i="1" l="1"/>
  <c r="B73" i="1" l="1"/>
  <c r="B67" i="1"/>
  <c r="B64" i="1"/>
  <c r="B61" i="1"/>
  <c r="D49" i="1" l="1"/>
  <c r="D51" i="1" s="1"/>
  <c r="Q48" i="1"/>
  <c r="Q51" i="1" s="1"/>
  <c r="D37" i="1"/>
  <c r="D39" i="1" s="1"/>
  <c r="Q36" i="1"/>
  <c r="Q39" i="1" s="1"/>
  <c r="D31" i="1"/>
  <c r="D33" i="1" s="1"/>
  <c r="E71" i="1" l="1"/>
  <c r="A63" i="1"/>
  <c r="E73" i="1"/>
  <c r="E74" i="1" s="1"/>
  <c r="E67" i="1"/>
  <c r="E68" i="1" s="1"/>
  <c r="A66" i="1"/>
  <c r="E64" i="1"/>
  <c r="G71" i="1" l="1"/>
  <c r="I71" i="1" s="1"/>
  <c r="J71" i="1" s="1"/>
  <c r="G73" i="1"/>
  <c r="G67" i="1"/>
  <c r="I67" i="1" s="1"/>
  <c r="J67" i="1" s="1"/>
  <c r="G74" i="1" l="1"/>
  <c r="I74" i="1" s="1"/>
  <c r="J74" i="1" s="1"/>
  <c r="M74" i="1" s="1"/>
  <c r="I73" i="1"/>
  <c r="J73" i="1" s="1"/>
  <c r="M71" i="1"/>
  <c r="M70" i="1"/>
  <c r="M73" i="1" l="1"/>
  <c r="B58" i="1" l="1"/>
  <c r="D25" i="1" l="1"/>
  <c r="D27" i="1" s="1"/>
  <c r="Q24" i="1"/>
  <c r="Q27" i="1" s="1"/>
  <c r="E65" i="1" l="1"/>
  <c r="G61" i="1" l="1"/>
  <c r="I61" i="1" s="1"/>
  <c r="J61" i="1" s="1"/>
  <c r="G62" i="1" l="1"/>
  <c r="I62" i="1" l="1"/>
  <c r="J62" i="1" s="1"/>
  <c r="M61" i="1"/>
  <c r="M62" i="1" l="1"/>
  <c r="Q30" i="1"/>
  <c r="Q33" i="1" s="1"/>
  <c r="G64" i="1" l="1"/>
  <c r="I64" i="1" s="1"/>
  <c r="J64" i="1" s="1"/>
  <c r="G65" i="1" l="1"/>
  <c r="I65" i="1" s="1"/>
  <c r="J65" i="1" s="1"/>
  <c r="G68" i="1"/>
  <c r="I68" i="1" s="1"/>
  <c r="J68" i="1" s="1"/>
  <c r="M67" i="1" l="1"/>
  <c r="M65" i="1"/>
  <c r="M64" i="1"/>
  <c r="M68" i="1"/>
  <c r="D19" i="1" l="1"/>
  <c r="D21" i="1" s="1"/>
  <c r="H84" i="1" s="1"/>
  <c r="Q19" i="1"/>
  <c r="H85" i="1" l="1"/>
  <c r="B91" i="1"/>
  <c r="H82" i="1"/>
  <c r="H81" i="1"/>
  <c r="H80" i="1"/>
  <c r="Q21" i="1"/>
  <c r="K84" i="1" s="1"/>
  <c r="M84" i="1" s="1"/>
  <c r="O84" i="1" s="1"/>
  <c r="C6" i="5"/>
  <c r="C9" i="5" s="1"/>
  <c r="H83" i="1"/>
  <c r="H78" i="1"/>
  <c r="H79" i="1"/>
  <c r="A57" i="1"/>
  <c r="H77" i="1"/>
  <c r="B109" i="1"/>
  <c r="B100" i="1"/>
  <c r="K85" i="1" l="1"/>
  <c r="M85" i="1" s="1"/>
  <c r="O85" i="1" s="1"/>
  <c r="K82" i="1"/>
  <c r="M82" i="1" s="1"/>
  <c r="O82" i="1" s="1"/>
  <c r="K81" i="1"/>
  <c r="M81" i="1" s="1"/>
  <c r="O81" i="1" s="1"/>
  <c r="K80" i="1"/>
  <c r="M80" i="1" s="1"/>
  <c r="O80" i="1" s="1"/>
  <c r="K77" i="1"/>
  <c r="M77" i="1" s="1"/>
  <c r="O77" i="1" s="1"/>
  <c r="Q53" i="1"/>
  <c r="K78" i="1"/>
  <c r="M78" i="1" s="1"/>
  <c r="O78" i="1" s="1"/>
  <c r="K83" i="1"/>
  <c r="M83" i="1" s="1"/>
  <c r="O83" i="1" s="1"/>
  <c r="K79" i="1"/>
  <c r="M79" i="1" s="1"/>
  <c r="O79" i="1" s="1"/>
  <c r="C100" i="1"/>
  <c r="C109" i="1"/>
  <c r="G58" i="1"/>
  <c r="I58" i="1" l="1"/>
  <c r="J58" i="1" s="1"/>
  <c r="G59" i="1"/>
  <c r="I59" i="1" s="1"/>
  <c r="J59" i="1" s="1"/>
  <c r="M59" i="1" l="1"/>
  <c r="M58" i="1"/>
</calcChain>
</file>

<file path=xl/sharedStrings.xml><?xml version="1.0" encoding="utf-8"?>
<sst xmlns="http://schemas.openxmlformats.org/spreadsheetml/2006/main" count="401" uniqueCount="213">
  <si>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</si>
  <si>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</si>
  <si>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</si>
  <si>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</si>
  <si>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</si>
  <si>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</si>
  <si>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</si>
  <si>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</si>
  <si>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</si>
  <si>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</si>
  <si>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</si>
  <si>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</si>
  <si>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</si>
  <si>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</si>
  <si>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</si>
  <si>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</si>
  <si>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</si>
  <si>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</si>
  <si>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</si>
  <si>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</si>
  <si>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</si>
  <si>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</si>
  <si>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</si>
  <si>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</si>
  <si>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</si>
  <si>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</si>
  <si>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</si>
  <si>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</si>
  <si>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</si>
  <si>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</si>
  <si>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</si>
  <si>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</si>
  <si>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</si>
  <si>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</si>
  <si>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</si>
  <si>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</si>
  <si>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</si>
  <si>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</si>
  <si>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</si>
  <si>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</si>
  <si>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</si>
  <si>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</si>
  <si>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</si>
  <si>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</si>
  <si>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</si>
  <si>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</si>
  <si>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</si>
  <si>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</si>
  <si>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</si>
  <si>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</si>
  <si>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</si>
  <si>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</si>
  <si>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</si>
  <si>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</si>
  <si>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</si>
  <si>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</si>
  <si>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</si>
  <si>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</si>
  <si>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</si>
  <si>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</si>
  <si>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</si>
  <si>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</si>
  <si>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</si>
  <si>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</si>
  <si>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</si>
  <si>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</si>
  <si>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</si>
  <si>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</si>
  <si>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</si>
  <si>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</si>
  <si>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</si>
  <si>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</si>
  <si>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VẢI CHÍNH</t>
  </si>
  <si>
    <t>GRAND TOTAL:</t>
  </si>
  <si>
    <t>SỐ LƯỢNG CẦN CẤP CHO TEST INHOUSE</t>
  </si>
  <si>
    <t>SỐ LƯỢNG CẦN CẤP CHO TEST OUTSOURCE</t>
  </si>
  <si>
    <t>LỖI VẢI (DEFECT)
+ ĐẦU KHÚC</t>
  </si>
  <si>
    <t>XS</t>
  </si>
  <si>
    <t xml:space="preserve">CM20 1X1RIB  100% COTTON 260GSM </t>
  </si>
  <si>
    <t>BO CỔ</t>
  </si>
  <si>
    <t>3XL</t>
  </si>
  <si>
    <t>DUYỆT HÌNH IN THEO</t>
  </si>
  <si>
    <t>2XL</t>
  </si>
  <si>
    <t>WHITE OVO STANDARD</t>
  </si>
  <si>
    <t>SHIPPING SAMPLE REQUIRED</t>
  </si>
  <si>
    <t>WHISPER WHITE</t>
  </si>
  <si>
    <t>FLINT STONE</t>
  </si>
  <si>
    <t>BRONZE GREEN</t>
  </si>
  <si>
    <t>WILD GINGER</t>
  </si>
  <si>
    <t>M-0324-KT-5141</t>
  </si>
  <si>
    <t>2XS</t>
  </si>
  <si>
    <t xml:space="preserve">-OVFW24P0456004T00K LOT 0743/3 ÁNH A CẤP 54M </t>
  </si>
  <si>
    <t>-OVFW24P0456010T00K LOT 1502/4 CẤP 27M</t>
  </si>
  <si>
    <t>-OVFW24P0456012T00K LOT 1501/4 ÁNH A CẤP 27M</t>
  </si>
  <si>
    <t xml:space="preserve">-OVFW24P0456006T00K LOT 0716/4 ÁNH A CẤP 15M TRIỆT TIÊU
OVFW24P0456006T00K LOT 0715/4 ÁNH A CẤP 26M </t>
  </si>
  <si>
    <t>-OVFW24P0456008T00K LOT 0309/4 ÁNH A CẤP 17M TRIỆT TIÊU
-OVFW24P0456007T00K LOT 0310/4 ÁNH A CẤP 24M</t>
  </si>
  <si>
    <t>-OVFW24P0456003T00K LOT 0743/3 ÁNH A CẤP 795M</t>
  </si>
  <si>
    <t>-OVFW24P0456005T00K LOT 0716/4 ÁNH A CẤP 74MM
-OVFW24P0456005T00K LOT 0715/4 ÁNH A CẤP 530MM</t>
  </si>
  <si>
    <t>-OVFW24P0456007T00K LOT 0309/4 ÁNH A CẤP 149M
-OVFW24P0456007T00K LOT 0310/4 ÁNH A CẤP 445M</t>
  </si>
  <si>
    <t>-OVFW24P0456009T00K LOT 1502/4 ÁNH A CẤP 400M</t>
  </si>
  <si>
    <t>-OVFW24P0456011T00K LOT 1501/4 ÁNH A CẤP 399M</t>
  </si>
  <si>
    <t xml:space="preserve">CHỈ 40/2 MAY CHÍNH + VẮT SỔ </t>
  </si>
  <si>
    <t>THÔNG TIN ĐỊNH VỊ HÌNH IN</t>
  </si>
  <si>
    <r>
      <t>WASH:</t>
    </r>
    <r>
      <rPr>
        <sz val="45"/>
        <rFont val="Muli"/>
      </rPr>
      <t xml:space="preserve"> </t>
    </r>
  </si>
  <si>
    <t>DUYỆT GARMENT WASH  THEO</t>
  </si>
  <si>
    <t>CHỈ MAY CHÍNH</t>
  </si>
  <si>
    <t>SS TEE</t>
  </si>
  <si>
    <t>177CM</t>
  </si>
  <si>
    <t>0cm</t>
  </si>
  <si>
    <t>MER - CHI/OANH - EXT : 210</t>
  </si>
  <si>
    <t xml:space="preserve">NHÃN CHÍNH </t>
  </si>
  <si>
    <t xml:space="preserve">THÊU : </t>
  </si>
  <si>
    <t>SAMPLING</t>
  </si>
  <si>
    <t>NHÃN THÀNH PHẦN</t>
  </si>
  <si>
    <r>
      <t>IN :</t>
    </r>
    <r>
      <rPr>
        <b/>
        <sz val="55"/>
        <rFont val="Muli"/>
      </rPr>
      <t xml:space="preserve"> </t>
    </r>
  </si>
  <si>
    <t xml:space="preserve"> </t>
  </si>
  <si>
    <t>K06  SP26  S2840</t>
  </si>
  <si>
    <t>SP26-SAMPLING</t>
  </si>
  <si>
    <t xml:space="preserve">100% POLYESTER MESH </t>
  </si>
  <si>
    <t>KSUBI</t>
  </si>
  <si>
    <t>BLACK/WHITE</t>
  </si>
  <si>
    <t>GREY</t>
  </si>
  <si>
    <t>DÂY TAPE KL-001</t>
  </si>
  <si>
    <t xml:space="preserve">NHÃN SIZE </t>
  </si>
  <si>
    <t>NHÃN TRANG TRÍ</t>
  </si>
  <si>
    <t>DUYỆT NHƯ TECHPACKS</t>
  </si>
  <si>
    <t>MAY 2 CẠNH NGẮN, DƯỚ GIỮA DÂY TAPE CÁCH MÉP DƯỚI DÂY TAPE KL-001 1CM</t>
  </si>
  <si>
    <t>MAY KẸP DƯỚI GIỮA NHÃN CHÍNH</t>
  </si>
  <si>
    <t>DATE</t>
  </si>
  <si>
    <t>SEASON</t>
  </si>
  <si>
    <t>DESIGNER</t>
  </si>
  <si>
    <t>SPEC BY</t>
  </si>
  <si>
    <t>CHARLIE</t>
  </si>
  <si>
    <t>BRAND</t>
  </si>
  <si>
    <t>STYLE NUMBER</t>
  </si>
  <si>
    <t>STYLE NAME</t>
  </si>
  <si>
    <t>VENDOR</t>
  </si>
  <si>
    <t>POINT OF MEASUREMENT</t>
  </si>
  <si>
    <t>VỊ TRÍ ĐO</t>
  </si>
  <si>
    <t>REF</t>
  </si>
  <si>
    <t>GRADE</t>
  </si>
  <si>
    <t>TOL+/-</t>
  </si>
  <si>
    <t>VÒNG LAI</t>
  </si>
  <si>
    <t xml:space="preserve">ĐỊNH VỊ HÌNH THÊU TBOX TẠI LAITRÁI THÂN SAU:
TỪ LAI LÊN 
</t>
  </si>
  <si>
    <t>4CM</t>
  </si>
  <si>
    <t xml:space="preserve">ĐỊNH VỊ HÌNH THÊU TBOX TẠI LAITRÁI THÂN SAU:
TỪ SƯỜN VÀO 
</t>
  </si>
  <si>
    <t>JET BLACK</t>
  </si>
  <si>
    <t>11CM</t>
  </si>
  <si>
    <t>KHÁCH MỚI , CHƯA CÓ MẪU CHẤT LƯỢNG - UA OFFER</t>
  </si>
  <si>
    <t>BEN</t>
  </si>
  <si>
    <t>8A</t>
  </si>
  <si>
    <t>TOUCHDOWN SHORT</t>
  </si>
  <si>
    <t>C0074-SHR001</t>
  </si>
  <si>
    <t>HM23016_MESH 100% POLY 224GSM *DOUBLED*, 165CM</t>
  </si>
  <si>
    <t>VẢI CHÍNH + VẢI LÓT</t>
  </si>
  <si>
    <t>100% TRCOT</t>
  </si>
  <si>
    <t>PHỐI SƯỜN</t>
  </si>
  <si>
    <t xml:space="preserve">WHITE </t>
  </si>
  <si>
    <t>THAM KHẢO CÁCH MAY: NHƯ TÀI LIỆU ĐÍNH KÈM VÀ QUẦN MẪU SS25WR000 CỦA ALD</t>
  </si>
  <si>
    <t>DÂY LUỒN LƯNG</t>
  </si>
  <si>
    <t>MẮT CÁO</t>
  </si>
  <si>
    <t>THUN LƯNG</t>
  </si>
  <si>
    <t>ĐỊNH VỊ HÌNH IN TẠI THÂN TRƯỚC :
TỪ MÉP LƯNG XUỐNG</t>
  </si>
  <si>
    <t>1CM</t>
  </si>
  <si>
    <t>4.5CM</t>
  </si>
  <si>
    <t>KHÔNG WASH</t>
  </si>
  <si>
    <t>MAY TẠI GIỮA LƯNG SAU</t>
  </si>
  <si>
    <t>MAY TẠI CHÂN TRƯỚC PHẢI NGƯỜI MẶC - TỪ MÉP LAI LÊN 4CM, TỪ SƯỜN VẢI 4.5CM</t>
  </si>
  <si>
    <t>MAY BÊN TRONG SƯỜN PHẢI NGƯỜI MẶC. CÁCH MÉP LƯNG XUỐNG 11CM</t>
  </si>
  <si>
    <t>TẠI LƯNG</t>
  </si>
  <si>
    <t>12.12.24</t>
  </si>
  <si>
    <t>MSP26WA005</t>
  </si>
  <si>
    <t xml:space="preserve">TOUCHDOWN SHORT </t>
  </si>
  <si>
    <t xml:space="preserve">AIME LEON S SAMPLE </t>
  </si>
  <si>
    <t>WAIST CIRCUMFERENCE RELAXED</t>
  </si>
  <si>
    <t>VÒNG EO ĐO ÊM</t>
  </si>
  <si>
    <t>MINIMUM WAIST CIRC. STRETCHED</t>
  </si>
  <si>
    <t>VÒNG EO KÉO CĂNG</t>
  </si>
  <si>
    <t>MIN</t>
  </si>
  <si>
    <t>HIP CIRC. 18CM FROM TOP OF WAIST</t>
  </si>
  <si>
    <t>VÒNG MÔNG TỪ MÉP LƯNG XUỐNG 18CM</t>
  </si>
  <si>
    <t>THIGH CIRCUMFERENCE</t>
  </si>
  <si>
    <t>VÒNG ĐUI</t>
  </si>
  <si>
    <t>LEG OPENING CIRCUMFERENCE (SHORT)</t>
  </si>
  <si>
    <t>OUTLEG INC. WBAND</t>
  </si>
  <si>
    <t>SƯỜN NGOÀI BAO GỒM EO</t>
  </si>
  <si>
    <t>INLEG</t>
  </si>
  <si>
    <t>SƯỜN TRONG</t>
  </si>
  <si>
    <t>FRONT RISE INC. WBAND</t>
  </si>
  <si>
    <t>ĐÁY TRƯỚC BAO GỒM LƯNG</t>
  </si>
  <si>
    <t>BACK RISE INC. WBAND-ĐÁY SAU</t>
  </si>
  <si>
    <t>ĐÁY SAU BAO GỒM LƯNG</t>
  </si>
  <si>
    <t>SIDE SEAM CONTRAST -PHỐI SƯỜN</t>
  </si>
  <si>
    <t>RỘNG PHỐI SƯỜN</t>
  </si>
  <si>
    <t xml:space="preserve">WAISTBAND WIDTH </t>
  </si>
  <si>
    <t>TO BẢN LƯNG</t>
  </si>
  <si>
    <t>MOCK FLY LENGTH FROM WAIST SEAM</t>
  </si>
  <si>
    <t>DÀI BAGET TỪ ĐƯỜNG MAY LƯNG</t>
  </si>
  <si>
    <t>WAIST SEAM TO POCKET OPENING</t>
  </si>
  <si>
    <t>KHOẢNG CÁCH TỪ ĐƯỜNG MAY LƯNG ĐẾN MIỆNG TÚI</t>
  </si>
  <si>
    <t>RỘNG BAO TÚI TẠI ĐƯỜNG TRA LƯNG</t>
  </si>
  <si>
    <t>POCKET BAG WIDTH AT WIDEST</t>
  </si>
  <si>
    <t>RỘNG BAO TÚI TẠI ĐIỂM RỘNG NHẤT</t>
  </si>
  <si>
    <t>POCKET BAG LENGTH AT LONGEST</t>
  </si>
  <si>
    <t>DÀI BAO TÚI</t>
  </si>
  <si>
    <t>DRAWCORD LENGTH</t>
  </si>
  <si>
    <t>DÀI DÂY LUỒN</t>
  </si>
  <si>
    <t>EYELET SEPERATION AT WAIST (FLAT CENTRE TO CENTRE)</t>
  </si>
  <si>
    <t>KHOẢNG CÁCH TỪ MẮC CÁO ĐẾN GIỮA LƯNG TRƯỚC</t>
  </si>
  <si>
    <t>IN BÁN THÀNH PHẨM THÂN TRƯỚC TRÁI + THÂN TRƯỚC PHẢI</t>
  </si>
  <si>
    <t>THÊU BÁN THÀNH PHẨM THÂN SAU TRÁI+ THÂN SAU PHẢI  NGƯỜI MẶC</t>
  </si>
  <si>
    <t>ĐỊNH VỊ HÌNH THÊU TẠI  THÂN SAU:
CANH GIỮA THÂN SAU PHẢI TỪ ĐƯỜNG MAY LƯNG XUỐNG</t>
  </si>
  <si>
    <t>POCKET BAG WIDTH BETWEEN WAIST AND POCKET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</si>
</sst>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sz val="45"/>
      <name val="Muli"/>
    </font>
    <font>
      <b/>
      <u/>
      <sz val="45"/>
      <name val="Muli"/>
    </font>
    <font>
      <b/>
      <sz val="45"/>
      <name val="Muli"/>
    </font>
    <font>
      <b/>
      <sz val="33"/>
      <name val="Muli"/>
    </font>
    <font>
      <b/>
      <sz val="35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b/>
      <sz val="22"/>
      <color theme="5" tint="-0.249977111117893"/>
      <name val="Muli"/>
    </font>
    <font>
      <b/>
      <sz val="22"/>
      <color rgb="FF0060A8"/>
      <name val="Muli"/>
    </font>
    <font>
      <b/>
      <sz val="36"/>
      <color rgb="FF0060A8"/>
      <name val="Muli"/>
    </font>
    <font>
      <b/>
      <sz val="55"/>
      <name val="Muli"/>
    </font>
    <font>
      <sz val="55"/>
      <name val="Muli"/>
    </font>
    <font>
      <b/>
      <u/>
      <sz val="55"/>
      <name val="Mul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8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6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8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5" applyNumberFormat="0" applyProtection="0">
      <alignment horizontal="right" vertical="center"/>
    </xf>
    <xf numFmtId="0" fontId="2" fillId="8" borderId="15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6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4" applyNumberFormat="0" applyProtection="0">
      <alignment horizontal="left" vertical="center" indent="1"/>
    </xf>
    <xf numFmtId="4" fontId="13" fillId="7" borderId="34" applyNumberFormat="0" applyProtection="0">
      <alignment horizontal="right" vertical="center"/>
    </xf>
    <xf numFmtId="10" fontId="6" fillId="6" borderId="32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 applyNumberFormat="0" applyFill="0" applyBorder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9" borderId="38" applyNumberFormat="0" applyAlignment="0" applyProtection="0"/>
    <xf numFmtId="0" fontId="52" fillId="20" borderId="39" applyNumberFormat="0" applyAlignment="0" applyProtection="0"/>
    <xf numFmtId="0" fontId="53" fillId="20" borderId="38" applyNumberFormat="0" applyAlignment="0" applyProtection="0"/>
    <xf numFmtId="0" fontId="54" fillId="0" borderId="40" applyNumberFormat="0" applyFill="0" applyAlignment="0" applyProtection="0"/>
    <xf numFmtId="0" fontId="55" fillId="21" borderId="41" applyNumberFormat="0" applyAlignment="0" applyProtection="0"/>
    <xf numFmtId="0" fontId="56" fillId="0" borderId="0" applyNumberFormat="0" applyFill="0" applyBorder="0" applyAlignment="0" applyProtection="0"/>
    <xf numFmtId="0" fontId="1" fillId="22" borderId="42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4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5" fillId="0" borderId="0"/>
    <xf numFmtId="9" fontId="1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0" fontId="1" fillId="0" borderId="0"/>
    <xf numFmtId="0" fontId="2" fillId="0" borderId="0" applyFill="0"/>
  </cellStyleXfs>
  <cellXfs count="33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8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0" fontId="20" fillId="2" borderId="27" xfId="0" applyFont="1" applyFill="1" applyBorder="1" applyAlignment="1">
      <alignment vertical="center"/>
    </xf>
    <xf numFmtId="0" fontId="21" fillId="2" borderId="27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vertical="center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6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32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left" vertical="center"/>
    </xf>
    <xf numFmtId="165" fontId="36" fillId="0" borderId="32" xfId="0" applyNumberFormat="1" applyFont="1" applyBorder="1" applyAlignment="1">
      <alignment horizontal="center" vertical="center"/>
    </xf>
    <xf numFmtId="0" fontId="26" fillId="2" borderId="23" xfId="0" quotePrefix="1" applyFont="1" applyFill="1" applyBorder="1" applyAlignment="1">
      <alignment horizontal="center" vertical="center" wrapText="1"/>
    </xf>
    <xf numFmtId="0" fontId="26" fillId="2" borderId="24" xfId="0" quotePrefix="1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vertical="center"/>
    </xf>
    <xf numFmtId="1" fontId="26" fillId="2" borderId="32" xfId="0" applyNumberFormat="1" applyFont="1" applyFill="1" applyBorder="1" applyAlignment="1">
      <alignment horizontal="center" vertical="center"/>
    </xf>
    <xf numFmtId="4" fontId="36" fillId="2" borderId="32" xfId="0" applyNumberFormat="1" applyFont="1" applyFill="1" applyBorder="1" applyAlignment="1">
      <alignment horizontal="center" vertical="center"/>
    </xf>
    <xf numFmtId="1" fontId="27" fillId="2" borderId="32" xfId="0" applyNumberFormat="1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165" fontId="26" fillId="2" borderId="32" xfId="0" applyNumberFormat="1" applyFont="1" applyFill="1" applyBorder="1" applyAlignment="1">
      <alignment horizontal="center" vertical="center"/>
    </xf>
    <xf numFmtId="2" fontId="26" fillId="2" borderId="32" xfId="0" applyNumberFormat="1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 wrapText="1"/>
    </xf>
    <xf numFmtId="1" fontId="36" fillId="2" borderId="32" xfId="0" applyNumberFormat="1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1" fontId="26" fillId="2" borderId="33" xfId="0" applyNumberFormat="1" applyFont="1" applyFill="1" applyBorder="1" applyAlignment="1">
      <alignment vertical="center" wrapText="1"/>
    </xf>
    <xf numFmtId="0" fontId="26" fillId="2" borderId="30" xfId="0" quotePrefix="1" applyFont="1" applyFill="1" applyBorder="1" applyAlignment="1">
      <alignment vertical="center" wrapText="1"/>
    </xf>
    <xf numFmtId="0" fontId="26" fillId="2" borderId="23" xfId="0" quotePrefix="1" applyFont="1" applyFill="1" applyBorder="1" applyAlignment="1">
      <alignment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39" fillId="4" borderId="2" xfId="0" quotePrefix="1" applyFont="1" applyFill="1" applyBorder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vertical="center"/>
    </xf>
    <xf numFmtId="0" fontId="39" fillId="2" borderId="3" xfId="0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0" fontId="39" fillId="2" borderId="3" xfId="62" applyNumberFormat="1" applyFont="1" applyFill="1" applyBorder="1" applyAlignment="1">
      <alignment horizontal="center" vertical="center"/>
    </xf>
    <xf numFmtId="0" fontId="39" fillId="13" borderId="3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vertical="center"/>
    </xf>
    <xf numFmtId="1" fontId="39" fillId="13" borderId="3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14" borderId="0" xfId="0" applyFont="1" applyFill="1" applyAlignment="1">
      <alignment horizontal="left" vertical="center"/>
    </xf>
    <xf numFmtId="0" fontId="39" fillId="14" borderId="0" xfId="0" applyFont="1" applyFill="1" applyAlignment="1">
      <alignment horizontal="center" vertical="center"/>
    </xf>
    <xf numFmtId="1" fontId="39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horizontal="left" vertical="center"/>
      <protection hidden="1"/>
    </xf>
    <xf numFmtId="1" fontId="42" fillId="14" borderId="0" xfId="0" applyNumberFormat="1" applyFont="1" applyFill="1" applyAlignment="1">
      <alignment horizontal="center" vertical="center"/>
    </xf>
    <xf numFmtId="1" fontId="27" fillId="0" borderId="32" xfId="1" applyNumberFormat="1" applyFont="1" applyBorder="1" applyAlignment="1">
      <alignment horizontal="center" vertical="center" wrapText="1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9" fillId="2" borderId="0" xfId="131" applyFont="1" applyFill="1" applyAlignment="1">
      <alignment vertical="center"/>
    </xf>
    <xf numFmtId="9" fontId="38" fillId="2" borderId="0" xfId="131" applyFont="1" applyFill="1" applyAlignment="1">
      <alignment vertical="center"/>
    </xf>
    <xf numFmtId="9" fontId="39" fillId="2" borderId="0" xfId="131" applyFont="1" applyFill="1" applyAlignment="1">
      <alignment vertical="center"/>
    </xf>
    <xf numFmtId="9" fontId="30" fillId="3" borderId="0" xfId="131" applyFont="1" applyFill="1" applyAlignment="1">
      <alignment vertical="center"/>
    </xf>
    <xf numFmtId="9" fontId="29" fillId="2" borderId="0" xfId="131" applyFont="1" applyFill="1" applyAlignment="1">
      <alignment horizontal="center" vertical="center"/>
    </xf>
    <xf numFmtId="9" fontId="26" fillId="2" borderId="0" xfId="131" applyFont="1" applyFill="1" applyAlignment="1">
      <alignment horizontal="center" vertical="center"/>
    </xf>
    <xf numFmtId="9" fontId="36" fillId="2" borderId="0" xfId="131" applyFont="1" applyFill="1" applyAlignment="1">
      <alignment vertical="center"/>
    </xf>
    <xf numFmtId="9" fontId="33" fillId="2" borderId="0" xfId="131" applyFont="1" applyFill="1" applyAlignment="1">
      <alignment horizontal="center" vertical="center"/>
    </xf>
    <xf numFmtId="9" fontId="27" fillId="2" borderId="0" xfId="131" applyFont="1" applyFill="1" applyAlignment="1">
      <alignment vertical="center"/>
    </xf>
    <xf numFmtId="9" fontId="40" fillId="0" borderId="0" xfId="131" applyFont="1" applyAlignment="1">
      <alignment vertical="center"/>
    </xf>
    <xf numFmtId="9" fontId="34" fillId="0" borderId="0" xfId="131" applyFont="1" applyAlignment="1">
      <alignment vertical="center"/>
    </xf>
    <xf numFmtId="175" fontId="39" fillId="2" borderId="0" xfId="131" applyNumberFormat="1" applyFont="1" applyFill="1" applyAlignment="1">
      <alignment vertical="center"/>
    </xf>
    <xf numFmtId="176" fontId="36" fillId="0" borderId="32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5" fillId="0" borderId="6" xfId="0" quotePrefix="1" applyFont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1" fontId="35" fillId="2" borderId="8" xfId="0" applyNumberFormat="1" applyFont="1" applyFill="1" applyBorder="1" applyAlignment="1">
      <alignment horizontal="center" vertical="center"/>
    </xf>
    <xf numFmtId="0" fontId="67" fillId="2" borderId="0" xfId="0" applyFont="1" applyFill="1" applyAlignment="1">
      <alignment vertical="center" wrapText="1"/>
    </xf>
    <xf numFmtId="0" fontId="30" fillId="2" borderId="1" xfId="0" applyFont="1" applyFill="1" applyBorder="1" applyAlignment="1">
      <alignment horizontal="left" vertical="center"/>
    </xf>
    <xf numFmtId="0" fontId="69" fillId="2" borderId="2" xfId="0" applyFont="1" applyFill="1" applyBorder="1" applyAlignment="1">
      <alignment horizontal="left" vertical="center"/>
    </xf>
    <xf numFmtId="0" fontId="42" fillId="48" borderId="2" xfId="0" applyFont="1" applyFill="1" applyBorder="1" applyAlignment="1">
      <alignment horizontal="left" vertical="center"/>
    </xf>
    <xf numFmtId="0" fontId="42" fillId="48" borderId="4" xfId="0" applyFont="1" applyFill="1" applyBorder="1" applyAlignment="1">
      <alignment horizontal="center" vertical="center"/>
    </xf>
    <xf numFmtId="0" fontId="42" fillId="48" borderId="0" xfId="0" applyFont="1" applyFill="1" applyAlignment="1">
      <alignment horizontal="center" vertical="center"/>
    </xf>
    <xf numFmtId="0" fontId="42" fillId="48" borderId="4" xfId="0" applyFont="1" applyFill="1" applyBorder="1" applyAlignment="1">
      <alignment horizontal="center" vertical="center" wrapText="1"/>
    </xf>
    <xf numFmtId="0" fontId="42" fillId="48" borderId="2" xfId="0" applyFont="1" applyFill="1" applyBorder="1" applyAlignment="1">
      <alignment horizontal="center" vertical="center"/>
    </xf>
    <xf numFmtId="1" fontId="39" fillId="2" borderId="3" xfId="0" applyNumberFormat="1" applyFont="1" applyFill="1" applyBorder="1" applyAlignment="1">
      <alignment horizontal="center" vertical="center"/>
    </xf>
    <xf numFmtId="1" fontId="39" fillId="5" borderId="2" xfId="0" quotePrefix="1" applyNumberFormat="1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71" fillId="2" borderId="2" xfId="0" applyFont="1" applyFill="1" applyBorder="1" applyAlignment="1">
      <alignment horizontal="left" vertical="center"/>
    </xf>
    <xf numFmtId="0" fontId="72" fillId="2" borderId="0" xfId="0" applyFont="1" applyFill="1" applyAlignment="1">
      <alignment horizontal="left" vertical="center"/>
    </xf>
    <xf numFmtId="0" fontId="73" fillId="2" borderId="0" xfId="0" applyFont="1" applyFill="1" applyAlignment="1">
      <alignment horizontal="left" vertical="center"/>
    </xf>
    <xf numFmtId="0" fontId="74" fillId="2" borderId="0" xfId="0" applyFont="1" applyFill="1" applyAlignment="1">
      <alignment vertical="center"/>
    </xf>
    <xf numFmtId="0" fontId="72" fillId="2" borderId="0" xfId="0" applyFont="1" applyFill="1" applyAlignment="1">
      <alignment vertical="center" wrapText="1"/>
    </xf>
    <xf numFmtId="0" fontId="74" fillId="2" borderId="0" xfId="0" applyFont="1" applyFill="1" applyAlignment="1">
      <alignment vertical="center" wrapText="1"/>
    </xf>
    <xf numFmtId="9" fontId="72" fillId="2" borderId="0" xfId="13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4" fillId="2" borderId="0" xfId="0" applyFont="1" applyFill="1" applyAlignment="1">
      <alignment horizontal="left" vertical="center"/>
    </xf>
    <xf numFmtId="0" fontId="77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left" vertical="top"/>
    </xf>
    <xf numFmtId="0" fontId="35" fillId="0" borderId="0" xfId="2" applyFont="1" applyAlignment="1">
      <alignment horizontal="center" vertical="center"/>
    </xf>
    <xf numFmtId="0" fontId="39" fillId="12" borderId="32" xfId="2" applyFont="1" applyFill="1" applyBorder="1" applyAlignment="1">
      <alignment horizontal="center" vertical="center" wrapText="1"/>
    </xf>
    <xf numFmtId="0" fontId="37" fillId="5" borderId="32" xfId="2" applyFont="1" applyFill="1" applyBorder="1" applyAlignment="1">
      <alignment horizontal="center" vertical="center" wrapText="1"/>
    </xf>
    <xf numFmtId="0" fontId="37" fillId="5" borderId="33" xfId="2" applyFont="1" applyFill="1" applyBorder="1" applyAlignment="1">
      <alignment horizontal="center" vertical="center" wrapText="1"/>
    </xf>
    <xf numFmtId="0" fontId="78" fillId="0" borderId="0" xfId="2" applyFont="1" applyAlignment="1">
      <alignment vertical="center"/>
    </xf>
    <xf numFmtId="0" fontId="37" fillId="5" borderId="32" xfId="2" applyFont="1" applyFill="1" applyBorder="1" applyAlignment="1">
      <alignment horizontal="center" vertical="center"/>
    </xf>
    <xf numFmtId="0" fontId="78" fillId="0" borderId="32" xfId="2" applyFont="1" applyBorder="1" applyAlignment="1">
      <alignment horizontal="center" vertical="center" wrapText="1"/>
    </xf>
    <xf numFmtId="0" fontId="38" fillId="0" borderId="32" xfId="2" applyFont="1" applyBorder="1" applyAlignment="1">
      <alignment vertical="center" wrapText="1"/>
    </xf>
    <xf numFmtId="0" fontId="37" fillId="0" borderId="0" xfId="2" applyFont="1" applyAlignment="1">
      <alignment vertical="center"/>
    </xf>
    <xf numFmtId="1" fontId="37" fillId="5" borderId="32" xfId="2" applyNumberFormat="1" applyFont="1" applyFill="1" applyBorder="1" applyAlignment="1">
      <alignment horizontal="center" vertical="center" wrapText="1"/>
    </xf>
    <xf numFmtId="1" fontId="38" fillId="0" borderId="32" xfId="2" applyNumberFormat="1" applyFont="1" applyBorder="1" applyAlignment="1">
      <alignment horizontal="center" vertical="center" wrapText="1"/>
    </xf>
    <xf numFmtId="0" fontId="78" fillId="0" borderId="32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9" fillId="0" borderId="32" xfId="2" applyFont="1" applyBorder="1" applyAlignment="1">
      <alignment horizontal="center" vertical="center" wrapText="1"/>
    </xf>
    <xf numFmtId="12" fontId="75" fillId="0" borderId="32" xfId="0" quotePrefix="1" applyNumberFormat="1" applyFont="1" applyBorder="1" applyAlignment="1">
      <alignment horizontal="center" vertical="center" wrapText="1"/>
    </xf>
    <xf numFmtId="1" fontId="81" fillId="47" borderId="32" xfId="1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0" fontId="82" fillId="3" borderId="0" xfId="0" applyFont="1" applyFill="1" applyAlignment="1">
      <alignment vertical="center"/>
    </xf>
    <xf numFmtId="0" fontId="83" fillId="3" borderId="0" xfId="0" applyFont="1" applyFill="1" applyAlignment="1">
      <alignment vertical="center"/>
    </xf>
    <xf numFmtId="0" fontId="83" fillId="2" borderId="2" xfId="0" applyFont="1" applyFill="1" applyBorder="1" applyAlignment="1">
      <alignment horizontal="left" vertical="center"/>
    </xf>
    <xf numFmtId="0" fontId="83" fillId="2" borderId="2" xfId="0" applyFont="1" applyFill="1" applyBorder="1" applyAlignment="1">
      <alignment horizontal="center" vertical="center"/>
    </xf>
    <xf numFmtId="0" fontId="83" fillId="2" borderId="0" xfId="0" applyFont="1" applyFill="1" applyAlignment="1">
      <alignment vertical="center"/>
    </xf>
    <xf numFmtId="2" fontId="38" fillId="2" borderId="0" xfId="0" applyNumberFormat="1" applyFont="1" applyFill="1" applyAlignment="1">
      <alignment vertical="center"/>
    </xf>
    <xf numFmtId="2" fontId="38" fillId="2" borderId="0" xfId="131" applyNumberFormat="1" applyFont="1" applyFill="1" applyAlignment="1">
      <alignment vertical="center"/>
    </xf>
    <xf numFmtId="2" fontId="39" fillId="2" borderId="0" xfId="0" applyNumberFormat="1" applyFont="1" applyFill="1" applyAlignment="1">
      <alignment vertical="center"/>
    </xf>
    <xf numFmtId="2" fontId="36" fillId="2" borderId="0" xfId="131" applyNumberFormat="1" applyFont="1" applyFill="1" applyAlignment="1">
      <alignment vertical="center"/>
    </xf>
    <xf numFmtId="0" fontId="84" fillId="2" borderId="0" xfId="0" applyFont="1" applyFill="1" applyAlignment="1">
      <alignment horizontal="left" vertical="center"/>
    </xf>
    <xf numFmtId="0" fontId="85" fillId="2" borderId="0" xfId="0" applyFont="1" applyFill="1" applyAlignment="1">
      <alignment horizontal="left" vertical="center"/>
    </xf>
    <xf numFmtId="9" fontId="85" fillId="2" borderId="0" xfId="131" applyFont="1" applyFill="1" applyAlignment="1">
      <alignment horizontal="left" vertical="center"/>
    </xf>
    <xf numFmtId="0" fontId="86" fillId="2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8" fillId="0" borderId="53" xfId="0" applyFont="1" applyBorder="1" applyAlignment="1">
      <alignment horizontal="center" vertical="center"/>
    </xf>
    <xf numFmtId="0" fontId="88" fillId="5" borderId="53" xfId="0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 shrinkToFit="1"/>
    </xf>
    <xf numFmtId="0" fontId="88" fillId="0" borderId="51" xfId="0" applyFont="1" applyBorder="1" applyAlignment="1">
      <alignment horizontal="left" vertical="center" wrapText="1"/>
    </xf>
    <xf numFmtId="0" fontId="89" fillId="5" borderId="57" xfId="0" applyFont="1" applyFill="1" applyBorder="1"/>
    <xf numFmtId="0" fontId="60" fillId="0" borderId="0" xfId="0" applyFont="1"/>
    <xf numFmtId="0" fontId="60" fillId="0" borderId="0" xfId="0" applyFont="1" applyAlignment="1">
      <alignment horizontal="center"/>
    </xf>
    <xf numFmtId="0" fontId="89" fillId="5" borderId="0" xfId="0" applyFont="1" applyFill="1"/>
    <xf numFmtId="0" fontId="60" fillId="0" borderId="45" xfId="0" applyFont="1" applyBorder="1"/>
    <xf numFmtId="0" fontId="89" fillId="5" borderId="45" xfId="0" applyFont="1" applyFill="1" applyBorder="1"/>
    <xf numFmtId="0" fontId="60" fillId="5" borderId="0" xfId="0" applyFont="1" applyFill="1"/>
    <xf numFmtId="0" fontId="89" fillId="0" borderId="0" xfId="0" applyFont="1"/>
    <xf numFmtId="0" fontId="60" fillId="0" borderId="47" xfId="0" applyFont="1" applyBorder="1"/>
    <xf numFmtId="0" fontId="60" fillId="0" borderId="5" xfId="0" applyFont="1" applyBorder="1" applyAlignment="1">
      <alignment horizontal="center"/>
    </xf>
    <xf numFmtId="0" fontId="89" fillId="5" borderId="5" xfId="0" applyFont="1" applyFill="1" applyBorder="1" applyAlignment="1">
      <alignment horizontal="center"/>
    </xf>
    <xf numFmtId="0" fontId="60" fillId="0" borderId="63" xfId="0" applyFont="1" applyBorder="1" applyAlignment="1">
      <alignment horizontal="center"/>
    </xf>
    <xf numFmtId="0" fontId="60" fillId="0" borderId="60" xfId="0" applyFont="1" applyBorder="1"/>
    <xf numFmtId="0" fontId="60" fillId="0" borderId="61" xfId="0" applyFont="1" applyBorder="1"/>
    <xf numFmtId="0" fontId="60" fillId="0" borderId="62" xfId="0" applyFont="1" applyBorder="1"/>
    <xf numFmtId="0" fontId="60" fillId="0" borderId="5" xfId="0" applyFont="1" applyBorder="1"/>
    <xf numFmtId="0" fontId="87" fillId="0" borderId="0" xfId="0" applyFont="1"/>
    <xf numFmtId="0" fontId="87" fillId="0" borderId="54" xfId="0" applyFont="1" applyBorder="1" applyAlignment="1">
      <alignment horizontal="left"/>
    </xf>
    <xf numFmtId="0" fontId="87" fillId="0" borderId="55" xfId="0" applyFont="1" applyBorder="1" applyAlignment="1">
      <alignment horizontal="left"/>
    </xf>
    <xf numFmtId="0" fontId="87" fillId="0" borderId="56" xfId="0" applyFont="1" applyBorder="1" applyAlignment="1">
      <alignment horizontal="left"/>
    </xf>
    <xf numFmtId="0" fontId="87" fillId="0" borderId="5" xfId="0" applyFont="1" applyBorder="1" applyAlignment="1">
      <alignment horizontal="center"/>
    </xf>
    <xf numFmtId="0" fontId="88" fillId="5" borderId="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87" fillId="0" borderId="60" xfId="0" applyFont="1" applyBorder="1" applyAlignment="1">
      <alignment horizontal="left"/>
    </xf>
    <xf numFmtId="0" fontId="87" fillId="0" borderId="61" xfId="0" applyFont="1" applyBorder="1" applyAlignment="1">
      <alignment horizontal="left"/>
    </xf>
    <xf numFmtId="0" fontId="87" fillId="0" borderId="62" xfId="0" applyFont="1" applyBorder="1" applyAlignment="1">
      <alignment horizontal="left"/>
    </xf>
    <xf numFmtId="0" fontId="87" fillId="0" borderId="63" xfId="0" applyFont="1" applyBorder="1" applyAlignment="1">
      <alignment horizontal="center"/>
    </xf>
    <xf numFmtId="0" fontId="87" fillId="5" borderId="5" xfId="0" applyFont="1" applyFill="1" applyBorder="1" applyAlignment="1">
      <alignment horizontal="center"/>
    </xf>
    <xf numFmtId="0" fontId="88" fillId="5" borderId="63" xfId="0" applyFont="1" applyFill="1" applyBorder="1" applyAlignment="1">
      <alignment horizontal="center"/>
    </xf>
    <xf numFmtId="0" fontId="87" fillId="0" borderId="60" xfId="0" applyFont="1" applyBorder="1"/>
    <xf numFmtId="0" fontId="87" fillId="0" borderId="61" xfId="0" applyFont="1" applyBorder="1"/>
    <xf numFmtId="0" fontId="87" fillId="0" borderId="62" xfId="0" applyFont="1" applyBorder="1"/>
    <xf numFmtId="0" fontId="60" fillId="0" borderId="0" xfId="0" applyFont="1" applyAlignment="1">
      <alignment wrapText="1"/>
    </xf>
    <xf numFmtId="0" fontId="60" fillId="0" borderId="47" xfId="0" applyFont="1" applyBorder="1" applyAlignment="1">
      <alignment wrapText="1"/>
    </xf>
    <xf numFmtId="0" fontId="87" fillId="0" borderId="44" xfId="0" applyFont="1" applyBorder="1" applyAlignment="1">
      <alignment horizontal="left" wrapText="1"/>
    </xf>
    <xf numFmtId="0" fontId="87" fillId="0" borderId="62" xfId="0" applyFont="1" applyBorder="1" applyAlignment="1">
      <alignment horizontal="left" wrapText="1"/>
    </xf>
    <xf numFmtId="0" fontId="87" fillId="0" borderId="62" xfId="0" applyFont="1" applyBorder="1" applyAlignment="1">
      <alignment wrapText="1"/>
    </xf>
    <xf numFmtId="0" fontId="87" fillId="0" borderId="62" xfId="0" applyFont="1" applyBorder="1" applyAlignment="1">
      <alignment horizontal="left" wrapText="1" shrinkToFit="1"/>
    </xf>
    <xf numFmtId="0" fontId="60" fillId="0" borderId="62" xfId="0" applyFont="1" applyBorder="1" applyAlignment="1">
      <alignment wrapText="1"/>
    </xf>
    <xf numFmtId="0" fontId="60" fillId="0" borderId="0" xfId="0" applyFont="1" applyAlignment="1">
      <alignment vertical="center"/>
    </xf>
    <xf numFmtId="1" fontId="43" fillId="0" borderId="32" xfId="0" quotePrefix="1" applyNumberFormat="1" applyFont="1" applyBorder="1" applyAlignment="1">
      <alignment horizontal="center" vertical="center" wrapText="1"/>
    </xf>
    <xf numFmtId="1" fontId="43" fillId="0" borderId="32" xfId="0" applyNumberFormat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left" vertical="center" wrapText="1"/>
    </xf>
    <xf numFmtId="0" fontId="37" fillId="10" borderId="32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left" vertical="center" wrapText="1"/>
    </xf>
    <xf numFmtId="0" fontId="30" fillId="2" borderId="33" xfId="0" quotePrefix="1" applyFont="1" applyFill="1" applyBorder="1" applyAlignment="1">
      <alignment horizontal="center" vertical="center" wrapText="1"/>
    </xf>
    <xf numFmtId="0" fontId="30" fillId="2" borderId="30" xfId="0" quotePrefix="1" applyFont="1" applyFill="1" applyBorder="1" applyAlignment="1">
      <alignment horizontal="center" vertical="center" wrapText="1"/>
    </xf>
    <xf numFmtId="0" fontId="30" fillId="2" borderId="31" xfId="0" quotePrefix="1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76" fillId="2" borderId="33" xfId="0" quotePrefix="1" applyFont="1" applyFill="1" applyBorder="1" applyAlignment="1">
      <alignment horizontal="center" vertical="center" wrapText="1"/>
    </xf>
    <xf numFmtId="0" fontId="76" fillId="2" borderId="30" xfId="0" quotePrefix="1" applyFont="1" applyFill="1" applyBorder="1" applyAlignment="1">
      <alignment horizontal="center" vertical="center" wrapText="1"/>
    </xf>
    <xf numFmtId="0" fontId="76" fillId="2" borderId="31" xfId="0" quotePrefix="1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1" fontId="26" fillId="2" borderId="32" xfId="0" applyNumberFormat="1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6" fillId="9" borderId="8" xfId="0" applyFont="1" applyFill="1" applyBorder="1" applyAlignment="1">
      <alignment horizontal="left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0" fontId="66" fillId="0" borderId="25" xfId="0" applyFont="1" applyBorder="1" applyAlignment="1">
      <alignment horizontal="center" vertical="center" wrapText="1"/>
    </xf>
    <xf numFmtId="0" fontId="66" fillId="0" borderId="22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39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22" fillId="11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quotePrefix="1" applyFont="1" applyBorder="1" applyAlignment="1">
      <alignment horizontal="center" vertical="center"/>
    </xf>
    <xf numFmtId="16" fontId="23" fillId="0" borderId="8" xfId="0" quotePrefix="1" applyNumberFormat="1" applyFont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 wrapText="1"/>
    </xf>
    <xf numFmtId="1" fontId="79" fillId="0" borderId="32" xfId="0" quotePrefix="1" applyNumberFormat="1" applyFont="1" applyBorder="1" applyAlignment="1">
      <alignment horizontal="left" vertical="center" wrapText="1"/>
    </xf>
    <xf numFmtId="1" fontId="79" fillId="0" borderId="32" xfId="0" applyNumberFormat="1" applyFont="1" applyBorder="1" applyAlignment="1">
      <alignment horizontal="left" vertical="center" wrapText="1"/>
    </xf>
    <xf numFmtId="0" fontId="22" fillId="5" borderId="32" xfId="0" applyFont="1" applyFill="1" applyBorder="1" applyAlignment="1">
      <alignment horizontal="center" vertical="center"/>
    </xf>
    <xf numFmtId="1" fontId="66" fillId="2" borderId="32" xfId="0" quotePrefix="1" applyNumberFormat="1" applyFont="1" applyFill="1" applyBorder="1" applyAlignment="1">
      <alignment horizontal="center" vertical="center"/>
    </xf>
    <xf numFmtId="1" fontId="66" fillId="2" borderId="32" xfId="0" applyNumberFormat="1" applyFont="1" applyFill="1" applyBorder="1" applyAlignment="1">
      <alignment horizontal="center" vertical="center"/>
    </xf>
    <xf numFmtId="1" fontId="43" fillId="0" borderId="32" xfId="0" quotePrefix="1" applyNumberFormat="1" applyFont="1" applyBorder="1" applyAlignment="1">
      <alignment horizontal="left" vertical="center" wrapText="1"/>
    </xf>
    <xf numFmtId="1" fontId="43" fillId="0" borderId="32" xfId="0" applyNumberFormat="1" applyFont="1" applyBorder="1" applyAlignment="1">
      <alignment horizontal="left" vertical="center" wrapText="1"/>
    </xf>
    <xf numFmtId="0" fontId="26" fillId="2" borderId="32" xfId="0" applyFont="1" applyFill="1" applyBorder="1" applyAlignment="1">
      <alignment horizontal="left" vertical="center"/>
    </xf>
    <xf numFmtId="1" fontId="26" fillId="2" borderId="33" xfId="0" applyNumberFormat="1" applyFont="1" applyFill="1" applyBorder="1" applyAlignment="1">
      <alignment horizontal="center" vertical="center" wrapText="1"/>
    </xf>
    <xf numFmtId="1" fontId="26" fillId="2" borderId="31" xfId="0" applyNumberFormat="1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1" fontId="24" fillId="2" borderId="32" xfId="0" applyNumberFormat="1" applyFont="1" applyFill="1" applyBorder="1" applyAlignment="1">
      <alignment horizontal="left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30" fillId="9" borderId="60" xfId="0" applyFont="1" applyFill="1" applyBorder="1" applyAlignment="1">
      <alignment horizontal="center" vertical="center" wrapText="1"/>
    </xf>
    <xf numFmtId="0" fontId="30" fillId="9" borderId="62" xfId="0" applyFont="1" applyFill="1" applyBorder="1" applyAlignment="1">
      <alignment horizontal="center" vertical="center" wrapText="1"/>
    </xf>
    <xf numFmtId="0" fontId="84" fillId="2" borderId="0" xfId="0" applyFont="1" applyFill="1" applyAlignment="1">
      <alignment horizontal="left" vertical="center" wrapText="1"/>
    </xf>
    <xf numFmtId="0" fontId="26" fillId="2" borderId="60" xfId="0" applyFont="1" applyFill="1" applyBorder="1" applyAlignment="1">
      <alignment horizontal="left" vertical="center" wrapText="1"/>
    </xf>
    <xf numFmtId="0" fontId="26" fillId="2" borderId="61" xfId="0" applyFont="1" applyFill="1" applyBorder="1" applyAlignment="1">
      <alignment horizontal="left" vertical="center" wrapText="1"/>
    </xf>
    <xf numFmtId="0" fontId="26" fillId="2" borderId="62" xfId="0" applyFont="1" applyFill="1" applyBorder="1" applyAlignment="1">
      <alignment horizontal="left" vertical="center" wrapText="1"/>
    </xf>
    <xf numFmtId="1" fontId="26" fillId="2" borderId="60" xfId="0" applyNumberFormat="1" applyFont="1" applyFill="1" applyBorder="1" applyAlignment="1">
      <alignment horizontal="center" vertical="center" wrapText="1"/>
    </xf>
    <xf numFmtId="1" fontId="26" fillId="2" borderId="62" xfId="0" applyNumberFormat="1" applyFont="1" applyFill="1" applyBorder="1" applyAlignment="1">
      <alignment horizontal="center" vertical="center" wrapText="1"/>
    </xf>
    <xf numFmtId="0" fontId="67" fillId="9" borderId="60" xfId="0" applyFont="1" applyFill="1" applyBorder="1" applyAlignment="1">
      <alignment horizontal="center" vertical="center" wrapText="1"/>
    </xf>
    <xf numFmtId="0" fontId="67" fillId="9" borderId="62" xfId="0" applyFont="1" applyFill="1" applyBorder="1" applyAlignment="1">
      <alignment horizontal="center" vertical="center" wrapText="1"/>
    </xf>
    <xf numFmtId="1" fontId="66" fillId="2" borderId="60" xfId="0" quotePrefix="1" applyNumberFormat="1" applyFont="1" applyFill="1" applyBorder="1" applyAlignment="1">
      <alignment horizontal="center" vertical="center"/>
    </xf>
    <xf numFmtId="1" fontId="66" fillId="2" borderId="62" xfId="0" quotePrefix="1" applyNumberFormat="1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left" vertical="center" wrapText="1"/>
    </xf>
    <xf numFmtId="0" fontId="37" fillId="5" borderId="33" xfId="2" applyFont="1" applyFill="1" applyBorder="1" applyAlignment="1">
      <alignment horizontal="center" vertical="center" wrapText="1"/>
    </xf>
    <xf numFmtId="0" fontId="37" fillId="5" borderId="30" xfId="2" applyFont="1" applyFill="1" applyBorder="1" applyAlignment="1">
      <alignment horizontal="center" vertical="center" wrapText="1"/>
    </xf>
    <xf numFmtId="1" fontId="37" fillId="5" borderId="33" xfId="2" applyNumberFormat="1" applyFont="1" applyFill="1" applyBorder="1" applyAlignment="1">
      <alignment horizontal="center" vertical="center" wrapText="1"/>
    </xf>
    <xf numFmtId="1" fontId="37" fillId="5" borderId="30" xfId="2" applyNumberFormat="1" applyFont="1" applyFill="1" applyBorder="1" applyAlignment="1">
      <alignment horizontal="center" vertical="center" wrapText="1"/>
    </xf>
    <xf numFmtId="0" fontId="37" fillId="0" borderId="33" xfId="2" applyFont="1" applyBorder="1" applyAlignment="1">
      <alignment horizontal="center"/>
    </xf>
    <xf numFmtId="0" fontId="37" fillId="0" borderId="30" xfId="2" applyFont="1" applyBorder="1" applyAlignment="1">
      <alignment horizontal="center"/>
    </xf>
    <xf numFmtId="0" fontId="76" fillId="0" borderId="33" xfId="2" applyFont="1" applyBorder="1" applyAlignment="1">
      <alignment horizontal="center" vertical="center"/>
    </xf>
    <xf numFmtId="0" fontId="76" fillId="0" borderId="30" xfId="2" applyFont="1" applyBorder="1" applyAlignment="1">
      <alignment horizontal="center" vertical="center"/>
    </xf>
    <xf numFmtId="0" fontId="88" fillId="0" borderId="52" xfId="0" applyFont="1" applyBorder="1" applyAlignment="1">
      <alignment horizontal="left" vertical="center"/>
    </xf>
    <xf numFmtId="0" fontId="88" fillId="0" borderId="50" xfId="0" applyFont="1" applyBorder="1" applyAlignment="1">
      <alignment horizontal="left" vertical="center"/>
    </xf>
    <xf numFmtId="0" fontId="88" fillId="0" borderId="51" xfId="0" applyFont="1" applyBorder="1" applyAlignment="1">
      <alignment horizontal="left" vertical="center"/>
    </xf>
    <xf numFmtId="0" fontId="90" fillId="0" borderId="60" xfId="0" applyFont="1" applyBorder="1" applyAlignment="1">
      <alignment horizontal="left" shrinkToFit="1"/>
    </xf>
    <xf numFmtId="0" fontId="90" fillId="0" borderId="61" xfId="0" applyFont="1" applyBorder="1" applyAlignment="1">
      <alignment horizontal="left" shrinkToFit="1"/>
    </xf>
    <xf numFmtId="0" fontId="90" fillId="0" borderId="62" xfId="0" applyFont="1" applyBorder="1" applyAlignment="1">
      <alignment horizontal="left" shrinkToFit="1"/>
    </xf>
    <xf numFmtId="0" fontId="60" fillId="0" borderId="58" xfId="0" applyFont="1" applyBorder="1" applyAlignment="1">
      <alignment horizontal="center"/>
    </xf>
    <xf numFmtId="0" fontId="60" fillId="0" borderId="57" xfId="0" applyFont="1" applyBorder="1" applyAlignment="1">
      <alignment horizontal="center"/>
    </xf>
    <xf numFmtId="0" fontId="60" fillId="0" borderId="45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left"/>
    </xf>
    <xf numFmtId="0" fontId="60" fillId="0" borderId="0" xfId="0" applyFont="1" applyAlignment="1">
      <alignment horizontal="left" shrinkToFit="1"/>
    </xf>
    <xf numFmtId="0" fontId="88" fillId="0" borderId="50" xfId="0" applyFont="1" applyBorder="1" applyAlignment="1">
      <alignment horizontal="center"/>
    </xf>
    <xf numFmtId="0" fontId="88" fillId="0" borderId="51" xfId="0" applyFont="1" applyBorder="1" applyAlignment="1">
      <alignment horizontal="center"/>
    </xf>
    <xf numFmtId="14" fontId="60" fillId="0" borderId="57" xfId="0" applyNumberFormat="1" applyFont="1" applyBorder="1" applyAlignment="1">
      <alignment horizontal="left"/>
    </xf>
    <xf numFmtId="0" fontId="60" fillId="0" borderId="57" xfId="0" applyFont="1" applyBorder="1" applyAlignment="1">
      <alignment horizontal="left"/>
    </xf>
    <xf numFmtId="0" fontId="60" fillId="0" borderId="59" xfId="0" applyFont="1" applyBorder="1" applyAlignment="1">
      <alignment horizontal="center"/>
    </xf>
    <xf numFmtId="0" fontId="60" fillId="0" borderId="46" xfId="0" applyFont="1" applyBorder="1" applyAlignment="1">
      <alignment horizontal="center"/>
    </xf>
    <xf numFmtId="0" fontId="60" fillId="0" borderId="48" xfId="0" applyFont="1" applyBorder="1" applyAlignment="1">
      <alignment horizontal="center"/>
    </xf>
    <xf numFmtId="0" fontId="60" fillId="0" borderId="47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0" fillId="0" borderId="46" xfId="0" applyFont="1" applyBorder="1" applyAlignment="1">
      <alignment horizontal="left"/>
    </xf>
  </cellXfs>
  <cellStyles count="13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2" xfId="137" xr:uid="{4011D1BC-3A2D-4379-AAED-A111381680BC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cid:64eec430-2e6e-4731-9f15-d7e003c50a7b@AUSP282.PROD.OUTLOOK.COM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547687</xdr:colOff>
      <xdr:row>4</xdr:row>
      <xdr:rowOff>476250</xdr:rowOff>
    </xdr:from>
    <xdr:to>
      <xdr:col>16</xdr:col>
      <xdr:colOff>1952624</xdr:colOff>
      <xdr:row>7</xdr:row>
      <xdr:rowOff>604289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6AFAA-5039-04FE-3EDA-49922BF58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88312" y="2024063"/>
          <a:ext cx="3810000" cy="2128289"/>
        </a:xfrm>
        <a:prstGeom prst="rect">
          <a:avLst/>
        </a:prstGeom>
      </xdr:spPr>
    </xdr:pic>
    <xdr:clientData/>
  </xdr:twoCellAnchor>
  <xdr:twoCellAnchor editAs="oneCell">
    <xdr:from>
      <xdr:col>10</xdr:col>
      <xdr:colOff>404812</xdr:colOff>
      <xdr:row>92</xdr:row>
      <xdr:rowOff>666750</xdr:rowOff>
    </xdr:from>
    <xdr:to>
      <xdr:col>16</xdr:col>
      <xdr:colOff>380999</xdr:colOff>
      <xdr:row>93</xdr:row>
      <xdr:rowOff>3063581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E14349-12D2-6BFA-A903-EF626CFE6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30625" y="44719875"/>
          <a:ext cx="6596062" cy="356364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104</xdr:row>
      <xdr:rowOff>0</xdr:rowOff>
    </xdr:from>
    <xdr:to>
      <xdr:col>12</xdr:col>
      <xdr:colOff>795858</xdr:colOff>
      <xdr:row>104</xdr:row>
      <xdr:rowOff>2800741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F7C58A5-93A0-1FA5-F2B0-5712C25DC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25813" y="58554938"/>
          <a:ext cx="3724795" cy="2800741"/>
        </a:xfrm>
        <a:prstGeom prst="rect">
          <a:avLst/>
        </a:prstGeom>
      </xdr:spPr>
    </xdr:pic>
    <xdr:clientData/>
  </xdr:twoCellAnchor>
  <xdr:twoCellAnchor editAs="oneCell">
    <xdr:from>
      <xdr:col>9</xdr:col>
      <xdr:colOff>1262063</xdr:colOff>
      <xdr:row>104</xdr:row>
      <xdr:rowOff>2881312</xdr:rowOff>
    </xdr:from>
    <xdr:to>
      <xdr:col>12</xdr:col>
      <xdr:colOff>700608</xdr:colOff>
      <xdr:row>105</xdr:row>
      <xdr:rowOff>2729303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A69A1A-EB38-763A-8826-ECDC6C2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30563" y="61436250"/>
          <a:ext cx="3724795" cy="2800741"/>
        </a:xfrm>
        <a:prstGeom prst="rect">
          <a:avLst/>
        </a:prstGeom>
      </xdr:spPr>
    </xdr:pic>
    <xdr:clientData/>
  </xdr:twoCellAnchor>
  <xdr:oneCellAnchor>
    <xdr:from>
      <xdr:col>10</xdr:col>
      <xdr:colOff>214311</xdr:colOff>
      <xdr:row>102</xdr:row>
      <xdr:rowOff>428624</xdr:rowOff>
    </xdr:from>
    <xdr:ext cx="4427587" cy="3119437"/>
    <xdr:pic>
      <xdr:nvPicPr>
        <xdr:cNvPr id="9" name="Picture 8">
          <a:extLst>
            <a:ext uri="{FF2B5EF4-FFF2-40B4-BE49-F238E27FC236}">
              <a16:creationId xmlns:a16="http://schemas.microsoft.com/office/drawing/2014/main" id="{61707581-301F-4CDC-9CDA-6A689B2F1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40124" y="58269187"/>
          <a:ext cx="4427587" cy="31194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6515100</xdr:colOff>
      <xdr:row>0</xdr:row>
      <xdr:rowOff>609600</xdr:rowOff>
    </xdr:from>
    <xdr:to>
      <xdr:col>2</xdr:col>
      <xdr:colOff>10325100</xdr:colOff>
      <xdr:row>3</xdr:row>
      <xdr:rowOff>32789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C4A6CF-55D5-4A15-9C61-33248A3B7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609600"/>
          <a:ext cx="3810000" cy="2128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5</xdr:col>
      <xdr:colOff>429895</xdr:colOff>
      <xdr:row>4</xdr:row>
      <xdr:rowOff>3319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94EEFA-234C-4B3E-A3C4-0AAB539E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25400"/>
          <a:ext cx="1811020" cy="911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5</xdr:col>
      <xdr:colOff>511810</xdr:colOff>
      <xdr:row>5</xdr:row>
      <xdr:rowOff>3319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78934-0FA1-4C41-8D84-4D03BEE8C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25400"/>
          <a:ext cx="1807210" cy="911369"/>
        </a:xfrm>
        <a:prstGeom prst="rect">
          <a:avLst/>
        </a:prstGeom>
      </xdr:spPr>
    </xdr:pic>
    <xdr:clientData/>
  </xdr:twoCellAnchor>
  <xdr:twoCellAnchor editAs="oneCell">
    <xdr:from>
      <xdr:col>24</xdr:col>
      <xdr:colOff>60246</xdr:colOff>
      <xdr:row>19</xdr:row>
      <xdr:rowOff>0</xdr:rowOff>
    </xdr:from>
    <xdr:to>
      <xdr:col>28</xdr:col>
      <xdr:colOff>4922</xdr:colOff>
      <xdr:row>20</xdr:row>
      <xdr:rowOff>86063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A7E86B-0587-4302-8AAE-6CC5E23B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75946" y="2552700"/>
          <a:ext cx="2262426" cy="161006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5</xdr:col>
      <xdr:colOff>511810</xdr:colOff>
      <xdr:row>6</xdr:row>
      <xdr:rowOff>108094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65A5F0-D7B4-4B71-8D86-62B60FDD2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25400"/>
          <a:ext cx="1807210" cy="911369"/>
        </a:xfrm>
        <a:prstGeom prst="rect">
          <a:avLst/>
        </a:prstGeom>
      </xdr:spPr>
    </xdr:pic>
    <xdr:clientData/>
  </xdr:twoCellAnchor>
  <xdr:twoCellAnchor>
    <xdr:from>
      <xdr:col>21</xdr:col>
      <xdr:colOff>152400</xdr:colOff>
      <xdr:row>23</xdr:row>
      <xdr:rowOff>0</xdr:rowOff>
    </xdr:from>
    <xdr:to>
      <xdr:col>23</xdr:col>
      <xdr:colOff>281940</xdr:colOff>
      <xdr:row>29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D1ADB2-B697-4C28-B300-FFF71EAF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53625" y="4009637"/>
          <a:ext cx="1291590" cy="177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78105</xdr:colOff>
      <xdr:row>2</xdr:row>
      <xdr:rowOff>79143</xdr:rowOff>
    </xdr:from>
    <xdr:to>
      <xdr:col>15</xdr:col>
      <xdr:colOff>74295</xdr:colOff>
      <xdr:row>10</xdr:row>
      <xdr:rowOff>22208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8301A8-7F40-496C-9799-F8FC55DD4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1330" y="298218"/>
          <a:ext cx="1653540" cy="1047965"/>
        </a:xfrm>
        <a:prstGeom prst="rect">
          <a:avLst/>
        </a:prstGeom>
      </xdr:spPr>
    </xdr:pic>
    <xdr:clientData/>
  </xdr:twoCellAnchor>
  <xdr:twoCellAnchor editAs="oneCell">
    <xdr:from>
      <xdr:col>2</xdr:col>
      <xdr:colOff>175260</xdr:colOff>
      <xdr:row>38</xdr:row>
      <xdr:rowOff>175260</xdr:rowOff>
    </xdr:from>
    <xdr:to>
      <xdr:col>6</xdr:col>
      <xdr:colOff>3012213</xdr:colOff>
      <xdr:row>49</xdr:row>
      <xdr:rowOff>108770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13D58B8-21F0-4FCD-80DD-36C001E27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7260" y="8966835"/>
          <a:ext cx="4618128" cy="2171885"/>
        </a:xfrm>
        <a:prstGeom prst="rect">
          <a:avLst/>
        </a:prstGeom>
      </xdr:spPr>
    </xdr:pic>
    <xdr:clientData/>
  </xdr:twoCellAnchor>
  <xdr:twoCellAnchor>
    <xdr:from>
      <xdr:col>3</xdr:col>
      <xdr:colOff>45720</xdr:colOff>
      <xdr:row>39</xdr:row>
      <xdr:rowOff>60960</xdr:rowOff>
    </xdr:from>
    <xdr:to>
      <xdr:col>5</xdr:col>
      <xdr:colOff>312420</xdr:colOff>
      <xdr:row>39</xdr:row>
      <xdr:rowOff>68580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73668A8-C46F-4E28-8280-06C9AEAC8329}"/>
            </a:ext>
          </a:extLst>
        </xdr:cNvPr>
        <xdr:cNvCxnSpPr/>
      </xdr:nvCxnSpPr>
      <xdr:spPr>
        <a:xfrm>
          <a:off x="1188720" y="9043035"/>
          <a:ext cx="1028700" cy="76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</xdr:colOff>
      <xdr:row>39</xdr:row>
      <xdr:rowOff>175260</xdr:rowOff>
    </xdr:from>
    <xdr:to>
      <xdr:col>2</xdr:col>
      <xdr:colOff>342900</xdr:colOff>
      <xdr:row>49</xdr:row>
      <xdr:rowOff>91440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1EC3C9A3-53B5-4472-8197-D08D23D7EF64}"/>
            </a:ext>
          </a:extLst>
        </xdr:cNvPr>
        <xdr:cNvCxnSpPr/>
      </xdr:nvCxnSpPr>
      <xdr:spPr>
        <a:xfrm flipH="1">
          <a:off x="899160" y="9157335"/>
          <a:ext cx="205740" cy="17068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320040</xdr:colOff>
      <xdr:row>46</xdr:row>
      <xdr:rowOff>15240</xdr:rowOff>
    </xdr:from>
    <xdr:to>
      <xdr:col>4</xdr:col>
      <xdr:colOff>190500</xdr:colOff>
      <xdr:row>46</xdr:row>
      <xdr:rowOff>83820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B0421D5-9FD6-440F-88D5-12606346D2C2}"/>
            </a:ext>
          </a:extLst>
        </xdr:cNvPr>
        <xdr:cNvCxnSpPr/>
      </xdr:nvCxnSpPr>
      <xdr:spPr>
        <a:xfrm flipH="1" flipV="1">
          <a:off x="1082040" y="10302240"/>
          <a:ext cx="632460" cy="685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289560</xdr:colOff>
      <xdr:row>50</xdr:row>
      <xdr:rowOff>0</xdr:rowOff>
    </xdr:from>
    <xdr:to>
      <xdr:col>7</xdr:col>
      <xdr:colOff>175260</xdr:colOff>
      <xdr:row>50</xdr:row>
      <xdr:rowOff>121920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6F9F252-5488-4CA9-B930-E8778D742304}"/>
            </a:ext>
          </a:extLst>
        </xdr:cNvPr>
        <xdr:cNvCxnSpPr/>
      </xdr:nvCxnSpPr>
      <xdr:spPr>
        <a:xfrm flipV="1">
          <a:off x="1813560" y="10934700"/>
          <a:ext cx="2828925" cy="1219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60960</xdr:colOff>
      <xdr:row>45</xdr:row>
      <xdr:rowOff>137160</xdr:rowOff>
    </xdr:from>
    <xdr:to>
      <xdr:col>13</xdr:col>
      <xdr:colOff>205740</xdr:colOff>
      <xdr:row>49</xdr:row>
      <xdr:rowOff>167640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C0FD6AA-FFAB-49D3-A247-877734EC3751}"/>
            </a:ext>
          </a:extLst>
        </xdr:cNvPr>
        <xdr:cNvCxnSpPr/>
      </xdr:nvCxnSpPr>
      <xdr:spPr>
        <a:xfrm flipH="1">
          <a:off x="6814185" y="10262235"/>
          <a:ext cx="144780" cy="66865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43</xdr:row>
      <xdr:rowOff>76200</xdr:rowOff>
    </xdr:from>
    <xdr:to>
      <xdr:col>7</xdr:col>
      <xdr:colOff>53340</xdr:colOff>
      <xdr:row>43</xdr:row>
      <xdr:rowOff>106680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7E66864D-466B-42A4-A7AF-D5904DCFC1B7}"/>
            </a:ext>
          </a:extLst>
        </xdr:cNvPr>
        <xdr:cNvCxnSpPr/>
      </xdr:nvCxnSpPr>
      <xdr:spPr>
        <a:xfrm>
          <a:off x="1104900" y="9820275"/>
          <a:ext cx="3415665" cy="304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41</xdr:row>
      <xdr:rowOff>53340</xdr:rowOff>
    </xdr:from>
    <xdr:to>
      <xdr:col>7</xdr:col>
      <xdr:colOff>152400</xdr:colOff>
      <xdr:row>44</xdr:row>
      <xdr:rowOff>30480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198B970-F652-4237-A56C-829BBB70542C}"/>
            </a:ext>
          </a:extLst>
        </xdr:cNvPr>
        <xdr:cNvCxnSpPr/>
      </xdr:nvCxnSpPr>
      <xdr:spPr>
        <a:xfrm>
          <a:off x="4543425" y="9416415"/>
          <a:ext cx="76200" cy="5486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5">
          <cell r="E35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23"/>
  <sheetViews>
    <sheetView tabSelected="1" view="pageBreakPreview" topLeftCell="A58" zoomScale="40" zoomScaleNormal="10" zoomScaleSheetLayoutView="40" zoomScalePageLayoutView="25" workbookViewId="0">
      <selection activeCell="Q89" sqref="Q89"/>
    </sheetView>
  </sheetViews>
  <sheetFormatPr defaultColWidth="9.3046875" defaultRowHeight="16.3"/>
  <cols>
    <col min="1" max="1" width="8.3828125" style="41" customWidth="1"/>
    <col min="2" max="2" width="31.3046875" style="41" customWidth="1"/>
    <col min="3" max="3" width="26.69140625" style="41" customWidth="1"/>
    <col min="4" max="4" width="29.53515625" style="41" customWidth="1"/>
    <col min="5" max="5" width="29.3046875" style="41" customWidth="1"/>
    <col min="6" max="6" width="24.53515625" style="41" customWidth="1"/>
    <col min="7" max="7" width="20" style="42" customWidth="1"/>
    <col min="8" max="8" width="26.3046875" style="41" customWidth="1"/>
    <col min="9" max="9" width="23.3046875" style="41" customWidth="1"/>
    <col min="10" max="10" width="20.3828125" style="41" customWidth="1"/>
    <col min="11" max="11" width="22.3046875" style="41" customWidth="1"/>
    <col min="12" max="12" width="21.69140625" style="41" customWidth="1"/>
    <col min="13" max="13" width="19.3046875" style="41" customWidth="1"/>
    <col min="14" max="14" width="13.3828125" style="41" customWidth="1"/>
    <col min="15" max="15" width="12.69140625" style="41" customWidth="1"/>
    <col min="16" max="16" width="9.69140625" style="41" customWidth="1"/>
    <col min="17" max="17" width="38.15234375" style="41" customWidth="1"/>
    <col min="18" max="18" width="20.15234375" style="41" bestFit="1" customWidth="1"/>
    <col min="19" max="19" width="30.53515625" style="116" bestFit="1" customWidth="1"/>
    <col min="20" max="22" width="20.15234375" style="41" bestFit="1" customWidth="1"/>
    <col min="23" max="23" width="24.15234375" style="41" bestFit="1" customWidth="1"/>
    <col min="24" max="16384" width="9.3046875" style="41"/>
  </cols>
  <sheetData>
    <row r="1" spans="1:19" s="1" customFormat="1" ht="39">
      <c r="A1" s="44"/>
      <c r="B1" s="44"/>
      <c r="C1" s="44"/>
      <c r="D1" s="45"/>
      <c r="E1" s="44"/>
      <c r="F1" s="44"/>
      <c r="G1" s="44"/>
      <c r="H1" s="44"/>
      <c r="I1" s="44"/>
      <c r="J1" s="44"/>
      <c r="K1" s="44"/>
      <c r="L1" s="46"/>
      <c r="M1" s="46"/>
      <c r="N1" s="268" t="s">
        <v>65</v>
      </c>
      <c r="O1" s="268" t="s">
        <v>65</v>
      </c>
      <c r="P1" s="269" t="s">
        <v>66</v>
      </c>
      <c r="Q1" s="269"/>
      <c r="S1" s="102"/>
    </row>
    <row r="2" spans="1:19" s="1" customFormat="1" ht="23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6"/>
      <c r="M2" s="46"/>
      <c r="N2" s="268" t="s">
        <v>67</v>
      </c>
      <c r="O2" s="268" t="s">
        <v>67</v>
      </c>
      <c r="P2" s="270" t="s">
        <v>68</v>
      </c>
      <c r="Q2" s="270"/>
      <c r="S2" s="102"/>
    </row>
    <row r="3" spans="1:19" s="1" customFormat="1" ht="23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6"/>
      <c r="M3" s="46"/>
      <c r="N3" s="268" t="s">
        <v>69</v>
      </c>
      <c r="O3" s="268" t="s">
        <v>69</v>
      </c>
      <c r="P3" s="271" t="s">
        <v>71</v>
      </c>
      <c r="Q3" s="269"/>
      <c r="S3" s="102"/>
    </row>
    <row r="4" spans="1:19" s="2" customFormat="1" ht="33" customHeight="1" thickBot="1">
      <c r="B4" s="3" t="s">
        <v>109</v>
      </c>
      <c r="G4" s="4"/>
      <c r="S4" s="103"/>
    </row>
    <row r="5" spans="1:19" s="2" customFormat="1" ht="52.5" customHeight="1">
      <c r="B5" s="5" t="s">
        <v>0</v>
      </c>
      <c r="C5" s="5"/>
      <c r="D5" s="3"/>
      <c r="F5" s="6"/>
      <c r="G5" s="251" t="s">
        <v>158</v>
      </c>
      <c r="H5" s="252"/>
      <c r="I5" s="252"/>
      <c r="J5" s="252"/>
      <c r="K5" s="252"/>
      <c r="L5" s="252"/>
      <c r="M5" s="253"/>
      <c r="O5" s="166"/>
      <c r="S5" s="103"/>
    </row>
    <row r="6" spans="1:19" s="7" customFormat="1" ht="52.5" customHeight="1">
      <c r="B6" s="8" t="s">
        <v>40</v>
      </c>
      <c r="C6" s="8"/>
      <c r="D6" s="58" t="s">
        <v>116</v>
      </c>
      <c r="E6" s="98"/>
      <c r="F6" s="8"/>
      <c r="G6" s="254"/>
      <c r="H6" s="255"/>
      <c r="I6" s="255"/>
      <c r="J6" s="255"/>
      <c r="K6" s="255"/>
      <c r="L6" s="255"/>
      <c r="M6" s="256"/>
      <c r="N6" s="166"/>
      <c r="O6" s="9"/>
      <c r="P6" s="9"/>
      <c r="Q6" s="9"/>
      <c r="S6" s="104"/>
    </row>
    <row r="7" spans="1:19" s="7" customFormat="1" ht="52.5" customHeight="1">
      <c r="B7" s="8" t="s">
        <v>41</v>
      </c>
      <c r="C7" s="8"/>
      <c r="D7" s="58" t="s">
        <v>152</v>
      </c>
      <c r="E7" s="58"/>
      <c r="F7" s="8"/>
      <c r="G7" s="254"/>
      <c r="H7" s="255"/>
      <c r="I7" s="255"/>
      <c r="J7" s="255"/>
      <c r="K7" s="255"/>
      <c r="L7" s="255"/>
      <c r="M7" s="256"/>
      <c r="N7" s="9"/>
      <c r="O7" s="9"/>
      <c r="P7" s="9"/>
      <c r="Q7" s="9"/>
      <c r="S7" s="104"/>
    </row>
    <row r="8" spans="1:19" s="7" customFormat="1" ht="79.2" customHeight="1" thickBot="1">
      <c r="B8" s="8" t="s">
        <v>42</v>
      </c>
      <c r="C8" s="8"/>
      <c r="D8" s="265" t="s">
        <v>151</v>
      </c>
      <c r="E8" s="266"/>
      <c r="F8" s="267"/>
      <c r="G8" s="257"/>
      <c r="H8" s="258"/>
      <c r="I8" s="258"/>
      <c r="J8" s="258"/>
      <c r="K8" s="258"/>
      <c r="L8" s="258"/>
      <c r="M8" s="259"/>
      <c r="N8" s="9"/>
      <c r="O8" s="9"/>
      <c r="P8" s="9"/>
      <c r="Q8" s="9"/>
      <c r="S8" s="104"/>
    </row>
    <row r="9" spans="1:19" s="10" customFormat="1" ht="32.6">
      <c r="B9" s="11" t="s">
        <v>1</v>
      </c>
      <c r="C9" s="11"/>
      <c r="D9" s="168" t="s">
        <v>117</v>
      </c>
      <c r="E9" s="12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S9" s="105"/>
    </row>
    <row r="10" spans="1:19" s="10" customFormat="1" ht="32.6">
      <c r="B10" s="99" t="s">
        <v>2</v>
      </c>
      <c r="C10" s="15"/>
      <c r="D10" s="61" t="s">
        <v>106</v>
      </c>
      <c r="E10" s="16"/>
      <c r="F10" s="16"/>
      <c r="G10" s="17"/>
      <c r="H10" s="16"/>
      <c r="I10" s="18"/>
      <c r="J10" s="65" t="s">
        <v>43</v>
      </c>
      <c r="K10" s="18"/>
      <c r="L10" s="18" t="s">
        <v>112</v>
      </c>
      <c r="M10" s="18"/>
      <c r="N10" s="19"/>
      <c r="O10" s="19"/>
      <c r="P10" s="19"/>
      <c r="Q10" s="19"/>
      <c r="S10" s="105"/>
    </row>
    <row r="11" spans="1:19" s="10" customFormat="1" ht="130.5" customHeight="1">
      <c r="B11" s="18" t="s">
        <v>3</v>
      </c>
      <c r="C11" s="18"/>
      <c r="D11" s="261">
        <v>45653</v>
      </c>
      <c r="E11" s="262"/>
      <c r="F11" s="262"/>
      <c r="G11" s="20"/>
      <c r="H11" s="21"/>
      <c r="I11" s="18"/>
      <c r="J11" s="65" t="s">
        <v>4</v>
      </c>
      <c r="K11" s="18"/>
      <c r="L11" s="264" t="s">
        <v>153</v>
      </c>
      <c r="M11" s="264"/>
      <c r="N11" s="264"/>
      <c r="O11" s="264"/>
      <c r="P11" s="264"/>
      <c r="Q11" s="264"/>
      <c r="S11" s="105"/>
    </row>
    <row r="12" spans="1:19" s="10" customFormat="1" ht="32.6">
      <c r="B12" s="18" t="s">
        <v>5</v>
      </c>
      <c r="C12" s="18"/>
      <c r="D12" s="22"/>
      <c r="E12" s="18"/>
      <c r="F12" s="18"/>
      <c r="G12" s="23"/>
      <c r="H12" s="24"/>
      <c r="I12" s="18"/>
      <c r="J12" s="65" t="s">
        <v>38</v>
      </c>
      <c r="L12" s="18" t="s">
        <v>118</v>
      </c>
      <c r="M12" s="18"/>
      <c r="N12" s="18"/>
      <c r="O12" s="24"/>
      <c r="P12" s="24"/>
      <c r="Q12" s="19"/>
      <c r="S12" s="105"/>
    </row>
    <row r="13" spans="1:19" s="10" customFormat="1" ht="32.6">
      <c r="B13" s="263"/>
      <c r="C13" s="263"/>
      <c r="D13" s="263"/>
      <c r="E13" s="263"/>
      <c r="F13" s="263"/>
      <c r="G13" s="23"/>
      <c r="H13" s="24"/>
      <c r="I13" s="18"/>
      <c r="J13" s="65" t="s">
        <v>6</v>
      </c>
      <c r="K13" s="18"/>
      <c r="L13" s="18" t="s">
        <v>107</v>
      </c>
      <c r="M13" s="18"/>
      <c r="N13" s="24"/>
      <c r="O13" s="19"/>
      <c r="P13" s="19"/>
      <c r="Q13" s="24"/>
      <c r="S13" s="105"/>
    </row>
    <row r="14" spans="1:19" s="10" customFormat="1" ht="44.15">
      <c r="B14" s="18" t="s">
        <v>47</v>
      </c>
      <c r="C14" s="18"/>
      <c r="D14" s="18" t="s">
        <v>7</v>
      </c>
      <c r="E14" s="18"/>
      <c r="F14" s="18"/>
      <c r="G14" s="25"/>
      <c r="H14" s="18"/>
      <c r="I14" s="18"/>
      <c r="J14" s="65" t="s">
        <v>8</v>
      </c>
      <c r="K14" s="18"/>
      <c r="L14" s="124" t="s">
        <v>119</v>
      </c>
      <c r="M14" s="19"/>
      <c r="N14" s="19"/>
      <c r="O14" s="19"/>
      <c r="P14" s="19"/>
      <c r="Q14" s="19"/>
      <c r="S14" s="105"/>
    </row>
    <row r="15" spans="1:19" s="10" customFormat="1" ht="32.700000000000003" customHeight="1">
      <c r="B15" s="26" t="s">
        <v>58</v>
      </c>
      <c r="C15" s="26"/>
      <c r="D15" s="26"/>
      <c r="E15" s="11"/>
      <c r="F15" s="11"/>
      <c r="G15" s="27"/>
      <c r="H15" s="11"/>
      <c r="I15" s="11"/>
      <c r="J15" s="11"/>
      <c r="K15" s="11"/>
      <c r="L15" s="11"/>
      <c r="M15" s="11"/>
      <c r="N15" s="11"/>
      <c r="O15" s="11"/>
      <c r="P15" s="11"/>
      <c r="Q15" s="11"/>
      <c r="S15" s="105"/>
    </row>
    <row r="16" spans="1:19" s="28" customFormat="1" ht="18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S16" s="106"/>
    </row>
    <row r="17" spans="2:23" s="84" customFormat="1" ht="53.15">
      <c r="B17" s="80"/>
      <c r="C17" s="169" t="s">
        <v>64</v>
      </c>
      <c r="D17" s="169" t="s">
        <v>9</v>
      </c>
      <c r="E17" s="82" t="s">
        <v>50</v>
      </c>
      <c r="F17" s="82"/>
      <c r="G17" s="82"/>
      <c r="H17" s="82" t="s">
        <v>54</v>
      </c>
      <c r="I17" s="82" t="s">
        <v>10</v>
      </c>
      <c r="J17" s="82" t="s">
        <v>51</v>
      </c>
      <c r="K17" s="82" t="s">
        <v>52</v>
      </c>
      <c r="L17" s="82" t="s">
        <v>82</v>
      </c>
      <c r="M17" s="82"/>
      <c r="N17" s="82"/>
      <c r="O17" s="82"/>
      <c r="P17" s="82"/>
      <c r="Q17" s="171" t="s">
        <v>11</v>
      </c>
      <c r="S17" s="107"/>
    </row>
    <row r="18" spans="2:23" s="84" customFormat="1" ht="85.5" customHeight="1">
      <c r="B18" s="170" t="s">
        <v>12</v>
      </c>
      <c r="C18" s="134"/>
      <c r="D18" s="86" t="s">
        <v>120</v>
      </c>
      <c r="E18" s="87"/>
      <c r="F18" s="131"/>
      <c r="G18" s="131"/>
      <c r="H18" s="131">
        <v>0</v>
      </c>
      <c r="I18" s="131">
        <v>1</v>
      </c>
      <c r="J18" s="131">
        <v>0</v>
      </c>
      <c r="K18" s="131">
        <v>0</v>
      </c>
      <c r="L18" s="131">
        <v>0</v>
      </c>
      <c r="M18" s="131"/>
      <c r="N18" s="88"/>
      <c r="O18" s="88"/>
      <c r="P18" s="88"/>
      <c r="Q18" s="89">
        <f>SUM(E18:P18)</f>
        <v>1</v>
      </c>
      <c r="R18" s="173"/>
      <c r="S18" s="174"/>
      <c r="T18" s="173"/>
      <c r="U18" s="173"/>
      <c r="V18" s="173"/>
    </row>
    <row r="19" spans="2:23" s="84" customFormat="1" ht="81.75" customHeight="1">
      <c r="B19" s="170" t="s">
        <v>57</v>
      </c>
      <c r="C19" s="134"/>
      <c r="D19" s="87" t="str">
        <f>+D18</f>
        <v>BLACK/WHITE</v>
      </c>
      <c r="E19" s="87"/>
      <c r="F19" s="90"/>
      <c r="G19" s="90"/>
      <c r="H19" s="90">
        <f>+ROUND(H18*-5%,0)</f>
        <v>0</v>
      </c>
      <c r="I19" s="90">
        <v>2</v>
      </c>
      <c r="J19" s="90">
        <v>0</v>
      </c>
      <c r="K19" s="90">
        <f t="shared" ref="K19:L19" si="0">+ROUND(K18*-5%,0)</f>
        <v>0</v>
      </c>
      <c r="L19" s="90">
        <f t="shared" si="0"/>
        <v>0</v>
      </c>
      <c r="M19" s="90"/>
      <c r="N19" s="90"/>
      <c r="O19" s="90"/>
      <c r="P19" s="90"/>
      <c r="Q19" s="89">
        <f>SUM(E19:P19)</f>
        <v>2</v>
      </c>
      <c r="R19" s="90"/>
      <c r="S19" s="90"/>
      <c r="T19" s="90"/>
      <c r="U19" s="90"/>
      <c r="V19" s="90"/>
      <c r="W19" s="90"/>
    </row>
    <row r="20" spans="2:23" s="94" customFormat="1" ht="81.75" customHeight="1">
      <c r="B20" s="126" t="s">
        <v>84</v>
      </c>
      <c r="C20" s="127"/>
      <c r="D20" s="127"/>
      <c r="E20" s="128"/>
      <c r="F20" s="128"/>
      <c r="G20" s="128"/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/>
      <c r="N20" s="129"/>
      <c r="O20" s="129"/>
      <c r="P20" s="129"/>
      <c r="Q20" s="130">
        <f>SUM(F20:P20)</f>
        <v>0</v>
      </c>
      <c r="R20" s="175"/>
      <c r="S20" s="175"/>
      <c r="T20" s="175"/>
      <c r="U20" s="175"/>
      <c r="V20" s="175"/>
      <c r="W20" s="175"/>
    </row>
    <row r="21" spans="2:23" s="94" customFormat="1" ht="81.75" customHeight="1">
      <c r="B21" s="91" t="s">
        <v>13</v>
      </c>
      <c r="C21" s="91"/>
      <c r="D21" s="92" t="str">
        <f>+D19</f>
        <v>BLACK/WHITE</v>
      </c>
      <c r="E21" s="93"/>
      <c r="F21" s="132"/>
      <c r="G21" s="132"/>
      <c r="H21" s="132">
        <f>SUM(H18:H20)</f>
        <v>0</v>
      </c>
      <c r="I21" s="132">
        <f t="shared" ref="I21:L21" si="1">SUM(I18:I20)</f>
        <v>3</v>
      </c>
      <c r="J21" s="132">
        <f t="shared" si="1"/>
        <v>0</v>
      </c>
      <c r="K21" s="132">
        <f t="shared" si="1"/>
        <v>0</v>
      </c>
      <c r="L21" s="132">
        <f t="shared" si="1"/>
        <v>0</v>
      </c>
      <c r="M21" s="132"/>
      <c r="N21" s="132"/>
      <c r="O21" s="132"/>
      <c r="P21" s="132"/>
      <c r="Q21" s="132">
        <f>SUM(Q18:Q20)</f>
        <v>3</v>
      </c>
      <c r="S21" s="117"/>
    </row>
    <row r="22" spans="2:23" s="84" customFormat="1" ht="53.15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S22" s="107"/>
    </row>
    <row r="23" spans="2:23" s="84" customFormat="1" ht="53.15" hidden="1">
      <c r="B23" s="80"/>
      <c r="C23" s="81" t="s">
        <v>64</v>
      </c>
      <c r="D23" s="81" t="s">
        <v>9</v>
      </c>
      <c r="E23" s="82" t="s">
        <v>50</v>
      </c>
      <c r="F23" s="82" t="s">
        <v>90</v>
      </c>
      <c r="G23" s="82" t="s">
        <v>77</v>
      </c>
      <c r="H23" s="82" t="s">
        <v>54</v>
      </c>
      <c r="I23" s="82" t="s">
        <v>10</v>
      </c>
      <c r="J23" s="82" t="s">
        <v>51</v>
      </c>
      <c r="K23" s="82" t="s">
        <v>52</v>
      </c>
      <c r="L23" s="82" t="s">
        <v>82</v>
      </c>
      <c r="M23" s="82" t="s">
        <v>80</v>
      </c>
      <c r="N23" s="82"/>
      <c r="O23" s="82"/>
      <c r="P23" s="82"/>
      <c r="Q23" s="83" t="s">
        <v>11</v>
      </c>
      <c r="S23" s="107"/>
    </row>
    <row r="24" spans="2:23" s="84" customFormat="1" ht="53.15" hidden="1">
      <c r="B24" s="85" t="s">
        <v>12</v>
      </c>
      <c r="C24" s="125" t="s">
        <v>89</v>
      </c>
      <c r="D24" s="86" t="s">
        <v>36</v>
      </c>
      <c r="E24" s="87"/>
      <c r="F24" s="131">
        <v>24</v>
      </c>
      <c r="G24" s="131">
        <v>48</v>
      </c>
      <c r="H24" s="131">
        <v>124</v>
      </c>
      <c r="I24" s="131">
        <v>232</v>
      </c>
      <c r="J24" s="131">
        <v>204</v>
      </c>
      <c r="K24" s="131">
        <v>100</v>
      </c>
      <c r="L24" s="131">
        <v>44</v>
      </c>
      <c r="M24" s="131">
        <v>24</v>
      </c>
      <c r="N24" s="88"/>
      <c r="O24" s="88"/>
      <c r="P24" s="88"/>
      <c r="Q24" s="89">
        <f>SUM(E24:P24)</f>
        <v>800</v>
      </c>
      <c r="S24" s="107"/>
    </row>
    <row r="25" spans="2:23" s="84" customFormat="1" ht="53.15" hidden="1">
      <c r="B25" s="85" t="s">
        <v>57</v>
      </c>
      <c r="C25" s="125" t="str">
        <f>C24</f>
        <v>M-0324-KT-5141</v>
      </c>
      <c r="D25" s="87" t="str">
        <f>+D24</f>
        <v>WHITE</v>
      </c>
      <c r="E25" s="87"/>
      <c r="F25" s="90">
        <f>+ROUND(F24*0.05,0)</f>
        <v>1</v>
      </c>
      <c r="G25" s="90">
        <f t="shared" ref="G25:M25" si="2">+ROUND(G24*0.05,0)</f>
        <v>2</v>
      </c>
      <c r="H25" s="90">
        <f t="shared" si="2"/>
        <v>6</v>
      </c>
      <c r="I25" s="90">
        <f t="shared" si="2"/>
        <v>12</v>
      </c>
      <c r="J25" s="90">
        <f t="shared" si="2"/>
        <v>10</v>
      </c>
      <c r="K25" s="90">
        <f t="shared" si="2"/>
        <v>5</v>
      </c>
      <c r="L25" s="90">
        <f t="shared" si="2"/>
        <v>2</v>
      </c>
      <c r="M25" s="90">
        <f t="shared" si="2"/>
        <v>1</v>
      </c>
      <c r="N25" s="90"/>
      <c r="O25" s="90"/>
      <c r="P25" s="90"/>
      <c r="Q25" s="89">
        <f>SUM(E25:P25)</f>
        <v>39</v>
      </c>
      <c r="S25" s="107"/>
    </row>
    <row r="26" spans="2:23" s="94" customFormat="1" ht="59.15" hidden="1">
      <c r="B26" s="126" t="s">
        <v>84</v>
      </c>
      <c r="C26" s="127"/>
      <c r="D26" s="127"/>
      <c r="E26" s="128"/>
      <c r="F26" s="128">
        <v>0</v>
      </c>
      <c r="G26" s="128">
        <v>1</v>
      </c>
      <c r="H26" s="128">
        <v>1</v>
      </c>
      <c r="I26" s="128">
        <v>3</v>
      </c>
      <c r="J26" s="128">
        <v>1</v>
      </c>
      <c r="K26" s="128">
        <v>1</v>
      </c>
      <c r="L26" s="128">
        <v>0</v>
      </c>
      <c r="M26" s="128">
        <v>0</v>
      </c>
      <c r="N26" s="129"/>
      <c r="O26" s="129"/>
      <c r="P26" s="129"/>
      <c r="Q26" s="130">
        <f>SUM(F26:P26)</f>
        <v>7</v>
      </c>
    </row>
    <row r="27" spans="2:23" s="94" customFormat="1" ht="53.15" hidden="1">
      <c r="B27" s="91" t="s">
        <v>13</v>
      </c>
      <c r="C27" s="91"/>
      <c r="D27" s="92" t="str">
        <f>+D25</f>
        <v>WHITE</v>
      </c>
      <c r="E27" s="93"/>
      <c r="F27" s="132">
        <f>SUM(F24:F26)</f>
        <v>25</v>
      </c>
      <c r="G27" s="132">
        <f t="shared" ref="G27" si="3">SUM(G24:G26)</f>
        <v>51</v>
      </c>
      <c r="H27" s="132">
        <f t="shared" ref="H27" si="4">SUM(H24:H26)</f>
        <v>131</v>
      </c>
      <c r="I27" s="132">
        <f t="shared" ref="I27" si="5">SUM(I24:I26)</f>
        <v>247</v>
      </c>
      <c r="J27" s="132">
        <f t="shared" ref="J27" si="6">SUM(J24:J26)</f>
        <v>215</v>
      </c>
      <c r="K27" s="132">
        <f t="shared" ref="K27" si="7">SUM(K24:K26)</f>
        <v>106</v>
      </c>
      <c r="L27" s="132">
        <f t="shared" ref="L27" si="8">SUM(L24:L26)</f>
        <v>46</v>
      </c>
      <c r="M27" s="132">
        <f t="shared" ref="M27" si="9">SUM(M24:M26)</f>
        <v>25</v>
      </c>
      <c r="N27" s="132">
        <f t="shared" ref="N27" si="10">SUM(N24:N26)</f>
        <v>0</v>
      </c>
      <c r="O27" s="132">
        <f t="shared" ref="O27" si="11">SUM(O24:O26)</f>
        <v>0</v>
      </c>
      <c r="P27" s="132">
        <f t="shared" ref="P27" si="12">SUM(P24:P26)</f>
        <v>0</v>
      </c>
      <c r="Q27" s="132">
        <f>SUM(Q24:Q26)</f>
        <v>846</v>
      </c>
      <c r="S27" s="117"/>
    </row>
    <row r="28" spans="2:23" s="84" customFormat="1" ht="53.15" hidden="1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S28" s="107"/>
    </row>
    <row r="29" spans="2:23" s="84" customFormat="1" ht="53.15" hidden="1">
      <c r="B29" s="80"/>
      <c r="C29" s="81" t="s">
        <v>64</v>
      </c>
      <c r="D29" s="81" t="s">
        <v>9</v>
      </c>
      <c r="E29" s="82" t="s">
        <v>50</v>
      </c>
      <c r="F29" s="82" t="s">
        <v>90</v>
      </c>
      <c r="G29" s="82" t="s">
        <v>77</v>
      </c>
      <c r="H29" s="82" t="s">
        <v>54</v>
      </c>
      <c r="I29" s="82" t="s">
        <v>10</v>
      </c>
      <c r="J29" s="82" t="s">
        <v>51</v>
      </c>
      <c r="K29" s="82" t="s">
        <v>52</v>
      </c>
      <c r="L29" s="82" t="s">
        <v>82</v>
      </c>
      <c r="M29" s="82" t="s">
        <v>80</v>
      </c>
      <c r="N29" s="82"/>
      <c r="O29" s="82"/>
      <c r="P29" s="82"/>
      <c r="Q29" s="83" t="s">
        <v>11</v>
      </c>
      <c r="S29" s="107"/>
    </row>
    <row r="30" spans="2:23" s="84" customFormat="1" ht="53.15" hidden="1">
      <c r="B30" s="85" t="s">
        <v>12</v>
      </c>
      <c r="C30" s="125" t="s">
        <v>89</v>
      </c>
      <c r="D30" s="86" t="s">
        <v>85</v>
      </c>
      <c r="E30" s="87"/>
      <c r="F30" s="131">
        <v>18</v>
      </c>
      <c r="G30" s="131">
        <v>36</v>
      </c>
      <c r="H30" s="131">
        <v>93</v>
      </c>
      <c r="I30" s="131">
        <v>174</v>
      </c>
      <c r="J30" s="131">
        <v>153</v>
      </c>
      <c r="K30" s="131">
        <v>75</v>
      </c>
      <c r="L30" s="131">
        <v>33</v>
      </c>
      <c r="M30" s="131">
        <v>18</v>
      </c>
      <c r="N30" s="88"/>
      <c r="O30" s="88"/>
      <c r="P30" s="88"/>
      <c r="Q30" s="89">
        <f>SUM(E30:P30)</f>
        <v>600</v>
      </c>
      <c r="S30" s="107"/>
    </row>
    <row r="31" spans="2:23" s="84" customFormat="1" ht="53.15" hidden="1">
      <c r="B31" s="85" t="s">
        <v>57</v>
      </c>
      <c r="C31" s="125" t="str">
        <f>C30</f>
        <v>M-0324-KT-5141</v>
      </c>
      <c r="D31" s="87" t="str">
        <f>+D30</f>
        <v>WHISPER WHITE</v>
      </c>
      <c r="E31" s="87"/>
      <c r="F31" s="90">
        <f>+ROUND(F30*0.05,0)</f>
        <v>1</v>
      </c>
      <c r="G31" s="90">
        <f t="shared" ref="G31:M31" si="13">+ROUND(G30*0.05,0)</f>
        <v>2</v>
      </c>
      <c r="H31" s="90">
        <f t="shared" si="13"/>
        <v>5</v>
      </c>
      <c r="I31" s="90">
        <f t="shared" si="13"/>
        <v>9</v>
      </c>
      <c r="J31" s="90">
        <f t="shared" si="13"/>
        <v>8</v>
      </c>
      <c r="K31" s="90">
        <f t="shared" si="13"/>
        <v>4</v>
      </c>
      <c r="L31" s="90">
        <f t="shared" si="13"/>
        <v>2</v>
      </c>
      <c r="M31" s="90">
        <f t="shared" si="13"/>
        <v>1</v>
      </c>
      <c r="N31" s="90"/>
      <c r="O31" s="90"/>
      <c r="P31" s="90"/>
      <c r="Q31" s="89">
        <f>SUM(E31:P31)</f>
        <v>32</v>
      </c>
      <c r="S31" s="107"/>
    </row>
    <row r="32" spans="2:23" s="94" customFormat="1" ht="59.15" hidden="1">
      <c r="B32" s="126" t="s">
        <v>84</v>
      </c>
      <c r="C32" s="127"/>
      <c r="D32" s="127"/>
      <c r="E32" s="128"/>
      <c r="F32" s="128">
        <v>0</v>
      </c>
      <c r="G32" s="128">
        <v>1</v>
      </c>
      <c r="H32" s="128">
        <v>1</v>
      </c>
      <c r="I32" s="128">
        <v>3</v>
      </c>
      <c r="J32" s="128">
        <v>1</v>
      </c>
      <c r="K32" s="128">
        <v>1</v>
      </c>
      <c r="L32" s="128">
        <v>0</v>
      </c>
      <c r="M32" s="128">
        <v>0</v>
      </c>
      <c r="N32" s="129"/>
      <c r="O32" s="129"/>
      <c r="P32" s="129"/>
      <c r="Q32" s="130">
        <f>SUM(F32:P32)</f>
        <v>7</v>
      </c>
    </row>
    <row r="33" spans="2:19" s="94" customFormat="1" ht="53.15" hidden="1">
      <c r="B33" s="91" t="s">
        <v>13</v>
      </c>
      <c r="C33" s="91"/>
      <c r="D33" s="92" t="str">
        <f>+D31</f>
        <v>WHISPER WHITE</v>
      </c>
      <c r="E33" s="93"/>
      <c r="F33" s="132">
        <f>SUM(F30:F32)</f>
        <v>19</v>
      </c>
      <c r="G33" s="132">
        <f t="shared" ref="G33" si="14">SUM(G30:G32)</f>
        <v>39</v>
      </c>
      <c r="H33" s="132">
        <f t="shared" ref="H33" si="15">SUM(H30:H32)</f>
        <v>99</v>
      </c>
      <c r="I33" s="132">
        <f t="shared" ref="I33" si="16">SUM(I30:I32)</f>
        <v>186</v>
      </c>
      <c r="J33" s="132">
        <f t="shared" ref="J33" si="17">SUM(J30:J32)</f>
        <v>162</v>
      </c>
      <c r="K33" s="132">
        <f t="shared" ref="K33" si="18">SUM(K30:K32)</f>
        <v>80</v>
      </c>
      <c r="L33" s="132">
        <f t="shared" ref="L33" si="19">SUM(L30:L32)</f>
        <v>35</v>
      </c>
      <c r="M33" s="132">
        <f t="shared" ref="M33" si="20">SUM(M30:M32)</f>
        <v>19</v>
      </c>
      <c r="N33" s="132">
        <f t="shared" ref="N33" si="21">SUM(N30:N32)</f>
        <v>0</v>
      </c>
      <c r="O33" s="132">
        <f t="shared" ref="O33" si="22">SUM(O30:O32)</f>
        <v>0</v>
      </c>
      <c r="P33" s="132">
        <f t="shared" ref="P33" si="23">SUM(P30:P32)</f>
        <v>0</v>
      </c>
      <c r="Q33" s="132">
        <f>SUM(Q30:Q32)</f>
        <v>639</v>
      </c>
      <c r="S33" s="117"/>
    </row>
    <row r="34" spans="2:19" s="84" customFormat="1" ht="53.15" hidden="1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S34" s="107"/>
    </row>
    <row r="35" spans="2:19" s="84" customFormat="1" ht="53.15" hidden="1">
      <c r="B35" s="80"/>
      <c r="C35" s="81" t="s">
        <v>64</v>
      </c>
      <c r="D35" s="81" t="s">
        <v>9</v>
      </c>
      <c r="E35" s="82" t="s">
        <v>50</v>
      </c>
      <c r="F35" s="82" t="s">
        <v>90</v>
      </c>
      <c r="G35" s="82" t="s">
        <v>77</v>
      </c>
      <c r="H35" s="82" t="s">
        <v>54</v>
      </c>
      <c r="I35" s="82" t="s">
        <v>10</v>
      </c>
      <c r="J35" s="82" t="s">
        <v>51</v>
      </c>
      <c r="K35" s="82" t="s">
        <v>52</v>
      </c>
      <c r="L35" s="82" t="s">
        <v>82</v>
      </c>
      <c r="M35" s="82" t="s">
        <v>80</v>
      </c>
      <c r="N35" s="82"/>
      <c r="O35" s="82"/>
      <c r="P35" s="82"/>
      <c r="Q35" s="83" t="s">
        <v>11</v>
      </c>
      <c r="S35" s="107"/>
    </row>
    <row r="36" spans="2:19" s="84" customFormat="1" ht="53.15" hidden="1">
      <c r="B36" s="85" t="s">
        <v>12</v>
      </c>
      <c r="C36" s="125" t="s">
        <v>89</v>
      </c>
      <c r="D36" s="86" t="s">
        <v>86</v>
      </c>
      <c r="E36" s="87"/>
      <c r="F36" s="131">
        <v>18</v>
      </c>
      <c r="G36" s="131">
        <v>36</v>
      </c>
      <c r="H36" s="131">
        <v>93</v>
      </c>
      <c r="I36" s="131">
        <v>174</v>
      </c>
      <c r="J36" s="131">
        <v>153</v>
      </c>
      <c r="K36" s="131">
        <v>75</v>
      </c>
      <c r="L36" s="131">
        <v>33</v>
      </c>
      <c r="M36" s="131">
        <v>18</v>
      </c>
      <c r="N36" s="88"/>
      <c r="O36" s="88"/>
      <c r="P36" s="88"/>
      <c r="Q36" s="89">
        <f>SUM(E36:P36)</f>
        <v>600</v>
      </c>
      <c r="S36" s="107"/>
    </row>
    <row r="37" spans="2:19" s="84" customFormat="1" ht="53.15" hidden="1">
      <c r="B37" s="85" t="s">
        <v>57</v>
      </c>
      <c r="C37" s="125" t="str">
        <f>C36</f>
        <v>M-0324-KT-5141</v>
      </c>
      <c r="D37" s="87" t="str">
        <f>+D36</f>
        <v>FLINT STONE</v>
      </c>
      <c r="E37" s="87"/>
      <c r="F37" s="90">
        <f>+ROUND(F36*0.05,0)</f>
        <v>1</v>
      </c>
      <c r="G37" s="90">
        <f t="shared" ref="G37:M37" si="24">+ROUND(G36*0.05,0)</f>
        <v>2</v>
      </c>
      <c r="H37" s="90">
        <f t="shared" si="24"/>
        <v>5</v>
      </c>
      <c r="I37" s="90">
        <f t="shared" si="24"/>
        <v>9</v>
      </c>
      <c r="J37" s="90">
        <f t="shared" si="24"/>
        <v>8</v>
      </c>
      <c r="K37" s="90">
        <f t="shared" si="24"/>
        <v>4</v>
      </c>
      <c r="L37" s="90">
        <f t="shared" si="24"/>
        <v>2</v>
      </c>
      <c r="M37" s="90">
        <f t="shared" si="24"/>
        <v>1</v>
      </c>
      <c r="N37" s="90"/>
      <c r="O37" s="90"/>
      <c r="P37" s="90"/>
      <c r="Q37" s="89">
        <f>SUM(E37:P37)</f>
        <v>32</v>
      </c>
      <c r="S37" s="107"/>
    </row>
    <row r="38" spans="2:19" s="94" customFormat="1" ht="59.15" hidden="1">
      <c r="B38" s="126" t="s">
        <v>84</v>
      </c>
      <c r="C38" s="127"/>
      <c r="D38" s="127"/>
      <c r="E38" s="128"/>
      <c r="F38" s="128">
        <v>0</v>
      </c>
      <c r="G38" s="128">
        <v>1</v>
      </c>
      <c r="H38" s="128">
        <v>1</v>
      </c>
      <c r="I38" s="128">
        <v>3</v>
      </c>
      <c r="J38" s="128">
        <v>1</v>
      </c>
      <c r="K38" s="128">
        <v>1</v>
      </c>
      <c r="L38" s="128">
        <v>0</v>
      </c>
      <c r="M38" s="128">
        <v>0</v>
      </c>
      <c r="N38" s="129"/>
      <c r="O38" s="129"/>
      <c r="P38" s="129"/>
      <c r="Q38" s="130">
        <f>SUM(F38:P38)</f>
        <v>7</v>
      </c>
    </row>
    <row r="39" spans="2:19" s="94" customFormat="1" ht="53.15" hidden="1">
      <c r="B39" s="91" t="s">
        <v>13</v>
      </c>
      <c r="C39" s="91"/>
      <c r="D39" s="92" t="str">
        <f>+D37</f>
        <v>FLINT STONE</v>
      </c>
      <c r="E39" s="93"/>
      <c r="F39" s="132">
        <f>SUM(F36:F38)</f>
        <v>19</v>
      </c>
      <c r="G39" s="132">
        <f t="shared" ref="G39" si="25">SUM(G36:G38)</f>
        <v>39</v>
      </c>
      <c r="H39" s="132">
        <f t="shared" ref="H39" si="26">SUM(H36:H38)</f>
        <v>99</v>
      </c>
      <c r="I39" s="132">
        <f t="shared" ref="I39" si="27">SUM(I36:I38)</f>
        <v>186</v>
      </c>
      <c r="J39" s="132">
        <f t="shared" ref="J39" si="28">SUM(J36:J38)</f>
        <v>162</v>
      </c>
      <c r="K39" s="132">
        <f t="shared" ref="K39" si="29">SUM(K36:K38)</f>
        <v>80</v>
      </c>
      <c r="L39" s="132">
        <f t="shared" ref="L39" si="30">SUM(L36:L38)</f>
        <v>35</v>
      </c>
      <c r="M39" s="132">
        <f t="shared" ref="M39" si="31">SUM(M36:M38)</f>
        <v>19</v>
      </c>
      <c r="N39" s="132">
        <f t="shared" ref="N39" si="32">SUM(N36:N38)</f>
        <v>0</v>
      </c>
      <c r="O39" s="132">
        <f t="shared" ref="O39" si="33">SUM(O36:O38)</f>
        <v>0</v>
      </c>
      <c r="P39" s="132">
        <f t="shared" ref="P39" si="34">SUM(P36:P38)</f>
        <v>0</v>
      </c>
      <c r="Q39" s="132">
        <f>SUM(Q36:Q38)</f>
        <v>639</v>
      </c>
      <c r="S39" s="117"/>
    </row>
    <row r="40" spans="2:19" s="84" customFormat="1" ht="53.15" hidden="1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S40" s="107"/>
    </row>
    <row r="41" spans="2:19" s="84" customFormat="1" ht="53.15" hidden="1">
      <c r="B41" s="80"/>
      <c r="C41" s="81" t="s">
        <v>64</v>
      </c>
      <c r="D41" s="81" t="s">
        <v>9</v>
      </c>
      <c r="E41" s="82" t="s">
        <v>50</v>
      </c>
      <c r="F41" s="82" t="s">
        <v>90</v>
      </c>
      <c r="G41" s="82" t="s">
        <v>77</v>
      </c>
      <c r="H41" s="82" t="s">
        <v>54</v>
      </c>
      <c r="I41" s="82" t="s">
        <v>10</v>
      </c>
      <c r="J41" s="82" t="s">
        <v>51</v>
      </c>
      <c r="K41" s="82" t="s">
        <v>52</v>
      </c>
      <c r="L41" s="82" t="s">
        <v>82</v>
      </c>
      <c r="M41" s="82" t="s">
        <v>80</v>
      </c>
      <c r="N41" s="82"/>
      <c r="O41" s="82"/>
      <c r="P41" s="82"/>
      <c r="Q41" s="83" t="s">
        <v>11</v>
      </c>
      <c r="S41" s="107"/>
    </row>
    <row r="42" spans="2:19" s="84" customFormat="1" ht="53.15" hidden="1">
      <c r="B42" s="85" t="s">
        <v>12</v>
      </c>
      <c r="C42" s="125" t="s">
        <v>89</v>
      </c>
      <c r="D42" s="86" t="s">
        <v>87</v>
      </c>
      <c r="E42" s="87"/>
      <c r="F42" s="131">
        <v>12</v>
      </c>
      <c r="G42" s="131">
        <v>24</v>
      </c>
      <c r="H42" s="131">
        <v>62</v>
      </c>
      <c r="I42" s="131">
        <v>116</v>
      </c>
      <c r="J42" s="131">
        <v>102</v>
      </c>
      <c r="K42" s="131">
        <v>50</v>
      </c>
      <c r="L42" s="131">
        <v>22</v>
      </c>
      <c r="M42" s="131">
        <v>12</v>
      </c>
      <c r="N42" s="88"/>
      <c r="O42" s="88"/>
      <c r="P42" s="88"/>
      <c r="Q42" s="89">
        <f>SUM(E42:P42)</f>
        <v>400</v>
      </c>
      <c r="S42" s="107"/>
    </row>
    <row r="43" spans="2:19" s="84" customFormat="1" ht="53.15" hidden="1">
      <c r="B43" s="85" t="s">
        <v>57</v>
      </c>
      <c r="C43" s="125" t="str">
        <f>C42</f>
        <v>M-0324-KT-5141</v>
      </c>
      <c r="D43" s="87" t="str">
        <f>+D42</f>
        <v>BRONZE GREEN</v>
      </c>
      <c r="E43" s="87"/>
      <c r="F43" s="90">
        <f>+ROUND(F42*0.05,0)</f>
        <v>1</v>
      </c>
      <c r="G43" s="90">
        <f t="shared" ref="G43:M43" si="35">+ROUND(G42*0.05,0)</f>
        <v>1</v>
      </c>
      <c r="H43" s="90">
        <f t="shared" si="35"/>
        <v>3</v>
      </c>
      <c r="I43" s="90">
        <f t="shared" si="35"/>
        <v>6</v>
      </c>
      <c r="J43" s="90">
        <f t="shared" si="35"/>
        <v>5</v>
      </c>
      <c r="K43" s="90">
        <f t="shared" si="35"/>
        <v>3</v>
      </c>
      <c r="L43" s="90">
        <f t="shared" si="35"/>
        <v>1</v>
      </c>
      <c r="M43" s="90">
        <f t="shared" si="35"/>
        <v>1</v>
      </c>
      <c r="N43" s="90"/>
      <c r="O43" s="90"/>
      <c r="P43" s="90"/>
      <c r="Q43" s="89">
        <f>SUM(E43:P43)</f>
        <v>21</v>
      </c>
      <c r="S43" s="107"/>
    </row>
    <row r="44" spans="2:19" s="94" customFormat="1" ht="59.15" hidden="1">
      <c r="B44" s="126" t="s">
        <v>84</v>
      </c>
      <c r="C44" s="127"/>
      <c r="D44" s="127"/>
      <c r="E44" s="128"/>
      <c r="F44" s="128">
        <v>0</v>
      </c>
      <c r="G44" s="128">
        <v>1</v>
      </c>
      <c r="H44" s="128">
        <v>1</v>
      </c>
      <c r="I44" s="128">
        <v>3</v>
      </c>
      <c r="J44" s="128">
        <v>1</v>
      </c>
      <c r="K44" s="128">
        <v>1</v>
      </c>
      <c r="L44" s="128">
        <v>0</v>
      </c>
      <c r="M44" s="128">
        <v>0</v>
      </c>
      <c r="N44" s="129"/>
      <c r="O44" s="129"/>
      <c r="P44" s="129"/>
      <c r="Q44" s="130">
        <f>SUM(F44:P44)</f>
        <v>7</v>
      </c>
    </row>
    <row r="45" spans="2:19" s="94" customFormat="1" ht="53.15" hidden="1">
      <c r="B45" s="91" t="s">
        <v>13</v>
      </c>
      <c r="C45" s="91"/>
      <c r="D45" s="92" t="str">
        <f>+D43</f>
        <v>BRONZE GREEN</v>
      </c>
      <c r="E45" s="93"/>
      <c r="F45" s="132">
        <f>SUM(F42:F44)</f>
        <v>13</v>
      </c>
      <c r="G45" s="132">
        <f t="shared" ref="G45" si="36">SUM(G42:G44)</f>
        <v>26</v>
      </c>
      <c r="H45" s="132">
        <f t="shared" ref="H45" si="37">SUM(H42:H44)</f>
        <v>66</v>
      </c>
      <c r="I45" s="132">
        <f t="shared" ref="I45" si="38">SUM(I42:I44)</f>
        <v>125</v>
      </c>
      <c r="J45" s="132">
        <f t="shared" ref="J45" si="39">SUM(J42:J44)</f>
        <v>108</v>
      </c>
      <c r="K45" s="132">
        <f t="shared" ref="K45" si="40">SUM(K42:K44)</f>
        <v>54</v>
      </c>
      <c r="L45" s="132">
        <f t="shared" ref="L45" si="41">SUM(L42:L44)</f>
        <v>23</v>
      </c>
      <c r="M45" s="132">
        <f t="shared" ref="M45" si="42">SUM(M42:M44)</f>
        <v>13</v>
      </c>
      <c r="N45" s="132">
        <f t="shared" ref="N45" si="43">SUM(N42:N44)</f>
        <v>0</v>
      </c>
      <c r="O45" s="132">
        <f t="shared" ref="O45" si="44">SUM(O42:O44)</f>
        <v>0</v>
      </c>
      <c r="P45" s="132">
        <f t="shared" ref="P45" si="45">SUM(P42:P44)</f>
        <v>0</v>
      </c>
      <c r="Q45" s="132">
        <f>SUM(Q42:Q44)</f>
        <v>428</v>
      </c>
      <c r="S45" s="117"/>
    </row>
    <row r="46" spans="2:19" s="84" customFormat="1" ht="53.15" hidden="1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S46" s="107"/>
    </row>
    <row r="47" spans="2:19" s="84" customFormat="1" ht="53.15" hidden="1">
      <c r="B47" s="80"/>
      <c r="C47" s="81" t="s">
        <v>64</v>
      </c>
      <c r="D47" s="81" t="s">
        <v>9</v>
      </c>
      <c r="E47" s="82" t="s">
        <v>50</v>
      </c>
      <c r="F47" s="82" t="s">
        <v>90</v>
      </c>
      <c r="G47" s="82" t="s">
        <v>77</v>
      </c>
      <c r="H47" s="82" t="s">
        <v>54</v>
      </c>
      <c r="I47" s="82" t="s">
        <v>10</v>
      </c>
      <c r="J47" s="82" t="s">
        <v>51</v>
      </c>
      <c r="K47" s="82" t="s">
        <v>52</v>
      </c>
      <c r="L47" s="82" t="s">
        <v>82</v>
      </c>
      <c r="M47" s="82" t="s">
        <v>80</v>
      </c>
      <c r="N47" s="82"/>
      <c r="O47" s="82"/>
      <c r="P47" s="82"/>
      <c r="Q47" s="83" t="s">
        <v>11</v>
      </c>
      <c r="S47" s="107"/>
    </row>
    <row r="48" spans="2:19" s="84" customFormat="1" ht="53.15" hidden="1">
      <c r="B48" s="85" t="s">
        <v>12</v>
      </c>
      <c r="C48" s="125" t="s">
        <v>89</v>
      </c>
      <c r="D48" s="86" t="s">
        <v>88</v>
      </c>
      <c r="E48" s="87"/>
      <c r="F48" s="131">
        <v>12</v>
      </c>
      <c r="G48" s="131">
        <v>24</v>
      </c>
      <c r="H48" s="131">
        <v>62</v>
      </c>
      <c r="I48" s="131">
        <v>116</v>
      </c>
      <c r="J48" s="131">
        <v>102</v>
      </c>
      <c r="K48" s="131">
        <v>50</v>
      </c>
      <c r="L48" s="131">
        <v>22</v>
      </c>
      <c r="M48" s="131">
        <v>12</v>
      </c>
      <c r="N48" s="88"/>
      <c r="O48" s="88"/>
      <c r="P48" s="88"/>
      <c r="Q48" s="89">
        <f>SUM(E48:P48)</f>
        <v>400</v>
      </c>
      <c r="S48" s="107"/>
    </row>
    <row r="49" spans="1:19" s="84" customFormat="1" ht="53.15" hidden="1">
      <c r="B49" s="85" t="s">
        <v>57</v>
      </c>
      <c r="C49" s="125" t="str">
        <f>+C48</f>
        <v>M-0324-KT-5141</v>
      </c>
      <c r="D49" s="87" t="str">
        <f>+D48</f>
        <v>WILD GINGER</v>
      </c>
      <c r="E49" s="87"/>
      <c r="F49" s="90">
        <f>+ROUND(F48*0.05,0)</f>
        <v>1</v>
      </c>
      <c r="G49" s="90">
        <f t="shared" ref="G49:M49" si="46">+ROUND(G48*0.05,0)</f>
        <v>1</v>
      </c>
      <c r="H49" s="90">
        <f t="shared" si="46"/>
        <v>3</v>
      </c>
      <c r="I49" s="90">
        <f t="shared" si="46"/>
        <v>6</v>
      </c>
      <c r="J49" s="90">
        <f t="shared" si="46"/>
        <v>5</v>
      </c>
      <c r="K49" s="90">
        <f t="shared" si="46"/>
        <v>3</v>
      </c>
      <c r="L49" s="90">
        <f t="shared" si="46"/>
        <v>1</v>
      </c>
      <c r="M49" s="90">
        <f t="shared" si="46"/>
        <v>1</v>
      </c>
      <c r="N49" s="90"/>
      <c r="O49" s="90"/>
      <c r="P49" s="90"/>
      <c r="Q49" s="89">
        <f>SUM(E49:P49)</f>
        <v>21</v>
      </c>
      <c r="S49" s="107"/>
    </row>
    <row r="50" spans="1:19" s="94" customFormat="1" ht="59.15" hidden="1">
      <c r="B50" s="126" t="s">
        <v>84</v>
      </c>
      <c r="C50" s="127"/>
      <c r="D50" s="127"/>
      <c r="E50" s="128"/>
      <c r="F50" s="128">
        <v>0</v>
      </c>
      <c r="G50" s="128">
        <v>1</v>
      </c>
      <c r="H50" s="128">
        <v>1</v>
      </c>
      <c r="I50" s="128">
        <v>3</v>
      </c>
      <c r="J50" s="128">
        <v>1</v>
      </c>
      <c r="K50" s="128">
        <v>1</v>
      </c>
      <c r="L50" s="128">
        <v>0</v>
      </c>
      <c r="M50" s="128">
        <v>0</v>
      </c>
      <c r="N50" s="129"/>
      <c r="O50" s="129"/>
      <c r="P50" s="129"/>
      <c r="Q50" s="130">
        <f>SUM(F50:P50)</f>
        <v>7</v>
      </c>
    </row>
    <row r="51" spans="1:19" s="94" customFormat="1" ht="53.15" hidden="1">
      <c r="B51" s="91" t="s">
        <v>13</v>
      </c>
      <c r="C51" s="91"/>
      <c r="D51" s="92" t="str">
        <f>+D49</f>
        <v>WILD GINGER</v>
      </c>
      <c r="E51" s="93"/>
      <c r="F51" s="132">
        <f>SUM(F48:F50)</f>
        <v>13</v>
      </c>
      <c r="G51" s="132">
        <f t="shared" ref="G51" si="47">SUM(G48:G50)</f>
        <v>26</v>
      </c>
      <c r="H51" s="132">
        <f t="shared" ref="H51" si="48">SUM(H48:H50)</f>
        <v>66</v>
      </c>
      <c r="I51" s="132">
        <f t="shared" ref="I51" si="49">SUM(I48:I50)</f>
        <v>125</v>
      </c>
      <c r="J51" s="132">
        <f t="shared" ref="J51" si="50">SUM(J48:J50)</f>
        <v>108</v>
      </c>
      <c r="K51" s="132">
        <f t="shared" ref="K51" si="51">SUM(K48:K50)</f>
        <v>54</v>
      </c>
      <c r="L51" s="132">
        <f t="shared" ref="L51" si="52">SUM(L48:L50)</f>
        <v>23</v>
      </c>
      <c r="M51" s="132">
        <f t="shared" ref="M51" si="53">SUM(M48:M50)</f>
        <v>13</v>
      </c>
      <c r="N51" s="132">
        <f t="shared" ref="N51" si="54">SUM(N48:N50)</f>
        <v>0</v>
      </c>
      <c r="O51" s="132">
        <f t="shared" ref="O51" si="55">SUM(O48:O50)</f>
        <v>0</v>
      </c>
      <c r="P51" s="132">
        <f t="shared" ref="P51" si="56">SUM(P48:P50)</f>
        <v>0</v>
      </c>
      <c r="Q51" s="132">
        <f>SUM(Q48:Q50)</f>
        <v>428</v>
      </c>
      <c r="S51" s="117"/>
    </row>
    <row r="52" spans="1:19" s="84" customFormat="1" ht="53.15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S52" s="107"/>
    </row>
    <row r="53" spans="1:19" s="94" customFormat="1" ht="78" customHeight="1">
      <c r="B53" s="95" t="s">
        <v>73</v>
      </c>
      <c r="C53" s="96"/>
      <c r="D53" s="95"/>
      <c r="E53" s="97"/>
      <c r="F53" s="100"/>
      <c r="G53" s="100"/>
      <c r="H53" s="100">
        <f t="shared" ref="H53:Q53" si="57">H21</f>
        <v>0</v>
      </c>
      <c r="I53" s="100">
        <f t="shared" si="57"/>
        <v>3</v>
      </c>
      <c r="J53" s="100">
        <f t="shared" si="57"/>
        <v>0</v>
      </c>
      <c r="K53" s="100">
        <f t="shared" si="57"/>
        <v>0</v>
      </c>
      <c r="L53" s="100">
        <f t="shared" si="57"/>
        <v>0</v>
      </c>
      <c r="M53" s="100"/>
      <c r="N53" s="100"/>
      <c r="O53" s="100"/>
      <c r="P53" s="100"/>
      <c r="Q53" s="100">
        <f t="shared" si="57"/>
        <v>3</v>
      </c>
      <c r="S53" s="108"/>
    </row>
    <row r="54" spans="1:19" s="55" customFormat="1" ht="44.15">
      <c r="B54" s="56"/>
      <c r="C54" s="57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S54" s="109"/>
    </row>
    <row r="55" spans="1:19" s="84" customFormat="1" ht="76.95" customHeight="1">
      <c r="B55" s="172" t="s">
        <v>14</v>
      </c>
      <c r="C55" s="167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S55" s="107"/>
    </row>
    <row r="56" spans="1:19" s="30" customFormat="1" ht="115.75">
      <c r="A56" s="275" t="s">
        <v>15</v>
      </c>
      <c r="B56" s="275"/>
      <c r="C56" s="275"/>
      <c r="D56" s="70" t="s">
        <v>16</v>
      </c>
      <c r="E56" s="70" t="s">
        <v>17</v>
      </c>
      <c r="F56" s="70" t="s">
        <v>18</v>
      </c>
      <c r="G56" s="69" t="s">
        <v>19</v>
      </c>
      <c r="H56" s="69" t="s">
        <v>20</v>
      </c>
      <c r="I56" s="69" t="s">
        <v>34</v>
      </c>
      <c r="J56" s="69" t="s">
        <v>76</v>
      </c>
      <c r="K56" s="69" t="s">
        <v>74</v>
      </c>
      <c r="L56" s="69" t="s">
        <v>75</v>
      </c>
      <c r="M56" s="69" t="s">
        <v>35</v>
      </c>
      <c r="N56" s="272" t="s">
        <v>48</v>
      </c>
      <c r="O56" s="272"/>
      <c r="P56" s="272"/>
      <c r="Q56" s="272"/>
      <c r="S56" s="110"/>
    </row>
    <row r="57" spans="1:19" s="36" customFormat="1" ht="72.75" customHeight="1">
      <c r="A57" s="229" t="str">
        <f>$D$21</f>
        <v>BLACK/WHITE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S57" s="111"/>
    </row>
    <row r="58" spans="1:19" s="59" customFormat="1" ht="150.75" customHeight="1">
      <c r="A58" s="60">
        <v>1</v>
      </c>
      <c r="B58" s="230" t="str">
        <f>$L$11</f>
        <v>HM23016_MESH 100% POLY 224GSM *DOUBLED*, 165CM</v>
      </c>
      <c r="C58" s="230"/>
      <c r="D58" s="74" t="s">
        <v>154</v>
      </c>
      <c r="E58" s="74" t="s">
        <v>37</v>
      </c>
      <c r="F58" s="60" t="s">
        <v>10</v>
      </c>
      <c r="G58" s="75">
        <f>$Q$21</f>
        <v>3</v>
      </c>
      <c r="H58" s="76">
        <v>1.07</v>
      </c>
      <c r="I58" s="62">
        <f>H58*G58</f>
        <v>3.21</v>
      </c>
      <c r="J58" s="67">
        <f>I58*3.7%+(I58/30)*0.5</f>
        <v>0.17227000000000001</v>
      </c>
      <c r="K58" s="67">
        <v>0</v>
      </c>
      <c r="L58" s="67">
        <v>3</v>
      </c>
      <c r="M58" s="118">
        <f>ROUNDUP(SUM(I58:L58),0)</f>
        <v>7</v>
      </c>
      <c r="N58" s="273"/>
      <c r="O58" s="274"/>
      <c r="P58" s="274"/>
      <c r="Q58" s="274"/>
      <c r="S58" s="112"/>
    </row>
    <row r="59" spans="1:19" s="59" customFormat="1" ht="150.75" customHeight="1">
      <c r="A59" s="60">
        <v>2</v>
      </c>
      <c r="B59" s="228" t="s">
        <v>155</v>
      </c>
      <c r="C59" s="228"/>
      <c r="D59" s="74" t="s">
        <v>156</v>
      </c>
      <c r="E59" s="74" t="s">
        <v>157</v>
      </c>
      <c r="F59" s="60" t="s">
        <v>10</v>
      </c>
      <c r="G59" s="75">
        <f>G58</f>
        <v>3</v>
      </c>
      <c r="H59" s="76">
        <v>0.25</v>
      </c>
      <c r="I59" s="62">
        <f>H59*G59</f>
        <v>0.75</v>
      </c>
      <c r="J59" s="67">
        <f>I59*5.7%+(I59/30)*0.5</f>
        <v>5.5250000000000007E-2</v>
      </c>
      <c r="K59" s="67">
        <v>0</v>
      </c>
      <c r="L59" s="67">
        <v>0</v>
      </c>
      <c r="M59" s="118">
        <f>ROUNDUP(SUM(I59:L59),0)</f>
        <v>1</v>
      </c>
      <c r="N59" s="273"/>
      <c r="O59" s="274"/>
      <c r="P59" s="274"/>
      <c r="Q59" s="274"/>
      <c r="S59" s="176"/>
    </row>
    <row r="60" spans="1:19" s="36" customFormat="1" ht="47.25" hidden="1" customHeight="1">
      <c r="A60" s="229" t="s">
        <v>36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S60" s="111"/>
    </row>
    <row r="61" spans="1:19" s="59" customFormat="1" ht="114" hidden="1" customHeight="1">
      <c r="A61" s="60">
        <v>3</v>
      </c>
      <c r="B61" s="230" t="str">
        <f>$L$11</f>
        <v>HM23016_MESH 100% POLY 224GSM *DOUBLED*, 165CM</v>
      </c>
      <c r="C61" s="230"/>
      <c r="D61" s="74" t="s">
        <v>72</v>
      </c>
      <c r="E61" s="74" t="s">
        <v>83</v>
      </c>
      <c r="F61" s="60" t="s">
        <v>10</v>
      </c>
      <c r="G61" s="75">
        <f>$Q$27</f>
        <v>846</v>
      </c>
      <c r="H61" s="76">
        <v>0</v>
      </c>
      <c r="I61" s="62">
        <f>H61*G61</f>
        <v>0</v>
      </c>
      <c r="J61" s="67">
        <f>I61*1.8%+(I61/50)*0.5</f>
        <v>0</v>
      </c>
      <c r="K61" s="67">
        <v>3</v>
      </c>
      <c r="L61" s="67">
        <v>0</v>
      </c>
      <c r="M61" s="118">
        <f>ROUNDUP(SUM(I61:L61),0)</f>
        <v>3</v>
      </c>
      <c r="N61" s="278" t="s">
        <v>96</v>
      </c>
      <c r="O61" s="279"/>
      <c r="P61" s="279"/>
      <c r="Q61" s="279"/>
      <c r="S61" s="112"/>
    </row>
    <row r="62" spans="1:19" s="59" customFormat="1" ht="107.7" hidden="1" customHeight="1" thickBot="1">
      <c r="A62" s="60">
        <v>4</v>
      </c>
      <c r="B62" s="228" t="s">
        <v>78</v>
      </c>
      <c r="C62" s="228"/>
      <c r="D62" s="74" t="s">
        <v>79</v>
      </c>
      <c r="E62" s="74" t="str">
        <f>E61</f>
        <v>WHITE OVO STANDARD</v>
      </c>
      <c r="F62" s="60" t="s">
        <v>10</v>
      </c>
      <c r="G62" s="75">
        <f>G61</f>
        <v>846</v>
      </c>
      <c r="H62" s="76">
        <v>0</v>
      </c>
      <c r="I62" s="62">
        <f>H62*G62</f>
        <v>0</v>
      </c>
      <c r="J62" s="67">
        <f>I62*5%</f>
        <v>0</v>
      </c>
      <c r="K62" s="67">
        <v>0</v>
      </c>
      <c r="L62" s="67">
        <v>0</v>
      </c>
      <c r="M62" s="118">
        <f>ROUNDUP(SUM(I62:L62),0)</f>
        <v>0</v>
      </c>
      <c r="N62" s="278" t="s">
        <v>91</v>
      </c>
      <c r="O62" s="279"/>
      <c r="P62" s="279"/>
      <c r="Q62" s="279"/>
      <c r="S62" s="112"/>
    </row>
    <row r="63" spans="1:19" s="36" customFormat="1" ht="41.15" hidden="1">
      <c r="A63" s="229" t="str">
        <f>$D$33</f>
        <v>WHISPER WHITE</v>
      </c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S63" s="111"/>
    </row>
    <row r="64" spans="1:19" s="59" customFormat="1" ht="234.65" hidden="1" customHeight="1" thickBot="1">
      <c r="A64" s="60">
        <v>5</v>
      </c>
      <c r="B64" s="230" t="str">
        <f>$L$11</f>
        <v>HM23016_MESH 100% POLY 224GSM *DOUBLED*, 165CM</v>
      </c>
      <c r="C64" s="230"/>
      <c r="D64" s="74" t="s">
        <v>72</v>
      </c>
      <c r="E64" s="74" t="str">
        <f>$D$33</f>
        <v>WHISPER WHITE</v>
      </c>
      <c r="F64" s="60" t="s">
        <v>10</v>
      </c>
      <c r="G64" s="75">
        <f>$Q$33</f>
        <v>639</v>
      </c>
      <c r="H64" s="76">
        <v>0</v>
      </c>
      <c r="I64" s="62">
        <f>H64*G64</f>
        <v>0</v>
      </c>
      <c r="J64" s="67">
        <f>I64*2%+(I64/40)*0.5</f>
        <v>0</v>
      </c>
      <c r="K64" s="67">
        <v>3</v>
      </c>
      <c r="L64" s="67">
        <v>0</v>
      </c>
      <c r="M64" s="118">
        <f>ROUNDUP(SUM(I64:L64),0)</f>
        <v>3</v>
      </c>
      <c r="N64" s="226" t="s">
        <v>97</v>
      </c>
      <c r="O64" s="227"/>
      <c r="P64" s="227"/>
      <c r="Q64" s="227"/>
      <c r="S64" s="112"/>
    </row>
    <row r="65" spans="1:19" s="59" customFormat="1" ht="250.5" hidden="1" customHeight="1" thickBot="1">
      <c r="A65" s="60">
        <v>6</v>
      </c>
      <c r="B65" s="228" t="s">
        <v>78</v>
      </c>
      <c r="C65" s="228"/>
      <c r="D65" s="74" t="s">
        <v>79</v>
      </c>
      <c r="E65" s="74" t="str">
        <f>E64</f>
        <v>WHISPER WHITE</v>
      </c>
      <c r="F65" s="60" t="s">
        <v>10</v>
      </c>
      <c r="G65" s="75">
        <f>G64</f>
        <v>639</v>
      </c>
      <c r="H65" s="76">
        <v>0</v>
      </c>
      <c r="I65" s="62">
        <f>H65*G65</f>
        <v>0</v>
      </c>
      <c r="J65" s="67">
        <f>I65*5%</f>
        <v>0</v>
      </c>
      <c r="K65" s="67">
        <v>0</v>
      </c>
      <c r="L65" s="67">
        <v>0</v>
      </c>
      <c r="M65" s="118">
        <f>ROUNDUP(SUM(I65:L65),0)</f>
        <v>0</v>
      </c>
      <c r="N65" s="226" t="s">
        <v>94</v>
      </c>
      <c r="O65" s="227"/>
      <c r="P65" s="227"/>
      <c r="Q65" s="227"/>
      <c r="S65" s="112"/>
    </row>
    <row r="66" spans="1:19" s="36" customFormat="1" ht="41.15" hidden="1">
      <c r="A66" s="229" t="str">
        <f>$D$39</f>
        <v>FLINT STONE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S66" s="111"/>
    </row>
    <row r="67" spans="1:19" s="59" customFormat="1" ht="231.65" hidden="1" customHeight="1" thickBot="1">
      <c r="A67" s="60">
        <v>7</v>
      </c>
      <c r="B67" s="230" t="str">
        <f>$L$11</f>
        <v>HM23016_MESH 100% POLY 224GSM *DOUBLED*, 165CM</v>
      </c>
      <c r="C67" s="230"/>
      <c r="D67" s="74" t="s">
        <v>72</v>
      </c>
      <c r="E67" s="74" t="str">
        <f>$D$39</f>
        <v>FLINT STONE</v>
      </c>
      <c r="F67" s="60" t="s">
        <v>10</v>
      </c>
      <c r="G67" s="75">
        <f>$Q$39</f>
        <v>639</v>
      </c>
      <c r="H67" s="76">
        <v>0</v>
      </c>
      <c r="I67" s="62">
        <f>H67*G67</f>
        <v>0</v>
      </c>
      <c r="J67" s="67">
        <f>I67*0.5%+(I67/50)*0.5</f>
        <v>0</v>
      </c>
      <c r="K67" s="67">
        <v>3</v>
      </c>
      <c r="L67" s="67">
        <v>0</v>
      </c>
      <c r="M67" s="118">
        <f>ROUNDUP(SUM(I67:L67),0)</f>
        <v>3</v>
      </c>
      <c r="N67" s="226" t="s">
        <v>98</v>
      </c>
      <c r="O67" s="227"/>
      <c r="P67" s="227"/>
      <c r="Q67" s="227"/>
      <c r="S67" s="112"/>
    </row>
    <row r="68" spans="1:19" s="59" customFormat="1" ht="269.14999999999998" hidden="1" customHeight="1" thickBot="1">
      <c r="A68" s="60">
        <v>8</v>
      </c>
      <c r="B68" s="228" t="s">
        <v>78</v>
      </c>
      <c r="C68" s="228"/>
      <c r="D68" s="74" t="s">
        <v>79</v>
      </c>
      <c r="E68" s="74" t="str">
        <f>E67</f>
        <v>FLINT STONE</v>
      </c>
      <c r="F68" s="60" t="s">
        <v>10</v>
      </c>
      <c r="G68" s="75">
        <f>G67</f>
        <v>639</v>
      </c>
      <c r="H68" s="76">
        <v>0</v>
      </c>
      <c r="I68" s="62">
        <f>H68*G68</f>
        <v>0</v>
      </c>
      <c r="J68" s="67">
        <f>I68*5%</f>
        <v>0</v>
      </c>
      <c r="K68" s="67">
        <v>0</v>
      </c>
      <c r="L68" s="67">
        <v>0</v>
      </c>
      <c r="M68" s="118">
        <f>ROUNDUP(SUM(I68:L68),0)</f>
        <v>0</v>
      </c>
      <c r="N68" s="226" t="s">
        <v>95</v>
      </c>
      <c r="O68" s="227"/>
      <c r="P68" s="227"/>
      <c r="Q68" s="227"/>
      <c r="S68" s="112"/>
    </row>
    <row r="69" spans="1:19" s="36" customFormat="1" ht="41.15" hidden="1">
      <c r="A69" s="229" t="str">
        <f>+D42</f>
        <v>BRONZE GREEN</v>
      </c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S69" s="111"/>
    </row>
    <row r="70" spans="1:19" s="59" customFormat="1" ht="116.7" hidden="1" customHeight="1" thickBot="1">
      <c r="A70" s="60">
        <v>7</v>
      </c>
      <c r="B70" s="230" t="str">
        <f>$L$11</f>
        <v>HM23016_MESH 100% POLY 224GSM *DOUBLED*, 165CM</v>
      </c>
      <c r="C70" s="230"/>
      <c r="D70" s="74" t="s">
        <v>72</v>
      </c>
      <c r="E70" s="74" t="str">
        <f>+A69</f>
        <v>BRONZE GREEN</v>
      </c>
      <c r="F70" s="60" t="s">
        <v>10</v>
      </c>
      <c r="G70" s="75">
        <f>+Q45</f>
        <v>428</v>
      </c>
      <c r="H70" s="76">
        <v>0</v>
      </c>
      <c r="I70" s="62">
        <f>H70*G70</f>
        <v>0</v>
      </c>
      <c r="J70" s="67">
        <f>I70*0.7%+(I70/50)*0.5</f>
        <v>0</v>
      </c>
      <c r="K70" s="67">
        <v>3</v>
      </c>
      <c r="L70" s="67">
        <v>0</v>
      </c>
      <c r="M70" s="118">
        <f>ROUNDUP(SUM(I70:L70),0)</f>
        <v>3</v>
      </c>
      <c r="N70" s="226" t="s">
        <v>99</v>
      </c>
      <c r="O70" s="227"/>
      <c r="P70" s="227"/>
      <c r="Q70" s="227"/>
      <c r="S70" s="112"/>
    </row>
    <row r="71" spans="1:19" s="59" customFormat="1" ht="70.2" hidden="1" customHeight="1" thickBot="1">
      <c r="A71" s="60">
        <v>8</v>
      </c>
      <c r="B71" s="228" t="s">
        <v>78</v>
      </c>
      <c r="C71" s="228"/>
      <c r="D71" s="74" t="s">
        <v>79</v>
      </c>
      <c r="E71" s="74" t="str">
        <f>E70</f>
        <v>BRONZE GREEN</v>
      </c>
      <c r="F71" s="60" t="s">
        <v>10</v>
      </c>
      <c r="G71" s="75">
        <f>G70</f>
        <v>428</v>
      </c>
      <c r="H71" s="76">
        <v>0</v>
      </c>
      <c r="I71" s="62">
        <f>H71*G71</f>
        <v>0</v>
      </c>
      <c r="J71" s="67">
        <f>I71*5%</f>
        <v>0</v>
      </c>
      <c r="K71" s="67">
        <v>0</v>
      </c>
      <c r="L71" s="67">
        <v>0</v>
      </c>
      <c r="M71" s="118">
        <f>ROUNDUP(SUM(I71:L71),0)</f>
        <v>0</v>
      </c>
      <c r="N71" s="226" t="s">
        <v>92</v>
      </c>
      <c r="O71" s="227"/>
      <c r="P71" s="227"/>
      <c r="Q71" s="227"/>
      <c r="S71" s="112"/>
    </row>
    <row r="72" spans="1:19" s="36" customFormat="1" ht="41.15" hidden="1">
      <c r="A72" s="229" t="str">
        <f>+D48</f>
        <v>WILD GINGER</v>
      </c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S72" s="111"/>
    </row>
    <row r="73" spans="1:19" s="59" customFormat="1" ht="125.7" hidden="1" customHeight="1" thickBot="1">
      <c r="A73" s="60">
        <v>9</v>
      </c>
      <c r="B73" s="230" t="str">
        <f>$L$11</f>
        <v>HM23016_MESH 100% POLY 224GSM *DOUBLED*, 165CM</v>
      </c>
      <c r="C73" s="230"/>
      <c r="D73" s="74" t="s">
        <v>72</v>
      </c>
      <c r="E73" s="74" t="str">
        <f>$D$51</f>
        <v>WILD GINGER</v>
      </c>
      <c r="F73" s="60" t="s">
        <v>10</v>
      </c>
      <c r="G73" s="75">
        <f>$Q$51</f>
        <v>428</v>
      </c>
      <c r="H73" s="76">
        <v>0</v>
      </c>
      <c r="I73" s="62">
        <f>H73*G73</f>
        <v>0</v>
      </c>
      <c r="J73" s="67">
        <f>I73*0.6%+(I73/50)*0.5</f>
        <v>0</v>
      </c>
      <c r="K73" s="67">
        <v>3</v>
      </c>
      <c r="L73" s="67">
        <v>0</v>
      </c>
      <c r="M73" s="118">
        <f>ROUNDUP(SUM(I73:L73),0)</f>
        <v>3</v>
      </c>
      <c r="N73" s="226" t="s">
        <v>100</v>
      </c>
      <c r="O73" s="227"/>
      <c r="P73" s="227"/>
      <c r="Q73" s="227"/>
      <c r="S73" s="112"/>
    </row>
    <row r="74" spans="1:19" s="59" customFormat="1" ht="1.5" hidden="1" customHeight="1">
      <c r="A74" s="60">
        <v>10</v>
      </c>
      <c r="B74" s="228" t="s">
        <v>78</v>
      </c>
      <c r="C74" s="228"/>
      <c r="D74" s="74" t="s">
        <v>79</v>
      </c>
      <c r="E74" s="74" t="str">
        <f>E73</f>
        <v>WILD GINGER</v>
      </c>
      <c r="F74" s="60" t="s">
        <v>10</v>
      </c>
      <c r="G74" s="75">
        <f>G73</f>
        <v>428</v>
      </c>
      <c r="H74" s="76">
        <v>0</v>
      </c>
      <c r="I74" s="62">
        <f>H74*G74</f>
        <v>0</v>
      </c>
      <c r="J74" s="67">
        <f>I74*5%</f>
        <v>0</v>
      </c>
      <c r="K74" s="67">
        <v>0</v>
      </c>
      <c r="L74" s="67">
        <v>0</v>
      </c>
      <c r="M74" s="118">
        <f>ROUNDUP(SUM(I74:L74),0)</f>
        <v>0</v>
      </c>
      <c r="N74" s="226" t="s">
        <v>93</v>
      </c>
      <c r="O74" s="227"/>
      <c r="P74" s="227"/>
      <c r="Q74" s="227"/>
      <c r="S74" s="112"/>
    </row>
    <row r="75" spans="1:19" s="84" customFormat="1" ht="76.95" customHeight="1" thickBot="1">
      <c r="B75" s="172" t="s">
        <v>21</v>
      </c>
      <c r="C75" s="167"/>
      <c r="D75" s="32"/>
      <c r="E75" s="32"/>
      <c r="F75" s="31"/>
      <c r="G75" s="33"/>
      <c r="H75" s="31"/>
      <c r="I75" s="31"/>
      <c r="J75" s="31"/>
      <c r="K75" s="31"/>
      <c r="L75" s="31"/>
      <c r="M75" s="31"/>
      <c r="N75" s="31"/>
      <c r="O75" s="31"/>
      <c r="P75" s="31"/>
      <c r="Q75" s="34"/>
      <c r="S75" s="107"/>
    </row>
    <row r="76" spans="1:19" s="43" customFormat="1" ht="69.45">
      <c r="A76" s="285" t="s">
        <v>22</v>
      </c>
      <c r="B76" s="286"/>
      <c r="C76" s="286"/>
      <c r="D76" s="286"/>
      <c r="E76" s="287"/>
      <c r="F76" s="47" t="s">
        <v>44</v>
      </c>
      <c r="G76" s="47" t="s">
        <v>23</v>
      </c>
      <c r="H76" s="283" t="s">
        <v>39</v>
      </c>
      <c r="I76" s="288"/>
      <c r="J76" s="48" t="s">
        <v>18</v>
      </c>
      <c r="K76" s="47" t="s">
        <v>45</v>
      </c>
      <c r="L76" s="47" t="s">
        <v>24</v>
      </c>
      <c r="M76" s="49" t="s">
        <v>25</v>
      </c>
      <c r="N76" s="49" t="s">
        <v>26</v>
      </c>
      <c r="O76" s="49" t="s">
        <v>27</v>
      </c>
      <c r="P76" s="283" t="s">
        <v>28</v>
      </c>
      <c r="Q76" s="284"/>
      <c r="S76" s="113"/>
    </row>
    <row r="77" spans="1:19" s="10" customFormat="1" ht="75.45" customHeight="1">
      <c r="A77" s="71">
        <f>ROW()-ROW($A$76)</f>
        <v>1</v>
      </c>
      <c r="B77" s="280" t="s">
        <v>101</v>
      </c>
      <c r="C77" s="280"/>
      <c r="D77" s="280"/>
      <c r="E77" s="280"/>
      <c r="F77" s="165" t="s">
        <v>120</v>
      </c>
      <c r="G77" s="165" t="s">
        <v>120</v>
      </c>
      <c r="H77" s="281" t="str">
        <f>$D$21</f>
        <v>BLACK/WHITE</v>
      </c>
      <c r="I77" s="282"/>
      <c r="J77" s="66" t="s">
        <v>29</v>
      </c>
      <c r="K77" s="66">
        <f>+$Q$21</f>
        <v>3</v>
      </c>
      <c r="L77" s="73">
        <f>220/4500</f>
        <v>4.8888888888888891E-2</v>
      </c>
      <c r="M77" s="72">
        <f>K77*L77</f>
        <v>0.14666666666666667</v>
      </c>
      <c r="N77" s="72"/>
      <c r="O77" s="68">
        <f t="shared" ref="O77" si="58">ROUNDUP(N77+M77,0)</f>
        <v>1</v>
      </c>
      <c r="P77" s="276"/>
      <c r="Q77" s="277"/>
      <c r="S77" s="105"/>
    </row>
    <row r="78" spans="1:19" s="10" customFormat="1" ht="75.45" customHeight="1">
      <c r="A78" s="71">
        <f t="shared" ref="A78:A85" si="59">ROW()-ROW($A$76)</f>
        <v>2</v>
      </c>
      <c r="B78" s="280" t="s">
        <v>122</v>
      </c>
      <c r="C78" s="280"/>
      <c r="D78" s="280"/>
      <c r="E78" s="280"/>
      <c r="F78" s="165" t="s">
        <v>37</v>
      </c>
      <c r="G78" s="101" t="s">
        <v>37</v>
      </c>
      <c r="H78" s="281" t="str">
        <f t="shared" ref="H78:H85" si="60">$D$21</f>
        <v>BLACK/WHITE</v>
      </c>
      <c r="I78" s="282"/>
      <c r="J78" s="66" t="s">
        <v>30</v>
      </c>
      <c r="K78" s="66">
        <f t="shared" ref="K78:K85" si="61">+$Q$21</f>
        <v>3</v>
      </c>
      <c r="L78" s="73">
        <v>1</v>
      </c>
      <c r="M78" s="72">
        <f t="shared" ref="M78:M83" si="62">K78*L78</f>
        <v>3</v>
      </c>
      <c r="N78" s="72"/>
      <c r="O78" s="68">
        <f t="shared" ref="O78" si="63">ROUNDUP(N78+M78,0)</f>
        <v>3</v>
      </c>
      <c r="P78" s="276"/>
      <c r="Q78" s="277"/>
      <c r="S78" s="105"/>
    </row>
    <row r="79" spans="1:19" s="10" customFormat="1" ht="75.45" customHeight="1">
      <c r="A79" s="71">
        <f t="shared" si="59"/>
        <v>3</v>
      </c>
      <c r="B79" s="280" t="s">
        <v>110</v>
      </c>
      <c r="C79" s="280"/>
      <c r="D79" s="280"/>
      <c r="E79" s="280"/>
      <c r="F79" s="165" t="s">
        <v>37</v>
      </c>
      <c r="G79" s="101" t="s">
        <v>37</v>
      </c>
      <c r="H79" s="281" t="str">
        <f t="shared" si="60"/>
        <v>BLACK/WHITE</v>
      </c>
      <c r="I79" s="282"/>
      <c r="J79" s="66" t="s">
        <v>30</v>
      </c>
      <c r="K79" s="66">
        <f t="shared" si="61"/>
        <v>3</v>
      </c>
      <c r="L79" s="73">
        <v>1</v>
      </c>
      <c r="M79" s="72">
        <f t="shared" si="62"/>
        <v>3</v>
      </c>
      <c r="N79" s="72"/>
      <c r="O79" s="68">
        <f t="shared" ref="O79:O83" si="64">ROUNDUP(N79+M79,0)</f>
        <v>3</v>
      </c>
      <c r="P79" s="276"/>
      <c r="Q79" s="277"/>
      <c r="S79" s="105"/>
    </row>
    <row r="80" spans="1:19" s="10" customFormat="1" ht="75.45" customHeight="1">
      <c r="A80" s="71">
        <f t="shared" si="59"/>
        <v>4</v>
      </c>
      <c r="B80" s="280" t="s">
        <v>123</v>
      </c>
      <c r="C80" s="280"/>
      <c r="D80" s="280"/>
      <c r="E80" s="280"/>
      <c r="F80" s="165" t="s">
        <v>37</v>
      </c>
      <c r="G80" s="101" t="s">
        <v>37</v>
      </c>
      <c r="H80" s="281" t="str">
        <f t="shared" si="60"/>
        <v>BLACK/WHITE</v>
      </c>
      <c r="I80" s="282"/>
      <c r="J80" s="66" t="s">
        <v>30</v>
      </c>
      <c r="K80" s="66">
        <f t="shared" si="61"/>
        <v>3</v>
      </c>
      <c r="L80" s="73">
        <v>1</v>
      </c>
      <c r="M80" s="72">
        <f t="shared" ref="M80:M81" si="65">K80*L80</f>
        <v>3</v>
      </c>
      <c r="N80" s="72"/>
      <c r="O80" s="68">
        <f t="shared" si="64"/>
        <v>3</v>
      </c>
      <c r="P80" s="276"/>
      <c r="Q80" s="277"/>
      <c r="S80" s="105"/>
    </row>
    <row r="81" spans="1:19" s="10" customFormat="1" ht="75.45" customHeight="1">
      <c r="A81" s="71">
        <f t="shared" si="59"/>
        <v>5</v>
      </c>
      <c r="B81" s="280" t="s">
        <v>124</v>
      </c>
      <c r="C81" s="280"/>
      <c r="D81" s="280"/>
      <c r="E81" s="280"/>
      <c r="F81" s="165" t="s">
        <v>37</v>
      </c>
      <c r="G81" s="101" t="s">
        <v>37</v>
      </c>
      <c r="H81" s="281" t="str">
        <f t="shared" si="60"/>
        <v>BLACK/WHITE</v>
      </c>
      <c r="I81" s="282"/>
      <c r="J81" s="66" t="s">
        <v>30</v>
      </c>
      <c r="K81" s="66">
        <f t="shared" si="61"/>
        <v>3</v>
      </c>
      <c r="L81" s="73">
        <v>1</v>
      </c>
      <c r="M81" s="72">
        <f t="shared" si="65"/>
        <v>3</v>
      </c>
      <c r="N81" s="72"/>
      <c r="O81" s="68">
        <f t="shared" ref="O81" si="66">ROUNDUP(N81+M81,0)</f>
        <v>3</v>
      </c>
      <c r="P81" s="276"/>
      <c r="Q81" s="277"/>
      <c r="S81" s="105"/>
    </row>
    <row r="82" spans="1:19" s="10" customFormat="1" ht="75.45" customHeight="1">
      <c r="A82" s="71">
        <f t="shared" si="59"/>
        <v>6</v>
      </c>
      <c r="B82" s="280" t="s">
        <v>113</v>
      </c>
      <c r="C82" s="280"/>
      <c r="D82" s="280"/>
      <c r="E82" s="280"/>
      <c r="F82" s="165" t="s">
        <v>36</v>
      </c>
      <c r="G82" s="165" t="s">
        <v>36</v>
      </c>
      <c r="H82" s="281" t="str">
        <f t="shared" si="60"/>
        <v>BLACK/WHITE</v>
      </c>
      <c r="I82" s="282"/>
      <c r="J82" s="66" t="s">
        <v>30</v>
      </c>
      <c r="K82" s="66">
        <f t="shared" si="61"/>
        <v>3</v>
      </c>
      <c r="L82" s="73">
        <v>1</v>
      </c>
      <c r="M82" s="72">
        <f t="shared" ref="M82" si="67">K82*L82</f>
        <v>3</v>
      </c>
      <c r="N82" s="72"/>
      <c r="O82" s="68">
        <f t="shared" ref="O82" si="68">ROUNDUP(N82+M82,0)</f>
        <v>3</v>
      </c>
      <c r="P82" s="276"/>
      <c r="Q82" s="277"/>
      <c r="S82" s="105"/>
    </row>
    <row r="83" spans="1:19" s="10" customFormat="1" ht="112.2" customHeight="1">
      <c r="A83" s="71">
        <f t="shared" si="59"/>
        <v>7</v>
      </c>
      <c r="B83" s="304" t="s">
        <v>159</v>
      </c>
      <c r="C83" s="304"/>
      <c r="D83" s="304"/>
      <c r="E83" s="304"/>
      <c r="F83" s="165" t="s">
        <v>37</v>
      </c>
      <c r="G83" s="165" t="s">
        <v>37</v>
      </c>
      <c r="H83" s="281" t="str">
        <f t="shared" si="60"/>
        <v>BLACK/WHITE</v>
      </c>
      <c r="I83" s="282"/>
      <c r="J83" s="66" t="s">
        <v>30</v>
      </c>
      <c r="K83" s="66">
        <f t="shared" si="61"/>
        <v>3</v>
      </c>
      <c r="L83" s="73">
        <v>1</v>
      </c>
      <c r="M83" s="72">
        <f t="shared" si="62"/>
        <v>3</v>
      </c>
      <c r="N83" s="72"/>
      <c r="O83" s="68">
        <f t="shared" si="64"/>
        <v>3</v>
      </c>
      <c r="P83" s="276"/>
      <c r="Q83" s="277"/>
      <c r="S83" s="105"/>
    </row>
    <row r="84" spans="1:19" s="10" customFormat="1" ht="112.2" customHeight="1">
      <c r="A84" s="71">
        <f t="shared" si="59"/>
        <v>8</v>
      </c>
      <c r="B84" s="295" t="s">
        <v>160</v>
      </c>
      <c r="C84" s="296"/>
      <c r="D84" s="296"/>
      <c r="E84" s="297"/>
      <c r="F84" s="165" t="s">
        <v>121</v>
      </c>
      <c r="G84" s="165" t="s">
        <v>121</v>
      </c>
      <c r="H84" s="298" t="str">
        <f t="shared" si="60"/>
        <v>BLACK/WHITE</v>
      </c>
      <c r="I84" s="299"/>
      <c r="J84" s="66" t="s">
        <v>30</v>
      </c>
      <c r="K84" s="66">
        <f t="shared" si="61"/>
        <v>3</v>
      </c>
      <c r="L84" s="73">
        <v>1</v>
      </c>
      <c r="M84" s="72">
        <f t="shared" ref="M84:M85" si="69">K84*L84</f>
        <v>3</v>
      </c>
      <c r="N84" s="72"/>
      <c r="O84" s="68">
        <f t="shared" ref="O84:O85" si="70">ROUNDUP(N84+M84,0)</f>
        <v>3</v>
      </c>
      <c r="P84" s="302"/>
      <c r="Q84" s="303"/>
      <c r="S84" s="105"/>
    </row>
    <row r="85" spans="1:19" s="10" customFormat="1" ht="112.2" customHeight="1">
      <c r="A85" s="71">
        <f t="shared" si="59"/>
        <v>9</v>
      </c>
      <c r="B85" s="304" t="s">
        <v>161</v>
      </c>
      <c r="C85" s="304"/>
      <c r="D85" s="304"/>
      <c r="E85" s="304"/>
      <c r="F85" s="165" t="s">
        <v>146</v>
      </c>
      <c r="G85" s="165" t="s">
        <v>146</v>
      </c>
      <c r="H85" s="281" t="str">
        <f t="shared" si="60"/>
        <v>BLACK/WHITE</v>
      </c>
      <c r="I85" s="282"/>
      <c r="J85" s="66" t="s">
        <v>30</v>
      </c>
      <c r="K85" s="66">
        <f t="shared" si="61"/>
        <v>3</v>
      </c>
      <c r="L85" s="73">
        <v>1</v>
      </c>
      <c r="M85" s="72">
        <f t="shared" si="69"/>
        <v>3</v>
      </c>
      <c r="N85" s="72"/>
      <c r="O85" s="68">
        <f t="shared" si="70"/>
        <v>3</v>
      </c>
      <c r="P85" s="276"/>
      <c r="Q85" s="277"/>
      <c r="S85" s="105"/>
    </row>
    <row r="86" spans="1:19" s="10" customFormat="1" ht="32.6">
      <c r="A86" s="50"/>
      <c r="B86" s="50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S86" s="105"/>
    </row>
    <row r="87" spans="1:19" s="84" customFormat="1" ht="67.2" customHeight="1">
      <c r="B87" s="172" t="s">
        <v>59</v>
      </c>
      <c r="C87" s="167"/>
      <c r="D87" s="32"/>
      <c r="E87" s="32"/>
      <c r="F87" s="31"/>
      <c r="G87" s="33"/>
      <c r="H87" s="31"/>
      <c r="I87" s="31"/>
      <c r="J87" s="172" t="s">
        <v>31</v>
      </c>
      <c r="K87" s="31"/>
      <c r="L87" s="31"/>
      <c r="M87" s="31"/>
      <c r="N87" s="31"/>
      <c r="O87" s="31"/>
      <c r="P87" s="31"/>
      <c r="Q87" s="34"/>
      <c r="S87" s="107"/>
    </row>
    <row r="88" spans="1:19" s="178" customFormat="1" ht="178.5" customHeight="1">
      <c r="A88" s="178">
        <v>1</v>
      </c>
      <c r="B88" s="180" t="s">
        <v>114</v>
      </c>
      <c r="C88" s="294" t="s">
        <v>209</v>
      </c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S88" s="179"/>
    </row>
    <row r="89" spans="1:19" s="10" customFormat="1" ht="49.5" customHeight="1">
      <c r="A89" s="50"/>
      <c r="B89" s="234" t="s">
        <v>46</v>
      </c>
      <c r="C89" s="235"/>
      <c r="D89" s="235"/>
      <c r="E89" s="235"/>
      <c r="F89" s="235"/>
      <c r="G89" s="235"/>
      <c r="H89" s="235"/>
      <c r="I89" s="236"/>
      <c r="J89" s="37"/>
      <c r="K89" s="14"/>
      <c r="L89" s="14"/>
      <c r="M89" s="37"/>
      <c r="N89" s="37"/>
      <c r="O89" s="37"/>
      <c r="P89" s="37"/>
      <c r="Q89" s="37"/>
      <c r="S89" s="105"/>
    </row>
    <row r="90" spans="1:19" s="10" customFormat="1" ht="49.5" customHeight="1">
      <c r="A90" s="50"/>
      <c r="B90" s="248" t="s">
        <v>39</v>
      </c>
      <c r="C90" s="249"/>
      <c r="D90" s="237" t="s">
        <v>81</v>
      </c>
      <c r="E90" s="238"/>
      <c r="F90" s="238"/>
      <c r="G90" s="238"/>
      <c r="H90" s="238"/>
      <c r="I90" s="239"/>
      <c r="J90" s="37"/>
      <c r="K90" s="37"/>
      <c r="L90" s="37"/>
      <c r="M90" s="37"/>
      <c r="N90" s="37"/>
      <c r="O90" s="37"/>
      <c r="P90" s="37"/>
      <c r="Q90" s="37"/>
      <c r="S90" s="105"/>
    </row>
    <row r="91" spans="1:19" s="2" customFormat="1" ht="168.75" customHeight="1">
      <c r="A91" s="119"/>
      <c r="B91" s="289" t="str">
        <f>$D$21</f>
        <v>BLACK/WHITE</v>
      </c>
      <c r="C91" s="289"/>
      <c r="D91" s="240" t="s">
        <v>125</v>
      </c>
      <c r="E91" s="241"/>
      <c r="F91" s="241"/>
      <c r="G91" s="241"/>
      <c r="H91" s="241"/>
      <c r="I91" s="242"/>
      <c r="J91" s="4"/>
      <c r="K91" s="4"/>
      <c r="L91" s="4"/>
      <c r="M91" s="4"/>
      <c r="N91" s="4"/>
      <c r="O91" s="4"/>
      <c r="S91" s="103"/>
    </row>
    <row r="92" spans="1:19" s="3" customFormat="1" ht="82.5" customHeight="1">
      <c r="A92" s="141"/>
      <c r="B92" s="234" t="s">
        <v>102</v>
      </c>
      <c r="C92" s="235"/>
      <c r="D92" s="290"/>
      <c r="E92" s="290"/>
      <c r="F92" s="290"/>
      <c r="G92" s="290"/>
      <c r="H92" s="290"/>
      <c r="I92" s="291"/>
      <c r="J92" s="6"/>
      <c r="K92" s="6"/>
      <c r="L92" s="6"/>
      <c r="M92" s="4"/>
      <c r="N92" s="6"/>
      <c r="O92" s="6"/>
      <c r="S92" s="142"/>
    </row>
    <row r="93" spans="1:19" s="2" customFormat="1" ht="91.5" customHeight="1">
      <c r="A93" s="119"/>
      <c r="B93" s="243"/>
      <c r="C93" s="244"/>
      <c r="D93" s="51" t="s">
        <v>77</v>
      </c>
      <c r="E93" s="51" t="s">
        <v>54</v>
      </c>
      <c r="F93" s="51" t="s">
        <v>10</v>
      </c>
      <c r="G93" s="51" t="s">
        <v>51</v>
      </c>
      <c r="H93" s="51" t="s">
        <v>52</v>
      </c>
      <c r="I93" s="51" t="s">
        <v>53</v>
      </c>
      <c r="J93" s="4"/>
      <c r="K93" s="4"/>
      <c r="L93" s="4"/>
      <c r="M93" s="4"/>
      <c r="N93" s="4"/>
      <c r="O93" s="4"/>
      <c r="S93" s="103"/>
    </row>
    <row r="94" spans="1:19" s="2" customFormat="1" ht="258.75" customHeight="1">
      <c r="A94" s="119"/>
      <c r="B94" s="292" t="s">
        <v>162</v>
      </c>
      <c r="C94" s="293"/>
      <c r="D94" s="164" t="s">
        <v>108</v>
      </c>
      <c r="E94" s="164" t="s">
        <v>108</v>
      </c>
      <c r="F94" s="164" t="s">
        <v>147</v>
      </c>
      <c r="G94" s="164" t="s">
        <v>108</v>
      </c>
      <c r="H94" s="164" t="s">
        <v>108</v>
      </c>
      <c r="I94" s="164" t="s">
        <v>108</v>
      </c>
      <c r="J94" s="4"/>
      <c r="K94" s="4"/>
      <c r="L94" s="4"/>
      <c r="M94" s="4"/>
      <c r="N94" s="4"/>
      <c r="O94" s="4"/>
      <c r="S94" s="103"/>
    </row>
    <row r="95" spans="1:19" s="10" customFormat="1" ht="32.6">
      <c r="S95" s="105"/>
    </row>
    <row r="96" spans="1:19" s="10" customFormat="1" ht="12.75" customHeight="1">
      <c r="A96" s="50"/>
      <c r="B96" s="50"/>
      <c r="C96" s="50"/>
      <c r="D96" s="50"/>
      <c r="E96" s="50"/>
      <c r="F96" s="50"/>
      <c r="G96" s="50"/>
      <c r="H96" s="50"/>
      <c r="I96" s="50"/>
      <c r="J96" s="37"/>
      <c r="K96" s="37"/>
      <c r="L96" s="37"/>
      <c r="M96" s="37"/>
      <c r="N96" s="37"/>
      <c r="O96" s="37"/>
      <c r="P96" s="37"/>
      <c r="Q96" s="37"/>
      <c r="S96" s="105"/>
    </row>
    <row r="97" spans="1:19" s="178" customFormat="1" ht="162" customHeight="1">
      <c r="A97" s="177">
        <v>2</v>
      </c>
      <c r="B97" s="180" t="s">
        <v>111</v>
      </c>
      <c r="C97" s="294" t="s">
        <v>210</v>
      </c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S97" s="179"/>
    </row>
    <row r="98" spans="1:19" s="10" customFormat="1" ht="65.25" customHeight="1">
      <c r="A98" s="50"/>
      <c r="B98" s="234" t="s">
        <v>46</v>
      </c>
      <c r="C98" s="235"/>
      <c r="D98" s="235"/>
      <c r="E98" s="235"/>
      <c r="F98" s="235"/>
      <c r="G98" s="235"/>
      <c r="H98" s="235"/>
      <c r="I98" s="236"/>
      <c r="J98" s="37"/>
      <c r="K98" s="14"/>
      <c r="L98" s="14"/>
      <c r="M98" s="37"/>
      <c r="N98" s="37"/>
      <c r="O98" s="37"/>
      <c r="P98" s="37"/>
      <c r="Q98" s="37"/>
      <c r="S98" s="105"/>
    </row>
    <row r="99" spans="1:19" s="10" customFormat="1" ht="63" customHeight="1">
      <c r="A99" s="50"/>
      <c r="B99" s="248" t="s">
        <v>39</v>
      </c>
      <c r="C99" s="249"/>
      <c r="D99" s="237" t="s">
        <v>62</v>
      </c>
      <c r="E99" s="238"/>
      <c r="F99" s="238"/>
      <c r="G99" s="238"/>
      <c r="H99" s="238"/>
      <c r="I99" s="239"/>
      <c r="J99" s="37"/>
      <c r="K99" s="37"/>
      <c r="L99" s="37"/>
      <c r="M99" s="37"/>
      <c r="N99" s="37"/>
      <c r="O99" s="37"/>
      <c r="P99" s="37"/>
      <c r="Q99" s="37"/>
      <c r="S99" s="105"/>
    </row>
    <row r="100" spans="1:19" s="10" customFormat="1" ht="94.5" customHeight="1">
      <c r="A100" s="50"/>
      <c r="B100" s="245" t="str">
        <f>$D$21</f>
        <v>BLACK/WHITE</v>
      </c>
      <c r="C100" s="245" t="str">
        <f t="shared" ref="C100" si="71">$E$58</f>
        <v>BLACK</v>
      </c>
      <c r="D100" s="240" t="s">
        <v>125</v>
      </c>
      <c r="E100" s="241"/>
      <c r="F100" s="241"/>
      <c r="G100" s="241"/>
      <c r="H100" s="241"/>
      <c r="I100" s="242"/>
      <c r="J100" s="37"/>
      <c r="K100" s="37"/>
      <c r="L100" s="37"/>
      <c r="M100" s="37"/>
      <c r="N100" s="37"/>
      <c r="O100" s="37"/>
      <c r="S100" s="105"/>
    </row>
    <row r="101" spans="1:19" s="10" customFormat="1" ht="54" customHeight="1">
      <c r="A101" s="50"/>
      <c r="B101" s="77"/>
      <c r="C101" s="78"/>
      <c r="D101" s="79"/>
      <c r="E101" s="63"/>
      <c r="F101" s="63"/>
      <c r="G101" s="63"/>
      <c r="H101" s="63"/>
      <c r="I101" s="64"/>
      <c r="J101" s="37"/>
      <c r="K101" s="37"/>
      <c r="L101" s="37"/>
      <c r="M101" s="37"/>
      <c r="N101" s="37"/>
      <c r="O101" s="37"/>
      <c r="S101" s="105"/>
    </row>
    <row r="102" spans="1:19" s="10" customFormat="1" ht="59.25" customHeight="1">
      <c r="A102" s="50"/>
      <c r="B102" s="234" t="s">
        <v>63</v>
      </c>
      <c r="C102" s="235"/>
      <c r="D102" s="235"/>
      <c r="E102" s="235"/>
      <c r="F102" s="235"/>
      <c r="G102" s="235"/>
      <c r="H102" s="235"/>
      <c r="I102" s="236"/>
      <c r="J102" s="37"/>
      <c r="K102" s="37"/>
      <c r="L102" s="37"/>
      <c r="S102" s="105"/>
    </row>
    <row r="103" spans="1:19" s="10" customFormat="1" ht="56.25" customHeight="1">
      <c r="A103" s="50"/>
      <c r="B103" s="246"/>
      <c r="C103" s="247"/>
      <c r="D103" s="51" t="s">
        <v>77</v>
      </c>
      <c r="E103" s="51" t="s">
        <v>54</v>
      </c>
      <c r="F103" s="51" t="s">
        <v>10</v>
      </c>
      <c r="G103" s="51" t="s">
        <v>51</v>
      </c>
      <c r="H103" s="51" t="s">
        <v>52</v>
      </c>
      <c r="I103" s="51" t="s">
        <v>53</v>
      </c>
      <c r="J103" s="37"/>
      <c r="S103" s="105"/>
    </row>
    <row r="104" spans="1:19" s="2" customFormat="1" ht="258.75" customHeight="1">
      <c r="A104" s="119"/>
      <c r="B104" s="300" t="s">
        <v>211</v>
      </c>
      <c r="C104" s="301"/>
      <c r="D104" s="164" t="s">
        <v>108</v>
      </c>
      <c r="E104" s="164" t="s">
        <v>108</v>
      </c>
      <c r="F104" s="164" t="s">
        <v>163</v>
      </c>
      <c r="G104" s="164" t="s">
        <v>108</v>
      </c>
      <c r="H104" s="164" t="s">
        <v>108</v>
      </c>
      <c r="I104" s="164" t="s">
        <v>108</v>
      </c>
      <c r="J104" s="4"/>
      <c r="K104" s="4"/>
      <c r="L104" s="4"/>
      <c r="M104" s="4"/>
      <c r="N104" s="4"/>
      <c r="O104" s="4"/>
      <c r="S104" s="103"/>
    </row>
    <row r="105" spans="1:19" s="10" customFormat="1" ht="232.5" customHeight="1">
      <c r="A105" s="50"/>
      <c r="B105" s="250" t="s">
        <v>143</v>
      </c>
      <c r="C105" s="250"/>
      <c r="D105" s="164" t="s">
        <v>108</v>
      </c>
      <c r="E105" s="164" t="s">
        <v>108</v>
      </c>
      <c r="F105" s="164" t="s">
        <v>144</v>
      </c>
      <c r="G105" s="164" t="s">
        <v>108</v>
      </c>
      <c r="H105" s="164" t="s">
        <v>108</v>
      </c>
      <c r="I105" s="164" t="s">
        <v>108</v>
      </c>
      <c r="J105" s="37"/>
      <c r="S105" s="105"/>
    </row>
    <row r="106" spans="1:19" s="10" customFormat="1" ht="232.5" customHeight="1">
      <c r="A106" s="50"/>
      <c r="B106" s="250" t="s">
        <v>145</v>
      </c>
      <c r="C106" s="250"/>
      <c r="D106" s="164" t="s">
        <v>108</v>
      </c>
      <c r="E106" s="164" t="s">
        <v>108</v>
      </c>
      <c r="F106" s="164" t="s">
        <v>164</v>
      </c>
      <c r="G106" s="164" t="s">
        <v>108</v>
      </c>
      <c r="H106" s="164" t="s">
        <v>108</v>
      </c>
      <c r="I106" s="164" t="s">
        <v>108</v>
      </c>
      <c r="J106" s="37"/>
      <c r="S106" s="105"/>
    </row>
    <row r="107" spans="1:19" s="135" customFormat="1" ht="74.25" customHeight="1">
      <c r="A107" s="143">
        <v>3</v>
      </c>
      <c r="B107" s="136" t="s">
        <v>103</v>
      </c>
      <c r="C107" s="137" t="s">
        <v>165</v>
      </c>
      <c r="D107" s="137"/>
      <c r="E107" s="137"/>
      <c r="F107" s="137"/>
      <c r="G107" s="138"/>
      <c r="H107" s="138"/>
      <c r="I107" s="138"/>
      <c r="J107" s="138"/>
      <c r="K107" s="139"/>
      <c r="L107" s="139"/>
      <c r="M107" s="123"/>
      <c r="N107" s="138"/>
      <c r="O107" s="138"/>
      <c r="P107" s="138"/>
      <c r="Q107" s="138"/>
      <c r="S107" s="140"/>
    </row>
    <row r="108" spans="1:19" s="10" customFormat="1" ht="101.25" hidden="1" customHeight="1">
      <c r="A108" s="50"/>
      <c r="B108" s="248" t="s">
        <v>39</v>
      </c>
      <c r="C108" s="249"/>
      <c r="D108" s="237" t="s">
        <v>104</v>
      </c>
      <c r="E108" s="238"/>
      <c r="F108" s="238"/>
      <c r="G108" s="238"/>
      <c r="H108" s="238"/>
      <c r="I108" s="239"/>
      <c r="J108" s="37"/>
      <c r="K108" s="37"/>
      <c r="L108" s="37"/>
      <c r="M108" s="37"/>
      <c r="N108" s="37"/>
      <c r="O108" s="37"/>
      <c r="P108" s="37"/>
      <c r="Q108" s="37"/>
      <c r="S108" s="105"/>
    </row>
    <row r="109" spans="1:19" s="10" customFormat="1" ht="111.75" hidden="1" customHeight="1">
      <c r="A109" s="50"/>
      <c r="B109" s="245" t="str">
        <f>$D$21</f>
        <v>BLACK/WHITE</v>
      </c>
      <c r="C109" s="245" t="str">
        <f t="shared" ref="C109" si="72">$E$58</f>
        <v>BLACK</v>
      </c>
      <c r="D109" s="231" t="s">
        <v>148</v>
      </c>
      <c r="E109" s="232"/>
      <c r="F109" s="232"/>
      <c r="G109" s="232"/>
      <c r="H109" s="232"/>
      <c r="I109" s="233"/>
      <c r="J109" s="37"/>
      <c r="K109" s="37"/>
      <c r="L109" s="37"/>
      <c r="M109" s="37"/>
      <c r="N109" s="37"/>
      <c r="O109" s="37"/>
      <c r="S109" s="105"/>
    </row>
    <row r="110" spans="1:19" s="10" customFormat="1" ht="31.2" customHeight="1">
      <c r="A110" s="50"/>
      <c r="B110" s="50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S110" s="105"/>
    </row>
    <row r="111" spans="1:19" s="84" customFormat="1" ht="76.95" customHeight="1">
      <c r="B111" s="172" t="s">
        <v>70</v>
      </c>
      <c r="C111" s="167"/>
      <c r="D111" s="32"/>
      <c r="E111" s="32"/>
      <c r="F111" s="31"/>
      <c r="G111" s="33"/>
      <c r="H111" s="31"/>
      <c r="I111" s="31"/>
      <c r="J111" s="31"/>
      <c r="K111" s="31"/>
      <c r="L111" s="31"/>
      <c r="M111" s="31"/>
      <c r="N111" s="31"/>
      <c r="O111" s="31"/>
      <c r="P111" s="31"/>
      <c r="Q111" s="34"/>
      <c r="S111" s="107"/>
    </row>
    <row r="112" spans="1:19" s="10" customFormat="1" ht="60" customHeight="1">
      <c r="A112" s="50">
        <v>1</v>
      </c>
      <c r="B112" s="52" t="s">
        <v>49</v>
      </c>
      <c r="C112" s="50"/>
      <c r="D112" s="50"/>
      <c r="G112" s="37"/>
      <c r="N112" s="36"/>
      <c r="O112" s="35"/>
      <c r="P112" s="35"/>
      <c r="Q112" s="36"/>
      <c r="S112" s="105"/>
    </row>
    <row r="113" spans="1:19" s="10" customFormat="1" ht="60" customHeight="1">
      <c r="A113" s="50">
        <v>2</v>
      </c>
      <c r="B113" s="52" t="s">
        <v>60</v>
      </c>
      <c r="C113" s="50"/>
      <c r="D113" s="50"/>
      <c r="G113" s="37"/>
      <c r="N113" s="36"/>
      <c r="O113" s="35"/>
      <c r="P113" s="35"/>
      <c r="Q113" s="36"/>
      <c r="S113" s="105"/>
    </row>
    <row r="114" spans="1:19" s="10" customFormat="1" ht="60" customHeight="1">
      <c r="A114" s="50">
        <v>3</v>
      </c>
      <c r="B114" s="52" t="s">
        <v>61</v>
      </c>
      <c r="C114" s="50"/>
      <c r="D114" s="50"/>
      <c r="G114" s="37"/>
      <c r="N114" s="36"/>
      <c r="O114" s="35"/>
      <c r="P114" s="35"/>
      <c r="Q114" s="36"/>
      <c r="S114" s="105"/>
    </row>
    <row r="115" spans="1:19" s="13" customFormat="1" ht="55.5" customHeight="1">
      <c r="A115" s="11"/>
      <c r="B115" s="38" t="s">
        <v>55</v>
      </c>
      <c r="C115" s="120" t="s">
        <v>90</v>
      </c>
      <c r="D115" s="120" t="s">
        <v>77</v>
      </c>
      <c r="E115" s="120" t="s">
        <v>54</v>
      </c>
      <c r="F115" s="120" t="s">
        <v>10</v>
      </c>
      <c r="G115" s="120" t="s">
        <v>51</v>
      </c>
      <c r="H115" s="120" t="s">
        <v>52</v>
      </c>
      <c r="I115" s="121" t="s">
        <v>82</v>
      </c>
      <c r="J115" s="121" t="s">
        <v>80</v>
      </c>
      <c r="K115" s="133" t="s">
        <v>11</v>
      </c>
      <c r="M115" s="39"/>
      <c r="N115" s="40"/>
      <c r="O115" s="40"/>
      <c r="P115" s="39"/>
      <c r="S115" s="114"/>
    </row>
    <row r="116" spans="1:19" s="13" customFormat="1" ht="55.5" customHeight="1">
      <c r="A116" s="11"/>
      <c r="B116" s="38" t="s">
        <v>56</v>
      </c>
      <c r="C116" s="122">
        <f>+F53</f>
        <v>0</v>
      </c>
      <c r="D116" s="122">
        <f t="shared" ref="D116:J116" si="73">+G53</f>
        <v>0</v>
      </c>
      <c r="E116" s="122">
        <f t="shared" si="73"/>
        <v>0</v>
      </c>
      <c r="F116" s="122">
        <f t="shared" si="73"/>
        <v>3</v>
      </c>
      <c r="G116" s="122">
        <f t="shared" si="73"/>
        <v>0</v>
      </c>
      <c r="H116" s="122">
        <f t="shared" si="73"/>
        <v>0</v>
      </c>
      <c r="I116" s="122">
        <f t="shared" si="73"/>
        <v>0</v>
      </c>
      <c r="J116" s="122">
        <f t="shared" si="73"/>
        <v>0</v>
      </c>
      <c r="K116" s="133">
        <f>SUBTOTAL(9,C116:J116)</f>
        <v>3</v>
      </c>
      <c r="M116" s="39"/>
      <c r="N116" s="40"/>
      <c r="O116" s="40"/>
      <c r="P116" s="39"/>
      <c r="S116" s="114"/>
    </row>
    <row r="117" spans="1:19" s="53" customFormat="1" ht="32.6">
      <c r="G117" s="54"/>
      <c r="S117" s="115"/>
    </row>
    <row r="118" spans="1:19" s="53" customFormat="1" ht="32.6">
      <c r="G118" s="54"/>
      <c r="S118" s="115"/>
    </row>
    <row r="119" spans="1:19" s="53" customFormat="1" ht="32.6">
      <c r="G119" s="54"/>
      <c r="S119" s="115"/>
    </row>
    <row r="120" spans="1:19" s="53" customFormat="1" ht="32.6">
      <c r="G120" s="54"/>
      <c r="S120" s="115"/>
    </row>
    <row r="121" spans="1:19" s="53" customFormat="1" ht="32.6">
      <c r="G121" s="54"/>
      <c r="S121" s="115"/>
    </row>
    <row r="122" spans="1:19" s="53" customFormat="1" ht="32.6">
      <c r="G122" s="54"/>
      <c r="H122" s="41"/>
      <c r="I122" s="41"/>
      <c r="S122" s="115"/>
    </row>
    <row r="123" spans="1:19" s="53" customFormat="1" ht="32.6">
      <c r="G123" s="54"/>
      <c r="H123" s="41"/>
      <c r="I123" s="41"/>
      <c r="S123" s="115"/>
    </row>
  </sheetData>
  <autoFilter ref="A76:U76" xr:uid="{00000000-0009-0000-0000-000000000000}">
    <filterColumn colId="0" showButton="0"/>
    <filterColumn colId="1" showButton="0"/>
    <filterColumn colId="2" showButton="0"/>
    <filterColumn colId="3" showButton="0"/>
    <filterColumn colId="7" showButton="0"/>
    <filterColumn colId="15" showButton="0"/>
  </autoFilter>
  <mergeCells count="98">
    <mergeCell ref="B104:C104"/>
    <mergeCell ref="C97:Q97"/>
    <mergeCell ref="P84:Q84"/>
    <mergeCell ref="B85:E85"/>
    <mergeCell ref="H82:I82"/>
    <mergeCell ref="P82:Q82"/>
    <mergeCell ref="B83:E83"/>
    <mergeCell ref="P83:Q83"/>
    <mergeCell ref="B82:E82"/>
    <mergeCell ref="B106:C106"/>
    <mergeCell ref="B98:I98"/>
    <mergeCell ref="B78:E78"/>
    <mergeCell ref="H78:I78"/>
    <mergeCell ref="B81:E81"/>
    <mergeCell ref="H81:I81"/>
    <mergeCell ref="B91:C91"/>
    <mergeCell ref="B92:I92"/>
    <mergeCell ref="B94:C94"/>
    <mergeCell ref="C88:Q88"/>
    <mergeCell ref="H83:I83"/>
    <mergeCell ref="P85:Q85"/>
    <mergeCell ref="H85:I85"/>
    <mergeCell ref="B84:E84"/>
    <mergeCell ref="H84:I84"/>
    <mergeCell ref="P78:Q78"/>
    <mergeCell ref="N74:Q74"/>
    <mergeCell ref="B74:C74"/>
    <mergeCell ref="B80:E80"/>
    <mergeCell ref="H80:I80"/>
    <mergeCell ref="P80:Q80"/>
    <mergeCell ref="P79:Q79"/>
    <mergeCell ref="P76:Q76"/>
    <mergeCell ref="P77:Q77"/>
    <mergeCell ref="A76:E76"/>
    <mergeCell ref="B77:E77"/>
    <mergeCell ref="H76:I76"/>
    <mergeCell ref="H77:I77"/>
    <mergeCell ref="P81:Q81"/>
    <mergeCell ref="A66:Q66"/>
    <mergeCell ref="A69:Q69"/>
    <mergeCell ref="B67:C67"/>
    <mergeCell ref="A60:Q60"/>
    <mergeCell ref="B65:C65"/>
    <mergeCell ref="N65:Q65"/>
    <mergeCell ref="A63:Q63"/>
    <mergeCell ref="N61:Q61"/>
    <mergeCell ref="B64:C64"/>
    <mergeCell ref="N64:Q64"/>
    <mergeCell ref="B61:C61"/>
    <mergeCell ref="B62:C62"/>
    <mergeCell ref="N62:Q62"/>
    <mergeCell ref="B79:E79"/>
    <mergeCell ref="H79:I79"/>
    <mergeCell ref="N56:Q56"/>
    <mergeCell ref="N58:Q58"/>
    <mergeCell ref="A56:C56"/>
    <mergeCell ref="B58:C58"/>
    <mergeCell ref="B59:C59"/>
    <mergeCell ref="N59:Q59"/>
    <mergeCell ref="A57:Q57"/>
    <mergeCell ref="N1:O1"/>
    <mergeCell ref="P1:Q1"/>
    <mergeCell ref="N2:O2"/>
    <mergeCell ref="P2:Q2"/>
    <mergeCell ref="N3:O3"/>
    <mergeCell ref="P3:Q3"/>
    <mergeCell ref="G5:M8"/>
    <mergeCell ref="D54:Q55"/>
    <mergeCell ref="D11:F11"/>
    <mergeCell ref="B13:F13"/>
    <mergeCell ref="L11:Q11"/>
    <mergeCell ref="D8:F8"/>
    <mergeCell ref="D109:I109"/>
    <mergeCell ref="B89:I89"/>
    <mergeCell ref="D90:I90"/>
    <mergeCell ref="D91:I91"/>
    <mergeCell ref="B93:C93"/>
    <mergeCell ref="B109:C109"/>
    <mergeCell ref="B103:C103"/>
    <mergeCell ref="D108:I108"/>
    <mergeCell ref="B108:C108"/>
    <mergeCell ref="B100:C100"/>
    <mergeCell ref="B99:C99"/>
    <mergeCell ref="D99:I99"/>
    <mergeCell ref="D100:I100"/>
    <mergeCell ref="B102:I102"/>
    <mergeCell ref="B90:C90"/>
    <mergeCell ref="B105:C105"/>
    <mergeCell ref="N67:Q67"/>
    <mergeCell ref="B68:C68"/>
    <mergeCell ref="N68:Q68"/>
    <mergeCell ref="A72:Q72"/>
    <mergeCell ref="B73:C73"/>
    <mergeCell ref="N73:Q73"/>
    <mergeCell ref="B70:C70"/>
    <mergeCell ref="N70:Q70"/>
    <mergeCell ref="B71:C71"/>
    <mergeCell ref="N71:Q71"/>
  </mergeCells>
  <phoneticPr fontId="64" type="noConversion"/>
  <conditionalFormatting sqref="F77:F85">
    <cfRule type="duplicateValues" dxfId="9" priority="32"/>
  </conditionalFormatting>
  <conditionalFormatting sqref="F77:G77">
    <cfRule type="cellIs" dxfId="8" priority="17" operator="lessThan">
      <formula>0</formula>
    </cfRule>
  </conditionalFormatting>
  <conditionalFormatting sqref="G77">
    <cfRule type="duplicateValues" dxfId="7" priority="34"/>
    <cfRule type="duplicateValues" dxfId="6" priority="35"/>
    <cfRule type="duplicateValues" dxfId="5" priority="36"/>
    <cfRule type="duplicateValues" dxfId="4" priority="37"/>
  </conditionalFormatting>
  <conditionalFormatting sqref="G82">
    <cfRule type="duplicateValues" dxfId="3" priority="8"/>
  </conditionalFormatting>
  <conditionalFormatting sqref="G83">
    <cfRule type="duplicateValues" dxfId="2" priority="6"/>
  </conditionalFormatting>
  <conditionalFormatting sqref="G84">
    <cfRule type="duplicateValues" dxfId="1" priority="2"/>
  </conditionalFormatting>
  <conditionalFormatting sqref="G85">
    <cfRule type="duplicateValues" dxfId="0" priority="1"/>
  </conditionalFormatting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85" max="16" man="1"/>
    <brk id="106" max="16" man="1"/>
    <brk id="12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0"/>
  <sheetViews>
    <sheetView view="pageBreakPreview" zoomScale="25" zoomScaleNormal="40" zoomScaleSheetLayoutView="25" zoomScalePageLayoutView="25" workbookViewId="0">
      <pane ySplit="5" topLeftCell="A28" activePane="bottomLeft" state="frozen"/>
      <selection activeCell="D65" sqref="D65"/>
      <selection pane="bottomLeft" activeCell="O30" sqref="O30"/>
    </sheetView>
  </sheetViews>
  <sheetFormatPr defaultColWidth="9.3046875" defaultRowHeight="23.15"/>
  <cols>
    <col min="1" max="1" width="73.69140625" style="161" customWidth="1"/>
    <col min="2" max="2" width="97.53515625" style="162" hidden="1" customWidth="1"/>
    <col min="3" max="3" width="188.3828125" style="162" customWidth="1"/>
    <col min="4" max="16384" width="9.3046875" style="162"/>
  </cols>
  <sheetData>
    <row r="1" spans="1:8" s="146" customFormat="1" ht="134.25" customHeight="1">
      <c r="A1" s="144"/>
      <c r="B1" s="145"/>
      <c r="C1" s="145"/>
    </row>
    <row r="2" spans="1:8" s="146" customFormat="1" ht="37.5" customHeight="1">
      <c r="A2" s="145" t="str">
        <f>'[2]1. CUTTING '!B6</f>
        <v xml:space="preserve">JOB NUMBER:  </v>
      </c>
      <c r="B2" s="145" t="str">
        <f>'[3]1. CUTTING'!D6</f>
        <v>C21  SS24  G2693</v>
      </c>
      <c r="C2" s="145" t="str">
        <f>'1. CUTTING DOCKET'!$D$6</f>
        <v>K06  SP26  S2840</v>
      </c>
    </row>
    <row r="3" spans="1:8" s="146" customFormat="1" ht="37.5" customHeight="1">
      <c r="A3" s="147" t="str">
        <f>'[2]1. CUTTING '!B7</f>
        <v xml:space="preserve">STYLE NUMBER: </v>
      </c>
      <c r="B3" s="148" t="str">
        <f>'[3]1. CUTTING'!D7</f>
        <v>CRTZ-1206</v>
      </c>
      <c r="C3" s="145" t="str">
        <f>'1. CUTTING DOCKET'!D7</f>
        <v>C0074-SHR001</v>
      </c>
    </row>
    <row r="4" spans="1:8" s="146" customFormat="1" ht="37.5" customHeight="1">
      <c r="A4" s="147" t="str">
        <f>'[2]1. CUTTING '!B8</f>
        <v xml:space="preserve">STYLE NAME : </v>
      </c>
      <c r="B4" s="145" t="str">
        <f>'[3]1. CUTTING'!D8</f>
        <v>ALCATRAZ HOODIE 2024 OFF WHITE</v>
      </c>
      <c r="C4" s="145" t="str">
        <f>'1. CUTTING DOCKET'!D8</f>
        <v>TOUCHDOWN SHORT</v>
      </c>
    </row>
    <row r="5" spans="1:8" s="146" customFormat="1" ht="76.2" customHeight="1">
      <c r="A5" s="149"/>
      <c r="B5" s="150" t="str">
        <f>'[3]1. CUTTING'!A33</f>
        <v>CREAM</v>
      </c>
      <c r="C5" s="150" t="str">
        <f>'1. CUTTING DOCKET'!$D$18</f>
        <v>BLACK/WHITE</v>
      </c>
    </row>
    <row r="6" spans="1:8" s="153" customFormat="1" ht="89.25" customHeight="1">
      <c r="A6" s="151" t="s">
        <v>32</v>
      </c>
      <c r="B6" s="152" t="str">
        <f t="shared" ref="B6" si="0">B5</f>
        <v>CREAM</v>
      </c>
      <c r="C6" s="152" t="str">
        <f>'1. CUTTING DOCKET'!E58</f>
        <v>BLACK</v>
      </c>
    </row>
    <row r="7" spans="1:8" s="153" customFormat="1" ht="143.25" customHeight="1">
      <c r="A7" s="154" t="s">
        <v>33</v>
      </c>
      <c r="B7" s="305" t="str">
        <f>'1. CUTTING DOCKET'!$L$11</f>
        <v>HM23016_MESH 100% POLY 224GSM *DOUBLED*, 165CM</v>
      </c>
      <c r="C7" s="306"/>
    </row>
    <row r="8" spans="1:8" s="153" customFormat="1" ht="321" customHeight="1">
      <c r="A8" s="155" t="str">
        <f>'1. CUTTING DOCKET'!D58</f>
        <v>VẢI CHÍNH + VẢI LÓT</v>
      </c>
      <c r="B8" s="156"/>
      <c r="C8" s="163"/>
      <c r="H8" s="157"/>
    </row>
    <row r="9" spans="1:8" s="153" customFormat="1" ht="229.5" customHeight="1">
      <c r="A9" s="151" t="str">
        <f>'1. CUTTING DOCKET'!$B$59</f>
        <v>100% TRCOT</v>
      </c>
      <c r="B9" s="151" t="str">
        <f>'[3]1. CUTTING'!E35</f>
        <v>CREAM</v>
      </c>
      <c r="C9" s="151" t="str">
        <f>C6</f>
        <v>BLACK</v>
      </c>
    </row>
    <row r="10" spans="1:8" s="153" customFormat="1" ht="241.2" customHeight="1">
      <c r="A10" s="155" t="str">
        <f>'1. CUTTING DOCKET'!$D$59</f>
        <v>PHỐI SƯỜN</v>
      </c>
      <c r="B10" s="156"/>
      <c r="C10" s="163"/>
    </row>
    <row r="11" spans="1:8" s="153" customFormat="1" ht="41.15" hidden="1">
      <c r="A11" s="151" t="e">
        <f>'[3]1. CUTTING'!#REF!</f>
        <v>#REF!</v>
      </c>
      <c r="B11" s="151" t="str">
        <f>'[3]1. CUTTING'!E37</f>
        <v>BABY BLUE</v>
      </c>
      <c r="C11" s="151" t="e">
        <f>'[3]1. CUTTING'!#REF!</f>
        <v>#REF!</v>
      </c>
    </row>
    <row r="12" spans="1:8" s="153" customFormat="1" ht="241.2" hidden="1" customHeight="1">
      <c r="A12" s="155" t="e">
        <f>'[3]1. CUTTING'!#REF!</f>
        <v>#REF!</v>
      </c>
      <c r="B12" s="156"/>
      <c r="C12" s="156"/>
    </row>
    <row r="13" spans="1:8" s="153" customFormat="1" ht="72.75" customHeight="1">
      <c r="A13" s="151" t="str">
        <f>'[3]1. CUTTING'!B42</f>
        <v>CHỈ 40/2</v>
      </c>
      <c r="B13" s="158" t="str">
        <f>'[3]1. CUTTING'!F42</f>
        <v>WHITE</v>
      </c>
      <c r="C13" s="158" t="str">
        <f>'1. CUTTING DOCKET'!$F$77</f>
        <v>BLACK/WHITE</v>
      </c>
    </row>
    <row r="14" spans="1:8" s="153" customFormat="1" ht="100.5" customHeight="1">
      <c r="A14" s="155" t="s">
        <v>105</v>
      </c>
      <c r="B14" s="159"/>
      <c r="C14" s="159" t="str">
        <f>'1. CUTTING DOCKET'!$G$77</f>
        <v>BLACK/WHITE</v>
      </c>
    </row>
    <row r="15" spans="1:8" s="153" customFormat="1" ht="85.5" customHeight="1">
      <c r="A15" s="151" t="str">
        <f>'1. CUTTING DOCKET'!$B$78</f>
        <v>DÂY TAPE KL-001</v>
      </c>
      <c r="B15" s="307" t="str">
        <f>'1. CUTTING DOCKET'!$F$78</f>
        <v>BLACK</v>
      </c>
      <c r="C15" s="308"/>
    </row>
    <row r="16" spans="1:8" s="153" customFormat="1" ht="291.64999999999998" customHeight="1">
      <c r="A16" s="160" t="s">
        <v>166</v>
      </c>
      <c r="B16" s="309"/>
      <c r="C16" s="310"/>
    </row>
    <row r="17" spans="1:3" s="153" customFormat="1" ht="85.5" customHeight="1">
      <c r="A17" s="151" t="str">
        <f>'1. CUTTING DOCKET'!$B$79</f>
        <v xml:space="preserve">NHÃN CHÍNH </v>
      </c>
      <c r="B17" s="307" t="str">
        <f>'1. CUTTING DOCKET'!$F$78</f>
        <v>BLACK</v>
      </c>
      <c r="C17" s="308"/>
    </row>
    <row r="18" spans="1:3" s="153" customFormat="1" ht="291.64999999999998" customHeight="1">
      <c r="A18" s="160" t="s">
        <v>126</v>
      </c>
      <c r="B18" s="309"/>
      <c r="C18" s="310"/>
    </row>
    <row r="19" spans="1:3" s="153" customFormat="1" ht="210.75" customHeight="1">
      <c r="A19" s="151" t="str">
        <f>'1. CUTTING DOCKET'!$B$80</f>
        <v xml:space="preserve">NHÃN SIZE </v>
      </c>
      <c r="B19" s="307" t="str">
        <f>'1. CUTTING DOCKET'!$F$80</f>
        <v>BLACK</v>
      </c>
      <c r="C19" s="308"/>
    </row>
    <row r="20" spans="1:3" s="153" customFormat="1" ht="300.75" customHeight="1">
      <c r="A20" s="160" t="s">
        <v>127</v>
      </c>
      <c r="B20" s="311"/>
      <c r="C20" s="312"/>
    </row>
    <row r="21" spans="1:3" s="153" customFormat="1" ht="210.75" customHeight="1">
      <c r="A21" s="151" t="str">
        <f>'1. CUTTING DOCKET'!$B$81</f>
        <v>NHÃN TRANG TRÍ</v>
      </c>
      <c r="B21" s="307" t="str">
        <f>'1. CUTTING DOCKET'!$F$80</f>
        <v>BLACK</v>
      </c>
      <c r="C21" s="308"/>
    </row>
    <row r="22" spans="1:3" s="153" customFormat="1" ht="300.75" customHeight="1">
      <c r="A22" s="160" t="s">
        <v>167</v>
      </c>
      <c r="B22" s="311"/>
      <c r="C22" s="312"/>
    </row>
    <row r="23" spans="1:3" s="153" customFormat="1" ht="210.75" customHeight="1">
      <c r="A23" s="151" t="str">
        <f>'1. CUTTING DOCKET'!$B$82</f>
        <v>NHÃN THÀNH PHẦN</v>
      </c>
      <c r="B23" s="307" t="str">
        <f>'1. CUTTING DOCKET'!$F$82</f>
        <v>WHITE</v>
      </c>
      <c r="C23" s="308"/>
    </row>
    <row r="24" spans="1:3" s="153" customFormat="1" ht="300.75" customHeight="1">
      <c r="A24" s="160" t="s">
        <v>168</v>
      </c>
      <c r="B24" s="311"/>
      <c r="C24" s="312"/>
    </row>
    <row r="25" spans="1:3" s="153" customFormat="1" ht="210.75" customHeight="1">
      <c r="A25" s="151" t="str">
        <f>'1. CUTTING DOCKET'!$B$83</f>
        <v>DÂY LUỒN LƯNG</v>
      </c>
      <c r="B25" s="307" t="str">
        <f>'1. CUTTING DOCKET'!$F$83</f>
        <v>BLACK</v>
      </c>
      <c r="C25" s="308"/>
    </row>
    <row r="26" spans="1:3" s="153" customFormat="1" ht="300.75" customHeight="1">
      <c r="A26" s="160" t="s">
        <v>169</v>
      </c>
      <c r="B26" s="311"/>
      <c r="C26" s="312"/>
    </row>
    <row r="27" spans="1:3" s="153" customFormat="1" ht="210.75" customHeight="1">
      <c r="A27" s="151" t="str">
        <f>'1. CUTTING DOCKET'!$B$84</f>
        <v>MẮT CÁO</v>
      </c>
      <c r="B27" s="307" t="str">
        <f>'1. CUTTING DOCKET'!$F$84</f>
        <v>GREY</v>
      </c>
      <c r="C27" s="308"/>
    </row>
    <row r="28" spans="1:3" s="153" customFormat="1" ht="300.75" customHeight="1">
      <c r="A28" s="160" t="s">
        <v>169</v>
      </c>
      <c r="B28" s="311"/>
      <c r="C28" s="312"/>
    </row>
    <row r="29" spans="1:3" s="153" customFormat="1" ht="210.75" customHeight="1">
      <c r="A29" s="151" t="str">
        <f>'1. CUTTING DOCKET'!$B$85</f>
        <v>THUN LƯNG</v>
      </c>
      <c r="B29" s="307" t="str">
        <f>'1. CUTTING DOCKET'!$F$85</f>
        <v>JET BLACK</v>
      </c>
      <c r="C29" s="308"/>
    </row>
    <row r="30" spans="1:3" s="153" customFormat="1" ht="300.75" customHeight="1">
      <c r="A30" s="160" t="s">
        <v>169</v>
      </c>
      <c r="B30" s="311"/>
      <c r="C30" s="312"/>
    </row>
  </sheetData>
  <mergeCells count="17">
    <mergeCell ref="B27:C27"/>
    <mergeCell ref="B28:C28"/>
    <mergeCell ref="B29:C29"/>
    <mergeCell ref="B30:C30"/>
    <mergeCell ref="B26:C26"/>
    <mergeCell ref="B21:C21"/>
    <mergeCell ref="B22:C22"/>
    <mergeCell ref="B23:C23"/>
    <mergeCell ref="B24:C24"/>
    <mergeCell ref="B25:C25"/>
    <mergeCell ref="B7:C7"/>
    <mergeCell ref="B15:C15"/>
    <mergeCell ref="B16:C16"/>
    <mergeCell ref="B19:C19"/>
    <mergeCell ref="B20:C20"/>
    <mergeCell ref="B17:C17"/>
    <mergeCell ref="B18:C18"/>
  </mergeCells>
  <printOptions horizontalCentered="1"/>
  <pageMargins left="0.25" right="0" top="0.35416666699999999" bottom="0.25" header="0" footer="0"/>
  <pageSetup paperSize="9" scale="38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4" manualBreakCount="4">
    <brk id="16" max="2" man="1"/>
    <brk id="22" max="2" man="1"/>
    <brk id="28" max="2" man="1"/>
    <brk id="39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8004-0195-4BA8-8A24-580DB83FDB7B}">
  <dimension ref="A1:T46"/>
  <sheetViews>
    <sheetView view="pageBreakPreview" topLeftCell="A37" zoomScaleNormal="55" zoomScaleSheetLayoutView="100" workbookViewId="0">
      <selection activeCell="D32" sqref="D32"/>
    </sheetView>
  </sheetViews>
  <sheetFormatPr defaultColWidth="8.69140625" defaultRowHeight="12.9"/>
  <cols>
    <col min="1" max="5" width="5.69140625" style="187" customWidth="1"/>
    <col min="6" max="6" width="9.53515625" style="187" customWidth="1"/>
    <col min="7" max="7" width="45.3046875" style="218" customWidth="1"/>
    <col min="8" max="8" width="5.69140625" style="187" customWidth="1"/>
    <col min="9" max="9" width="9.3046875" style="187" customWidth="1"/>
    <col min="10" max="10" width="9.84375" style="187" customWidth="1"/>
    <col min="11" max="16" width="12.3828125" style="187" customWidth="1"/>
    <col min="17" max="21" width="5.69140625" style="187" customWidth="1"/>
    <col min="22" max="16384" width="8.69140625" style="187"/>
  </cols>
  <sheetData>
    <row r="1" spans="1:18">
      <c r="A1" s="319"/>
      <c r="B1" s="320"/>
      <c r="C1" s="320"/>
      <c r="D1" s="320"/>
      <c r="E1" s="320"/>
      <c r="F1" s="320"/>
      <c r="G1" s="320"/>
      <c r="H1" s="320"/>
      <c r="I1" s="320"/>
      <c r="J1" s="186" t="s">
        <v>128</v>
      </c>
      <c r="K1" s="186"/>
      <c r="L1" s="327" t="s">
        <v>170</v>
      </c>
      <c r="M1" s="328"/>
      <c r="N1" s="319"/>
      <c r="O1" s="320"/>
      <c r="P1" s="320"/>
      <c r="Q1" s="320"/>
      <c r="R1" s="329"/>
    </row>
    <row r="2" spans="1:18" ht="4.95" customHeight="1">
      <c r="A2" s="321"/>
      <c r="B2" s="322"/>
      <c r="C2" s="322"/>
      <c r="D2" s="322"/>
      <c r="E2" s="322"/>
      <c r="F2" s="322"/>
      <c r="G2" s="322"/>
      <c r="H2" s="322"/>
      <c r="I2" s="322"/>
      <c r="N2" s="321"/>
      <c r="O2" s="322"/>
      <c r="P2" s="322"/>
      <c r="Q2" s="322"/>
      <c r="R2" s="330"/>
    </row>
    <row r="3" spans="1:18">
      <c r="A3" s="321"/>
      <c r="B3" s="322"/>
      <c r="C3" s="322"/>
      <c r="D3" s="322"/>
      <c r="E3" s="322"/>
      <c r="F3" s="322"/>
      <c r="G3" s="322"/>
      <c r="H3" s="322"/>
      <c r="I3" s="322"/>
      <c r="J3" s="189" t="s">
        <v>129</v>
      </c>
      <c r="K3" s="189"/>
      <c r="L3" s="323"/>
      <c r="M3" s="323"/>
      <c r="N3" s="321"/>
      <c r="O3" s="322"/>
      <c r="P3" s="322"/>
      <c r="Q3" s="322"/>
      <c r="R3" s="330"/>
    </row>
    <row r="4" spans="1:18" ht="4.95" customHeight="1">
      <c r="A4" s="321"/>
      <c r="B4" s="322"/>
      <c r="C4" s="322"/>
      <c r="D4" s="322"/>
      <c r="E4" s="322"/>
      <c r="F4" s="322"/>
      <c r="G4" s="322"/>
      <c r="H4" s="322"/>
      <c r="I4" s="322"/>
      <c r="N4" s="321"/>
      <c r="O4" s="322"/>
      <c r="P4" s="322"/>
      <c r="Q4" s="322"/>
      <c r="R4" s="330"/>
    </row>
    <row r="5" spans="1:18">
      <c r="A5" s="321"/>
      <c r="B5" s="322"/>
      <c r="C5" s="322"/>
      <c r="D5" s="322"/>
      <c r="E5" s="322"/>
      <c r="F5" s="322"/>
      <c r="G5" s="322"/>
      <c r="H5" s="322"/>
      <c r="I5" s="322"/>
      <c r="J5" s="189" t="s">
        <v>130</v>
      </c>
      <c r="K5" s="189"/>
      <c r="L5" s="323" t="s">
        <v>149</v>
      </c>
      <c r="M5" s="323"/>
      <c r="N5" s="321"/>
      <c r="O5" s="322"/>
      <c r="P5" s="322"/>
      <c r="Q5" s="322"/>
      <c r="R5" s="330"/>
    </row>
    <row r="6" spans="1:18" ht="4.95" customHeight="1">
      <c r="A6" s="321"/>
      <c r="B6" s="322"/>
      <c r="C6" s="322"/>
      <c r="D6" s="322"/>
      <c r="E6" s="322"/>
      <c r="F6" s="322"/>
      <c r="G6" s="322"/>
      <c r="H6" s="322"/>
      <c r="I6" s="322"/>
      <c r="N6" s="321"/>
      <c r="O6" s="322"/>
      <c r="P6" s="322"/>
      <c r="Q6" s="322"/>
      <c r="R6" s="330"/>
    </row>
    <row r="7" spans="1:18">
      <c r="A7" s="321"/>
      <c r="B7" s="322"/>
      <c r="C7" s="322"/>
      <c r="D7" s="322"/>
      <c r="E7" s="322"/>
      <c r="F7" s="322"/>
      <c r="G7" s="322"/>
      <c r="H7" s="322"/>
      <c r="I7" s="322"/>
      <c r="J7" s="189" t="s">
        <v>131</v>
      </c>
      <c r="K7" s="189"/>
      <c r="L7" s="323" t="s">
        <v>132</v>
      </c>
      <c r="M7" s="334"/>
      <c r="N7" s="321"/>
      <c r="O7" s="322"/>
      <c r="P7" s="322"/>
      <c r="Q7" s="322"/>
      <c r="R7" s="330"/>
    </row>
    <row r="8" spans="1:18" ht="4.95" customHeight="1">
      <c r="A8" s="190"/>
      <c r="N8" s="321"/>
      <c r="O8" s="322"/>
      <c r="P8" s="322"/>
      <c r="Q8" s="322"/>
      <c r="R8" s="330"/>
    </row>
    <row r="9" spans="1:18">
      <c r="A9" s="191" t="s">
        <v>133</v>
      </c>
      <c r="B9" s="189"/>
      <c r="C9" s="192"/>
      <c r="D9" s="323" t="s">
        <v>119</v>
      </c>
      <c r="E9" s="323"/>
      <c r="F9" s="323"/>
      <c r="G9" s="323"/>
      <c r="H9" s="323"/>
      <c r="I9" s="323"/>
      <c r="J9" s="193"/>
      <c r="L9" s="322"/>
      <c r="M9" s="330"/>
      <c r="N9" s="321"/>
      <c r="O9" s="322"/>
      <c r="P9" s="322"/>
      <c r="Q9" s="322"/>
      <c r="R9" s="330"/>
    </row>
    <row r="10" spans="1:18" ht="4.95" customHeight="1">
      <c r="A10" s="190"/>
      <c r="N10" s="321"/>
      <c r="O10" s="322"/>
      <c r="P10" s="322"/>
      <c r="Q10" s="322"/>
      <c r="R10" s="330"/>
    </row>
    <row r="11" spans="1:18">
      <c r="A11" s="191" t="s">
        <v>134</v>
      </c>
      <c r="B11" s="189"/>
      <c r="C11" s="192"/>
      <c r="D11" s="323" t="s">
        <v>171</v>
      </c>
      <c r="E11" s="323"/>
      <c r="F11" s="323"/>
      <c r="G11" s="323"/>
      <c r="H11" s="323"/>
      <c r="I11" s="323"/>
      <c r="J11" s="193"/>
      <c r="L11" s="322"/>
      <c r="M11" s="330"/>
      <c r="N11" s="321"/>
      <c r="O11" s="322"/>
      <c r="P11" s="322"/>
      <c r="Q11" s="322"/>
      <c r="R11" s="330"/>
    </row>
    <row r="12" spans="1:18" ht="4.95" customHeight="1">
      <c r="A12" s="190"/>
      <c r="N12" s="321"/>
      <c r="O12" s="322"/>
      <c r="P12" s="322"/>
      <c r="Q12" s="322"/>
      <c r="R12" s="330"/>
    </row>
    <row r="13" spans="1:18">
      <c r="A13" s="191" t="s">
        <v>135</v>
      </c>
      <c r="B13" s="189"/>
      <c r="C13" s="192"/>
      <c r="D13" s="324" t="s">
        <v>172</v>
      </c>
      <c r="E13" s="324"/>
      <c r="F13" s="324"/>
      <c r="G13" s="324"/>
      <c r="H13" s="324"/>
      <c r="I13" s="324"/>
      <c r="J13" s="193"/>
      <c r="L13" s="322"/>
      <c r="M13" s="330"/>
      <c r="N13" s="321"/>
      <c r="O13" s="322"/>
      <c r="P13" s="322"/>
      <c r="Q13" s="322"/>
      <c r="R13" s="330"/>
    </row>
    <row r="14" spans="1:18" ht="4.95" customHeight="1">
      <c r="A14" s="190"/>
      <c r="N14" s="321"/>
      <c r="O14" s="322"/>
      <c r="P14" s="322"/>
      <c r="Q14" s="322"/>
      <c r="R14" s="330"/>
    </row>
    <row r="15" spans="1:18">
      <c r="A15" s="191" t="s">
        <v>136</v>
      </c>
      <c r="B15" s="189"/>
      <c r="C15" s="189"/>
      <c r="D15" s="323"/>
      <c r="E15" s="323"/>
      <c r="F15" s="323"/>
      <c r="G15" s="323"/>
      <c r="H15" s="323"/>
      <c r="I15" s="323"/>
      <c r="N15" s="321"/>
      <c r="O15" s="322"/>
      <c r="P15" s="322"/>
      <c r="Q15" s="322"/>
      <c r="R15" s="330"/>
    </row>
    <row r="16" spans="1:18" ht="4.95" customHeight="1" thickBot="1">
      <c r="A16" s="194"/>
      <c r="B16" s="194"/>
      <c r="C16" s="194"/>
      <c r="D16" s="194"/>
      <c r="E16" s="194"/>
      <c r="F16" s="194"/>
      <c r="G16" s="219"/>
      <c r="H16" s="194"/>
      <c r="I16" s="194"/>
      <c r="J16" s="194"/>
      <c r="K16" s="194"/>
      <c r="L16" s="194"/>
      <c r="M16" s="194"/>
      <c r="N16" s="331"/>
      <c r="O16" s="332"/>
      <c r="P16" s="332"/>
      <c r="Q16" s="332"/>
      <c r="R16" s="333"/>
    </row>
    <row r="17" spans="1:20" ht="17.600000000000001" thickTop="1" thickBot="1">
      <c r="A17" s="325" t="s">
        <v>173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6"/>
      <c r="S17" s="202"/>
      <c r="T17" s="202"/>
    </row>
    <row r="18" spans="1:20" s="225" customFormat="1" ht="33" customHeight="1" thickTop="1" thickBot="1">
      <c r="A18" s="313" t="s">
        <v>137</v>
      </c>
      <c r="B18" s="314"/>
      <c r="C18" s="314"/>
      <c r="D18" s="314"/>
      <c r="E18" s="314"/>
      <c r="F18" s="315"/>
      <c r="G18" s="185" t="s">
        <v>138</v>
      </c>
      <c r="H18" s="182" t="s">
        <v>139</v>
      </c>
      <c r="I18" s="182" t="s">
        <v>140</v>
      </c>
      <c r="J18" s="182" t="s">
        <v>141</v>
      </c>
      <c r="K18" s="182" t="s">
        <v>77</v>
      </c>
      <c r="L18" s="182" t="s">
        <v>54</v>
      </c>
      <c r="M18" s="183" t="s">
        <v>10</v>
      </c>
      <c r="N18" s="182" t="s">
        <v>51</v>
      </c>
      <c r="O18" s="182" t="s">
        <v>52</v>
      </c>
      <c r="P18" s="182" t="s">
        <v>53</v>
      </c>
      <c r="Q18" s="182"/>
      <c r="R18" s="182"/>
      <c r="S18" s="184" t="s">
        <v>115</v>
      </c>
      <c r="T18" s="181" t="s">
        <v>54</v>
      </c>
    </row>
    <row r="19" spans="1:20" ht="30" customHeight="1" thickTop="1">
      <c r="A19" s="203" t="s">
        <v>174</v>
      </c>
      <c r="B19" s="204"/>
      <c r="C19" s="204"/>
      <c r="D19" s="204"/>
      <c r="E19" s="204"/>
      <c r="F19" s="205"/>
      <c r="G19" s="220" t="s">
        <v>175</v>
      </c>
      <c r="H19" s="206">
        <v>1</v>
      </c>
      <c r="I19" s="206">
        <v>5</v>
      </c>
      <c r="J19" s="206">
        <v>2</v>
      </c>
      <c r="K19" s="206">
        <f t="shared" ref="K19:K27" si="0">L19-I19</f>
        <v>73</v>
      </c>
      <c r="L19" s="206">
        <f t="shared" ref="L19:L27" si="1">M19-I19</f>
        <v>78</v>
      </c>
      <c r="M19" s="207">
        <v>83</v>
      </c>
      <c r="N19" s="206">
        <f t="shared" ref="N19:N27" si="2">M19+I19</f>
        <v>88</v>
      </c>
      <c r="O19" s="206">
        <f t="shared" ref="O19:O27" si="3">N19+I19</f>
        <v>93</v>
      </c>
      <c r="P19" s="206">
        <f t="shared" ref="P19:P27" si="4">O19+I19</f>
        <v>98</v>
      </c>
      <c r="Q19" s="206"/>
      <c r="R19" s="206"/>
      <c r="S19" s="208"/>
      <c r="T19" s="202">
        <v>78</v>
      </c>
    </row>
    <row r="20" spans="1:20" ht="30" customHeight="1">
      <c r="A20" s="209" t="s">
        <v>176</v>
      </c>
      <c r="B20" s="210"/>
      <c r="C20" s="210"/>
      <c r="D20" s="210"/>
      <c r="E20" s="210"/>
      <c r="F20" s="211"/>
      <c r="G20" s="221" t="s">
        <v>177</v>
      </c>
      <c r="H20" s="212" t="s">
        <v>115</v>
      </c>
      <c r="I20" s="206">
        <v>5</v>
      </c>
      <c r="J20" s="206" t="s">
        <v>178</v>
      </c>
      <c r="K20" s="206">
        <f t="shared" si="0"/>
        <v>105</v>
      </c>
      <c r="L20" s="206">
        <f t="shared" si="1"/>
        <v>110</v>
      </c>
      <c r="M20" s="207">
        <v>115</v>
      </c>
      <c r="N20" s="206">
        <f t="shared" si="2"/>
        <v>120</v>
      </c>
      <c r="O20" s="206">
        <f t="shared" si="3"/>
        <v>125</v>
      </c>
      <c r="P20" s="206">
        <f t="shared" si="4"/>
        <v>130</v>
      </c>
      <c r="Q20" s="206"/>
      <c r="R20" s="206"/>
      <c r="S20" s="208"/>
      <c r="T20" s="202">
        <v>110</v>
      </c>
    </row>
    <row r="21" spans="1:20" ht="30" customHeight="1">
      <c r="A21" s="209" t="s">
        <v>179</v>
      </c>
      <c r="B21" s="210"/>
      <c r="C21" s="210"/>
      <c r="D21" s="210"/>
      <c r="E21" s="210"/>
      <c r="F21" s="211"/>
      <c r="G21" s="221" t="s">
        <v>180</v>
      </c>
      <c r="H21" s="212">
        <v>2</v>
      </c>
      <c r="I21" s="206">
        <v>5</v>
      </c>
      <c r="J21" s="206">
        <v>2</v>
      </c>
      <c r="K21" s="206">
        <f t="shared" si="0"/>
        <v>110</v>
      </c>
      <c r="L21" s="206">
        <f t="shared" si="1"/>
        <v>115</v>
      </c>
      <c r="M21" s="207">
        <v>120</v>
      </c>
      <c r="N21" s="206">
        <f t="shared" si="2"/>
        <v>125</v>
      </c>
      <c r="O21" s="206">
        <f t="shared" si="3"/>
        <v>130</v>
      </c>
      <c r="P21" s="206">
        <f t="shared" si="4"/>
        <v>135</v>
      </c>
      <c r="Q21" s="212"/>
      <c r="R21" s="206"/>
      <c r="S21" s="208"/>
      <c r="T21" s="202">
        <v>115</v>
      </c>
    </row>
    <row r="22" spans="1:20" ht="30" customHeight="1">
      <c r="A22" s="209" t="s">
        <v>181</v>
      </c>
      <c r="B22" s="210"/>
      <c r="C22" s="210"/>
      <c r="D22" s="210"/>
      <c r="E22" s="210"/>
      <c r="F22" s="211"/>
      <c r="G22" s="221" t="s">
        <v>182</v>
      </c>
      <c r="H22" s="212">
        <v>3</v>
      </c>
      <c r="I22" s="206">
        <v>2.2000000000000002</v>
      </c>
      <c r="J22" s="206">
        <v>1</v>
      </c>
      <c r="K22" s="206">
        <f t="shared" si="0"/>
        <v>72.099999999999994</v>
      </c>
      <c r="L22" s="206">
        <f t="shared" si="1"/>
        <v>74.3</v>
      </c>
      <c r="M22" s="207">
        <v>76.5</v>
      </c>
      <c r="N22" s="206">
        <f t="shared" si="2"/>
        <v>78.7</v>
      </c>
      <c r="O22" s="206">
        <f t="shared" si="3"/>
        <v>80.900000000000006</v>
      </c>
      <c r="P22" s="206">
        <f t="shared" si="4"/>
        <v>83.100000000000009</v>
      </c>
      <c r="Q22" s="206"/>
      <c r="R22" s="212"/>
      <c r="S22" s="208"/>
      <c r="T22" s="202">
        <v>74</v>
      </c>
    </row>
    <row r="23" spans="1:20" ht="30" customHeight="1">
      <c r="A23" s="209" t="s">
        <v>183</v>
      </c>
      <c r="B23" s="210"/>
      <c r="C23" s="210"/>
      <c r="D23" s="210"/>
      <c r="E23" s="210"/>
      <c r="F23" s="211"/>
      <c r="G23" s="221" t="s">
        <v>142</v>
      </c>
      <c r="H23" s="212">
        <v>4</v>
      </c>
      <c r="I23" s="206">
        <v>2</v>
      </c>
      <c r="J23" s="206">
        <v>1</v>
      </c>
      <c r="K23" s="206">
        <f t="shared" si="0"/>
        <v>68</v>
      </c>
      <c r="L23" s="206">
        <f t="shared" si="1"/>
        <v>70</v>
      </c>
      <c r="M23" s="207">
        <v>72</v>
      </c>
      <c r="N23" s="206">
        <f t="shared" si="2"/>
        <v>74</v>
      </c>
      <c r="O23" s="206">
        <f t="shared" si="3"/>
        <v>76</v>
      </c>
      <c r="P23" s="206">
        <f t="shared" si="4"/>
        <v>78</v>
      </c>
      <c r="Q23" s="206"/>
      <c r="R23" s="212"/>
      <c r="S23" s="208"/>
      <c r="T23" s="202">
        <v>70</v>
      </c>
    </row>
    <row r="24" spans="1:20" ht="30" customHeight="1">
      <c r="A24" s="209" t="s">
        <v>184</v>
      </c>
      <c r="B24" s="210"/>
      <c r="C24" s="210"/>
      <c r="D24" s="210"/>
      <c r="E24" s="210"/>
      <c r="F24" s="211"/>
      <c r="G24" s="221" t="s">
        <v>185</v>
      </c>
      <c r="H24" s="212">
        <v>5</v>
      </c>
      <c r="I24" s="206">
        <v>1</v>
      </c>
      <c r="J24" s="206">
        <v>2</v>
      </c>
      <c r="K24" s="206">
        <f t="shared" si="0"/>
        <v>41</v>
      </c>
      <c r="L24" s="206">
        <f t="shared" si="1"/>
        <v>42</v>
      </c>
      <c r="M24" s="207">
        <v>43</v>
      </c>
      <c r="N24" s="206">
        <f t="shared" si="2"/>
        <v>44</v>
      </c>
      <c r="O24" s="206">
        <f t="shared" si="3"/>
        <v>45</v>
      </c>
      <c r="P24" s="206">
        <f t="shared" si="4"/>
        <v>46</v>
      </c>
      <c r="Q24" s="206"/>
      <c r="R24" s="206"/>
      <c r="S24" s="208"/>
      <c r="T24" s="202">
        <v>42</v>
      </c>
    </row>
    <row r="25" spans="1:20" ht="30" customHeight="1">
      <c r="A25" s="209" t="s">
        <v>186</v>
      </c>
      <c r="B25" s="210"/>
      <c r="C25" s="210"/>
      <c r="D25" s="210"/>
      <c r="E25" s="210"/>
      <c r="F25" s="211"/>
      <c r="G25" s="221" t="s">
        <v>187</v>
      </c>
      <c r="H25" s="212">
        <v>6</v>
      </c>
      <c r="I25" s="206">
        <v>0</v>
      </c>
      <c r="J25" s="206">
        <v>1</v>
      </c>
      <c r="K25" s="206">
        <f t="shared" si="0"/>
        <v>13</v>
      </c>
      <c r="L25" s="206">
        <f t="shared" si="1"/>
        <v>13</v>
      </c>
      <c r="M25" s="207">
        <v>13</v>
      </c>
      <c r="N25" s="206">
        <f t="shared" si="2"/>
        <v>13</v>
      </c>
      <c r="O25" s="206">
        <f t="shared" si="3"/>
        <v>13</v>
      </c>
      <c r="P25" s="206">
        <f t="shared" si="4"/>
        <v>13</v>
      </c>
      <c r="Q25" s="206"/>
      <c r="R25" s="206"/>
      <c r="S25" s="208"/>
      <c r="T25" s="202">
        <v>13</v>
      </c>
    </row>
    <row r="26" spans="1:20" ht="30" customHeight="1">
      <c r="A26" s="209" t="s">
        <v>188</v>
      </c>
      <c r="B26" s="210"/>
      <c r="C26" s="210"/>
      <c r="D26" s="210"/>
      <c r="E26" s="210"/>
      <c r="F26" s="211"/>
      <c r="G26" s="221" t="s">
        <v>189</v>
      </c>
      <c r="H26" s="212">
        <v>7</v>
      </c>
      <c r="I26" s="213">
        <v>1</v>
      </c>
      <c r="J26" s="206">
        <v>1</v>
      </c>
      <c r="K26" s="206">
        <f t="shared" si="0"/>
        <v>28</v>
      </c>
      <c r="L26" s="206">
        <f t="shared" si="1"/>
        <v>29</v>
      </c>
      <c r="M26" s="207">
        <v>30</v>
      </c>
      <c r="N26" s="206">
        <f t="shared" si="2"/>
        <v>31</v>
      </c>
      <c r="O26" s="206">
        <f t="shared" si="3"/>
        <v>32</v>
      </c>
      <c r="P26" s="206">
        <f t="shared" si="4"/>
        <v>33</v>
      </c>
      <c r="Q26" s="206"/>
      <c r="R26" s="206"/>
      <c r="S26" s="208"/>
      <c r="T26" s="202">
        <v>29</v>
      </c>
    </row>
    <row r="27" spans="1:20" ht="30" customHeight="1">
      <c r="A27" s="209" t="s">
        <v>190</v>
      </c>
      <c r="B27" s="210"/>
      <c r="C27" s="210"/>
      <c r="D27" s="210"/>
      <c r="E27" s="210"/>
      <c r="F27" s="211"/>
      <c r="G27" s="221" t="s">
        <v>191</v>
      </c>
      <c r="H27" s="212">
        <v>8</v>
      </c>
      <c r="I27" s="213">
        <v>1</v>
      </c>
      <c r="J27" s="206">
        <v>1</v>
      </c>
      <c r="K27" s="206">
        <f t="shared" si="0"/>
        <v>38</v>
      </c>
      <c r="L27" s="206">
        <f t="shared" si="1"/>
        <v>39</v>
      </c>
      <c r="M27" s="207">
        <v>40</v>
      </c>
      <c r="N27" s="206">
        <f t="shared" si="2"/>
        <v>41</v>
      </c>
      <c r="O27" s="206">
        <f t="shared" si="3"/>
        <v>42</v>
      </c>
      <c r="P27" s="206">
        <f t="shared" si="4"/>
        <v>43</v>
      </c>
      <c r="Q27" s="206"/>
      <c r="R27" s="206"/>
      <c r="S27" s="208"/>
      <c r="T27" s="202">
        <v>39</v>
      </c>
    </row>
    <row r="28" spans="1:20" ht="30" customHeight="1">
      <c r="A28" s="209" t="s">
        <v>192</v>
      </c>
      <c r="B28" s="210"/>
      <c r="C28" s="210"/>
      <c r="D28" s="210"/>
      <c r="E28" s="210"/>
      <c r="F28" s="211"/>
      <c r="G28" s="221" t="s">
        <v>193</v>
      </c>
      <c r="H28" s="212" t="s">
        <v>150</v>
      </c>
      <c r="I28" s="212"/>
      <c r="J28" s="212"/>
      <c r="K28" s="206"/>
      <c r="L28" s="206"/>
      <c r="M28" s="214">
        <v>5</v>
      </c>
      <c r="N28" s="206"/>
      <c r="O28" s="206"/>
      <c r="P28" s="206"/>
      <c r="Q28" s="206"/>
      <c r="R28" s="206"/>
      <c r="S28" s="208"/>
      <c r="T28" s="202"/>
    </row>
    <row r="29" spans="1:20" ht="30" customHeight="1">
      <c r="A29" s="209" t="s">
        <v>194</v>
      </c>
      <c r="B29" s="210"/>
      <c r="C29" s="210"/>
      <c r="D29" s="210"/>
      <c r="E29" s="210"/>
      <c r="F29" s="211"/>
      <c r="G29" s="221" t="s">
        <v>195</v>
      </c>
      <c r="H29" s="212">
        <v>9</v>
      </c>
      <c r="I29" s="206">
        <v>0</v>
      </c>
      <c r="J29" s="206">
        <v>0.2</v>
      </c>
      <c r="K29" s="206">
        <f t="shared" ref="K29:K36" si="5">L29-I29</f>
        <v>4.5</v>
      </c>
      <c r="L29" s="206">
        <f t="shared" ref="L29:L36" si="6">M29-I29</f>
        <v>4.5</v>
      </c>
      <c r="M29" s="207">
        <v>4.5</v>
      </c>
      <c r="N29" s="206">
        <f t="shared" ref="N29:N36" si="7">M29+I29</f>
        <v>4.5</v>
      </c>
      <c r="O29" s="206">
        <f t="shared" ref="O29:O36" si="8">N29+I29</f>
        <v>4.5</v>
      </c>
      <c r="P29" s="206">
        <f t="shared" ref="P29:P36" si="9">O29+I29</f>
        <v>4.5</v>
      </c>
      <c r="Q29" s="206"/>
      <c r="R29" s="206"/>
      <c r="S29" s="208"/>
      <c r="T29" s="202">
        <v>4.5</v>
      </c>
    </row>
    <row r="30" spans="1:20" ht="30" customHeight="1">
      <c r="A30" s="209" t="s">
        <v>196</v>
      </c>
      <c r="B30" s="210"/>
      <c r="C30" s="210"/>
      <c r="D30" s="210"/>
      <c r="E30" s="210"/>
      <c r="F30" s="211"/>
      <c r="G30" s="221" t="s">
        <v>197</v>
      </c>
      <c r="H30" s="212">
        <v>10</v>
      </c>
      <c r="I30" s="206">
        <v>0.5</v>
      </c>
      <c r="J30" s="206">
        <v>0.5</v>
      </c>
      <c r="K30" s="206">
        <f t="shared" si="5"/>
        <v>15</v>
      </c>
      <c r="L30" s="206">
        <f t="shared" si="6"/>
        <v>15.5</v>
      </c>
      <c r="M30" s="207">
        <v>16</v>
      </c>
      <c r="N30" s="206">
        <f t="shared" si="7"/>
        <v>16.5</v>
      </c>
      <c r="O30" s="206">
        <f t="shared" si="8"/>
        <v>17</v>
      </c>
      <c r="P30" s="206">
        <f t="shared" si="9"/>
        <v>17.5</v>
      </c>
      <c r="Q30" s="206"/>
      <c r="R30" s="206"/>
      <c r="S30" s="208"/>
      <c r="T30" s="202"/>
    </row>
    <row r="31" spans="1:20" ht="39" customHeight="1">
      <c r="A31" s="209" t="s">
        <v>198</v>
      </c>
      <c r="B31" s="210"/>
      <c r="C31" s="210"/>
      <c r="D31" s="210"/>
      <c r="E31" s="210"/>
      <c r="F31" s="211"/>
      <c r="G31" s="221" t="s">
        <v>199</v>
      </c>
      <c r="H31" s="212">
        <v>11</v>
      </c>
      <c r="I31" s="206">
        <v>0</v>
      </c>
      <c r="J31" s="206">
        <v>0.5</v>
      </c>
      <c r="K31" s="206">
        <f t="shared" si="5"/>
        <v>1</v>
      </c>
      <c r="L31" s="206">
        <f t="shared" si="6"/>
        <v>1</v>
      </c>
      <c r="M31" s="207">
        <v>1</v>
      </c>
      <c r="N31" s="206">
        <f t="shared" si="7"/>
        <v>1</v>
      </c>
      <c r="O31" s="206">
        <f t="shared" si="8"/>
        <v>1</v>
      </c>
      <c r="P31" s="206">
        <f t="shared" si="9"/>
        <v>1</v>
      </c>
      <c r="Q31" s="206"/>
      <c r="R31" s="212"/>
      <c r="S31" s="208"/>
      <c r="T31" s="202">
        <v>1</v>
      </c>
    </row>
    <row r="32" spans="1:20" ht="30" customHeight="1">
      <c r="A32" s="209" t="s">
        <v>212</v>
      </c>
      <c r="B32" s="210"/>
      <c r="C32" s="210"/>
      <c r="D32" s="210"/>
      <c r="E32" s="210"/>
      <c r="F32" s="211"/>
      <c r="G32" s="221" t="s">
        <v>200</v>
      </c>
      <c r="H32" s="212">
        <v>12</v>
      </c>
      <c r="I32" s="206">
        <v>0</v>
      </c>
      <c r="J32" s="206">
        <v>0.5</v>
      </c>
      <c r="K32" s="206">
        <f t="shared" si="5"/>
        <v>16</v>
      </c>
      <c r="L32" s="206">
        <f t="shared" si="6"/>
        <v>16</v>
      </c>
      <c r="M32" s="207">
        <v>16</v>
      </c>
      <c r="N32" s="206">
        <f t="shared" si="7"/>
        <v>16</v>
      </c>
      <c r="O32" s="206">
        <f t="shared" si="8"/>
        <v>16</v>
      </c>
      <c r="P32" s="206">
        <f t="shared" si="9"/>
        <v>16</v>
      </c>
      <c r="Q32" s="206"/>
      <c r="R32" s="206"/>
      <c r="S32" s="208"/>
      <c r="T32" s="202">
        <v>16</v>
      </c>
    </row>
    <row r="33" spans="1:20" ht="30" customHeight="1">
      <c r="A33" s="209" t="s">
        <v>201</v>
      </c>
      <c r="B33" s="210"/>
      <c r="C33" s="210"/>
      <c r="D33" s="210"/>
      <c r="E33" s="210"/>
      <c r="F33" s="211"/>
      <c r="G33" s="221" t="s">
        <v>202</v>
      </c>
      <c r="H33" s="212">
        <v>14</v>
      </c>
      <c r="I33" s="206">
        <v>0</v>
      </c>
      <c r="J33" s="206">
        <v>1</v>
      </c>
      <c r="K33" s="206">
        <f t="shared" si="5"/>
        <v>17.5</v>
      </c>
      <c r="L33" s="206">
        <f t="shared" si="6"/>
        <v>17.5</v>
      </c>
      <c r="M33" s="207">
        <v>17.5</v>
      </c>
      <c r="N33" s="206">
        <f t="shared" si="7"/>
        <v>17.5</v>
      </c>
      <c r="O33" s="206">
        <f t="shared" si="8"/>
        <v>17.5</v>
      </c>
      <c r="P33" s="206">
        <f t="shared" si="9"/>
        <v>17.5</v>
      </c>
      <c r="Q33" s="206"/>
      <c r="R33" s="206"/>
      <c r="S33" s="208"/>
      <c r="T33" s="202">
        <v>17</v>
      </c>
    </row>
    <row r="34" spans="1:20" ht="30" customHeight="1">
      <c r="A34" s="209" t="s">
        <v>203</v>
      </c>
      <c r="B34" s="210"/>
      <c r="C34" s="210"/>
      <c r="D34" s="210"/>
      <c r="E34" s="210"/>
      <c r="F34" s="211"/>
      <c r="G34" s="221" t="s">
        <v>204</v>
      </c>
      <c r="H34" s="212">
        <v>15</v>
      </c>
      <c r="I34" s="206">
        <v>0</v>
      </c>
      <c r="J34" s="206">
        <v>1</v>
      </c>
      <c r="K34" s="206">
        <f t="shared" si="5"/>
        <v>28</v>
      </c>
      <c r="L34" s="206">
        <f t="shared" si="6"/>
        <v>28</v>
      </c>
      <c r="M34" s="207">
        <v>28</v>
      </c>
      <c r="N34" s="206">
        <f t="shared" si="7"/>
        <v>28</v>
      </c>
      <c r="O34" s="206">
        <f t="shared" si="8"/>
        <v>28</v>
      </c>
      <c r="P34" s="206">
        <f t="shared" si="9"/>
        <v>28</v>
      </c>
      <c r="Q34" s="206"/>
      <c r="R34" s="212"/>
      <c r="S34" s="208"/>
      <c r="T34" s="202">
        <v>27</v>
      </c>
    </row>
    <row r="35" spans="1:20" ht="30" customHeight="1">
      <c r="A35" s="215" t="s">
        <v>205</v>
      </c>
      <c r="B35" s="216"/>
      <c r="C35" s="216"/>
      <c r="D35" s="216"/>
      <c r="E35" s="216"/>
      <c r="F35" s="217"/>
      <c r="G35" s="222" t="s">
        <v>206</v>
      </c>
      <c r="H35" s="212">
        <v>20</v>
      </c>
      <c r="I35" s="206">
        <v>5</v>
      </c>
      <c r="J35" s="206">
        <v>2</v>
      </c>
      <c r="K35" s="206">
        <f t="shared" si="5"/>
        <v>125</v>
      </c>
      <c r="L35" s="206">
        <f t="shared" si="6"/>
        <v>130</v>
      </c>
      <c r="M35" s="207">
        <v>135</v>
      </c>
      <c r="N35" s="206">
        <f t="shared" si="7"/>
        <v>140</v>
      </c>
      <c r="O35" s="206">
        <f t="shared" si="8"/>
        <v>145</v>
      </c>
      <c r="P35" s="206">
        <f t="shared" si="9"/>
        <v>150</v>
      </c>
      <c r="Q35" s="212"/>
      <c r="R35" s="212"/>
      <c r="S35" s="208"/>
      <c r="T35" s="202">
        <v>130</v>
      </c>
    </row>
    <row r="36" spans="1:20" ht="43.5" customHeight="1">
      <c r="A36" s="316" t="s">
        <v>207</v>
      </c>
      <c r="B36" s="317"/>
      <c r="C36" s="317"/>
      <c r="D36" s="317"/>
      <c r="E36" s="317"/>
      <c r="F36" s="318"/>
      <c r="G36" s="223" t="s">
        <v>208</v>
      </c>
      <c r="H36" s="212">
        <v>21</v>
      </c>
      <c r="I36" s="206">
        <v>0</v>
      </c>
      <c r="J36" s="206">
        <v>0.5</v>
      </c>
      <c r="K36" s="206">
        <f t="shared" si="5"/>
        <v>4</v>
      </c>
      <c r="L36" s="206">
        <f t="shared" si="6"/>
        <v>4</v>
      </c>
      <c r="M36" s="207">
        <v>4</v>
      </c>
      <c r="N36" s="206">
        <f t="shared" si="7"/>
        <v>4</v>
      </c>
      <c r="O36" s="206">
        <f t="shared" si="8"/>
        <v>4</v>
      </c>
      <c r="P36" s="206">
        <f t="shared" si="9"/>
        <v>4</v>
      </c>
      <c r="Q36" s="212"/>
      <c r="R36" s="212"/>
      <c r="S36" s="208"/>
      <c r="T36" s="202">
        <v>4</v>
      </c>
    </row>
    <row r="37" spans="1:20" ht="15" customHeight="1">
      <c r="A37" s="198"/>
      <c r="B37" s="199"/>
      <c r="C37" s="199"/>
      <c r="D37" s="199"/>
      <c r="E37" s="199"/>
      <c r="F37" s="200"/>
      <c r="G37" s="224"/>
      <c r="H37" s="197"/>
      <c r="I37" s="195"/>
      <c r="J37" s="197"/>
      <c r="K37" s="195"/>
      <c r="L37" s="195"/>
      <c r="M37" s="196"/>
      <c r="N37" s="195"/>
      <c r="O37" s="195"/>
      <c r="P37" s="195"/>
      <c r="Q37" s="195"/>
      <c r="R37" s="195"/>
      <c r="S37" s="188"/>
    </row>
    <row r="38" spans="1:20" ht="15" customHeight="1">
      <c r="A38" s="198"/>
      <c r="B38" s="199"/>
      <c r="C38" s="199"/>
      <c r="D38" s="199"/>
      <c r="E38" s="199"/>
      <c r="F38" s="200"/>
      <c r="G38" s="224"/>
      <c r="H38" s="197"/>
      <c r="I38" s="195"/>
      <c r="J38" s="197"/>
      <c r="K38" s="195"/>
      <c r="L38" s="195"/>
      <c r="M38" s="196"/>
      <c r="N38" s="195"/>
      <c r="O38" s="195"/>
      <c r="P38" s="195"/>
      <c r="Q38" s="201"/>
      <c r="R38" s="201"/>
      <c r="S38" s="188"/>
    </row>
    <row r="39" spans="1:20" ht="15" customHeight="1">
      <c r="S39" s="188"/>
    </row>
    <row r="40" spans="1:20" ht="15" customHeight="1">
      <c r="S40" s="188"/>
    </row>
    <row r="41" spans="1:20" ht="15" customHeight="1">
      <c r="S41" s="188"/>
    </row>
    <row r="42" spans="1:20" ht="15" customHeight="1">
      <c r="S42" s="188"/>
    </row>
    <row r="43" spans="1:20" ht="15" customHeight="1">
      <c r="S43" s="188"/>
    </row>
    <row r="44" spans="1:20" ht="15" customHeight="1">
      <c r="S44" s="188"/>
    </row>
    <row r="45" spans="1:20" ht="15" customHeight="1">
      <c r="S45" s="188"/>
    </row>
    <row r="46" spans="1:20">
      <c r="S46" s="188"/>
    </row>
  </sheetData>
  <mergeCells count="16">
    <mergeCell ref="A18:F18"/>
    <mergeCell ref="A36:F36"/>
    <mergeCell ref="A1:I7"/>
    <mergeCell ref="D9:I9"/>
    <mergeCell ref="D11:I11"/>
    <mergeCell ref="D13:I13"/>
    <mergeCell ref="D15:I15"/>
    <mergeCell ref="A17:R17"/>
    <mergeCell ref="L1:M1"/>
    <mergeCell ref="N1:R16"/>
    <mergeCell ref="L3:M3"/>
    <mergeCell ref="L5:M5"/>
    <mergeCell ref="L7:M7"/>
    <mergeCell ref="L9:M9"/>
    <mergeCell ref="L11:M11"/>
    <mergeCell ref="L13:M13"/>
  </mergeCells>
  <dataValidations count="4">
    <dataValidation type="list" allowBlank="1" showInputMessage="1" showErrorMessage="1" sqref="D15:I15" xr:uid="{007465B3-2AC4-4A29-9371-B670443C2552}">
      <formula1>"GENERAL PRODUCTS,FREESTYLE, PFGHL, WANCORD, 606 LIMITED, PERA, AKARTEKS, ANNA MING, MINERVA, SIMRAN, MAJESTIC"</formula1>
    </dataValidation>
    <dataValidation type="list" allowBlank="1" showInputMessage="1" showErrorMessage="1" sqref="L7:M7" xr:uid="{4DEA70D1-BDF9-4ACD-BF0C-276030409009}">
      <formula1>"SHAE,CHARLIE"</formula1>
    </dataValidation>
    <dataValidation type="list" allowBlank="1" showInputMessage="1" showErrorMessage="1" sqref="L3:M3" xr:uid="{7FA4D992-AF75-4BD6-B438-2A032AADD2A6}">
      <formula1>"PREFALL 22, FALL 22, PRESPRING 23, SPRING 23, SMU"</formula1>
    </dataValidation>
    <dataValidation type="list" allowBlank="1" showInputMessage="1" showErrorMessage="1" sqref="L5:M5" xr:uid="{63E50458-7026-4257-8BD0-A2C36CD6D831}">
      <formula1>"BEN"</formula1>
    </dataValidation>
  </dataValidations>
  <printOptions horizontalCentered="1"/>
  <pageMargins left="0" right="0" top="0" bottom="0" header="0" footer="0"/>
  <pageSetup paperSize="9" scale="72" orientation="landscape" verticalDpi="0" r:id="rId1"/>
  <rowBreaks count="1" manualBreakCount="1">
    <brk id="36" max="17" man="1"/>
  </rowBreaks>
  <colBreaks count="1" manualBreakCount="1">
    <brk id="23" max="8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0C145D12-BE45-4043-A8FA-876990CF4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CUTTING DOCKET</vt:lpstr>
      <vt:lpstr>2. TRIM CARD</vt:lpstr>
      <vt:lpstr>BTS</vt:lpstr>
      <vt:lpstr>'1. CUTTING DOCKET'!Print_Area</vt:lpstr>
      <vt:lpstr>'2. TRIM CARD'!Print_Area</vt:lpstr>
      <vt:lpstr>BTS!Print_Area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Oanh Phan Thi Kim</cp:lastModifiedBy>
  <cp:lastPrinted>2025-01-02T09:39:30Z</cp:lastPrinted>
  <dcterms:created xsi:type="dcterms:W3CDTF">2016-05-06T01:47:29Z</dcterms:created>
  <dcterms:modified xsi:type="dcterms:W3CDTF">2025-01-10T02:25:36Z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