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3-FW24/2-PRODUCTION/2-STYLE-FILE/CUTTING DOCKET/FW24CH010/"/>
    </mc:Choice>
  </mc:AlternateContent>
  <xr:revisionPtr revIDLastSave="881" documentId="13_ncr:1_{6E0CAE8F-2A91-4DDE-9080-2659AFCC66AC}" xr6:coauthVersionLast="47" xr6:coauthVersionMax="47" xr10:uidLastSave="{A192A78A-B634-455D-91BB-944133876DD5}"/>
  <bookViews>
    <workbookView xWindow="-108" yWindow="-108" windowWidth="23256" windowHeight="12456" tabRatio="895" firstSheet="1" activeTab="1" xr2:uid="{00000000-000D-0000-FFFF-FFFF00000000}"/>
  </bookViews>
  <sheets>
    <sheet name="1ST FIT COMMENT" sheetId="22" state="hidden" r:id="rId1"/>
    <sheet name="1. CUTTING DOCKET" sheetId="12" r:id="rId2"/>
    <sheet name="2. TRIM CARD" sheetId="13" r:id="rId3"/>
    <sheet name="SPEC" sheetId="43" state="hidden" r:id="rId4"/>
    <sheet name="3. SPEC" sheetId="46" state="hidden" r:id="rId5"/>
    <sheet name="3. SPEC 1" sheetId="47" state="hidden" r:id="rId6"/>
    <sheet name="5. SPEC BULK" sheetId="48" r:id="rId7"/>
    <sheet name="PP MEETING (2)" sheetId="49" r:id="rId8"/>
    <sheet name="4. COMMENT" sheetId="45" state="hidden" r:id="rId9"/>
    <sheet name="SPEC SEND 8.3" sheetId="44" state="hidden" r:id="rId10"/>
    <sheet name="COMMENT 1ST PROTO" sheetId="27" state="hidden" r:id="rId11"/>
  </sheets>
  <definedNames>
    <definedName name="_Fill" localSheetId="1" hidden="1">#REF!</definedName>
    <definedName name="_Fill" localSheetId="2" hidden="1">#REF!</definedName>
    <definedName name="_Fill" localSheetId="7" hidden="1">#REF!</definedName>
    <definedName name="_Fill" hidden="1">#REF!</definedName>
    <definedName name="_xlnm._FilterDatabase" localSheetId="1" hidden="1">'1. CUTTING DOCKET'!$A$54:$Q$67</definedName>
    <definedName name="_xlnm._FilterDatabase" localSheetId="6" hidden="1">'5. SPEC BULK'!$A$6:$O$42</definedName>
    <definedName name="_xlnm._FilterDatabase" localSheetId="3" hidden="1">SPEC!$A$2:$N$38</definedName>
    <definedName name="_xlnm._FilterDatabase" localSheetId="9" hidden="1">'SPEC SEND 8.3'!$A$2:$N$38</definedName>
    <definedName name="FYUJK" localSheetId="5">#REF!</definedName>
    <definedName name="FYUJK" localSheetId="10">#REF!</definedName>
    <definedName name="FYUJK" localSheetId="9">#REF!</definedName>
    <definedName name="K_1" localSheetId="5">#REF!</definedName>
    <definedName name="K_1" localSheetId="10">#REF!</definedName>
    <definedName name="K_1" localSheetId="9">#REF!</definedName>
    <definedName name="K_2" localSheetId="5">#REF!</definedName>
    <definedName name="K_2" localSheetId="10">#REF!</definedName>
    <definedName name="K_2" localSheetId="9">#REF!</definedName>
    <definedName name="NAVY" localSheetId="7" hidden="1">#REF!</definedName>
    <definedName name="NAVY" hidden="1">#REF!</definedName>
    <definedName name="NToS" localSheetId="5">#REF!</definedName>
    <definedName name="NToS" localSheetId="10">#REF!</definedName>
    <definedName name="NToS" localSheetId="9">#REF!</definedName>
    <definedName name="_xlnm.Print_Area" localSheetId="1">'1. CUTTING DOCKET'!$A$1:$P$101</definedName>
    <definedName name="_xlnm.Print_Area" localSheetId="0">'1ST FIT COMMENT'!$A$1:$U$58</definedName>
    <definedName name="_xlnm.Print_Area" localSheetId="2">'2. TRIM CARD'!$A$1:$D$35</definedName>
    <definedName name="_xlnm.Print_Area" localSheetId="10">'COMMENT 1ST PROTO'!$A$1:$I$36</definedName>
    <definedName name="_xlnm.Print_Area" localSheetId="3">SPEC!$A$1:$I$38</definedName>
    <definedName name="_xlnm.Print_Area" localSheetId="9">'SPEC SEND 8.3'!$A$1:$N$38</definedName>
    <definedName name="_xlnm.Print_Titles" localSheetId="1">'1. CUTTING DOCKET'!$1:$15</definedName>
    <definedName name="_xlnm.Print_Titles" localSheetId="2">'2. TRIM CARD'!$1:$5</definedName>
    <definedName name="_xlnm.Print_Titles" localSheetId="10">'COMMENT 1ST PROTO'!$1:$2</definedName>
    <definedName name="_xlnm.Print_Titles" localSheetId="3">SPEC!$1:$2</definedName>
    <definedName name="_xlnm.Print_Titles" localSheetId="9">'SPEC SEND 8.3'!$1:$2</definedName>
    <definedName name="SESEAM" localSheetId="7" hidden="1">#REF!</definedName>
    <definedName name="SESEAM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8" i="12" l="1"/>
  <c r="I78" i="12"/>
  <c r="J78" i="12"/>
  <c r="K78" i="12"/>
  <c r="L78" i="12"/>
  <c r="H79" i="12"/>
  <c r="I79" i="12"/>
  <c r="J79" i="12"/>
  <c r="K79" i="12"/>
  <c r="L79" i="12"/>
  <c r="H80" i="12"/>
  <c r="I80" i="12"/>
  <c r="J80" i="12"/>
  <c r="K80" i="12"/>
  <c r="L80" i="12"/>
  <c r="G79" i="12"/>
  <c r="G80" i="12"/>
  <c r="G78" i="12"/>
  <c r="F79" i="12"/>
  <c r="F80" i="12"/>
  <c r="F78" i="12"/>
  <c r="B79" i="12"/>
  <c r="B80" i="12"/>
  <c r="B78" i="12"/>
  <c r="I44" i="12"/>
  <c r="J44" i="12" s="1"/>
  <c r="G8" i="49"/>
  <c r="D8" i="49"/>
  <c r="M44" i="12" l="1"/>
  <c r="A31" i="13"/>
  <c r="A17" i="13"/>
  <c r="A25" i="13"/>
  <c r="A13" i="13"/>
  <c r="K19" i="12" l="1"/>
  <c r="K22" i="12" s="1"/>
  <c r="J19" i="12"/>
  <c r="J22" i="12" s="1"/>
  <c r="I19" i="12"/>
  <c r="I22" i="12" s="1"/>
  <c r="H19" i="12"/>
  <c r="H22" i="12" s="1"/>
  <c r="G19" i="12"/>
  <c r="G22" i="12" s="1"/>
  <c r="F19" i="12"/>
  <c r="F22" i="12" s="1"/>
  <c r="A9" i="13" l="1"/>
  <c r="J4" i="44"/>
  <c r="J5" i="44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J34" i="44"/>
  <c r="J36" i="44"/>
  <c r="J37" i="44"/>
  <c r="J38" i="44"/>
  <c r="J3" i="44"/>
  <c r="O4" i="44"/>
  <c r="O5" i="44"/>
  <c r="O6" i="44"/>
  <c r="O7" i="44"/>
  <c r="O8" i="44"/>
  <c r="O9" i="44"/>
  <c r="O10" i="44"/>
  <c r="O11" i="44"/>
  <c r="O12" i="44"/>
  <c r="O13" i="44"/>
  <c r="O14" i="44"/>
  <c r="O15" i="44"/>
  <c r="O16" i="44"/>
  <c r="O17" i="44"/>
  <c r="O18" i="44"/>
  <c r="O19" i="44"/>
  <c r="O20" i="44"/>
  <c r="O21" i="44"/>
  <c r="O22" i="44"/>
  <c r="O23" i="44"/>
  <c r="O24" i="44"/>
  <c r="O25" i="44"/>
  <c r="O26" i="44"/>
  <c r="O27" i="44"/>
  <c r="O28" i="44"/>
  <c r="O29" i="44"/>
  <c r="O30" i="44"/>
  <c r="O31" i="44"/>
  <c r="O32" i="44"/>
  <c r="O33" i="44"/>
  <c r="O34" i="44"/>
  <c r="O35" i="44"/>
  <c r="O36" i="44"/>
  <c r="O37" i="44"/>
  <c r="O38" i="44"/>
  <c r="O3" i="44"/>
  <c r="A1" i="44"/>
  <c r="B25" i="13" l="1"/>
  <c r="L65" i="12"/>
  <c r="L66" i="12" s="1"/>
  <c r="L67" i="12" s="1"/>
  <c r="H36" i="12" l="1"/>
  <c r="P35" i="12"/>
  <c r="P34" i="12"/>
  <c r="H29" i="12"/>
  <c r="P28" i="12"/>
  <c r="P27" i="12"/>
  <c r="P20" i="12"/>
  <c r="P21" i="12"/>
  <c r="B51" i="12"/>
  <c r="B48" i="12"/>
  <c r="B43" i="12"/>
  <c r="H38" i="12" l="1"/>
  <c r="E100" i="12" s="1"/>
  <c r="K33" i="12"/>
  <c r="K36" i="12" s="1"/>
  <c r="J33" i="12"/>
  <c r="J36" i="12" s="1"/>
  <c r="I33" i="12"/>
  <c r="I36" i="12" s="1"/>
  <c r="G33" i="12"/>
  <c r="G36" i="12" s="1"/>
  <c r="F33" i="12"/>
  <c r="F36" i="12" s="1"/>
  <c r="D33" i="12"/>
  <c r="P32" i="12"/>
  <c r="K26" i="12"/>
  <c r="K29" i="12" s="1"/>
  <c r="J26" i="12"/>
  <c r="J29" i="12" s="1"/>
  <c r="I26" i="12"/>
  <c r="I29" i="12" s="1"/>
  <c r="G26" i="12"/>
  <c r="G29" i="12" s="1"/>
  <c r="F26" i="12"/>
  <c r="F29" i="12" s="1"/>
  <c r="D26" i="12"/>
  <c r="D27" i="12" s="1"/>
  <c r="D28" i="12" s="1"/>
  <c r="P25" i="12"/>
  <c r="A1" i="43"/>
  <c r="D34" i="12" l="1"/>
  <c r="D35" i="12" s="1"/>
  <c r="D36" i="12"/>
  <c r="B75" i="12" s="1"/>
  <c r="P33" i="12"/>
  <c r="P36" i="12" s="1"/>
  <c r="G51" i="12" s="1"/>
  <c r="G52" i="12" s="1"/>
  <c r="P26" i="12"/>
  <c r="P29" i="12" s="1"/>
  <c r="G48" i="12" s="1"/>
  <c r="D29" i="12"/>
  <c r="B74" i="12" s="1"/>
  <c r="A47" i="12" l="1"/>
  <c r="A50" i="12"/>
  <c r="C5" i="13" l="1"/>
  <c r="C7" i="13" s="1"/>
  <c r="E48" i="12"/>
  <c r="D5" i="13"/>
  <c r="D7" i="13" s="1"/>
  <c r="E51" i="12"/>
  <c r="C9" i="13" l="1"/>
  <c r="C17" i="13" s="1"/>
  <c r="C11" i="13"/>
  <c r="C19" i="13" s="1"/>
  <c r="D9" i="13"/>
  <c r="D17" i="13" s="1"/>
  <c r="D11" i="13"/>
  <c r="D19" i="13" s="1"/>
  <c r="A21" i="13"/>
  <c r="D12" i="12" l="1"/>
  <c r="A19" i="13" l="1"/>
  <c r="B6" i="13"/>
  <c r="C23" i="13"/>
  <c r="D19" i="12" l="1"/>
  <c r="D20" i="12" s="1"/>
  <c r="D21" i="12" s="1"/>
  <c r="B84" i="12" l="1"/>
  <c r="A11" i="13"/>
  <c r="B15" i="13"/>
  <c r="A15" i="13"/>
  <c r="A42" i="12" l="1"/>
  <c r="H58" i="12" l="1"/>
  <c r="H55" i="12"/>
  <c r="H59" i="12"/>
  <c r="F59" i="12" s="1"/>
  <c r="B5" i="13"/>
  <c r="H57" i="12"/>
  <c r="H56" i="12"/>
  <c r="B23" i="13"/>
  <c r="A23" i="13"/>
  <c r="B13" i="13"/>
  <c r="B9" i="13" l="1"/>
  <c r="B17" i="13" s="1"/>
  <c r="B11" i="13"/>
  <c r="B19" i="13" s="1"/>
  <c r="B7" i="13"/>
  <c r="F55" i="12"/>
  <c r="A8" i="13" l="1"/>
  <c r="E49" i="12" l="1"/>
  <c r="G38" i="12"/>
  <c r="D100" i="12" s="1"/>
  <c r="F38" i="12"/>
  <c r="C100" i="12" s="1"/>
  <c r="D22" i="12"/>
  <c r="B73" i="12" s="1"/>
  <c r="P18" i="12"/>
  <c r="H62" i="12" l="1"/>
  <c r="H67" i="12"/>
  <c r="H65" i="12"/>
  <c r="H64" i="12"/>
  <c r="H63" i="12"/>
  <c r="H66" i="12"/>
  <c r="I38" i="12"/>
  <c r="F100" i="12" s="1"/>
  <c r="J38" i="12"/>
  <c r="G100" i="12" s="1"/>
  <c r="K38" i="12"/>
  <c r="H100" i="12" s="1"/>
  <c r="B85" i="12"/>
  <c r="E52" i="12"/>
  <c r="P19" i="12"/>
  <c r="P22" i="12" s="1"/>
  <c r="G46" i="12" l="1"/>
  <c r="G45" i="12"/>
  <c r="I45" i="12" s="1"/>
  <c r="J45" i="12" s="1"/>
  <c r="M45" i="12" s="1"/>
  <c r="K67" i="12"/>
  <c r="M67" i="12" s="1"/>
  <c r="O67" i="12" s="1"/>
  <c r="K64" i="12"/>
  <c r="M64" i="12" s="1"/>
  <c r="O64" i="12" s="1"/>
  <c r="K62" i="12"/>
  <c r="M62" i="12" s="1"/>
  <c r="O62" i="12" s="1"/>
  <c r="K65" i="12"/>
  <c r="M65" i="12" s="1"/>
  <c r="O65" i="12" s="1"/>
  <c r="K66" i="12"/>
  <c r="M66" i="12" s="1"/>
  <c r="O66" i="12" s="1"/>
  <c r="K63" i="12"/>
  <c r="M63" i="12" s="1"/>
  <c r="O63" i="12" s="1"/>
  <c r="K58" i="12"/>
  <c r="M58" i="12" s="1"/>
  <c r="O58" i="12" s="1"/>
  <c r="K56" i="12"/>
  <c r="K57" i="12"/>
  <c r="M57" i="12" s="1"/>
  <c r="O57" i="12" s="1"/>
  <c r="K59" i="12"/>
  <c r="M59" i="12" s="1"/>
  <c r="O59" i="12" s="1"/>
  <c r="K55" i="12"/>
  <c r="M55" i="12" s="1"/>
  <c r="O55" i="12" s="1"/>
  <c r="P38" i="12"/>
  <c r="B21" i="13"/>
  <c r="B93" i="12"/>
  <c r="C93" i="12" s="1"/>
  <c r="G49" i="12"/>
  <c r="I49" i="12" s="1"/>
  <c r="J100" i="12"/>
  <c r="I51" i="12"/>
  <c r="J51" i="12" s="1"/>
  <c r="I52" i="12"/>
  <c r="J52" i="12" s="1"/>
  <c r="A10" i="13"/>
  <c r="M56" i="12" l="1"/>
  <c r="O56" i="12" s="1"/>
  <c r="M52" i="12"/>
  <c r="M51" i="12"/>
  <c r="J49" i="12"/>
  <c r="I48" i="12"/>
  <c r="M49" i="12" l="1"/>
  <c r="J48" i="12"/>
  <c r="M48" i="12" l="1"/>
  <c r="B4" i="13" l="1"/>
  <c r="B3" i="13"/>
  <c r="B2" i="13"/>
  <c r="A4" i="13"/>
  <c r="A3" i="13"/>
  <c r="A2" i="13"/>
  <c r="I43" i="12" l="1"/>
  <c r="J43" i="12" s="1"/>
  <c r="E46" i="12"/>
  <c r="I46" i="12"/>
  <c r="J46" i="12" s="1"/>
  <c r="M46" i="12" l="1"/>
  <c r="M43" i="12"/>
</calcChain>
</file>

<file path=xl/sharedStrings.xml><?xml version="1.0" encoding="utf-8"?>
<sst xmlns="http://schemas.openxmlformats.org/spreadsheetml/2006/main" count="2573" uniqueCount="906">
  <si>
    <t>CUTTING DOCKET</t>
  </si>
  <si>
    <t>SEASON:</t>
  </si>
  <si>
    <t>TÊN HÀNG:</t>
  </si>
  <si>
    <t>VẢI CHÍNH: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</si>
  <si>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</si>
  <si>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</si>
  <si>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</si>
  <si>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</si>
  <si>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</si>
  <si>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</si>
  <si>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</si>
  <si>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</si>
  <si>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</si>
  <si>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</si>
  <si>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</si>
  <si>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</si>
  <si>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</si>
  <si>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</si>
  <si>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</si>
  <si>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</si>
  <si>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</si>
  <si>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</si>
  <si>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</si>
  <si>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</si>
  <si>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</si>
  <si>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</si>
  <si>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</si>
  <si>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</si>
  <si>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</si>
  <si>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</si>
  <si>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</si>
  <si>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</si>
  <si>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</si>
  <si>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</si>
  <si>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</si>
  <si>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</si>
  <si>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</si>
  <si>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</si>
  <si>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</si>
  <si>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</si>
  <si>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</si>
  <si>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</si>
  <si>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</si>
  <si>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</si>
  <si>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</si>
  <si>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</si>
  <si>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</si>
  <si>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</si>
  <si>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</si>
  <si>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</si>
  <si>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</si>
  <si>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</si>
  <si>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</si>
  <si>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</si>
  <si>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</si>
  <si>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</si>
  <si>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</si>
  <si>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</si>
  <si>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XS</t>
  </si>
  <si>
    <t>SKU</t>
  </si>
  <si>
    <t>CLEAR</t>
  </si>
  <si>
    <t>THÔNG TIN ĐỊNH VỊ HÌNH IN</t>
  </si>
  <si>
    <t>CHẤT LƯỢNG, HIỆU ỨNG  DUYỆT THEO</t>
  </si>
  <si>
    <t>Mã số:</t>
  </si>
  <si>
    <t>MER.QT-1.BM.4</t>
  </si>
  <si>
    <t>Lần ban hành:</t>
  </si>
  <si>
    <t>01</t>
  </si>
  <si>
    <t>Số trang</t>
  </si>
  <si>
    <t>03/03</t>
  </si>
  <si>
    <t xml:space="preserve">PHẦN F: LƯU Ý </t>
  </si>
  <si>
    <t>HOODIE</t>
  </si>
  <si>
    <t>PCS</t>
  </si>
  <si>
    <t>WHITE</t>
  </si>
  <si>
    <t>PHẦN A: VẢI</t>
  </si>
  <si>
    <t>BO TAY/ LAI</t>
  </si>
  <si>
    <t>RỘNG TÚI CẠNH TRÊN</t>
  </si>
  <si>
    <t>RỘNG TÚI CẠNH DƯỚI</t>
  </si>
  <si>
    <t>THÙNG CARTON 60CM (L) *40CM (W)* 30CM (H)</t>
  </si>
  <si>
    <t>LỖI VẢI (DEFECT)
+ ĐẦU KHÚC</t>
  </si>
  <si>
    <t>SỐ LƯỢNG CẦN CẤP CHO TEST INHOUSE</t>
  </si>
  <si>
    <t>SỐ LƯỢNG CẦN CẤP CHO TEST OUTSOURCE</t>
  </si>
  <si>
    <t>ALD</t>
  </si>
  <si>
    <t>XEM TÀI LIỆU ĐÍNH KÈM</t>
  </si>
  <si>
    <t xml:space="preserve"> </t>
  </si>
  <si>
    <t xml:space="preserve">CAO TÚI KANGAROO </t>
  </si>
  <si>
    <t>CAO TÚI KANGAROO TẠI GIỮA</t>
  </si>
  <si>
    <t>TỔNG CHIỀU DÀI DÂY RÚT</t>
  </si>
  <si>
    <t xml:space="preserve">RỘNG NÓN  TỪ MÉP TRÊN HẠ 6" </t>
  </si>
  <si>
    <t>CAO NÓN TẠI ĐỈNH VAI</t>
  </si>
  <si>
    <t>TỪ ĐƯỜNG MAY CỔ ĐẾN MÉP</t>
  </si>
  <si>
    <t>CAO NÓN TẠI GIỮA TRƯỚC</t>
  </si>
  <si>
    <t>MÉP ĐẾN ĐƯỜNG MAY</t>
  </si>
  <si>
    <t>TẠI MÉP</t>
  </si>
  <si>
    <t>RỘNG CỬA TAY TẠI MÉP</t>
  </si>
  <si>
    <t>RỘNG CỬA TAY TẠI ĐƯỜNG MAY</t>
  </si>
  <si>
    <t>9" LÊN TỪ MÉP CỬA TAY</t>
  </si>
  <si>
    <t>1" DƯỚI NÁCH, MÉP TỚI MÉP</t>
  </si>
  <si>
    <t>RỘNG BẮP TAY</t>
  </si>
  <si>
    <t>DƯỚI ĐỈNH VAI - VUÔNG GÓC</t>
  </si>
  <si>
    <t>HẠ NÁCH</t>
  </si>
  <si>
    <t>3 ĐIỂM TỪ GIỮA CỔ SAU ĐẾN ĐIỂM VAI ĐẾN MÉP TAY</t>
  </si>
  <si>
    <t>DÀI TAY TỪ GIỮA CỔ SAU</t>
  </si>
  <si>
    <t>TO DIỄU BẢN LAI</t>
  </si>
  <si>
    <t>VÒNG LAI ĐO TẠI MÉP</t>
  </si>
  <si>
    <t>VÒNG LAI ĐO TẠI ĐƯỜNG MAY</t>
  </si>
  <si>
    <t>RỘNG NGỰC</t>
  </si>
  <si>
    <t>7" TỪ ĐỈNH VAI - ĐƯỜNG MAY ĐẾN ĐƯỜNG MAY</t>
  </si>
  <si>
    <t>NGANG THÂN SAU</t>
  </si>
  <si>
    <t>NGANG THÂN TRƯỚC</t>
  </si>
  <si>
    <t>ĐƯỜNG MAY TỚI ĐƯỜNG MAY</t>
  </si>
  <si>
    <t>NGANG Vai</t>
  </si>
  <si>
    <t>XUÔI VAI</t>
  </si>
  <si>
    <t>TỪ ĐƯỜNG MAY ĐẾN ĐƯỜNG MAY, TẠI ĐỈNH VAI</t>
  </si>
  <si>
    <t>RỘNG CỔ SAU</t>
  </si>
  <si>
    <t>ĐỈNH VAI ĐẾN ĐƯỜNG MAY CỔ</t>
  </si>
  <si>
    <t>HẠ CỔ SAU</t>
  </si>
  <si>
    <t>HẠ CỔ TRƯỚC</t>
  </si>
  <si>
    <t>DÀI THÂN SAU</t>
  </si>
  <si>
    <t>DÀI THÂN TRƯỚC</t>
  </si>
  <si>
    <t>TOLERANCE</t>
  </si>
  <si>
    <t>TYPE</t>
  </si>
  <si>
    <t>CRITICAL</t>
  </si>
  <si>
    <t>HOW TO MEASURE</t>
  </si>
  <si>
    <t xml:space="preserve">RỘNG ĐIỂM CHÉO NÓN TẠI GIỮA CỔ TRƯỚC </t>
  </si>
  <si>
    <t>ĐỊNH VỊ LOGO THÂN TRƯỚC TỪ CẠNH GIỮA CỔ TRƯỚC XUỐNG</t>
  </si>
  <si>
    <t xml:space="preserve">ĐỊNH VỊ AW THÂN SAU TỪ GIỮA ĐƯỜNG TRA CỔ SAU </t>
  </si>
  <si>
    <t>RỘNG CẲNG TAY</t>
  </si>
  <si>
    <t>KHOẢNG CÁCH HAI ĐẦU DÂY LUỒN</t>
  </si>
  <si>
    <t>-SỐ LƯỢNG NHÃN SIZE NHƯ SAU :</t>
  </si>
  <si>
    <t>CAO TÚI TRANG TRÍ</t>
  </si>
  <si>
    <t>MÉT</t>
  </si>
  <si>
    <t>GẬP ĐÔI, MAY TẠI SƯỜN TRÁI NGƯỜI MẶC, 5 INCH TỪ MÉP LAI LÊN
 ( BÊN TRONG ÁO)</t>
  </si>
  <si>
    <t>GẬP ĐÔI, MAY TẠI SƯỜN TRÁI NGƯỜI MẶC, TỪ LAI ÁO LÊN 7 INCH, MAY 
( BÊN NGOÀI ÁO)</t>
  </si>
  <si>
    <t xml:space="preserve">DUYỆT HÌNH IN THEO </t>
  </si>
  <si>
    <t>Armhole:  Note that we measuring the armhole drop, not the curve.  So this is measured straight from HPS to the underarm (perpendicular).</t>
  </si>
  <si>
    <t>Forearm:  We measure 9” up from the cuff edge.  Description is on the spec page.</t>
  </si>
  <si>
    <t xml:space="preserve">Hoodie Height at CF:  We measure straight along the front edge, top of hood to CF neck (not the curve of the hood).  </t>
  </si>
  <si>
    <t>* sometimes we will add point S too (hood height from HPS to top edge) *</t>
  </si>
  <si>
    <t>* đôi khi chúng tôi cũng sẽ thêm điểm S (chiều cao nón từ đỉnh vai đến cạnh trên) *</t>
  </si>
  <si>
    <t>Hood Width:  Note that we measure 6” down, not 5” down.  Description on the spec page.</t>
  </si>
  <si>
    <t>Chiều rộng nón hoodie: chúng tôi đo 6 inch trở xuống, không phải đo 5 inch. Mô tả trên trang spec.</t>
  </si>
  <si>
    <t>Hạ nách: Lưu ý rằng chúng tôi đo hạ nách, không phải độ cong vòng nách. Vậy nên điểm thông số này được đo thẳng từ đỉnh vai đến nách (vuông góc).</t>
  </si>
  <si>
    <t>Rộng Cẳng tay: Chúng tôi đo 9 inch tính từ mép bo. Mô tả trên trang thông số.</t>
  </si>
  <si>
    <t>CAO NÓN TẠI GIỮA TRƯỚC : Chúng tôi đo thẳng theo mép trước, từ đỉnh mũ đến giữa cổ trước (không đo theo đường cong của mũ).</t>
  </si>
  <si>
    <r>
      <t>***FW23CH012 -</t>
    </r>
    <r>
      <rPr>
        <sz val="18"/>
        <color theme="1"/>
        <rFont val="Calibri"/>
        <family val="2"/>
        <scheme val="minor"/>
      </rPr>
      <t xml:space="preserve"> CHÚ Ý QUY CÁCH ĐO CỦA KHÁCH </t>
    </r>
  </si>
  <si>
    <t xml:space="preserve"> Style #FW23CH012 </t>
  </si>
  <si>
    <t>CODE</t>
  </si>
  <si>
    <t>TỪ ĐỈNH VAI ĐẾN MÉP LAI</t>
  </si>
  <si>
    <t>TỪ GIỮA CỔ SAU XUỐNG MÉP LAI</t>
  </si>
  <si>
    <t>HẠ 6" TỪ ĐỈNH NÓN, ĐO TỪ MIỆNG NÓN ĐẾN SỐNG NÓN</t>
  </si>
  <si>
    <t>ĐO Ở GIỮA TÚI</t>
  </si>
  <si>
    <t>ĐO Ở 2 BÊN</t>
  </si>
  <si>
    <t>ĐO Ở CẠNH TRÊN</t>
  </si>
  <si>
    <t>ĐO Ở CANH DƯỚI</t>
  </si>
  <si>
    <t xml:space="preserve">ĐỊNH VỊ LOGO THÂN TRƯỚC TỪ ĐƯỜNG GIỮA TRƯỚC </t>
  </si>
  <si>
    <t>TỪ ĐƯỜNG TRA CỔ SAU ĐẾN CẠNH TRÊN AW</t>
  </si>
  <si>
    <r>
      <rPr>
        <b/>
        <sz val="14"/>
        <color rgb="FF052937"/>
        <rFont val="Arial"/>
        <family val="2"/>
      </rPr>
      <t>Sample Size: M</t>
    </r>
  </si>
  <si>
    <t xml:space="preserve">POINT OF MEASURE </t>
  </si>
  <si>
    <t>Size Specifications - 1ST PROTO MEASUREMENT</t>
  </si>
  <si>
    <r>
      <rPr>
        <sz val="11"/>
        <color rgb="FF052937"/>
        <rFont val="Arial"/>
        <family val="2"/>
      </rPr>
      <t>Front Body Length</t>
    </r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</si>
  <si>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</si>
  <si>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</si>
  <si>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</si>
  <si>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</si>
  <si>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</si>
  <si>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26 3/4 in</t>
    </r>
  </si>
  <si>
    <r>
      <rPr>
        <sz val="11"/>
        <color rgb="FF052937"/>
        <rFont val="Arial"/>
        <family val="2"/>
      </rPr>
      <t>Back Body Length</t>
    </r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</si>
  <si>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</si>
  <si>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</si>
  <si>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r>
      <rPr>
        <sz val="11"/>
        <color rgb="FF052937"/>
        <rFont val="Arial"/>
        <family val="2"/>
      </rPr>
      <t>26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</si>
  <si>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</si>
  <si>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</si>
  <si>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</si>
  <si>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</si>
  <si>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</si>
  <si>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</si>
  <si>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</si>
  <si>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</si>
  <si>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3/4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</si>
  <si>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</si>
  <si>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</si>
  <si>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</si>
  <si>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</si>
  <si>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</si>
  <si>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</si>
  <si>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</si>
  <si>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</si>
  <si>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</si>
  <si>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Across Shoulder Width- Seam to seam</t>
    </r>
  </si>
  <si>
    <r>
      <rPr>
        <sz val="11"/>
        <color rgb="FF052937"/>
        <rFont val="Arial"/>
        <family val="2"/>
      </rPr>
      <t>S&amp;K259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</si>
  <si>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</si>
  <si>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22 1/2 in</t>
    </r>
  </si>
  <si>
    <r>
      <rPr>
        <sz val="11"/>
        <color rgb="FF052937"/>
        <rFont val="Arial"/>
        <family val="2"/>
      </rPr>
      <t>Across Front</t>
    </r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</si>
  <si>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</si>
  <si>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</si>
  <si>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</si>
  <si>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</si>
  <si>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20 1/2 in</t>
    </r>
  </si>
  <si>
    <r>
      <rPr>
        <sz val="11"/>
        <color rgb="FF052937"/>
        <rFont val="Arial"/>
        <family val="2"/>
      </rPr>
      <t>Across Back</t>
    </r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</si>
  <si>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</si>
  <si>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</si>
  <si>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21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</si>
  <si>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</si>
  <si>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</si>
  <si>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</si>
  <si>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Bottom Opening Width- At Seam</t>
    </r>
  </si>
  <si>
    <r>
      <rPr>
        <sz val="11"/>
        <color rgb="FF052937"/>
        <rFont val="Arial"/>
        <family val="2"/>
      </rPr>
      <t>S&amp;K108</t>
    </r>
  </si>
  <si>
    <r>
      <rPr>
        <sz val="11"/>
        <color rgb="FF052937"/>
        <rFont val="Arial"/>
        <family val="2"/>
      </rPr>
      <t>Straight with seam relaxed</t>
    </r>
  </si>
  <si>
    <r>
      <rPr>
        <sz val="11"/>
        <color rgb="FF052937"/>
        <rFont val="Arial"/>
        <family val="2"/>
      </rPr>
      <t>19 in</t>
    </r>
  </si>
  <si>
    <r>
      <rPr>
        <sz val="11"/>
        <color rgb="FF052937"/>
        <rFont val="Arial"/>
        <family val="2"/>
      </rPr>
      <t>Bottom Opening Width- At Edge</t>
    </r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</si>
  <si>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</si>
  <si>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</si>
  <si>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r>
      <rPr>
        <sz val="11"/>
        <color rgb="FF052937"/>
        <rFont val="Arial"/>
        <family val="2"/>
      </rPr>
      <t>17 in</t>
    </r>
  </si>
  <si>
    <r>
      <rPr>
        <sz val="11"/>
        <color rgb="FF052937"/>
        <rFont val="Arial"/>
        <family val="2"/>
      </rPr>
      <t>Bottom Hem Height</t>
    </r>
  </si>
  <si>
    <r>
      <rPr>
        <sz val="11"/>
        <color rgb="FF052937"/>
        <rFont val="Arial"/>
        <family val="2"/>
      </rPr>
      <t>S&amp;K014</t>
    </r>
  </si>
  <si>
    <r>
      <rPr>
        <sz val="11"/>
        <color rgb="FF052937"/>
        <rFont val="Arial"/>
        <family val="2"/>
      </rPr>
      <t>Bottom edge to stitch line or trim seam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</si>
  <si>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</si>
  <si>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</si>
  <si>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</si>
  <si>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r>
      <rPr>
        <sz val="11"/>
        <color rgb="FF052937"/>
        <rFont val="Arial"/>
        <family val="2"/>
      </rPr>
      <t>35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</si>
  <si>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</si>
  <si>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</si>
  <si>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</si>
  <si>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r>
      <rPr>
        <sz val="11"/>
        <color rgb="FF052937"/>
        <rFont val="Arial"/>
        <family val="2"/>
      </rPr>
      <t>13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</si>
  <si>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</si>
  <si>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</si>
  <si>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</si>
  <si>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10 1/4 in</t>
    </r>
  </si>
  <si>
    <r>
      <rPr>
        <sz val="11"/>
        <color rgb="FF052937"/>
        <rFont val="Arial"/>
        <family val="2"/>
      </rPr>
      <t>Forearm Width</t>
    </r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</si>
  <si>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</si>
  <si>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</si>
  <si>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</si>
  <si>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Sleeve Opening Width- At Seam</t>
    </r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</si>
  <si>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</si>
  <si>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</si>
  <si>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3/4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</si>
  <si>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</si>
  <si>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</si>
  <si>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</si>
  <si>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3/4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</si>
  <si>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</si>
  <si>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</si>
  <si>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</si>
  <si>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Hood Height at CF</t>
    </r>
  </si>
  <si>
    <r>
      <rPr>
        <sz val="11"/>
        <color rgb="FF052937"/>
        <rFont val="Arial"/>
        <family val="2"/>
      </rPr>
      <t>S&amp;K40</t>
    </r>
  </si>
  <si>
    <r>
      <rPr>
        <sz val="11"/>
        <color rgb="FF052937"/>
        <rFont val="Arial"/>
        <family val="2"/>
      </rPr>
      <t>From neck seam to top edge</t>
    </r>
  </si>
  <si>
    <r>
      <rPr>
        <sz val="11"/>
        <color rgb="FF052937"/>
        <rFont val="Arial"/>
        <family val="2"/>
      </rPr>
      <t>15 in</t>
    </r>
  </si>
  <si>
    <r>
      <rPr>
        <sz val="11"/>
        <color rgb="FF052937"/>
        <rFont val="Arial"/>
        <family val="2"/>
      </rPr>
      <t>Hood Height at HPS</t>
    </r>
  </si>
  <si>
    <r>
      <rPr>
        <sz val="11"/>
        <color rgb="FF052937"/>
        <rFont val="Arial"/>
        <family val="2"/>
      </rPr>
      <t>S&amp;K170</t>
    </r>
  </si>
  <si>
    <r>
      <rPr>
        <sz val="11"/>
        <color rgb="FF052937"/>
        <rFont val="Arial"/>
        <family val="2"/>
      </rPr>
      <t>13 1/2 in</t>
    </r>
  </si>
  <si>
    <r>
      <rPr>
        <sz val="11"/>
        <color rgb="FF052937"/>
        <rFont val="Arial"/>
        <family val="2"/>
      </rPr>
      <t>Hood Width 6" Below Top Edge</t>
    </r>
  </si>
  <si>
    <r>
      <rPr>
        <sz val="11"/>
        <color rgb="FF052937"/>
        <rFont val="Arial"/>
        <family val="2"/>
      </rPr>
      <t>S&amp;K41</t>
    </r>
  </si>
  <si>
    <r>
      <rPr>
        <sz val="11"/>
        <color rgb="FF052937"/>
        <rFont val="Arial"/>
        <family val="2"/>
      </rPr>
      <t>Straight from CF edge to CB seam- 6" down</t>
    </r>
  </si>
  <si>
    <r>
      <rPr>
        <sz val="11"/>
        <color rgb="FF052937"/>
        <rFont val="Arial"/>
        <family val="2"/>
      </rPr>
      <t>10 1/2 in</t>
    </r>
  </si>
  <si>
    <r>
      <rPr>
        <sz val="11"/>
        <color rgb="FF052937"/>
        <rFont val="Arial"/>
        <family val="2"/>
      </rPr>
      <t>Total Hood Drawcord Length</t>
    </r>
  </si>
  <si>
    <r>
      <rPr>
        <sz val="11"/>
        <color rgb="FF052937"/>
        <rFont val="Arial"/>
        <family val="2"/>
      </rPr>
      <t>S&amp;K103</t>
    </r>
  </si>
  <si>
    <r>
      <rPr>
        <sz val="11"/>
        <color rgb="FF052937"/>
        <rFont val="Arial"/>
        <family val="2"/>
      </rPr>
      <t>46 in</t>
    </r>
  </si>
  <si>
    <r>
      <rPr>
        <sz val="11"/>
        <color rgb="FF052937"/>
        <rFont val="Arial"/>
        <family val="2"/>
      </rPr>
      <t>Hood Overlap Width at CF Neck</t>
    </r>
  </si>
  <si>
    <r>
      <rPr>
        <sz val="11"/>
        <color rgb="FF052937"/>
        <rFont val="Arial"/>
        <family val="2"/>
      </rPr>
      <t>S&amp;K174</t>
    </r>
  </si>
  <si>
    <r>
      <rPr>
        <sz val="11"/>
        <color rgb="FF052937"/>
        <rFont val="Arial"/>
        <family val="2"/>
      </rPr>
      <t>1 1/2 in</t>
    </r>
  </si>
  <si>
    <r>
      <rPr>
        <sz val="11"/>
        <color rgb="FF052937"/>
        <rFont val="Arial"/>
        <family val="2"/>
      </rPr>
      <t>Drawcord Opening Placement up from Neck Seam</t>
    </r>
  </si>
  <si>
    <r>
      <rPr>
        <sz val="11"/>
        <color rgb="FF052937"/>
        <rFont val="Arial"/>
        <family val="2"/>
      </rPr>
      <t>S&amp;K212</t>
    </r>
  </si>
  <si>
    <r>
      <rPr>
        <sz val="11"/>
        <color rgb="FF052937"/>
        <rFont val="Arial"/>
        <family val="2"/>
      </rPr>
      <t>Kangaroo Pocket Height At Center</t>
    </r>
  </si>
  <si>
    <r>
      <rPr>
        <sz val="11"/>
        <color rgb="FF052937"/>
        <rFont val="Arial"/>
        <family val="2"/>
      </rPr>
      <t>S&amp;K44</t>
    </r>
  </si>
  <si>
    <r>
      <rPr>
        <sz val="11"/>
        <color rgb="FF052937"/>
        <rFont val="Arial"/>
        <family val="2"/>
      </rPr>
      <t>Height at center</t>
    </r>
  </si>
  <si>
    <r>
      <rPr>
        <sz val="11"/>
        <color rgb="FF052937"/>
        <rFont val="Arial"/>
        <family val="2"/>
      </rPr>
      <t>8 1/2 in</t>
    </r>
  </si>
  <si>
    <r>
      <rPr>
        <sz val="11"/>
        <color rgb="FF052937"/>
        <rFont val="Arial"/>
        <family val="2"/>
      </rPr>
      <t>Kangaroo Pocket Height at Sides</t>
    </r>
  </si>
  <si>
    <r>
      <rPr>
        <sz val="11"/>
        <color rgb="FF052937"/>
        <rFont val="Arial"/>
        <family val="2"/>
      </rPr>
      <t>S&amp;K384</t>
    </r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</si>
  <si>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</si>
  <si>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Kangaroo Pocket Width at Top Edge</t>
    </r>
  </si>
  <si>
    <r>
      <rPr>
        <sz val="11"/>
        <color rgb="FF052937"/>
        <rFont val="Arial"/>
        <family val="2"/>
      </rPr>
      <t>S&amp;K45</t>
    </r>
  </si>
  <si>
    <r>
      <rPr>
        <sz val="11"/>
        <color rgb="FF052937"/>
        <rFont val="Arial"/>
        <family val="2"/>
      </rPr>
      <t>Width at top edge</t>
    </r>
  </si>
  <si>
    <r>
      <rPr>
        <sz val="11"/>
        <color rgb="FF052937"/>
        <rFont val="Arial"/>
        <family val="2"/>
      </rPr>
      <t>9 1/2 in</t>
    </r>
  </si>
  <si>
    <r>
      <rPr>
        <sz val="11"/>
        <color rgb="FF052937"/>
        <rFont val="Arial"/>
        <family val="2"/>
      </rPr>
      <t>Kangaroo Pocket Width at Bottom</t>
    </r>
  </si>
  <si>
    <r>
      <rPr>
        <sz val="11"/>
        <color rgb="FF052937"/>
        <rFont val="Arial"/>
        <family val="2"/>
      </rPr>
      <t>S&amp;K46</t>
    </r>
  </si>
  <si>
    <r>
      <rPr>
        <sz val="11"/>
        <color rgb="FF052937"/>
        <rFont val="Arial"/>
        <family val="2"/>
      </rPr>
      <t>Width at Bottom Edge</t>
    </r>
  </si>
  <si>
    <r>
      <rPr>
        <sz val="11"/>
        <color rgb="FF052937"/>
        <rFont val="Arial"/>
        <family val="2"/>
      </rPr>
      <t>Pocket Trim Height</t>
    </r>
  </si>
  <si>
    <r>
      <rPr>
        <sz val="11"/>
        <color rgb="FF052937"/>
        <rFont val="Arial"/>
        <family val="2"/>
      </rPr>
      <t>S&amp;K97</t>
    </r>
  </si>
  <si>
    <r>
      <rPr>
        <sz val="11"/>
        <color rgb="FF052937"/>
        <rFont val="Arial"/>
        <family val="2"/>
      </rPr>
      <t>Height of pocket rib or trim</t>
    </r>
  </si>
  <si>
    <r>
      <rPr>
        <sz val="11"/>
        <color rgb="FF052937"/>
        <rFont val="Arial"/>
        <family val="2"/>
      </rPr>
      <t>Front Logo Placement below CF neck seam</t>
    </r>
  </si>
  <si>
    <r>
      <rPr>
        <sz val="11"/>
        <color rgb="FF052937"/>
        <rFont val="Arial"/>
        <family val="2"/>
      </rPr>
      <t>S&amp;K181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</si>
  <si>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</si>
  <si>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Front Logo Placement out from the CF Line</t>
    </r>
  </si>
  <si>
    <r>
      <rPr>
        <sz val="11"/>
        <color rgb="FF052937"/>
        <rFont val="Arial"/>
        <family val="2"/>
      </rPr>
      <t>S&amp;K022</t>
    </r>
  </si>
  <si>
    <r>
      <rPr>
        <sz val="11"/>
        <color rgb="FF052937"/>
        <rFont val="Arial"/>
        <family val="2"/>
      </rPr>
      <t>1 5/8 in</t>
    </r>
  </si>
  <si>
    <r>
      <rPr>
        <sz val="11"/>
        <color rgb="FF052937"/>
        <rFont val="Arial"/>
        <family val="2"/>
      </rPr>
      <t>CB Artwork Placement below CB Neck Seam</t>
    </r>
  </si>
  <si>
    <r>
      <rPr>
        <sz val="11"/>
        <color rgb="FF052937"/>
        <rFont val="Arial"/>
        <family val="2"/>
      </rPr>
      <t>S&amp;K109</t>
    </r>
  </si>
  <si>
    <r>
      <rPr>
        <sz val="11"/>
        <color rgb="FF052937"/>
        <rFont val="Arial"/>
        <family val="2"/>
      </rPr>
      <t>From CB neck seam to top Artwork</t>
    </r>
  </si>
  <si>
    <r>
      <rPr>
        <sz val="11"/>
        <color rgb="FF052937"/>
        <rFont val="Arial"/>
        <family val="2"/>
      </rPr>
      <t>4 1/4 in</t>
    </r>
  </si>
  <si>
    <t>CREATED ON MAY 18, 2023 8:01 PM</t>
  </si>
  <si>
    <t>SIZE:M, CREATED AT: 05-18-2023</t>
  </si>
  <si>
    <t>FIT DATE: 5.18.23</t>
  </si>
  <si>
    <t>STATUS: Please submit PPS with all corrections, in correct fabric, color, with correct size artwork @ CF and CB.</t>
  </si>
  <si>
    <t>CONSTRUCTION/ ARTWORK CALL-OUTS:</t>
  </si>
  <si>
    <t>1. Front artwork placement is okay down from CF neck. Keep at 2 3/4" below CF neck seam.</t>
  </si>
  <si>
    <t>2. Shift the front artwork in 1/4" from its current placement. New placement is 1 5/8" out from CF.</t>
  </si>
  <si>
    <t>FIT COMMENTS:</t>
  </si>
  <si>
    <t>1. Neck feels a bit tight. Please lower the front neck 1/4" and open the neck width 1/4".</t>
  </si>
  <si>
    <t>2. For the bottom opening, please keep the width above the rib wider, similar to the chest width. (needs to be at least 21 1/2" or wider), and have the bottom rib pull in and</t>
  </si>
  <si>
    <t>hug to meet relaxed specs requested.</t>
  </si>
  <si>
    <t>a. Please do not narrow the body to this relaxed spec. Thanks!</t>
  </si>
  <si>
    <t>4. Please meet relaxed bottom opening widths- by having rib pull into them.</t>
  </si>
  <si>
    <t>5. Bring the armhole, bicep, forearm back to spec.</t>
  </si>
  <si>
    <t>6. Increase the cuff width at seam and edge by 1/4"</t>
  </si>
  <si>
    <t>7. Increase the drawcord length by 1".</t>
  </si>
  <si>
    <t>Vui lòng may mẫu PPS có chỉnh sửa theo comment , vải đúng, màu đúng , đúng size artwork tại thân trước và thân sau</t>
  </si>
  <si>
    <t>Cấu trúc và artwork</t>
  </si>
  <si>
    <t>Cổ áo bị chật, khó tròng vô đầu. Vui lòng hạ nách thêm 1/4" và tăng ngang cổ 1/4"</t>
  </si>
  <si>
    <t>Ngang lai ( tại cạnh trên bo lai) đảm bảo phần ngang thân ở ngay trên bo rib lai lớn hơn ( thừa ra như sketch) , thông số gần ngang ngực ( cần ít nhất 21 1/2" hoặc tăng thêm) và bo lai kéo vào để thông khi đo thường đạt yêu cầu</t>
  </si>
  <si>
    <t>Vui lòng không làm hẹp phần thân này khi đo thường.</t>
  </si>
  <si>
    <t>Đường ráp vai đang nằm 3/4" về sau khi để áo nằm phẳng. Vui lòng cân bằng trở lại thân trước, để đường ráp vai nằm ngay tại cao vai/ vai tự nhiên của người mặc.</t>
  </si>
  <si>
    <t xml:space="preserve"> May need to rebalance the front and back armhole lengths with this change.</t>
  </si>
  <si>
    <t>3. Note that the shoulder seams are sitting almost 3/4" backwards when sample is flat. Please rebalance the front body so that the seams sit right at HPS/ natural shoulder when flat.</t>
  </si>
  <si>
    <t>Cần phải điều chỉnh thân trước và sau vòng nách để thay đổi điều này.</t>
  </si>
  <si>
    <t>Vui lòng đảm bảo thông số đo thường của ngang lai áo - có rib lai hỗ trợ đẩy phần vải này ra</t>
  </si>
  <si>
    <t>Đảm bảo thông số nách, ngang vai, khuỷu tay trong dung sai</t>
  </si>
  <si>
    <t>Tăng thông số cửa tay tại mép và đường may 1/4"</t>
  </si>
  <si>
    <t>Tăng thông số dài dây luồn 1"</t>
  </si>
  <si>
    <t>Feedback &amp; Revisions / 1st  Fit</t>
  </si>
  <si>
    <t>COMMENT KHÁCH TRÊN MẪU 1ST FIT</t>
  </si>
  <si>
    <t>FW23CH012 Mets Hoodie- 1st FIT - Nina Chavez Booth</t>
  </si>
  <si>
    <t>1ST  FIT</t>
  </si>
  <si>
    <t>NCC ESQUEL</t>
  </si>
  <si>
    <t>GẬP ĐÔI, MAY TẠI SƯỜN TRÁI NGƯỜI MẶC, 5 INCH TỪ MÉP LAI LÊN  ( BÊN TRONG ÁO)</t>
  </si>
  <si>
    <t>LƯU Ý
 - YÊU CẦU MAY ĐÚNG THÔNG SỐ, ĐIỀU CHỈNH THEO COMMENT CỦA KHÁCH HÀNG. CÓ Ý KIẾN CẦN THÔNG TIN LẠI CHO MER ĐỂ MER LÀM VIỆC VỚI KHÁCH</t>
  </si>
  <si>
    <t>LÀM THÊM RẬP CHO SIZE XS,S ĐỂ BÊN IN KIỂM TRA SIZE VÀ VỊ TRÍ HÌNH IN</t>
  </si>
  <si>
    <t>THÔNG TIN SAU</t>
  </si>
  <si>
    <t>DÀI ÁO THÂN TRƯỚC</t>
  </si>
  <si>
    <t>TỪ ĐIỂM VAI ĐẾN ĐỈNH VAI</t>
  </si>
  <si>
    <t xml:space="preserve">Sample Size: M
POINT OF MEASURE  </t>
  </si>
  <si>
    <t xml:space="preserve"> HOW TO MEASURE   </t>
  </si>
  <si>
    <t xml:space="preserve">CODE   </t>
  </si>
  <si>
    <t>VIỀN TẠI TRA CỔ SAU</t>
  </si>
  <si>
    <t>NGÀY CẤP</t>
  </si>
  <si>
    <t>SỬ DỤNG TOÀN BỘ ÁO</t>
  </si>
  <si>
    <t>PAUL'S SAMPLE</t>
  </si>
  <si>
    <t>SHIPPING SAMPLE</t>
  </si>
  <si>
    <t>UPC STICKER 3" X 2"</t>
  </si>
  <si>
    <t>BAO BIG POLYBAG 100X120CM</t>
  </si>
  <si>
    <t>THẺ BÀI ALD ALD-T06P</t>
  </si>
  <si>
    <t>NGÀY GIAO HÀNG</t>
  </si>
  <si>
    <r>
      <t>WASH:</t>
    </r>
    <r>
      <rPr>
        <sz val="28"/>
        <rFont val="Muli"/>
      </rPr>
      <t xml:space="preserve"> </t>
    </r>
  </si>
  <si>
    <r>
      <t>IN :</t>
    </r>
    <r>
      <rPr>
        <b/>
        <sz val="26"/>
        <rFont val="Muli"/>
      </rPr>
      <t xml:space="preserve"> </t>
    </r>
  </si>
  <si>
    <r>
      <t>THÊU :</t>
    </r>
    <r>
      <rPr>
        <b/>
        <sz val="28"/>
        <rFont val="Muli"/>
      </rPr>
      <t xml:space="preserve"> </t>
    </r>
  </si>
  <si>
    <t>THÊU TẠI TÚI KANGAROO</t>
  </si>
  <si>
    <t>NHÃN SƯỜN NGOÀI  ALD-ML02</t>
  </si>
  <si>
    <t>7 1/4 in</t>
  </si>
  <si>
    <t>2 3/4 in</t>
  </si>
  <si>
    <t>RỘNG KHỦY TAY</t>
  </si>
  <si>
    <t>TỪ ĐỈNH VAI ĐẾN ĐƯỜNG MAY CỔ</t>
  </si>
  <si>
    <t>TẠI ĐƯỜNG MAY</t>
  </si>
  <si>
    <t xml:space="preserve">TẠI MÉP  </t>
  </si>
  <si>
    <t>ĐỊNH VỊ HÌNH THÊU TẠI NGỰC TRÁI</t>
  </si>
  <si>
    <t>ĐỊNH VỊ LOGO NGỰC TRƯỚC TRÁI TỪ ĐỈNH VAI XUỐNG</t>
  </si>
  <si>
    <t xml:space="preserve">ĐỊNH VỊ LOGO NGỰC TRÁI TRƯỚC TỪ ĐƯỜNG GIỮA TRƯỚC </t>
  </si>
  <si>
    <t>THEO THÔNG TIN SAU</t>
  </si>
  <si>
    <t xml:space="preserve">DUYỆT HÌNH THÊU THEO </t>
  </si>
  <si>
    <t>THEO NHƯ TECHPACK</t>
  </si>
  <si>
    <t>ĐỊNH VỊ HÌNH THÊU TẠI TAY + THÂN ÁO + NÓN ( KHÔNG TÚI)</t>
  </si>
  <si>
    <t>NGANG CỔ TỐI THIỂU</t>
  </si>
  <si>
    <t>VỊ TRỊ MẮT CÁO TỪ ĐM CỔ</t>
  </si>
  <si>
    <t>TỪ MÉP ĐẾN ĐƯỜNG DIỄU</t>
  </si>
  <si>
    <t>TỪ GIỮA CỔ SAU ĐẾN MÉP LAI</t>
  </si>
  <si>
    <t>TỪ ĐƯỜNG MAY ĐẾN ĐƯỜNG MAY TẠI CỔ SAU, ĐẾN ĐIỂM VAI</t>
  </si>
  <si>
    <t>ĐƯỜNG MAY ĐẾN ĐƯỜNG MAY</t>
  </si>
  <si>
    <t>HẠ 7'' TỪ ĐỈNH VAI, TỪ ĐƯỜNG MAY ĐẾN ĐƯỜNG MAY</t>
  </si>
  <si>
    <t>DƯỚI NÁCH 1'' - TỪ MÉP ĐẾN MÉP</t>
  </si>
  <si>
    <t>ĐỂ ÊM ĐO THẲNG</t>
  </si>
  <si>
    <t>TẠI MÉP LAI</t>
  </si>
  <si>
    <t>3 ĐIỂM - TỪ GIỮA CỔ SAU ĐẾN ĐIỂM VAI ĐẾN MÉP TAY</t>
  </si>
  <si>
    <t>TỪ MÉP LAI TAY LÊN 9''</t>
  </si>
  <si>
    <t>TỪ MÉP ĐẾN ĐƯỜNG MAY</t>
  </si>
  <si>
    <t>TỪ ĐƯỜNG MAY CỔ ĐẾN MÉP TRÊN</t>
  </si>
  <si>
    <t>HẠ 6'' TỪ MÉP GIỮA TRƯỚC NÓN ĐẾN ĐƯỜNG MAY GIỮA SAU</t>
  </si>
  <si>
    <t xml:space="preserve">CAO TẠI GIỮA </t>
  </si>
  <si>
    <t>RỘNG TẠI MÉP TRÊN</t>
  </si>
  <si>
    <t>RỘNG TẠI MÉP DƯỚI</t>
  </si>
  <si>
    <t>KHÔNG THÊU</t>
  </si>
  <si>
    <t>RỘNG TÚI KANGAROO TẠI SƯỜN</t>
  </si>
  <si>
    <t>RỘNG TÚI KANGAROO TẠI CẠNH TRÊN</t>
  </si>
  <si>
    <t>RỘNG TÚI TẠI CẠNH DƯỚI</t>
  </si>
  <si>
    <t>ĐỊNH VỊ HÌNH IN NGỰC TRÁI TỪ GIỮA TRƯỚC</t>
  </si>
  <si>
    <t>NGANG VAI - ĐƯỜNG MAY ĐẾN ĐƯỜNG MAY</t>
  </si>
  <si>
    <t>RỘNG NÓN DƯỚI MÉP TRÊN 6''</t>
  </si>
  <si>
    <t>DÀ ÁO THÂN SAU</t>
  </si>
  <si>
    <t>RỘNG LAI ÁO- TẠI ĐƯỜNG MAY</t>
  </si>
  <si>
    <t>RỘNG LAI ÁO - TẠI MÉP</t>
  </si>
  <si>
    <t>RỘNG LAI TAY - TẠI ĐƯỜNG MAY</t>
  </si>
  <si>
    <t>RỘNG LAI TAY - TẠI MÉP</t>
  </si>
  <si>
    <t>VỊ TRÍ NHÃN SƯỜN NGOÀI TẠI ĐƯỜNG MAY SƯỜN</t>
  </si>
  <si>
    <t>ĐỊNH VỊ HÌNH IN NGỰC TRÁI TỪ ĐỈNH VAI ĐẾN ĐỈNH HÌNH  IN</t>
  </si>
  <si>
    <t>TỪ MÉP LAI ĐẾN CẠNH DƯỚI NHÃN, TẠI SƯỜN NGOÀI TRÁI</t>
  </si>
  <si>
    <t>CAO MIỆNG NÓN</t>
  </si>
  <si>
    <t>NAVY BLAZER</t>
  </si>
  <si>
    <t>OATMEAL MELANGE</t>
  </si>
  <si>
    <t>C2300246_2X2 RIB_500GSM</t>
  </si>
  <si>
    <t>GRAND TOTAL:</t>
  </si>
  <si>
    <t xml:space="preserve">CRITICAL </t>
  </si>
  <si>
    <t>1ST PPS - RCVD size M</t>
  </si>
  <si>
    <t>VARI
ANC
E</t>
  </si>
  <si>
    <t>ADJUST BY +/-</t>
  </si>
  <si>
    <t>REVISED  SPEC</t>
  </si>
  <si>
    <t>MEASUREMENT NOTES</t>
  </si>
  <si>
    <t xml:space="preserve">SS24 </t>
  </si>
  <si>
    <t>154CM</t>
  </si>
  <si>
    <t>Front Body Length</t>
  </si>
  <si>
    <t>Back Body Length</t>
  </si>
  <si>
    <t>Front Neck Drop</t>
  </si>
  <si>
    <t>Back Neck Drop</t>
  </si>
  <si>
    <t>Back Neck Width</t>
  </si>
  <si>
    <t>Minimum Neck Stretch</t>
  </si>
  <si>
    <t>Shoulder Slope</t>
  </si>
  <si>
    <t>Across Shoulder Width- Seam to seam</t>
  </si>
  <si>
    <t>Across Front</t>
  </si>
  <si>
    <t>Across Back</t>
  </si>
  <si>
    <t>Chest Width</t>
  </si>
  <si>
    <t>Bottom Opening Width- At Seam</t>
  </si>
  <si>
    <t>Bottom Opening Width- At Edge</t>
  </si>
  <si>
    <t>Bottom Hem Height</t>
  </si>
  <si>
    <t>Sleeve Length from CB Neck</t>
  </si>
  <si>
    <t>Armhole Drop</t>
  </si>
  <si>
    <t>Bicep Width</t>
  </si>
  <si>
    <t>Forearm Width</t>
  </si>
  <si>
    <t>Sleeve Opening Width- At Seam</t>
  </si>
  <si>
    <t>Sleeve Opening Width- At Edge</t>
  </si>
  <si>
    <t>Sleeve Cuff Height</t>
  </si>
  <si>
    <t>Hood Height at CF</t>
  </si>
  <si>
    <t>Hood Height at HPS</t>
  </si>
  <si>
    <t>Hood Width 6" Below Top Edge</t>
  </si>
  <si>
    <t>Hood Overlap Width at CF Neck</t>
  </si>
  <si>
    <t>Drawcord Opening Placement up from Neck Seam</t>
  </si>
  <si>
    <t>Exposed Drawcord Length</t>
  </si>
  <si>
    <t>Hood Tunnel Height</t>
  </si>
  <si>
    <t>Kangaroo Pocket Height At Center</t>
  </si>
  <si>
    <t>Kangaroo Pocket Height at Sides</t>
  </si>
  <si>
    <t>Kangaroo Pocket Width at Top Edge</t>
  </si>
  <si>
    <t>Kangaroo Pocket Width at Bottom</t>
  </si>
  <si>
    <t>Kangaroo Pocket Hem Height</t>
  </si>
  <si>
    <t>Loop Label Placement at Sideseam</t>
  </si>
  <si>
    <t>WL Artwork Placement from HPS to Top Edge</t>
  </si>
  <si>
    <t>WL Artwork Placement Out from CF Line</t>
  </si>
  <si>
    <t>CAO BO TAY</t>
  </si>
  <si>
    <t>ĐỘ CHỒM MIỆNG NÓN GIỮA CỔ TRƯỚC</t>
  </si>
  <si>
    <t>NGANG NGỰC DƯỚI NÁCH 1"</t>
  </si>
  <si>
    <t>NGANG NGỰC</t>
  </si>
  <si>
    <t>NGANG LƯNG</t>
  </si>
  <si>
    <t>CAO BO LAI</t>
  </si>
  <si>
    <t>CAO ĐƯỜNG DIỄU MIỆNG TÚI</t>
  </si>
  <si>
    <t>DÀI DÂY LUỒN LỘ RA KHỎI MẮT CÁO</t>
  </si>
  <si>
    <t>GẮN THẺ BÀI TẠI NÁCH TRÁI NGƯỜI MẶC (MÓC VÀO ĐƯỜNG MAY SƯỜN ÁO)</t>
  </si>
  <si>
    <t xml:space="preserve">DÁN STICKER Ở MẶT SAU TÚI, Ở GỐC TRÊN BÊN PHẢI </t>
  </si>
  <si>
    <t>BAO BIG POLYBAG 100X120CMTHÙNG CARTON  VÀTẤM LÓT THÙNG</t>
  </si>
  <si>
    <t xml:space="preserve">LUỒN MIỆNG NÓN , GẤP ĐẦU + ĐÁNH BỌ 1CM </t>
  </si>
  <si>
    <t>DUNG SAI</t>
  </si>
  <si>
    <t>ALSS24P0270021E00K LOT 2101 ÁNH A CẤP 517 M</t>
  </si>
  <si>
    <t>ALSS24P0270022E00K LOT 1601 ÁNH A CẤP 64 M</t>
  </si>
  <si>
    <t>ALSS24P0270007E00K LOT 0402 ÁNH A CẤP 535 M</t>
  </si>
  <si>
    <t>ALSS24P0270008E00K LOT 8901 ÁNH A CẤP 66 M</t>
  </si>
  <si>
    <t>VTK5946-1B 100%COTTON 410GSM
40'S CM + 20'S CM + 10'S CD AA SIRO DK; 
1.31M/KG; CW: 185CM</t>
  </si>
  <si>
    <t>S&amp;K01</t>
  </si>
  <si>
    <t>HPS to bottom edge</t>
  </si>
  <si>
    <t>S&amp;K02</t>
  </si>
  <si>
    <t>CB neck seam to bottom edge</t>
  </si>
  <si>
    <t>S&amp;K04</t>
  </si>
  <si>
    <t>HPS to neck seam</t>
  </si>
  <si>
    <t>S&amp;K05</t>
  </si>
  <si>
    <t>S&amp;K06</t>
  </si>
  <si>
    <t>Seam to seam at back neck, at HPS point</t>
  </si>
  <si>
    <t>S&amp;K199</t>
  </si>
  <si>
    <t>S&amp;K08</t>
  </si>
  <si>
    <t>Shoulder point perpendicular to HPS</t>
  </si>
  <si>
    <t>S&amp;K259</t>
  </si>
  <si>
    <t>Seam to Seam</t>
  </si>
  <si>
    <t>S&amp;K010</t>
  </si>
  <si>
    <t>7" dwn from HPS, Seam to seam</t>
  </si>
  <si>
    <t>S&amp;K011</t>
  </si>
  <si>
    <t>7" dwn from HPS, Seam to Seam</t>
  </si>
  <si>
    <t>S&amp;K012</t>
  </si>
  <si>
    <t>1" Below armhole- edge to edge</t>
  </si>
  <si>
    <t>S&amp;K108</t>
  </si>
  <si>
    <t>Straight with seam relaxed</t>
  </si>
  <si>
    <t>S&amp;K013</t>
  </si>
  <si>
    <t>At bottom edge</t>
  </si>
  <si>
    <t>S&amp;K014</t>
  </si>
  <si>
    <t>Bottom edge to stitch line or trim seam</t>
  </si>
  <si>
    <t>S&amp;K032</t>
  </si>
  <si>
    <t>3-point measure from CB Neck to shoulder point to sleeve edge</t>
  </si>
  <si>
    <t>S&amp;K016</t>
  </si>
  <si>
    <t>Below HPS - measure perpendicular</t>
  </si>
  <si>
    <t>S&amp;K017</t>
  </si>
  <si>
    <t>1" below armhole- edge to edge</t>
  </si>
  <si>
    <t>S&amp;K033</t>
  </si>
  <si>
    <t>9" up from sleeve cuff edge</t>
  </si>
  <si>
    <t>S&amp;K034</t>
  </si>
  <si>
    <t>Width at Seam</t>
  </si>
  <si>
    <t>S&amp;K73</t>
  </si>
  <si>
    <t>At edge</t>
  </si>
  <si>
    <t>S&amp;K36</t>
  </si>
  <si>
    <t>Cuff edge to seam</t>
  </si>
  <si>
    <t>S&amp;K40</t>
  </si>
  <si>
    <t>From neck seam to top edge</t>
  </si>
  <si>
    <t>S&amp;K170</t>
  </si>
  <si>
    <t>S&amp;K41</t>
  </si>
  <si>
    <t>Straight from CF edge to CB seam- 6" down</t>
  </si>
  <si>
    <t>S&amp;K174</t>
  </si>
  <si>
    <t>S&amp;K212</t>
  </si>
  <si>
    <t>JHqvA4</t>
  </si>
  <si>
    <t>S&amp;K183</t>
  </si>
  <si>
    <t>S&amp;K44</t>
  </si>
  <si>
    <t>Height at center</t>
  </si>
  <si>
    <t>S&amp;K384</t>
  </si>
  <si>
    <t>S&amp;K45</t>
  </si>
  <si>
    <t>Width at top edge</t>
  </si>
  <si>
    <t>S&amp;K46</t>
  </si>
  <si>
    <t>Width at Bottom Edge</t>
  </si>
  <si>
    <t>S&amp;K031</t>
  </si>
  <si>
    <t>Edge to stitch line</t>
  </si>
  <si>
    <t>S&amp;K023</t>
  </si>
  <si>
    <t>Bottom edge to bottom of loop label, at the WL side seam</t>
  </si>
  <si>
    <t>S&amp;K103</t>
  </si>
  <si>
    <t>S&amp;K252</t>
  </si>
  <si>
    <t>true</t>
  </si>
  <si>
    <t>Full</t>
  </si>
  <si>
    <t>1/2 in</t>
  </si>
  <si>
    <t>27 in</t>
  </si>
  <si>
    <t>26 1/4 in</t>
  </si>
  <si>
    <t>false</t>
  </si>
  <si>
    <t>1/8 in</t>
  </si>
  <si>
    <t>3 1/2 in</t>
  </si>
  <si>
    <t>3/4 in</t>
  </si>
  <si>
    <t>1/4 in</t>
  </si>
  <si>
    <t>9 in</t>
  </si>
  <si>
    <t>Half</t>
  </si>
  <si>
    <t>0 in</t>
  </si>
  <si>
    <t>11 1/2 in</t>
  </si>
  <si>
    <t>2 1/2 in</t>
  </si>
  <si>
    <t>22 1/2 in</t>
  </si>
  <si>
    <t>3/8 in</t>
  </si>
  <si>
    <t>20 1/2 in</t>
  </si>
  <si>
    <t>21 in</t>
  </si>
  <si>
    <t>19 in</t>
  </si>
  <si>
    <t>17 in</t>
  </si>
  <si>
    <t>35 in</t>
  </si>
  <si>
    <t>13 in</t>
  </si>
  <si>
    <t>10 1/4 in</t>
  </si>
  <si>
    <t>7 1/2 in</t>
  </si>
  <si>
    <t>4 3/4 in</t>
  </si>
  <si>
    <t>3 3/4 in</t>
  </si>
  <si>
    <t>15 in</t>
  </si>
  <si>
    <t>13 1/2 in</t>
  </si>
  <si>
    <t>10 1/2 in</t>
  </si>
  <si>
    <t>1 1/2 in</t>
  </si>
  <si>
    <t>9 1/2 in</t>
  </si>
  <si>
    <t>1 in</t>
  </si>
  <si>
    <t>8 3/4 in</t>
  </si>
  <si>
    <t>3 in</t>
  </si>
  <si>
    <t>7 in</t>
  </si>
  <si>
    <t>EXPECTED M</t>
  </si>
  <si>
    <t xml:space="preserve">THÔNG SỐ </t>
  </si>
  <si>
    <t>IN TẠI THÂN TRƯỚC + TAY TRÁI - IN BTP TẠI UA</t>
  </si>
  <si>
    <t>VARIANCE</t>
  </si>
  <si>
    <t>GẮN NHÃN CHÍNH GIỮA CỔ</t>
  </si>
  <si>
    <t>1. Hạ cổ trước đang bị 1/4'', đưa về đúng thông số.</t>
  </si>
  <si>
    <t>ĐỊNH VỊ HÌNH IN GIỮA TRƯỚC DƯỚI CỔ GIỮA TRƯỚC</t>
  </si>
  <si>
    <t>3 1/4 in</t>
  </si>
  <si>
    <t>POINT OF MEASURE</t>
  </si>
  <si>
    <t>XXXL</t>
  </si>
  <si>
    <t>6.25” W x 6.3” H</t>
  </si>
  <si>
    <t>FW24CH010 Sonny Hoodie</t>
  </si>
  <si>
    <t>2. Ngang lưng bị -1/2'', đưa về đúng thông số.</t>
  </si>
  <si>
    <t>4. Forearm came in -3/8”, back to spec.</t>
  </si>
  <si>
    <t>4. Cẳng tay bị -3/8'', đưa về thông số đúng.</t>
  </si>
  <si>
    <t>3. Ngực bị -3/4'', đưa về thông số đúng.</t>
  </si>
  <si>
    <t>5. Hood height at HPS came in -1/4’, back to spec.</t>
  </si>
  <si>
    <t>5. Cao nón ở đỉnh vai bị -1/4" đưa về đúng thông số.</t>
  </si>
  <si>
    <t>6. Hood overlap came in -1/4’, back to spec.</t>
  </si>
  <si>
    <t>7. Exposed drawcord length came in -3/4”, back to spec.</t>
  </si>
  <si>
    <t>6. Độ chồm miệng nón bị -1/4" đưa về đúng thông số.</t>
  </si>
  <si>
    <t>8. Keep front artwork placement as sample at 3 1/4” from CF necks seam.</t>
  </si>
  <si>
    <t>8. Giữ vị trí mặt trước hình in giống như mẫu ở thông số 3 1/4" từ đường may cổ giữa trước.</t>
  </si>
  <si>
    <t>1. Add coverstitch to neck, shoulder,armhole,sides seam, sleeve cuff and hem, pocket</t>
  </si>
  <si>
    <t>1. Thêm đường khâu vào cổ, vai, lỗ khoét tay, đường may hai bên, cổ tay áo và viền áo, túi</t>
  </si>
  <si>
    <r>
      <rPr>
        <sz val="8"/>
        <color rgb="FF052937"/>
        <rFont val="Muli"/>
      </rPr>
      <t>Front Body Length</t>
    </r>
  </si>
  <si>
    <r>
      <rPr>
        <sz val="8"/>
        <color rgb="FF052937"/>
        <rFont val="Muli"/>
      </rPr>
      <t>S&amp;K01</t>
    </r>
  </si>
  <si>
    <r>
      <rPr>
        <sz val="8"/>
        <color rgb="FF052937"/>
        <rFont val="Muli"/>
      </rPr>
      <t>HPS to bottom edge</t>
    </r>
  </si>
  <si>
    <r>
      <rPr>
        <sz val="8"/>
        <color rgb="FF052937"/>
        <rFont val="Muli"/>
      </rPr>
      <t>true</t>
    </r>
  </si>
  <si>
    <r>
      <rPr>
        <sz val="8"/>
        <color rgb="FF052937"/>
        <rFont val="Muli"/>
      </rPr>
      <t>Full</t>
    </r>
  </si>
  <si>
    <r>
      <rPr>
        <sz val="8"/>
        <color rgb="FF052937"/>
        <rFont val="Muli"/>
      </rPr>
      <t>1/2 in</t>
    </r>
  </si>
  <si>
    <r>
      <rPr>
        <sz val="8"/>
        <color rgb="FF052937"/>
        <rFont val="Muli"/>
      </rPr>
      <t>27 in</t>
    </r>
  </si>
  <si>
    <r>
      <rPr>
        <sz val="8"/>
        <color rgb="FF052937"/>
        <rFont val="Muli"/>
      </rPr>
      <t>Back Body Length</t>
    </r>
  </si>
  <si>
    <r>
      <rPr>
        <sz val="8"/>
        <color rgb="FF052937"/>
        <rFont val="Muli"/>
      </rPr>
      <t>S&amp;K02</t>
    </r>
  </si>
  <si>
    <r>
      <rPr>
        <sz val="8"/>
        <color rgb="FF052937"/>
        <rFont val="Muli"/>
      </rPr>
      <t>CB neck seam to bottom edge</t>
    </r>
  </si>
  <si>
    <r>
      <rPr>
        <sz val="8"/>
        <color rgb="FF052937"/>
        <rFont val="Muli"/>
      </rPr>
      <t>26 1/4 in</t>
    </r>
  </si>
  <si>
    <r>
      <rPr>
        <sz val="8"/>
        <color rgb="FF052937"/>
        <rFont val="Muli"/>
      </rPr>
      <t>Front Neck Drop</t>
    </r>
  </si>
  <si>
    <r>
      <rPr>
        <sz val="8"/>
        <color rgb="FF052937"/>
        <rFont val="Muli"/>
      </rPr>
      <t>S&amp;K04</t>
    </r>
  </si>
  <si>
    <r>
      <rPr>
        <sz val="8"/>
        <color rgb="FF052937"/>
        <rFont val="Muli"/>
      </rPr>
      <t>HPS to neck seam</t>
    </r>
  </si>
  <si>
    <r>
      <rPr>
        <sz val="8"/>
        <color rgb="FF052937"/>
        <rFont val="Muli"/>
      </rPr>
      <t>false</t>
    </r>
  </si>
  <si>
    <r>
      <rPr>
        <sz val="8"/>
        <color rgb="FF052937"/>
        <rFont val="Muli"/>
      </rPr>
      <t>1/8 in</t>
    </r>
  </si>
  <si>
    <r>
      <rPr>
        <sz val="8"/>
        <color rgb="FF052937"/>
        <rFont val="Muli"/>
      </rPr>
      <t>3 1/2 in</t>
    </r>
  </si>
  <si>
    <r>
      <rPr>
        <sz val="8"/>
        <color rgb="FF052937"/>
        <rFont val="Muli"/>
      </rPr>
      <t>Back Neck Drop</t>
    </r>
  </si>
  <si>
    <r>
      <rPr>
        <sz val="8"/>
        <color rgb="FF052937"/>
        <rFont val="Muli"/>
      </rPr>
      <t>S&amp;K05</t>
    </r>
  </si>
  <si>
    <r>
      <rPr>
        <sz val="8"/>
        <color rgb="FF052937"/>
        <rFont val="Muli"/>
      </rPr>
      <t>3/4 in</t>
    </r>
  </si>
  <si>
    <r>
      <rPr>
        <sz val="8"/>
        <color rgb="FF052937"/>
        <rFont val="Muli"/>
      </rPr>
      <t>Back Neck Width</t>
    </r>
  </si>
  <si>
    <r>
      <rPr>
        <sz val="8"/>
        <color rgb="FF052937"/>
        <rFont val="Muli"/>
      </rPr>
      <t>S&amp;K06</t>
    </r>
  </si>
  <si>
    <r>
      <rPr>
        <sz val="8"/>
        <color rgb="FF052937"/>
        <rFont val="Muli"/>
      </rPr>
      <t>Seam to seam at back neck, at HPS point</t>
    </r>
  </si>
  <si>
    <r>
      <rPr>
        <sz val="8"/>
        <color rgb="FF052937"/>
        <rFont val="Muli"/>
      </rPr>
      <t>1/4 in</t>
    </r>
  </si>
  <si>
    <r>
      <rPr>
        <sz val="8"/>
        <color rgb="FF052937"/>
        <rFont val="Muli"/>
      </rPr>
      <t>9 in</t>
    </r>
  </si>
  <si>
    <r>
      <rPr>
        <sz val="8"/>
        <color rgb="FF052937"/>
        <rFont val="Muli"/>
      </rPr>
      <t>Minimum Neck Stretch</t>
    </r>
  </si>
  <si>
    <r>
      <rPr>
        <sz val="8"/>
        <color rgb="FF052937"/>
        <rFont val="Muli"/>
      </rPr>
      <t>S&amp;K199</t>
    </r>
  </si>
  <si>
    <r>
      <rPr>
        <sz val="8"/>
        <color rgb="FF052937"/>
        <rFont val="Muli"/>
      </rPr>
      <t>Half</t>
    </r>
  </si>
  <si>
    <r>
      <rPr>
        <sz val="8"/>
        <color rgb="FF052937"/>
        <rFont val="Muli"/>
      </rPr>
      <t>0 in</t>
    </r>
  </si>
  <si>
    <r>
      <rPr>
        <sz val="8"/>
        <color rgb="FF052937"/>
        <rFont val="Muli"/>
      </rPr>
      <t>11 1/2 in</t>
    </r>
  </si>
  <si>
    <r>
      <rPr>
        <sz val="8"/>
        <color rgb="FF052937"/>
        <rFont val="Muli"/>
      </rPr>
      <t>Shoulder Slope</t>
    </r>
  </si>
  <si>
    <r>
      <rPr>
        <sz val="8"/>
        <color rgb="FF052937"/>
        <rFont val="Muli"/>
      </rPr>
      <t>S&amp;K08</t>
    </r>
  </si>
  <si>
    <r>
      <rPr>
        <sz val="8"/>
        <color rgb="FF052937"/>
        <rFont val="Muli"/>
      </rPr>
      <t>Shoulder point perpendicular to HPS</t>
    </r>
  </si>
  <si>
    <r>
      <rPr>
        <sz val="8"/>
        <color rgb="FF052937"/>
        <rFont val="Muli"/>
      </rPr>
      <t>2 1/2 in</t>
    </r>
  </si>
  <si>
    <r>
      <rPr>
        <sz val="8"/>
        <color rgb="FF052937"/>
        <rFont val="Muli"/>
      </rPr>
      <t>Across Shoulder Width- Seam to seam</t>
    </r>
  </si>
  <si>
    <r>
      <rPr>
        <sz val="8"/>
        <color rgb="FF052937"/>
        <rFont val="Muli"/>
      </rPr>
      <t>S&amp;K259</t>
    </r>
  </si>
  <si>
    <r>
      <rPr>
        <sz val="8"/>
        <color rgb="FF052937"/>
        <rFont val="Muli"/>
      </rPr>
      <t>Seam to Seam</t>
    </r>
  </si>
  <si>
    <r>
      <rPr>
        <sz val="8"/>
        <color rgb="FF052937"/>
        <rFont val="Muli"/>
      </rPr>
      <t>22 1/2 in</t>
    </r>
  </si>
  <si>
    <r>
      <rPr>
        <sz val="8"/>
        <color rgb="FF052937"/>
        <rFont val="Muli"/>
      </rPr>
      <t>Across Front</t>
    </r>
  </si>
  <si>
    <r>
      <rPr>
        <sz val="8"/>
        <color rgb="FF052937"/>
        <rFont val="Muli"/>
      </rPr>
      <t>S&amp;K010</t>
    </r>
  </si>
  <si>
    <r>
      <rPr>
        <sz val="8"/>
        <color rgb="FF052937"/>
        <rFont val="Muli"/>
      </rPr>
      <t>7" dwn from HPS, Seam to seam</t>
    </r>
  </si>
  <si>
    <r>
      <rPr>
        <sz val="8"/>
        <color rgb="FF052937"/>
        <rFont val="Muli"/>
      </rPr>
      <t>3/8 in</t>
    </r>
  </si>
  <si>
    <r>
      <rPr>
        <sz val="8"/>
        <color rgb="FF052937"/>
        <rFont val="Muli"/>
      </rPr>
      <t>20 1/2 in</t>
    </r>
  </si>
  <si>
    <r>
      <rPr>
        <sz val="8"/>
        <color rgb="FF052937"/>
        <rFont val="Muli"/>
      </rPr>
      <t>Across Back</t>
    </r>
  </si>
  <si>
    <r>
      <rPr>
        <sz val="8"/>
        <color rgb="FF052937"/>
        <rFont val="Muli"/>
      </rPr>
      <t>S&amp;K011</t>
    </r>
  </si>
  <si>
    <r>
      <rPr>
        <sz val="8"/>
        <color rgb="FF052937"/>
        <rFont val="Muli"/>
      </rPr>
      <t>7" dwn from HPS, Seam to Seam</t>
    </r>
  </si>
  <si>
    <r>
      <rPr>
        <sz val="8"/>
        <color rgb="FF052937"/>
        <rFont val="Muli"/>
      </rPr>
      <t>21 in</t>
    </r>
  </si>
  <si>
    <r>
      <rPr>
        <sz val="8"/>
        <color rgb="FF052937"/>
        <rFont val="Muli"/>
      </rPr>
      <t>Chest Width</t>
    </r>
  </si>
  <si>
    <r>
      <rPr>
        <sz val="8"/>
        <color rgb="FF052937"/>
        <rFont val="Muli"/>
      </rPr>
      <t>S&amp;K012</t>
    </r>
  </si>
  <si>
    <r>
      <rPr>
        <sz val="8"/>
        <color rgb="FF052937"/>
        <rFont val="Muli"/>
      </rPr>
      <t>1" Below armhole- edge to edge</t>
    </r>
  </si>
  <si>
    <r>
      <rPr>
        <sz val="8"/>
        <color rgb="FF052937"/>
        <rFont val="Muli"/>
      </rPr>
      <t>Bottom Opening Width- At Seam</t>
    </r>
  </si>
  <si>
    <r>
      <rPr>
        <sz val="8"/>
        <color rgb="FF052937"/>
        <rFont val="Muli"/>
      </rPr>
      <t>S&amp;K108</t>
    </r>
  </si>
  <si>
    <r>
      <rPr>
        <sz val="8"/>
        <color rgb="FF052937"/>
        <rFont val="Muli"/>
      </rPr>
      <t>Straight with seam relaxed</t>
    </r>
  </si>
  <si>
    <r>
      <rPr>
        <sz val="8"/>
        <color rgb="FF052937"/>
        <rFont val="Muli"/>
      </rPr>
      <t>19 in</t>
    </r>
  </si>
  <si>
    <r>
      <rPr>
        <sz val="8"/>
        <color rgb="FF052937"/>
        <rFont val="Muli"/>
      </rPr>
      <t>Bottom Opening Width- At Edge</t>
    </r>
  </si>
  <si>
    <r>
      <rPr>
        <sz val="8"/>
        <color rgb="FF052937"/>
        <rFont val="Muli"/>
      </rPr>
      <t>S&amp;K013</t>
    </r>
  </si>
  <si>
    <r>
      <rPr>
        <sz val="8"/>
        <color rgb="FF052937"/>
        <rFont val="Muli"/>
      </rPr>
      <t>At bottom edge</t>
    </r>
  </si>
  <si>
    <r>
      <rPr>
        <sz val="8"/>
        <color rgb="FF052937"/>
        <rFont val="Muli"/>
      </rPr>
      <t>17 in</t>
    </r>
  </si>
  <si>
    <r>
      <rPr>
        <sz val="8"/>
        <color rgb="FF052937"/>
        <rFont val="Muli"/>
      </rPr>
      <t>Bottom Hem Height</t>
    </r>
  </si>
  <si>
    <r>
      <rPr>
        <sz val="8"/>
        <color rgb="FF052937"/>
        <rFont val="Muli"/>
      </rPr>
      <t>S&amp;K014</t>
    </r>
  </si>
  <si>
    <r>
      <rPr>
        <sz val="8"/>
        <color rgb="FF052937"/>
        <rFont val="Muli"/>
      </rPr>
      <t>Bottom edge to stitch line or trim seam</t>
    </r>
  </si>
  <si>
    <r>
      <rPr>
        <sz val="8"/>
        <color rgb="FF052937"/>
        <rFont val="Muli"/>
      </rPr>
      <t>Sleeve Length from CB Neck</t>
    </r>
  </si>
  <si>
    <r>
      <rPr>
        <sz val="8"/>
        <color rgb="FF052937"/>
        <rFont val="Muli"/>
      </rPr>
      <t>S&amp;K032</t>
    </r>
  </si>
  <si>
    <r>
      <rPr>
        <sz val="8"/>
        <color rgb="FF052937"/>
        <rFont val="Muli"/>
      </rPr>
      <t>3-point measure from CB Neck to shoulder point to sleeve edge</t>
    </r>
  </si>
  <si>
    <r>
      <rPr>
        <sz val="8"/>
        <color rgb="FF052937"/>
        <rFont val="Muli"/>
      </rPr>
      <t>35 in</t>
    </r>
  </si>
  <si>
    <r>
      <rPr>
        <sz val="8"/>
        <color rgb="FF052937"/>
        <rFont val="Muli"/>
      </rPr>
      <t>Armhole Drop</t>
    </r>
  </si>
  <si>
    <r>
      <rPr>
        <sz val="8"/>
        <color rgb="FF052937"/>
        <rFont val="Muli"/>
      </rPr>
      <t>S&amp;K016</t>
    </r>
  </si>
  <si>
    <r>
      <rPr>
        <sz val="8"/>
        <color rgb="FF052937"/>
        <rFont val="Muli"/>
      </rPr>
      <t>Below HPS - measure perpendicular</t>
    </r>
  </si>
  <si>
    <r>
      <rPr>
        <sz val="8"/>
        <color rgb="FF052937"/>
        <rFont val="Muli"/>
      </rPr>
      <t>13 in</t>
    </r>
  </si>
  <si>
    <r>
      <rPr>
        <sz val="8"/>
        <color rgb="FF052937"/>
        <rFont val="Muli"/>
      </rPr>
      <t>Bicep Width</t>
    </r>
  </si>
  <si>
    <r>
      <rPr>
        <sz val="8"/>
        <color rgb="FF052937"/>
        <rFont val="Muli"/>
      </rPr>
      <t>S&amp;K017</t>
    </r>
  </si>
  <si>
    <r>
      <rPr>
        <sz val="8"/>
        <color rgb="FF052937"/>
        <rFont val="Muli"/>
      </rPr>
      <t>1" below armhole- edge to edge</t>
    </r>
  </si>
  <si>
    <r>
      <rPr>
        <sz val="8"/>
        <color rgb="FF052937"/>
        <rFont val="Muli"/>
      </rPr>
      <t>10 1/4 in</t>
    </r>
  </si>
  <si>
    <r>
      <rPr>
        <sz val="8"/>
        <color rgb="FF052937"/>
        <rFont val="Muli"/>
      </rPr>
      <t>Forearm Width</t>
    </r>
  </si>
  <si>
    <r>
      <rPr>
        <sz val="8"/>
        <color rgb="FF052937"/>
        <rFont val="Muli"/>
      </rPr>
      <t>S&amp;K033</t>
    </r>
  </si>
  <si>
    <r>
      <rPr>
        <sz val="8"/>
        <color rgb="FF052937"/>
        <rFont val="Muli"/>
      </rPr>
      <t>9" up from sleeve cuff edge</t>
    </r>
  </si>
  <si>
    <r>
      <rPr>
        <sz val="8"/>
        <color rgb="FF052937"/>
        <rFont val="Muli"/>
      </rPr>
      <t>7 1/2 in</t>
    </r>
  </si>
  <si>
    <r>
      <rPr>
        <sz val="8"/>
        <color rgb="FF052937"/>
        <rFont val="Muli"/>
      </rPr>
      <t>Sleeve Opening Width- At Seam</t>
    </r>
  </si>
  <si>
    <r>
      <rPr>
        <sz val="8"/>
        <color rgb="FF052937"/>
        <rFont val="Muli"/>
      </rPr>
      <t>S&amp;K034</t>
    </r>
  </si>
  <si>
    <r>
      <rPr>
        <sz val="8"/>
        <color rgb="FF052937"/>
        <rFont val="Muli"/>
      </rPr>
      <t>Width at Seam</t>
    </r>
  </si>
  <si>
    <r>
      <rPr>
        <sz val="8"/>
        <color rgb="FF052937"/>
        <rFont val="Muli"/>
      </rPr>
      <t>4 3/4 in</t>
    </r>
  </si>
  <si>
    <r>
      <rPr>
        <sz val="8"/>
        <color rgb="FF052937"/>
        <rFont val="Muli"/>
      </rPr>
      <t>Sleeve Opening Width- At Edge</t>
    </r>
  </si>
  <si>
    <r>
      <rPr>
        <sz val="8"/>
        <color rgb="FF052937"/>
        <rFont val="Muli"/>
      </rPr>
      <t>S&amp;K73</t>
    </r>
  </si>
  <si>
    <r>
      <rPr>
        <sz val="8"/>
        <color rgb="FF052937"/>
        <rFont val="Muli"/>
      </rPr>
      <t>At edge</t>
    </r>
  </si>
  <si>
    <r>
      <rPr>
        <sz val="8"/>
        <color rgb="FF052937"/>
        <rFont val="Muli"/>
      </rPr>
      <t>3 3/4 in</t>
    </r>
  </si>
  <si>
    <r>
      <rPr>
        <sz val="8"/>
        <color rgb="FF052937"/>
        <rFont val="Muli"/>
      </rPr>
      <t>Sleeve Cuff Height</t>
    </r>
  </si>
  <si>
    <r>
      <rPr>
        <sz val="8"/>
        <color rgb="FF052937"/>
        <rFont val="Muli"/>
      </rPr>
      <t>S&amp;K36</t>
    </r>
  </si>
  <si>
    <r>
      <rPr>
        <sz val="8"/>
        <color rgb="FF052937"/>
        <rFont val="Muli"/>
      </rPr>
      <t>Cuff edge to seam</t>
    </r>
  </si>
  <si>
    <r>
      <rPr>
        <sz val="8"/>
        <color rgb="FF052937"/>
        <rFont val="Muli"/>
      </rPr>
      <t>Hood Height at CF</t>
    </r>
  </si>
  <si>
    <r>
      <rPr>
        <sz val="8"/>
        <color rgb="FF052937"/>
        <rFont val="Muli"/>
      </rPr>
      <t>S&amp;K40</t>
    </r>
  </si>
  <si>
    <r>
      <rPr>
        <sz val="8"/>
        <color rgb="FF052937"/>
        <rFont val="Muli"/>
      </rPr>
      <t>From neck seam to top edge</t>
    </r>
  </si>
  <si>
    <r>
      <rPr>
        <sz val="8"/>
        <color rgb="FF052937"/>
        <rFont val="Muli"/>
      </rPr>
      <t>15 in</t>
    </r>
  </si>
  <si>
    <r>
      <rPr>
        <sz val="8"/>
        <color rgb="FF052937"/>
        <rFont val="Muli"/>
      </rPr>
      <t>Hood Height at HPS</t>
    </r>
  </si>
  <si>
    <r>
      <rPr>
        <sz val="8"/>
        <color rgb="FF052937"/>
        <rFont val="Muli"/>
      </rPr>
      <t>S&amp;K170</t>
    </r>
  </si>
  <si>
    <r>
      <rPr>
        <sz val="8"/>
        <color rgb="FF052937"/>
        <rFont val="Muli"/>
      </rPr>
      <t>13 1/2 in</t>
    </r>
  </si>
  <si>
    <r>
      <rPr>
        <sz val="8"/>
        <color rgb="FF052937"/>
        <rFont val="Muli"/>
      </rPr>
      <t>Hood Width 6" Below Top Edge</t>
    </r>
  </si>
  <si>
    <r>
      <rPr>
        <sz val="8"/>
        <color rgb="FF052937"/>
        <rFont val="Muli"/>
      </rPr>
      <t>S&amp;K41</t>
    </r>
  </si>
  <si>
    <r>
      <rPr>
        <sz val="8"/>
        <color rgb="FF052937"/>
        <rFont val="Muli"/>
      </rPr>
      <t>Straight from CF edge to CB seam- 6" down</t>
    </r>
  </si>
  <si>
    <r>
      <rPr>
        <sz val="8"/>
        <color rgb="FF052937"/>
        <rFont val="Muli"/>
      </rPr>
      <t>10 1/2 in</t>
    </r>
  </si>
  <si>
    <r>
      <rPr>
        <sz val="8"/>
        <color rgb="FF052937"/>
        <rFont val="Muli"/>
      </rPr>
      <t>Hood Overlap Width at CF Neck</t>
    </r>
  </si>
  <si>
    <r>
      <rPr>
        <sz val="8"/>
        <color rgb="FF052937"/>
        <rFont val="Muli"/>
      </rPr>
      <t>S&amp;K174</t>
    </r>
  </si>
  <si>
    <r>
      <rPr>
        <sz val="8"/>
        <color rgb="FF052937"/>
        <rFont val="Muli"/>
      </rPr>
      <t>1 1/2 in</t>
    </r>
  </si>
  <si>
    <r>
      <rPr>
        <sz val="8"/>
        <color rgb="FF052937"/>
        <rFont val="Muli"/>
      </rPr>
      <t>Drawcord Opening Placement up from Neck Seam</t>
    </r>
  </si>
  <si>
    <r>
      <rPr>
        <sz val="8"/>
        <color rgb="FF052937"/>
        <rFont val="Muli"/>
      </rPr>
      <t>S&amp;K212</t>
    </r>
  </si>
  <si>
    <r>
      <rPr>
        <sz val="8"/>
        <color rgb="FF052937"/>
        <rFont val="Muli"/>
      </rPr>
      <t>Exposed Drawcord Length</t>
    </r>
  </si>
  <si>
    <r>
      <rPr>
        <sz val="8"/>
        <color rgb="FF052937"/>
        <rFont val="Muli"/>
      </rPr>
      <t>JHqvA4</t>
    </r>
  </si>
  <si>
    <r>
      <rPr>
        <sz val="8"/>
        <color rgb="FF052937"/>
        <rFont val="Muli"/>
      </rPr>
      <t>9 1/2 in</t>
    </r>
  </si>
  <si>
    <r>
      <rPr>
        <sz val="8"/>
        <color rgb="FF052937"/>
        <rFont val="Muli"/>
      </rPr>
      <t>Hood Tunnel Height</t>
    </r>
  </si>
  <si>
    <r>
      <rPr>
        <sz val="8"/>
        <color rgb="FF052937"/>
        <rFont val="Muli"/>
      </rPr>
      <t>S&amp;K183</t>
    </r>
  </si>
  <si>
    <r>
      <rPr>
        <sz val="8"/>
        <color rgb="FF052937"/>
        <rFont val="Muli"/>
      </rPr>
      <t>1 in</t>
    </r>
  </si>
  <si>
    <r>
      <rPr>
        <sz val="8"/>
        <color rgb="FF052937"/>
        <rFont val="Muli"/>
      </rPr>
      <t>Kangaroo Pocket Height At Center</t>
    </r>
  </si>
  <si>
    <r>
      <rPr>
        <sz val="8"/>
        <color rgb="FF052937"/>
        <rFont val="Muli"/>
      </rPr>
      <t>S&amp;K44</t>
    </r>
  </si>
  <si>
    <r>
      <rPr>
        <sz val="8"/>
        <color rgb="FF052937"/>
        <rFont val="Muli"/>
      </rPr>
      <t>Height at center</t>
    </r>
  </si>
  <si>
    <r>
      <rPr>
        <sz val="8"/>
        <color rgb="FF052937"/>
        <rFont val="Muli"/>
      </rPr>
      <t>8 3/4 in</t>
    </r>
  </si>
  <si>
    <r>
      <rPr>
        <sz val="8"/>
        <color rgb="FF052937"/>
        <rFont val="Muli"/>
      </rPr>
      <t>Kangaroo Pocket Height at Sides</t>
    </r>
  </si>
  <si>
    <r>
      <rPr>
        <sz val="8"/>
        <color rgb="FF052937"/>
        <rFont val="Muli"/>
      </rPr>
      <t>S&amp;K384</t>
    </r>
  </si>
  <si>
    <r>
      <rPr>
        <sz val="8"/>
        <color rgb="FF052937"/>
        <rFont val="Muli"/>
      </rPr>
      <t>3 in</t>
    </r>
  </si>
  <si>
    <r>
      <rPr>
        <sz val="8"/>
        <color rgb="FF052937"/>
        <rFont val="Muli"/>
      </rPr>
      <t>Kangaroo Pocket Width at Top Edge</t>
    </r>
  </si>
  <si>
    <r>
      <rPr>
        <sz val="8"/>
        <color rgb="FF052937"/>
        <rFont val="Muli"/>
      </rPr>
      <t>S&amp;K45</t>
    </r>
  </si>
  <si>
    <r>
      <rPr>
        <sz val="8"/>
        <color rgb="FF052937"/>
        <rFont val="Muli"/>
      </rPr>
      <t>Width at top edge</t>
    </r>
  </si>
  <si>
    <r>
      <rPr>
        <sz val="8"/>
        <color rgb="FF052937"/>
        <rFont val="Muli"/>
      </rPr>
      <t>Kangaroo Pocket Width at Bottom</t>
    </r>
  </si>
  <si>
    <r>
      <rPr>
        <sz val="8"/>
        <color rgb="FF052937"/>
        <rFont val="Muli"/>
      </rPr>
      <t>S&amp;K46</t>
    </r>
  </si>
  <si>
    <r>
      <rPr>
        <sz val="8"/>
        <color rgb="FF052937"/>
        <rFont val="Muli"/>
      </rPr>
      <t>Width at Bottom Edge</t>
    </r>
  </si>
  <si>
    <r>
      <rPr>
        <sz val="8"/>
        <color rgb="FF052937"/>
        <rFont val="Muli"/>
      </rPr>
      <t>Kangaroo Pocket Hem Height</t>
    </r>
  </si>
  <si>
    <r>
      <rPr>
        <sz val="8"/>
        <color rgb="FF052937"/>
        <rFont val="Muli"/>
      </rPr>
      <t>S&amp;K031</t>
    </r>
  </si>
  <si>
    <r>
      <rPr>
        <sz val="8"/>
        <color rgb="FF052937"/>
        <rFont val="Muli"/>
      </rPr>
      <t>Edge to stitch line</t>
    </r>
  </si>
  <si>
    <r>
      <rPr>
        <sz val="8"/>
        <color rgb="FF052937"/>
        <rFont val="Muli"/>
      </rPr>
      <t>Loop Label Placement at Sideseam</t>
    </r>
  </si>
  <si>
    <r>
      <rPr>
        <sz val="8"/>
        <color rgb="FF052937"/>
        <rFont val="Muli"/>
      </rPr>
      <t>S&amp;K023</t>
    </r>
  </si>
  <si>
    <r>
      <rPr>
        <sz val="8"/>
        <color rgb="FF052937"/>
        <rFont val="Muli"/>
      </rPr>
      <t>Bottom edge to bottom of loop label, at the WL side seam</t>
    </r>
  </si>
  <si>
    <r>
      <rPr>
        <sz val="8"/>
        <color rgb="FF052937"/>
        <rFont val="Muli"/>
      </rPr>
      <t>7 in</t>
    </r>
  </si>
  <si>
    <r>
      <rPr>
        <sz val="8"/>
        <color rgb="FF052937"/>
        <rFont val="Muli"/>
      </rPr>
      <t>CF Artwork Placement below CF Neckline</t>
    </r>
  </si>
  <si>
    <r>
      <rPr>
        <sz val="8"/>
        <color rgb="FF052937"/>
        <rFont val="Muli"/>
      </rPr>
      <t>S&amp;K112</t>
    </r>
  </si>
  <si>
    <r>
      <rPr>
        <sz val="8"/>
        <color rgb="FF052937"/>
        <rFont val="Muli"/>
      </rPr>
      <t>3 1/4 in</t>
    </r>
  </si>
  <si>
    <t>Date: 1/19/24</t>
  </si>
  <si>
    <t>Status: 1st Proto TD: Anastasiya</t>
  </si>
  <si>
    <t>Fit: Follow SS24CH008 Micro Din Logo Hoodie</t>
  </si>
  <si>
    <t>-New fabric</t>
  </si>
  <si>
    <t>-No neck tape at back neck</t>
  </si>
  <si>
    <t>-Updated artwork</t>
  </si>
  <si>
    <t>1st Proto - Genny Mayden</t>
  </si>
  <si>
    <r>
      <rPr>
        <b/>
        <sz val="10"/>
        <rFont val="Muli"/>
      </rPr>
      <t xml:space="preserve">FITTING DATE: </t>
    </r>
    <r>
      <rPr>
        <sz val="10"/>
        <rFont val="Muli"/>
      </rPr>
      <t>3/28/24</t>
    </r>
  </si>
  <si>
    <r>
      <rPr>
        <b/>
        <sz val="10"/>
        <rFont val="Muli"/>
      </rPr>
      <t xml:space="preserve">MODEL/ATTENDEES: </t>
    </r>
    <r>
      <rPr>
        <sz val="10"/>
        <rFont val="Muli"/>
      </rPr>
      <t>Anthony,Jessica,Lonz,Genny,Anastasiya</t>
    </r>
  </si>
  <si>
    <r>
      <rPr>
        <b/>
        <sz val="10"/>
        <rFont val="Muli"/>
      </rPr>
      <t xml:space="preserve">STATUS: </t>
    </r>
    <r>
      <rPr>
        <sz val="10"/>
        <rFont val="Muli"/>
      </rPr>
      <t>1st Proto Approved to PPS</t>
    </r>
  </si>
  <si>
    <t>Fit Comments:</t>
  </si>
  <si>
    <t xml:space="preserve">1. Front neck drop came in +1/4” go back to spec.   </t>
  </si>
  <si>
    <t>2. Across back came in -1/2”, back to spec.</t>
  </si>
  <si>
    <t>3. Chest came in -3/4”, back to spec.</t>
  </si>
  <si>
    <t>Construction:</t>
  </si>
  <si>
    <r>
      <rPr>
        <sz val="10"/>
        <color rgb="FF8595A3"/>
        <rFont val="Muli"/>
      </rPr>
      <t>CREATED ON APR 3, 2024 8:02 PM</t>
    </r>
  </si>
  <si>
    <t>2. Add bartacks to pocket corners.</t>
  </si>
  <si>
    <t>2. Thêm đóng bọ vào các góc túi.</t>
  </si>
  <si>
    <t>Sonny Hoodie</t>
  </si>
  <si>
    <t>CHỈ 40/2 MAY CHÍNH + VẮT SỔ + THÊU MẮT CÁO</t>
  </si>
  <si>
    <t>7. Dài dây luồn lộ ra khỏi mắt cáo bị -3/4" đưa về đúng thông số.</t>
  </si>
  <si>
    <t>Sample Size: M</t>
  </si>
  <si>
    <t>EXPECTED</t>
  </si>
  <si>
    <t>1ST PROTO-RCV</t>
  </si>
  <si>
    <t>ADJUSTED BY +/-</t>
  </si>
  <si>
    <t>REVISED SPEC</t>
  </si>
  <si>
    <t>27 1/2 in</t>
  </si>
  <si>
    <t>26 3/8 in</t>
  </si>
  <si>
    <t>Back to Spec</t>
  </si>
  <si>
    <t>7/8 in</t>
  </si>
  <si>
    <t>9 1/4 in</t>
  </si>
  <si>
    <t>S&amp;K25 9</t>
  </si>
  <si>
    <t>22 1/4 in</t>
  </si>
  <si>
    <t>-1/4 in</t>
  </si>
  <si>
    <t>S&amp;K01 0</t>
  </si>
  <si>
    <t>20 1/4 in</t>
  </si>
  <si>
    <t>-1/2 in</t>
  </si>
  <si>
    <t>S&amp;K01 2</t>
  </si>
  <si>
    <t>21 3/4 in</t>
  </si>
  <si>
    <t>-3/4 in</t>
  </si>
  <si>
    <t>S&amp;K10 8</t>
  </si>
  <si>
    <t>S&amp;K01 3</t>
  </si>
  <si>
    <t>S&amp;K01 4</t>
  </si>
  <si>
    <t>S&amp;K03 2</t>
  </si>
  <si>
    <t>35 1/4 in</t>
  </si>
  <si>
    <t>S&amp;K01 6</t>
  </si>
  <si>
    <t>13 1/4 in</t>
  </si>
  <si>
    <t>S&amp;K01 7</t>
  </si>
  <si>
    <t>10 1/8 in</t>
  </si>
  <si>
    <t>-1/8 in</t>
  </si>
  <si>
    <t>S&amp;K03 3</t>
  </si>
  <si>
    <t>7 1/8 in</t>
  </si>
  <si>
    <t>-3/8 in</t>
  </si>
  <si>
    <t>S&amp;K03 4</t>
  </si>
  <si>
    <t>5 in</t>
  </si>
  <si>
    <t>3 5/8 in</t>
  </si>
  <si>
    <t>2 3/8 in</t>
  </si>
  <si>
    <t>15 1/8 in</t>
  </si>
  <si>
    <t>S&amp;K17 0</t>
  </si>
  <si>
    <t>S&amp;K17 4</t>
  </si>
  <si>
    <t>1 1/4 in</t>
  </si>
  <si>
    <t>S&amp;K21 2</t>
  </si>
  <si>
    <t>1 3/8 in</t>
  </si>
  <si>
    <t>S&amp;K18 3</t>
  </si>
  <si>
    <t>S&amp;K38 4</t>
  </si>
  <si>
    <t>S&amp;K03 1</t>
  </si>
  <si>
    <t>S&amp;K02 3</t>
  </si>
  <si>
    <t>CF Artwork Placement below CF Neckline</t>
  </si>
  <si>
    <t>S&amp;K112</t>
  </si>
  <si>
    <t>Keep As Sample</t>
  </si>
  <si>
    <t>RIB 1X1_100% COTTON_SOLID_430_S0003 VTK5898-124CM</t>
  </si>
  <si>
    <t xml:space="preserve">DÂY LUỒN COTTON TRÒN </t>
  </si>
  <si>
    <t>BAO POLYBAG Masaryk Large Poly Bag (15 X 18) - Recycled Material-ALD PB30-R</t>
  </si>
  <si>
    <t>A15-0588</t>
  </si>
  <si>
    <t>A15-0590/598</t>
  </si>
  <si>
    <t>A15-0591</t>
  </si>
  <si>
    <t>NHÃN THÀNH PHẦN 100% COTTON ALD-COO-612</t>
  </si>
  <si>
    <t>A15-0646</t>
  </si>
  <si>
    <t>ALD X NB NHÃN CHÍNH MASARYK,210518-100% COTTON</t>
  </si>
  <si>
    <t>A15-0590/A15-0598</t>
  </si>
  <si>
    <t>A15-0566</t>
  </si>
  <si>
    <t>VUI LÒNG ĐỌC KĨ PHẦN NHẬN XÉT CỦA KHÁCH HÀNG VÀ PHẢN HỒI NẾU CÓ BẤT KÌ THẮC MẮC GÌ. CÁM ƠN</t>
  </si>
  <si>
    <t>A15-0593</t>
  </si>
  <si>
    <t>1'' W X 0.48'' H</t>
  </si>
  <si>
    <t>THÔNG SỐ  SẢN XUẤT</t>
  </si>
  <si>
    <t>No</t>
  </si>
  <si>
    <t>DỊCH</t>
  </si>
  <si>
    <t>2XL</t>
  </si>
  <si>
    <t>25 1/4 in</t>
  </si>
  <si>
    <t>26 1/8 in</t>
  </si>
  <si>
    <t>27 7/8 in</t>
  </si>
  <si>
    <t>28 3/4 in</t>
  </si>
  <si>
    <t>29 5/8 in</t>
  </si>
  <si>
    <t>24 1/2 in</t>
  </si>
  <si>
    <t>25 3/8 in</t>
  </si>
  <si>
    <t>27 1/8 in</t>
  </si>
  <si>
    <t>28 in</t>
  </si>
  <si>
    <t>28 7/8 in</t>
  </si>
  <si>
    <t>3 3/8 in</t>
  </si>
  <si>
    <t>3 7/8 in</t>
  </si>
  <si>
    <t>9 3/4 in</t>
  </si>
  <si>
    <t>21 1/2 in</t>
  </si>
  <si>
    <t>23 1/2 in</t>
  </si>
  <si>
    <t>25 in</t>
  </si>
  <si>
    <t>26 1/2 in</t>
  </si>
  <si>
    <t>18 1/2 in</t>
  </si>
  <si>
    <t>19 1/2 in</t>
  </si>
  <si>
    <t>23 in</t>
  </si>
  <si>
    <t>20 in</t>
  </si>
  <si>
    <t>22 in</t>
  </si>
  <si>
    <t>33 in</t>
  </si>
  <si>
    <t>34 in</t>
  </si>
  <si>
    <t>36 in</t>
  </si>
  <si>
    <t>37 in</t>
  </si>
  <si>
    <t>38 in</t>
  </si>
  <si>
    <t>12 1/4 in</t>
  </si>
  <si>
    <t>12 5/8 in</t>
  </si>
  <si>
    <t>13 3/8 in</t>
  </si>
  <si>
    <t>13 7/8 in</t>
  </si>
  <si>
    <t>14 3/8 in</t>
  </si>
  <si>
    <t>9 7/8 in</t>
  </si>
  <si>
    <t>10 5/8 in</t>
  </si>
  <si>
    <t>11 1/8 in</t>
  </si>
  <si>
    <t>11 5/8 in</t>
  </si>
  <si>
    <t>7 3/4 in</t>
  </si>
  <si>
    <t>8 1/8 in</t>
  </si>
  <si>
    <t>8 1/2 in</t>
  </si>
  <si>
    <t>4 1/4 in</t>
  </si>
  <si>
    <t>4 1/2 in</t>
  </si>
  <si>
    <t>5 3/8 in</t>
  </si>
  <si>
    <t>5 3/4 in</t>
  </si>
  <si>
    <t>4 in</t>
  </si>
  <si>
    <t>4 3/8 in</t>
  </si>
  <si>
    <t>14 3/4 in</t>
  </si>
  <si>
    <t>15 1/4 in</t>
  </si>
  <si>
    <t>13 3/4 in</t>
  </si>
  <si>
    <t>10 3/4 in</t>
  </si>
  <si>
    <t>11 in</t>
  </si>
  <si>
    <t>11 1/4 in</t>
  </si>
  <si>
    <t>10 in</t>
  </si>
  <si>
    <t>8 1/4 in</t>
  </si>
  <si>
    <t>12 1/2 in</t>
  </si>
  <si>
    <t>12 3/4 in</t>
  </si>
  <si>
    <t>3 1/8 in</t>
  </si>
  <si>
    <t>MER.QT-4.BM4</t>
  </si>
  <si>
    <t>02</t>
  </si>
  <si>
    <t>01/01</t>
  </si>
  <si>
    <t>PP MEETING DATE</t>
  </si>
  <si>
    <t>CUSTOMER</t>
  </si>
  <si>
    <t>SEASON</t>
  </si>
  <si>
    <t>FW24 PRODUCTION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</si>
  <si>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</si>
  <si>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</si>
  <si>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</si>
  <si>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</si>
  <si>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</si>
  <si>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</si>
  <si>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</si>
  <si>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</si>
  <si>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</si>
  <si>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</si>
  <si>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</si>
  <si>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</si>
  <si>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</si>
  <si>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</si>
  <si>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</si>
  <si>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DUYỆT MÀU SẮC+CHẤT LƯỢNG HÌNH IN THEO S/O MÃ FW24CH010, MER CHUYỂN NGÀY 31-JUL</t>
  </si>
  <si>
    <t>WL Sleeve Artwork Placement from Rib Seam</t>
  </si>
  <si>
    <t>WL Sleeve Artwork Placement from Sleeve Fold</t>
  </si>
  <si>
    <t>To Bottom Edge of Artwork</t>
  </si>
  <si>
    <t>From Sleeve Fold to Outer Edge of Artwork</t>
  </si>
  <si>
    <t>1 1/8 in</t>
  </si>
  <si>
    <t>18 in</t>
  </si>
  <si>
    <t>16 in</t>
  </si>
  <si>
    <t>VỊ TRÍ ĐẶT HÌNH IN TẠI TAY TRÁI NGƯỜI MẶC TỪ ĐƯỜNG MAY BO TAY</t>
  </si>
  <si>
    <t>ĐẾN CẠNH ĐÁY HÌNH IN</t>
  </si>
  <si>
    <t>VỊ TRÍ ĐẶT HÌNH IN TẠI TAY TRÁI NGƯỜI MẶC TỪ ĐƯỜNG GẤP TAY</t>
  </si>
  <si>
    <t>TỪ ĐƯỜNG GẤP TAY ĐẾN CẠNH NGOÀI HÌNH IN</t>
  </si>
  <si>
    <t>A15 FW24 G2719</t>
  </si>
  <si>
    <t>MASCH000</t>
  </si>
  <si>
    <t>RAINFOREST</t>
  </si>
  <si>
    <t>MER: PHƯƠNG LÂM - 205</t>
  </si>
  <si>
    <t>DROP 2  MASARYK</t>
  </si>
  <si>
    <t>RAIN FOREST-19-5232 TCX</t>
  </si>
  <si>
    <t>ALFW24P0569004A00K
LOT 1-1 ÁNH A: CẤP 114M</t>
  </si>
  <si>
    <t>ALFW24P0569003A00K
LOT 3-5 ÁNH A: CẤP HẾT 234M</t>
  </si>
  <si>
    <t>ALFW24P0569003A00K
LOT 3-3A ÁNH B: CẤP HẾT 72M</t>
  </si>
  <si>
    <t>ALFW24P0569003A00K
LOT 3-4B: CHÊNH MÀU 2 BIÊN GIỮA KHỔ, ĐI SƠ ĐỒ CỤM NGẮN ĐỐI CHIỀU ÁNH A: CẤP HẾT 406M</t>
  </si>
  <si>
    <t>GR10151</t>
  </si>
  <si>
    <t>WASH GIẢM CO RÚT</t>
  </si>
  <si>
    <t>TÁC NGHIỆP SẢN XUẤT: 
THAM KHẢO CÁCH MAY THEO ÁO MẪU PPS MÃ MASCH000 MÀU RAIN FOREST CHUYỂN CÙNG TÁC NGHIỆP + TÀI LIỆU ĐÍNH KÈM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</si>
</sst>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\-yy;@"/>
    <numFmt numFmtId="174" formatCode="0.000"/>
    <numFmt numFmtId="175" formatCode="&quot;$&quot;#,##0;\-&quot;$&quot;#,##0"/>
    <numFmt numFmtId="176" formatCode="&quot;$&quot;#,##0;[Red]\-&quot;$&quot;#,##0"/>
    <numFmt numFmtId="177" formatCode="_-&quot;$&quot;* #,##0_-;\-&quot;$&quot;* #,##0_-;_-&quot;$&quot;* &quot;-&quot;_-;_-@_-"/>
    <numFmt numFmtId="178" formatCode="_-* #,##0_-;\-* #,##0_-;_-* &quot;-&quot;_-;_-@_-"/>
    <numFmt numFmtId="179" formatCode="_-&quot;$&quot;* #,##0.00_-;\-&quot;$&quot;* #,##0.00_-;_-&quot;$&quot;* &quot;-&quot;??_-;_-@_-"/>
    <numFmt numFmtId="180" formatCode="_-* #,##0.00_-;\-* #,##0.00_-;_-* &quot;-&quot;??_-;_-@_-"/>
    <numFmt numFmtId="181" formatCode="_-* #,##0.00\ &quot;₫&quot;_-;\-* #,##0.00\ &quot;₫&quot;_-;_-* &quot;-&quot;??\ &quot;₫&quot;_-;_-@_-"/>
    <numFmt numFmtId="182" formatCode="_(* #,##0_);_(* \(#,##0\);_(* &quot;-&quot;??_);_(@_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[$-409]d\-mmm;@"/>
    <numFmt numFmtId="186" formatCode="&quot;¥&quot;#,##0.00;[Red]&quot;¥&quot;\-#,##0.00"/>
    <numFmt numFmtId="187" formatCode="&quot;¥&quot;#,##0;[Red]&quot;¥&quot;\-#,##0"/>
    <numFmt numFmtId="188" formatCode="_ * #,##0.00_)\ &quot;F&quot;_ ;_ * \(#,##0.00\)\ &quot;F&quot;_ ;_ * &quot;-&quot;??_)\ &quot;F&quot;_ ;_ @_ "/>
    <numFmt numFmtId="189" formatCode="&quot;ß&quot;\t#,##0_);\(&quot;ß&quot;\t#,##0\)"/>
    <numFmt numFmtId="190" formatCode="_(\ß* \t#,##0_);_(\ß* \(\t#,##0\);_(\ß* &quot;-&quot;_);_(@_)"/>
    <numFmt numFmtId="191" formatCode="_ * #,##0.00_)\ _$_ ;_ * \(#,##0.00\)\ _$_ ;_ * &quot;-&quot;??_)\ _$_ ;_ @_ "/>
    <numFmt numFmtId="192" formatCode="&quot;ß&quot;\t#,##0_);[Red]\(&quot;ß&quot;\t#,##0\)"/>
    <numFmt numFmtId="193" formatCode="_ * #,##0.00_ ;_ * \-#,##0.00_ ;_ * &quot;-&quot;??_ ;_ @_ "/>
    <numFmt numFmtId="194" formatCode="_(* #,##0_);_(* \(#,##0\);_(* &quot;-&quot;?_);@_)"/>
    <numFmt numFmtId="195" formatCode="#,##0.0_);\(#,##0.0\)"/>
    <numFmt numFmtId="196" formatCode="_(* #,##0.0000_);_(* \(#,##0.0000\);_(* &quot;-&quot;??_);_(@_)"/>
    <numFmt numFmtId="197" formatCode="0.0%;[Red]\(0.0%\)"/>
    <numFmt numFmtId="198" formatCode="_ * #,##0.00_)&quot;£&quot;_ ;_ * \(#,##0.00\)&quot;£&quot;_ ;_ * &quot;-&quot;??_)&quot;£&quot;_ ;_ @_ "/>
    <numFmt numFmtId="199" formatCode="0.0%;\(0.0%\)"/>
    <numFmt numFmtId="200" formatCode="_-* #,##0.00\ _₫_-;\-* #,##0.00\ _₫_-;_-* &quot;-&quot;??\ _₫_-;_-@_-"/>
    <numFmt numFmtId="201" formatCode="_-&quot;₫&quot;* #,##0.00_-;\-&quot;₫&quot;* #,##0.00_-;_-&quot;₫&quot;* &quot;-&quot;??_-;_-@_-"/>
    <numFmt numFmtId="202" formatCode="_(&quot;€&quot;* #,##0.00_);_(&quot;€&quot;* \(#,##0.00\);_(&quot;€&quot;* &quot;-&quot;??_);_(@_)"/>
    <numFmt numFmtId="203" formatCode="#,###"/>
    <numFmt numFmtId="204" formatCode="&quot;\&quot;#,##0;[Red]\-&quot;\&quot;#,##0"/>
    <numFmt numFmtId="205" formatCode="&quot;\&quot;#,##0.00;\-&quot;\&quot;#,##0.00"/>
    <numFmt numFmtId="206" formatCode="#,##0.000_);\(#,##0.000\)"/>
    <numFmt numFmtId="207" formatCode="#,##0.00\ &quot;F&quot;;[Red]\-#,##0.00\ &quot;F&quot;"/>
    <numFmt numFmtId="208" formatCode="#,##0\ &quot;F&quot;;\-#,##0\ &quot;F&quot;"/>
    <numFmt numFmtId="209" formatCode="#,##0\ &quot;F&quot;;[Red]\-#,##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 &quot;\&quot;* #,##0_ ;_ &quot;\&quot;* \-#,##0_ ;_ &quot;\&quot;* &quot;-&quot;_ ;_ @_ "/>
    <numFmt numFmtId="213" formatCode="_ &quot;\&quot;* #,##0.00_ ;_ &quot;\&quot;* \-#,##0.00_ ;_ &quot;\&quot;* &quot;-&quot;??_ ;_ @_ "/>
  </numFmts>
  <fonts count="2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sz val="1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b/>
      <sz val="22"/>
      <color theme="1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name val="Muli"/>
    </font>
    <font>
      <sz val="40"/>
      <name val="Muli"/>
    </font>
    <font>
      <sz val="28"/>
      <color rgb="FFFF0000"/>
      <name val="Muli"/>
    </font>
    <font>
      <b/>
      <sz val="30"/>
      <color theme="1"/>
      <name val="Muli"/>
    </font>
    <font>
      <sz val="10"/>
      <color rgb="FF000000"/>
      <name val="Times New Roman"/>
      <family val="1"/>
    </font>
    <font>
      <b/>
      <u/>
      <sz val="22"/>
      <name val="Muli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name val="Arial"/>
      <family val="2"/>
    </font>
    <font>
      <b/>
      <sz val="14"/>
      <color rgb="FF052937"/>
      <name val="Arial"/>
      <family val="2"/>
    </font>
    <font>
      <sz val="14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1"/>
      <name val="Arial"/>
      <family val="2"/>
    </font>
    <font>
      <sz val="11"/>
      <color rgb="FF052937"/>
      <name val="Arial"/>
      <family val="2"/>
    </font>
    <font>
      <b/>
      <sz val="10"/>
      <color rgb="FFA5BCCC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26"/>
      <color theme="1"/>
      <name val="Muli"/>
    </font>
    <font>
      <sz val="26"/>
      <color theme="1"/>
      <name val="Muli"/>
    </font>
    <font>
      <b/>
      <u/>
      <sz val="28"/>
      <name val="Muli"/>
    </font>
    <font>
      <b/>
      <sz val="18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46"/>
      <name val="Muli"/>
    </font>
    <font>
      <sz val="18"/>
      <name val="Arial"/>
      <family val="2"/>
    </font>
    <font>
      <sz val="18"/>
      <color rgb="FF052937"/>
      <name val="Calibri"/>
      <family val="2"/>
      <scheme val="minor"/>
    </font>
    <font>
      <b/>
      <sz val="26"/>
      <color rgb="FF000000"/>
      <name val="Calibri"/>
      <family val="2"/>
      <scheme val="minor"/>
    </font>
    <font>
      <sz val="26"/>
      <color theme="1"/>
      <name val="Calibri"/>
      <family val="2"/>
      <scheme val="minor"/>
    </font>
    <font>
      <sz val="26"/>
      <color rgb="FF000000"/>
      <name val="Calibri"/>
      <family val="2"/>
      <scheme val="minor"/>
    </font>
    <font>
      <b/>
      <sz val="26"/>
      <name val="Calibri"/>
      <family val="2"/>
      <scheme val="minor"/>
    </font>
    <font>
      <sz val="22"/>
      <color theme="1"/>
      <name val="Muli"/>
    </font>
    <font>
      <b/>
      <sz val="3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Muli"/>
    </font>
    <font>
      <sz val="8"/>
      <name val="Muli"/>
    </font>
    <font>
      <sz val="8"/>
      <color rgb="FF052937"/>
      <name val="Muli"/>
    </font>
    <font>
      <sz val="8"/>
      <color theme="1"/>
      <name val="Muli"/>
    </font>
    <font>
      <sz val="10"/>
      <name val="Muli"/>
    </font>
    <font>
      <b/>
      <sz val="10"/>
      <name val="Muli"/>
    </font>
    <font>
      <sz val="10"/>
      <color theme="1"/>
      <name val="Muli"/>
    </font>
    <font>
      <sz val="10"/>
      <color rgb="FF8595A3"/>
      <name val="Muli"/>
    </font>
    <font>
      <b/>
      <sz val="8"/>
      <color theme="1"/>
      <name val="Calibri"/>
      <family val="2"/>
      <scheme val="minor"/>
    </font>
    <font>
      <b/>
      <sz val="8"/>
      <color rgb="FF052937"/>
      <name val="Arial"/>
      <family val="2"/>
    </font>
    <font>
      <sz val="8"/>
      <color theme="1"/>
      <name val="Calibri"/>
      <family val="2"/>
      <scheme val="minor"/>
    </font>
    <font>
      <b/>
      <sz val="9"/>
      <color theme="1"/>
      <name val="Muli"/>
    </font>
    <font>
      <sz val="9"/>
      <name val="Muli"/>
    </font>
    <font>
      <sz val="9"/>
      <color rgb="FF052937"/>
      <name val="Muli"/>
    </font>
    <font>
      <b/>
      <sz val="9"/>
      <name val="Muli"/>
    </font>
    <font>
      <b/>
      <sz val="9"/>
      <color rgb="FF052937"/>
      <name val="Muli"/>
    </font>
    <font>
      <sz val="9"/>
      <color theme="1"/>
      <name val="Muli"/>
    </font>
    <font>
      <b/>
      <u/>
      <sz val="22"/>
      <color theme="1"/>
      <name val="Muli"/>
    </font>
    <font>
      <b/>
      <sz val="26"/>
      <color rgb="FF052937"/>
      <name val="Arial"/>
      <family val="2"/>
    </font>
    <font>
      <sz val="14"/>
      <name val="Arial"/>
      <family val="2"/>
    </font>
    <font>
      <b/>
      <sz val="28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8"/>
      <color rgb="FF000000"/>
      <name val="Times New Roman"/>
      <family val="1"/>
    </font>
    <font>
      <sz val="12"/>
      <name val="Muli"/>
    </font>
    <font>
      <b/>
      <sz val="8"/>
      <color theme="1"/>
      <name val="Muli"/>
    </font>
    <font>
      <i/>
      <sz val="12"/>
      <name val="Muli"/>
    </font>
    <font>
      <b/>
      <sz val="20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rgb="FFF5FAFF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F0FFF1"/>
      </patternFill>
    </fill>
    <fill>
      <patternFill patternType="solid">
        <fgColor rgb="FFFFEFF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/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55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0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3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1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0" fillId="0" borderId="0"/>
    <xf numFmtId="0" fontId="53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58" fillId="0" borderId="0"/>
    <xf numFmtId="0" fontId="60" fillId="14" borderId="0" applyNumberFormat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82" fontId="62" fillId="0" borderId="35" applyFont="0" applyBorder="0"/>
    <xf numFmtId="182" fontId="62" fillId="0" borderId="35" applyFont="0" applyBorder="0"/>
    <xf numFmtId="170" fontId="2" fillId="0" borderId="0" applyFont="0" applyFill="0" applyBorder="0" applyAlignment="0" applyProtection="0"/>
    <xf numFmtId="0" fontId="6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38" fontId="63" fillId="0" borderId="0" applyFont="0" applyFill="0" applyBorder="0" applyAlignment="0" applyProtection="0"/>
    <xf numFmtId="178" fontId="64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6" fillId="0" borderId="0"/>
    <xf numFmtId="0" fontId="67" fillId="0" borderId="0"/>
    <xf numFmtId="0" fontId="68" fillId="0" borderId="0"/>
    <xf numFmtId="0" fontId="68" fillId="0" borderId="0"/>
    <xf numFmtId="185" fontId="67" fillId="0" borderId="0"/>
    <xf numFmtId="185" fontId="67" fillId="0" borderId="0"/>
    <xf numFmtId="185" fontId="67" fillId="0" borderId="0"/>
    <xf numFmtId="0" fontId="69" fillId="0" borderId="0"/>
    <xf numFmtId="0" fontId="68" fillId="0" borderId="0"/>
    <xf numFmtId="0" fontId="68" fillId="0" borderId="0"/>
    <xf numFmtId="185" fontId="69" fillId="0" borderId="0"/>
    <xf numFmtId="185" fontId="69" fillId="0" borderId="0"/>
    <xf numFmtId="185" fontId="6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72" fillId="0" borderId="0" applyFont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5" fillId="0" borderId="0" applyFont="0" applyFill="0" applyBorder="0" applyAlignment="0" applyProtection="0"/>
    <xf numFmtId="177" fontId="75" fillId="0" borderId="0" applyFont="0" applyFill="0" applyBorder="0" applyAlignment="0" applyProtection="0"/>
    <xf numFmtId="177" fontId="74" fillId="0" borderId="0" applyFont="0" applyFill="0" applyBorder="0" applyAlignment="0" applyProtection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178" fontId="74" fillId="0" borderId="0" applyFont="0" applyFill="0" applyBorder="0" applyAlignment="0" applyProtection="0"/>
    <xf numFmtId="178" fontId="75" fillId="0" borderId="0" applyFont="0" applyFill="0" applyBorder="0" applyAlignment="0" applyProtection="0"/>
    <xf numFmtId="178" fontId="75" fillId="0" borderId="0" applyFont="0" applyFill="0" applyBorder="0" applyAlignment="0" applyProtection="0"/>
    <xf numFmtId="178" fontId="74" fillId="0" borderId="0" applyFont="0" applyFill="0" applyBorder="0" applyAlignment="0" applyProtection="0"/>
    <xf numFmtId="40" fontId="70" fillId="0" borderId="0" applyFont="0" applyFill="0" applyBorder="0" applyAlignment="0" applyProtection="0"/>
    <xf numFmtId="40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38" fontId="70" fillId="0" borderId="0" applyFont="0" applyFill="0" applyBorder="0" applyAlignment="0" applyProtection="0"/>
    <xf numFmtId="38" fontId="71" fillId="0" borderId="0" applyFont="0" applyFill="0" applyBorder="0" applyAlignment="0" applyProtection="0"/>
    <xf numFmtId="38" fontId="7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180" fontId="74" fillId="0" borderId="0" applyFont="0" applyFill="0" applyBorder="0" applyAlignment="0" applyProtection="0"/>
    <xf numFmtId="180" fontId="75" fillId="0" borderId="0" applyFont="0" applyFill="0" applyBorder="0" applyAlignment="0" applyProtection="0"/>
    <xf numFmtId="180" fontId="75" fillId="0" borderId="0" applyFont="0" applyFill="0" applyBorder="0" applyAlignment="0" applyProtection="0"/>
    <xf numFmtId="180" fontId="7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2" fontId="7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72" fontId="7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0" fontId="74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185" fontId="79" fillId="0" borderId="0"/>
    <xf numFmtId="185" fontId="79" fillId="0" borderId="0"/>
    <xf numFmtId="185" fontId="79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179" fontId="74" fillId="0" borderId="0" applyFont="0" applyFill="0" applyBorder="0" applyAlignment="0" applyProtection="0"/>
    <xf numFmtId="179" fontId="75" fillId="0" borderId="0" applyFont="0" applyFill="0" applyBorder="0" applyAlignment="0" applyProtection="0"/>
    <xf numFmtId="179" fontId="75" fillId="0" borderId="0" applyFont="0" applyFill="0" applyBorder="0" applyAlignment="0" applyProtection="0"/>
    <xf numFmtId="179" fontId="74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82" fillId="4" borderId="0"/>
    <xf numFmtId="185" fontId="82" fillId="4" borderId="0"/>
    <xf numFmtId="185" fontId="82" fillId="4" borderId="0"/>
    <xf numFmtId="185" fontId="82" fillId="4" borderId="0"/>
    <xf numFmtId="9" fontId="83" fillId="0" borderId="0" applyFont="0" applyFill="0" applyBorder="0" applyAlignment="0" applyProtection="0"/>
    <xf numFmtId="0" fontId="84" fillId="4" borderId="0"/>
    <xf numFmtId="185" fontId="84" fillId="4" borderId="0"/>
    <xf numFmtId="185" fontId="84" fillId="4" borderId="0"/>
    <xf numFmtId="185" fontId="84" fillId="4" borderId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7" borderId="0" applyNumberFormat="0" applyBorder="0" applyAlignment="0" applyProtection="0"/>
    <xf numFmtId="0" fontId="85" fillId="17" borderId="0" applyNumberFormat="0" applyBorder="0" applyAlignment="0" applyProtection="0"/>
    <xf numFmtId="0" fontId="85" fillId="17" borderId="0" applyNumberFormat="0" applyBorder="0" applyAlignment="0" applyProtection="0"/>
    <xf numFmtId="0" fontId="85" fillId="17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8" borderId="0" applyNumberFormat="0" applyBorder="0" applyAlignment="0" applyProtection="0"/>
    <xf numFmtId="0" fontId="85" fillId="18" borderId="0" applyNumberFormat="0" applyBorder="0" applyAlignment="0" applyProtection="0"/>
    <xf numFmtId="0" fontId="85" fillId="18" borderId="0" applyNumberFormat="0" applyBorder="0" applyAlignment="0" applyProtection="0"/>
    <xf numFmtId="0" fontId="85" fillId="18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18" borderId="0" applyNumberFormat="0" applyBorder="0" applyAlignment="0" applyProtection="0"/>
    <xf numFmtId="0" fontId="85" fillId="16" borderId="0" applyNumberFormat="0" applyBorder="0" applyAlignment="0" applyProtection="0"/>
    <xf numFmtId="0" fontId="86" fillId="19" borderId="0" applyNumberFormat="0" applyBorder="0" applyAlignment="0" applyProtection="0">
      <alignment vertical="center"/>
    </xf>
    <xf numFmtId="0" fontId="87" fillId="19" borderId="0" applyNumberFormat="0" applyBorder="0" applyAlignment="0" applyProtection="0">
      <alignment vertical="center"/>
    </xf>
    <xf numFmtId="185" fontId="86" fillId="19" borderId="0" applyNumberFormat="0" applyBorder="0" applyAlignment="0" applyProtection="0">
      <alignment vertical="center"/>
    </xf>
    <xf numFmtId="185" fontId="86" fillId="19" borderId="0" applyNumberFormat="0" applyBorder="0" applyAlignment="0" applyProtection="0">
      <alignment vertical="center"/>
    </xf>
    <xf numFmtId="185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185" fontId="86" fillId="20" borderId="0" applyNumberFormat="0" applyBorder="0" applyAlignment="0" applyProtection="0">
      <alignment vertical="center"/>
    </xf>
    <xf numFmtId="185" fontId="86" fillId="20" borderId="0" applyNumberFormat="0" applyBorder="0" applyAlignment="0" applyProtection="0">
      <alignment vertical="center"/>
    </xf>
    <xf numFmtId="185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7" fillId="21" borderId="0" applyNumberFormat="0" applyBorder="0" applyAlignment="0" applyProtection="0">
      <alignment vertical="center"/>
    </xf>
    <xf numFmtId="185" fontId="86" fillId="21" borderId="0" applyNumberFormat="0" applyBorder="0" applyAlignment="0" applyProtection="0">
      <alignment vertical="center"/>
    </xf>
    <xf numFmtId="185" fontId="86" fillId="21" borderId="0" applyNumberFormat="0" applyBorder="0" applyAlignment="0" applyProtection="0">
      <alignment vertical="center"/>
    </xf>
    <xf numFmtId="185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185" fontId="86" fillId="18" borderId="0" applyNumberFormat="0" applyBorder="0" applyAlignment="0" applyProtection="0">
      <alignment vertical="center"/>
    </xf>
    <xf numFmtId="185" fontId="86" fillId="18" borderId="0" applyNumberFormat="0" applyBorder="0" applyAlignment="0" applyProtection="0">
      <alignment vertical="center"/>
    </xf>
    <xf numFmtId="185" fontId="86" fillId="18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185" fontId="86" fillId="16" borderId="0" applyNumberFormat="0" applyBorder="0" applyAlignment="0" applyProtection="0">
      <alignment vertical="center"/>
    </xf>
    <xf numFmtId="185" fontId="86" fillId="16" borderId="0" applyNumberFormat="0" applyBorder="0" applyAlignment="0" applyProtection="0">
      <alignment vertical="center"/>
    </xf>
    <xf numFmtId="185" fontId="86" fillId="16" borderId="0" applyNumberFormat="0" applyBorder="0" applyAlignment="0" applyProtection="0">
      <alignment vertical="center"/>
    </xf>
    <xf numFmtId="0" fontId="88" fillId="4" borderId="0"/>
    <xf numFmtId="185" fontId="88" fillId="4" borderId="0"/>
    <xf numFmtId="185" fontId="88" fillId="4" borderId="0"/>
    <xf numFmtId="185" fontId="88" fillId="4" borderId="0"/>
    <xf numFmtId="0" fontId="89" fillId="0" borderId="0">
      <alignment wrapText="1"/>
    </xf>
    <xf numFmtId="185" fontId="89" fillId="0" borderId="0">
      <alignment wrapText="1"/>
    </xf>
    <xf numFmtId="185" fontId="89" fillId="0" borderId="0">
      <alignment wrapText="1"/>
    </xf>
    <xf numFmtId="185" fontId="89" fillId="0" borderId="0">
      <alignment wrapText="1"/>
    </xf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26" borderId="0" applyNumberFormat="0" applyBorder="0" applyAlignment="0" applyProtection="0"/>
    <xf numFmtId="0" fontId="85" fillId="24" borderId="0" applyNumberFormat="0" applyBorder="0" applyAlignment="0" applyProtection="0"/>
    <xf numFmtId="0" fontId="85" fillId="27" borderId="0" applyNumberFormat="0" applyBorder="0" applyAlignment="0" applyProtection="0"/>
    <xf numFmtId="0" fontId="85" fillId="22" borderId="0" applyNumberFormat="0" applyBorder="0" applyAlignment="0" applyProtection="0"/>
    <xf numFmtId="0" fontId="85" fillId="26" borderId="0" applyNumberFormat="0" applyBorder="0" applyAlignment="0" applyProtection="0"/>
    <xf numFmtId="0" fontId="85" fillId="28" borderId="0" applyNumberFormat="0" applyBorder="0" applyAlignment="0" applyProtection="0"/>
    <xf numFmtId="0" fontId="86" fillId="26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0" fontId="86" fillId="24" borderId="0" applyNumberFormat="0" applyBorder="0" applyAlignment="0" applyProtection="0">
      <alignment vertical="center"/>
    </xf>
    <xf numFmtId="0" fontId="87" fillId="24" borderId="0" applyNumberFormat="0" applyBorder="0" applyAlignment="0" applyProtection="0">
      <alignment vertical="center"/>
    </xf>
    <xf numFmtId="185" fontId="86" fillId="24" borderId="0" applyNumberFormat="0" applyBorder="0" applyAlignment="0" applyProtection="0">
      <alignment vertical="center"/>
    </xf>
    <xf numFmtId="185" fontId="86" fillId="24" borderId="0" applyNumberFormat="0" applyBorder="0" applyAlignment="0" applyProtection="0">
      <alignment vertical="center"/>
    </xf>
    <xf numFmtId="185" fontId="86" fillId="24" borderId="0" applyNumberFormat="0" applyBorder="0" applyAlignment="0" applyProtection="0">
      <alignment vertical="center"/>
    </xf>
    <xf numFmtId="0" fontId="86" fillId="27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185" fontId="86" fillId="27" borderId="0" applyNumberFormat="0" applyBorder="0" applyAlignment="0" applyProtection="0">
      <alignment vertical="center"/>
    </xf>
    <xf numFmtId="185" fontId="86" fillId="27" borderId="0" applyNumberFormat="0" applyBorder="0" applyAlignment="0" applyProtection="0">
      <alignment vertical="center"/>
    </xf>
    <xf numFmtId="185" fontId="86" fillId="27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0" fontId="86" fillId="26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0" fontId="86" fillId="28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185" fontId="86" fillId="28" borderId="0" applyNumberFormat="0" applyBorder="0" applyAlignment="0" applyProtection="0">
      <alignment vertical="center"/>
    </xf>
    <xf numFmtId="185" fontId="86" fillId="28" borderId="0" applyNumberFormat="0" applyBorder="0" applyAlignment="0" applyProtection="0">
      <alignment vertical="center"/>
    </xf>
    <xf numFmtId="185" fontId="86" fillId="28" borderId="0" applyNumberFormat="0" applyBorder="0" applyAlignment="0" applyProtection="0">
      <alignment vertical="center"/>
    </xf>
    <xf numFmtId="0" fontId="90" fillId="29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3" borderId="0" applyNumberFormat="0" applyBorder="0" applyAlignment="0" applyProtection="0"/>
    <xf numFmtId="0" fontId="90" fillId="29" borderId="0" applyNumberFormat="0" applyBorder="0" applyAlignment="0" applyProtection="0"/>
    <xf numFmtId="0" fontId="90" fillId="16" borderId="0" applyNumberFormat="0" applyBorder="0" applyAlignment="0" applyProtection="0"/>
    <xf numFmtId="0" fontId="90" fillId="30" borderId="0" applyNumberFormat="0" applyBorder="0" applyAlignment="0" applyProtection="0"/>
    <xf numFmtId="0" fontId="90" fillId="24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29" borderId="0" applyNumberFormat="0" applyBorder="0" applyAlignment="0" applyProtection="0"/>
    <xf numFmtId="0" fontId="90" fillId="32" borderId="0" applyNumberFormat="0" applyBorder="0" applyAlignment="0" applyProtection="0"/>
    <xf numFmtId="0" fontId="91" fillId="30" borderId="0" applyNumberFormat="0" applyBorder="0" applyAlignment="0" applyProtection="0">
      <alignment vertical="center"/>
    </xf>
    <xf numFmtId="0" fontId="92" fillId="30" borderId="0" applyNumberFormat="0" applyBorder="0" applyAlignment="0" applyProtection="0">
      <alignment vertical="center"/>
    </xf>
    <xf numFmtId="185" fontId="91" fillId="30" borderId="0" applyNumberFormat="0" applyBorder="0" applyAlignment="0" applyProtection="0">
      <alignment vertical="center"/>
    </xf>
    <xf numFmtId="185" fontId="91" fillId="30" borderId="0" applyNumberFormat="0" applyBorder="0" applyAlignment="0" applyProtection="0">
      <alignment vertical="center"/>
    </xf>
    <xf numFmtId="185" fontId="91" fillId="30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2" fillId="24" borderId="0" applyNumberFormat="0" applyBorder="0" applyAlignment="0" applyProtection="0">
      <alignment vertical="center"/>
    </xf>
    <xf numFmtId="185" fontId="91" fillId="24" borderId="0" applyNumberFormat="0" applyBorder="0" applyAlignment="0" applyProtection="0">
      <alignment vertical="center"/>
    </xf>
    <xf numFmtId="185" fontId="91" fillId="24" borderId="0" applyNumberFormat="0" applyBorder="0" applyAlignment="0" applyProtection="0">
      <alignment vertical="center"/>
    </xf>
    <xf numFmtId="185" fontId="91" fillId="24" borderId="0" applyNumberFormat="0" applyBorder="0" applyAlignment="0" applyProtection="0">
      <alignment vertical="center"/>
    </xf>
    <xf numFmtId="0" fontId="91" fillId="27" borderId="0" applyNumberFormat="0" applyBorder="0" applyAlignment="0" applyProtection="0">
      <alignment vertical="center"/>
    </xf>
    <xf numFmtId="0" fontId="92" fillId="27" borderId="0" applyNumberFormat="0" applyBorder="0" applyAlignment="0" applyProtection="0">
      <alignment vertical="center"/>
    </xf>
    <xf numFmtId="185" fontId="91" fillId="27" borderId="0" applyNumberFormat="0" applyBorder="0" applyAlignment="0" applyProtection="0">
      <alignment vertical="center"/>
    </xf>
    <xf numFmtId="185" fontId="91" fillId="27" borderId="0" applyNumberFormat="0" applyBorder="0" applyAlignment="0" applyProtection="0">
      <alignment vertical="center"/>
    </xf>
    <xf numFmtId="185" fontId="91" fillId="27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2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2" fillId="32" borderId="0" applyNumberFormat="0" applyBorder="0" applyAlignment="0" applyProtection="0">
      <alignment vertical="center"/>
    </xf>
    <xf numFmtId="185" fontId="91" fillId="32" borderId="0" applyNumberFormat="0" applyBorder="0" applyAlignment="0" applyProtection="0">
      <alignment vertical="center"/>
    </xf>
    <xf numFmtId="185" fontId="91" fillId="32" borderId="0" applyNumberFormat="0" applyBorder="0" applyAlignment="0" applyProtection="0">
      <alignment vertical="center"/>
    </xf>
    <xf numFmtId="185" fontId="91" fillId="32" borderId="0" applyNumberFormat="0" applyBorder="0" applyAlignment="0" applyProtection="0">
      <alignment vertical="center"/>
    </xf>
    <xf numFmtId="0" fontId="90" fillId="33" borderId="0" applyNumberFormat="0" applyBorder="0" applyAlignment="0" applyProtection="0"/>
    <xf numFmtId="0" fontId="90" fillId="34" borderId="0" applyNumberFormat="0" applyBorder="0" applyAlignment="0" applyProtection="0"/>
    <xf numFmtId="0" fontId="90" fillId="35" borderId="0" applyNumberFormat="0" applyBorder="0" applyAlignment="0" applyProtection="0"/>
    <xf numFmtId="0" fontId="90" fillId="31" borderId="0" applyNumberFormat="0" applyBorder="0" applyAlignment="0" applyProtection="0"/>
    <xf numFmtId="0" fontId="90" fillId="29" borderId="0" applyNumberFormat="0" applyBorder="0" applyAlignment="0" applyProtection="0"/>
    <xf numFmtId="0" fontId="90" fillId="36" borderId="0" applyNumberFormat="0" applyBorder="0" applyAlignment="0" applyProtection="0"/>
    <xf numFmtId="188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8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19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93" fontId="83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20" borderId="0" applyNumberFormat="0" applyBorder="0" applyAlignment="0" applyProtection="0"/>
    <xf numFmtId="194" fontId="97" fillId="0" borderId="0" applyAlignment="0" applyProtection="0"/>
    <xf numFmtId="0" fontId="93" fillId="0" borderId="0"/>
    <xf numFmtId="0" fontId="98" fillId="0" borderId="0"/>
    <xf numFmtId="0" fontId="94" fillId="0" borderId="0"/>
    <xf numFmtId="0" fontId="99" fillId="0" borderId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96" fontId="100" fillId="0" borderId="0" applyFill="0" applyBorder="0" applyAlignment="0"/>
    <xf numFmtId="196" fontId="101" fillId="0" borderId="0" applyFill="0" applyBorder="0" applyAlignment="0"/>
    <xf numFmtId="196" fontId="100" fillId="0" borderId="0" applyFill="0" applyBorder="0" applyAlignment="0"/>
    <xf numFmtId="197" fontId="100" fillId="0" borderId="0" applyFill="0" applyBorder="0" applyAlignment="0"/>
    <xf numFmtId="197" fontId="101" fillId="0" borderId="0" applyFill="0" applyBorder="0" applyAlignment="0"/>
    <xf numFmtId="197" fontId="100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02" fillId="15" borderId="36" applyNumberFormat="0" applyAlignment="0" applyProtection="0"/>
    <xf numFmtId="0" fontId="102" fillId="23" borderId="36" applyNumberFormat="0" applyAlignment="0" applyProtection="0"/>
    <xf numFmtId="0" fontId="103" fillId="0" borderId="0"/>
    <xf numFmtId="0" fontId="104" fillId="0" borderId="0"/>
    <xf numFmtId="185" fontId="103" fillId="0" borderId="0"/>
    <xf numFmtId="185" fontId="103" fillId="0" borderId="0"/>
    <xf numFmtId="0" fontId="103" fillId="0" borderId="0"/>
    <xf numFmtId="0" fontId="105" fillId="0" borderId="37" applyNumberFormat="0" applyFill="0" applyAlignment="0" applyProtection="0"/>
    <xf numFmtId="0" fontId="106" fillId="37" borderId="38" applyNumberFormat="0" applyAlignment="0" applyProtection="0"/>
    <xf numFmtId="1" fontId="107" fillId="0" borderId="9" applyBorder="0"/>
    <xf numFmtId="1" fontId="108" fillId="0" borderId="9" applyBorder="0"/>
    <xf numFmtId="1" fontId="107" fillId="0" borderId="9" applyBorder="0"/>
    <xf numFmtId="0" fontId="109" fillId="0" borderId="0" applyNumberFormat="0" applyFill="0" applyBorder="0" applyAlignment="0" applyProtection="0"/>
    <xf numFmtId="179" fontId="100" fillId="0" borderId="0" applyFont="0" applyFill="0" applyBorder="0" applyAlignment="0" applyProtection="0"/>
    <xf numFmtId="179" fontId="101" fillId="0" borderId="0" applyFont="0" applyFill="0" applyBorder="0" applyAlignment="0" applyProtection="0"/>
    <xf numFmtId="179" fontId="101" fillId="0" borderId="0" applyFont="0" applyFill="0" applyBorder="0" applyAlignment="0" applyProtection="0"/>
    <xf numFmtId="179" fontId="100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85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85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02" fillId="0" borderId="0" applyFont="0" applyFill="0" applyBorder="0" applyAlignment="0" applyProtection="0"/>
    <xf numFmtId="200" fontId="2" fillId="0" borderId="0" quotePrefix="1">
      <protection locked="0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2" fillId="17" borderId="39" applyNumberFormat="0" applyFont="0" applyAlignment="0" applyProtection="0"/>
    <xf numFmtId="195" fontId="100" fillId="0" borderId="0" applyFont="0" applyFill="0" applyBorder="0" applyAlignment="0" applyProtection="0"/>
    <xf numFmtId="195" fontId="101" fillId="0" borderId="0" applyFont="0" applyFill="0" applyBorder="0" applyAlignment="0" applyProtection="0"/>
    <xf numFmtId="195" fontId="100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1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02" fillId="0" borderId="0" applyFont="0" applyFill="0" applyBorder="0" applyAlignment="0" applyProtection="0"/>
    <xf numFmtId="179" fontId="202" fillId="0" borderId="0" applyFont="0" applyFill="0" applyBorder="0" applyAlignment="0" applyProtection="0"/>
    <xf numFmtId="179" fontId="203" fillId="0" borderId="0" applyFont="0" applyFill="0" applyBorder="0" applyAlignment="0" applyProtection="0"/>
    <xf numFmtId="181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4" fontId="13" fillId="0" borderId="0" applyFill="0" applyBorder="0" applyAlignment="0"/>
    <xf numFmtId="0" fontId="80" fillId="0" borderId="0"/>
    <xf numFmtId="0" fontId="5" fillId="0" borderId="0"/>
    <xf numFmtId="185" fontId="80" fillId="0" borderId="0"/>
    <xf numFmtId="185" fontId="80" fillId="0" borderId="0"/>
    <xf numFmtId="0" fontId="80" fillId="0" borderId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11" fillId="16" borderId="36" applyNumberFormat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80" fontId="2" fillId="0" borderId="0" applyBorder="0" applyAlignment="0" applyProtection="0"/>
    <xf numFmtId="0" fontId="112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13" fillId="21" borderId="0" applyNumberFormat="0" applyBorder="0" applyAlignment="0" applyProtection="0"/>
    <xf numFmtId="38" fontId="6" fillId="4" borderId="0" applyNumberFormat="0" applyBorder="0" applyAlignment="0" applyProtection="0"/>
    <xf numFmtId="38" fontId="200" fillId="4" borderId="0" applyNumberFormat="0" applyBorder="0" applyAlignment="0" applyProtection="0"/>
    <xf numFmtId="0" fontId="114" fillId="0" borderId="0" applyNumberFormat="0" applyFont="0" applyBorder="0" applyAlignment="0">
      <alignment horizontal="left" vertical="center"/>
    </xf>
    <xf numFmtId="185" fontId="114" fillId="0" borderId="0" applyNumberFormat="0" applyFont="0" applyBorder="0" applyAlignment="0">
      <alignment horizontal="left" vertical="center"/>
    </xf>
    <xf numFmtId="185" fontId="114" fillId="0" borderId="0" applyNumberFormat="0" applyFont="0" applyBorder="0" applyAlignment="0">
      <alignment horizontal="left" vertical="center"/>
    </xf>
    <xf numFmtId="185" fontId="114" fillId="0" borderId="0" applyNumberFormat="0" applyFont="0" applyBorder="0" applyAlignment="0">
      <alignment horizontal="left" vertical="center"/>
    </xf>
    <xf numFmtId="0" fontId="115" fillId="0" borderId="0">
      <alignment horizontal="left"/>
    </xf>
    <xf numFmtId="0" fontId="116" fillId="0" borderId="0">
      <alignment horizontal="left"/>
    </xf>
    <xf numFmtId="185" fontId="115" fillId="0" borderId="0">
      <alignment horizontal="left"/>
    </xf>
    <xf numFmtId="185" fontId="115" fillId="0" borderId="0">
      <alignment horizontal="left"/>
    </xf>
    <xf numFmtId="0" fontId="115" fillId="0" borderId="0">
      <alignment horizontal="left"/>
    </xf>
    <xf numFmtId="0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0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117" fillId="0" borderId="40" applyNumberFormat="0" applyFill="0" applyAlignment="0" applyProtection="0"/>
    <xf numFmtId="0" fontId="118" fillId="0" borderId="41" applyNumberFormat="0" applyFill="0" applyAlignment="0" applyProtection="0"/>
    <xf numFmtId="0" fontId="119" fillId="0" borderId="42" applyNumberFormat="0" applyFill="0" applyAlignment="0" applyProtection="0"/>
    <xf numFmtId="0" fontId="119" fillId="0" borderId="0" applyNumberFormat="0" applyFill="0" applyBorder="0" applyAlignment="0" applyProtection="0"/>
    <xf numFmtId="49" fontId="120" fillId="0" borderId="13">
      <alignment vertical="center"/>
    </xf>
    <xf numFmtId="49" fontId="120" fillId="0" borderId="13">
      <alignment vertical="center"/>
    </xf>
    <xf numFmtId="49" fontId="120" fillId="0" borderId="13">
      <alignment vertical="center"/>
    </xf>
    <xf numFmtId="49" fontId="120" fillId="0" borderId="13">
      <alignment vertical="center"/>
    </xf>
    <xf numFmtId="185" fontId="121" fillId="0" borderId="0" applyNumberFormat="0" applyFill="0" applyBorder="0" applyAlignment="0" applyProtection="0">
      <alignment vertical="top"/>
      <protection locked="0"/>
    </xf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0" fontId="111" fillId="16" borderId="36" applyNumberFormat="0" applyAlignment="0" applyProtection="0"/>
    <xf numFmtId="0" fontId="111" fillId="16" borderId="36" applyNumberFormat="0" applyAlignment="0" applyProtection="0"/>
    <xf numFmtId="0" fontId="111" fillId="16" borderId="36" applyNumberFormat="0" applyAlignment="0" applyProtection="0"/>
    <xf numFmtId="0" fontId="111" fillId="16" borderId="36" applyNumberFormat="0" applyAlignment="0" applyProtection="0"/>
    <xf numFmtId="0" fontId="122" fillId="20" borderId="0" applyNumberFormat="0" applyBorder="0" applyAlignment="0" applyProtection="0"/>
    <xf numFmtId="0" fontId="3" fillId="0" borderId="0"/>
    <xf numFmtId="185" fontId="3" fillId="0" borderId="0"/>
    <xf numFmtId="185" fontId="3" fillId="0" borderId="0"/>
    <xf numFmtId="185" fontId="3" fillId="0" borderId="0"/>
    <xf numFmtId="185" fontId="3" fillId="0" borderId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05" fillId="0" borderId="37" applyNumberFormat="0" applyFill="0" applyAlignment="0" applyProtection="0"/>
    <xf numFmtId="17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123" fillId="0" borderId="27"/>
    <xf numFmtId="0" fontId="124" fillId="0" borderId="27"/>
    <xf numFmtId="185" fontId="123" fillId="0" borderId="27"/>
    <xf numFmtId="185" fontId="123" fillId="0" borderId="27"/>
    <xf numFmtId="0" fontId="123" fillId="0" borderId="27"/>
    <xf numFmtId="203" fontId="125" fillId="0" borderId="43"/>
    <xf numFmtId="203" fontId="125" fillId="0" borderId="43"/>
    <xf numFmtId="203" fontId="125" fillId="0" borderId="43"/>
    <xf numFmtId="203" fontId="125" fillId="0" borderId="43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59" fillId="0" borderId="0" applyNumberFormat="0" applyFont="0" applyFill="0" applyAlignment="0"/>
    <xf numFmtId="185" fontId="59" fillId="0" borderId="0" applyNumberFormat="0" applyFont="0" applyFill="0" applyAlignment="0"/>
    <xf numFmtId="185" fontId="59" fillId="0" borderId="0" applyNumberFormat="0" applyFont="0" applyFill="0" applyAlignment="0"/>
    <xf numFmtId="185" fontId="59" fillId="0" borderId="0" applyNumberFormat="0" applyFont="0" applyFill="0" applyAlignment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7" fillId="0" borderId="13" applyNumberFormat="0" applyFont="0" applyFill="0" applyBorder="0" applyAlignment="0">
      <alignment horizontal="center"/>
    </xf>
    <xf numFmtId="0" fontId="127" fillId="0" borderId="13" applyNumberFormat="0" applyFont="0" applyFill="0" applyBorder="0" applyAlignment="0">
      <alignment horizontal="center"/>
    </xf>
    <xf numFmtId="0" fontId="128" fillId="0" borderId="13" applyNumberFormat="0" applyFont="0" applyFill="0" applyBorder="0" applyAlignment="0">
      <alignment horizontal="center"/>
    </xf>
    <xf numFmtId="0" fontId="127" fillId="0" borderId="13" applyNumberFormat="0" applyFont="0" applyFill="0" applyBorder="0" applyAlignment="0">
      <alignment horizontal="center"/>
    </xf>
    <xf numFmtId="185" fontId="127" fillId="0" borderId="13" applyNumberFormat="0" applyFont="0" applyFill="0" applyBorder="0" applyAlignment="0">
      <alignment horizontal="center"/>
    </xf>
    <xf numFmtId="0" fontId="127" fillId="0" borderId="13" applyNumberFormat="0" applyFont="0" applyFill="0" applyBorder="0" applyAlignment="0">
      <alignment horizontal="center"/>
    </xf>
    <xf numFmtId="185" fontId="127" fillId="0" borderId="13" applyNumberFormat="0" applyFont="0" applyFill="0" applyBorder="0" applyAlignment="0">
      <alignment horizontal="center"/>
    </xf>
    <xf numFmtId="0" fontId="128" fillId="0" borderId="13" applyNumberFormat="0" applyFont="0" applyFill="0" applyBorder="0" applyAlignment="0">
      <alignment horizontal="center"/>
    </xf>
    <xf numFmtId="168" fontId="129" fillId="0" borderId="0"/>
    <xf numFmtId="0" fontId="130" fillId="0" borderId="0"/>
    <xf numFmtId="0" fontId="131" fillId="0" borderId="0"/>
    <xf numFmtId="0" fontId="131" fillId="0" borderId="0"/>
    <xf numFmtId="185" fontId="130" fillId="0" borderId="0"/>
    <xf numFmtId="185" fontId="130" fillId="0" borderId="0"/>
    <xf numFmtId="0" fontId="130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4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0" fontId="2" fillId="0" borderId="0"/>
    <xf numFmtId="0" fontId="205" fillId="0" borderId="0"/>
    <xf numFmtId="0" fontId="133" fillId="0" borderId="0"/>
    <xf numFmtId="185" fontId="2" fillId="0" borderId="0"/>
    <xf numFmtId="185" fontId="2" fillId="0" borderId="0"/>
    <xf numFmtId="0" fontId="133" fillId="0" borderId="0"/>
    <xf numFmtId="0" fontId="2" fillId="0" borderId="0"/>
    <xf numFmtId="185" fontId="2" fillId="0" borderId="0"/>
    <xf numFmtId="0" fontId="132" fillId="0" borderId="0"/>
    <xf numFmtId="185" fontId="2" fillId="0" borderId="0"/>
    <xf numFmtId="0" fontId="205" fillId="0" borderId="0"/>
    <xf numFmtId="0" fontId="1" fillId="0" borderId="0"/>
    <xf numFmtId="0" fontId="5" fillId="0" borderId="0" applyFill="0"/>
    <xf numFmtId="185" fontId="2" fillId="0" borderId="0"/>
    <xf numFmtId="0" fontId="5" fillId="0" borderId="0" applyFill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5" fillId="0" borderId="0" applyFill="0"/>
    <xf numFmtId="0" fontId="2" fillId="0" borderId="0"/>
    <xf numFmtId="0" fontId="2" fillId="0" borderId="0"/>
    <xf numFmtId="0" fontId="2" fillId="0" borderId="0"/>
    <xf numFmtId="0" fontId="2" fillId="0" borderId="0" applyProtection="0"/>
    <xf numFmtId="185" fontId="2" fillId="0" borderId="0"/>
    <xf numFmtId="0" fontId="2" fillId="0" borderId="0"/>
    <xf numFmtId="0" fontId="2" fillId="0" borderId="0" applyProtection="0"/>
    <xf numFmtId="0" fontId="134" fillId="0" borderId="0">
      <alignment vertical="center"/>
    </xf>
    <xf numFmtId="0" fontId="2" fillId="0" borderId="0" applyProtection="0"/>
    <xf numFmtId="0" fontId="132" fillId="0" borderId="0"/>
    <xf numFmtId="0" fontId="2" fillId="0" borderId="0"/>
    <xf numFmtId="173" fontId="2" fillId="0" borderId="0"/>
    <xf numFmtId="185" fontId="2" fillId="0" borderId="0"/>
    <xf numFmtId="185" fontId="2" fillId="0" borderId="0"/>
    <xf numFmtId="17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185" fontId="134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06" fillId="0" borderId="0"/>
    <xf numFmtId="0" fontId="206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07" fillId="0" borderId="0"/>
    <xf numFmtId="0" fontId="12" fillId="0" borderId="0"/>
    <xf numFmtId="0" fontId="207" fillId="0" borderId="0"/>
    <xf numFmtId="0" fontId="20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2" fillId="0" borderId="0"/>
    <xf numFmtId="0" fontId="2" fillId="0" borderId="0"/>
    <xf numFmtId="0" fontId="1" fillId="0" borderId="0"/>
    <xf numFmtId="0" fontId="133" fillId="0" borderId="0"/>
    <xf numFmtId="0" fontId="134" fillId="0" borderId="0"/>
    <xf numFmtId="0" fontId="133" fillId="0" borderId="0"/>
    <xf numFmtId="185" fontId="1" fillId="0" borderId="0"/>
    <xf numFmtId="185" fontId="1" fillId="0" borderId="0"/>
    <xf numFmtId="0" fontId="208" fillId="0" borderId="0"/>
    <xf numFmtId="0" fontId="208" fillId="0" borderId="0"/>
    <xf numFmtId="0" fontId="20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05" fillId="0" borderId="0"/>
    <xf numFmtId="0" fontId="1" fillId="0" borderId="0"/>
    <xf numFmtId="0" fontId="2" fillId="0" borderId="0"/>
    <xf numFmtId="0" fontId="1" fillId="0" borderId="0"/>
    <xf numFmtId="0" fontId="132" fillId="0" borderId="0"/>
    <xf numFmtId="0" fontId="1" fillId="0" borderId="0"/>
    <xf numFmtId="0" fontId="132" fillId="0" borderId="0"/>
    <xf numFmtId="0" fontId="12" fillId="0" borderId="0"/>
    <xf numFmtId="0" fontId="132" fillId="0" borderId="0"/>
    <xf numFmtId="0" fontId="207" fillId="0" borderId="0"/>
    <xf numFmtId="0" fontId="207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12" fillId="0" borderId="0"/>
    <xf numFmtId="0" fontId="202" fillId="0" borderId="0"/>
    <xf numFmtId="0" fontId="2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5" fillId="0" borderId="0"/>
    <xf numFmtId="0" fontId="1" fillId="0" borderId="0"/>
    <xf numFmtId="0" fontId="132" fillId="0" borderId="0"/>
    <xf numFmtId="0" fontId="1" fillId="0" borderId="0"/>
    <xf numFmtId="0" fontId="2" fillId="0" borderId="0"/>
    <xf numFmtId="185" fontId="2" fillId="0" borderId="0"/>
    <xf numFmtId="0" fontId="2" fillId="0" borderId="0"/>
    <xf numFmtId="185" fontId="2" fillId="0" borderId="0"/>
    <xf numFmtId="185" fontId="1" fillId="0" borderId="0"/>
    <xf numFmtId="0" fontId="205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5" fillId="0" borderId="0"/>
    <xf numFmtId="0" fontId="1" fillId="0" borderId="0"/>
    <xf numFmtId="0" fontId="132" fillId="0" borderId="0"/>
    <xf numFmtId="0" fontId="1" fillId="0" borderId="0"/>
    <xf numFmtId="0" fontId="2" fillId="0" borderId="0"/>
    <xf numFmtId="185" fontId="134" fillId="0" borderId="0"/>
    <xf numFmtId="185" fontId="1" fillId="0" borderId="0"/>
    <xf numFmtId="0" fontId="2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5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32" fillId="0" borderId="0"/>
    <xf numFmtId="0" fontId="13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3" fontId="135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136" fillId="23" borderId="20" applyNumberFormat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" fillId="0" borderId="0" quotePrefix="1">
      <protection locked="0"/>
    </xf>
    <xf numFmtId="9" fontId="3" fillId="0" borderId="23" applyNumberFormat="0" applyBorder="0"/>
    <xf numFmtId="9" fontId="3" fillId="0" borderId="23" applyNumberFormat="0" applyBorder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37" fillId="0" borderId="0"/>
    <xf numFmtId="0" fontId="138" fillId="0" borderId="0"/>
    <xf numFmtId="185" fontId="137" fillId="0" borderId="0"/>
    <xf numFmtId="185" fontId="137" fillId="0" borderId="0"/>
    <xf numFmtId="0" fontId="137" fillId="0" borderId="0"/>
    <xf numFmtId="0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0" fontId="139" fillId="0" borderId="27">
      <alignment horizontal="center"/>
    </xf>
    <xf numFmtId="185" fontId="139" fillId="0" borderId="27">
      <alignment horizontal="center"/>
    </xf>
    <xf numFmtId="185" fontId="139" fillId="0" borderId="27">
      <alignment horizontal="center"/>
    </xf>
    <xf numFmtId="185" fontId="139" fillId="0" borderId="27">
      <alignment horizontal="center"/>
    </xf>
    <xf numFmtId="0" fontId="140" fillId="0" borderId="0" applyNumberForma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113" fillId="21" borderId="0" applyNumberFormat="0" applyBorder="0" applyAlignment="0" applyProtection="0"/>
    <xf numFmtId="0" fontId="136" fillId="15" borderId="20" applyNumberFormat="0" applyAlignment="0" applyProtection="0"/>
    <xf numFmtId="0" fontId="2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0" fontId="123" fillId="0" borderId="0"/>
    <xf numFmtId="0" fontId="124" fillId="0" borderId="0"/>
    <xf numFmtId="185" fontId="123" fillId="0" borderId="0"/>
    <xf numFmtId="185" fontId="123" fillId="0" borderId="0"/>
    <xf numFmtId="0" fontId="123" fillId="0" borderId="0"/>
    <xf numFmtId="207" fontId="141" fillId="0" borderId="14">
      <alignment horizontal="right" vertical="center"/>
    </xf>
    <xf numFmtId="207" fontId="141" fillId="0" borderId="14">
      <alignment horizontal="right" vertical="center"/>
    </xf>
    <xf numFmtId="207" fontId="141" fillId="0" borderId="14">
      <alignment horizontal="right" vertical="center"/>
    </xf>
    <xf numFmtId="49" fontId="13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112" fillId="0" borderId="0" applyNumberFormat="0" applyFill="0" applyBorder="0" applyAlignment="0" applyProtection="0"/>
    <xf numFmtId="210" fontId="141" fillId="0" borderId="14">
      <alignment horizontal="center"/>
    </xf>
    <xf numFmtId="0" fontId="81" fillId="0" borderId="0" applyNumberFormat="0" applyFill="0" applyBorder="0" applyAlignment="0" applyProtection="0"/>
    <xf numFmtId="210" fontId="141" fillId="0" borderId="14">
      <alignment horizontal="center"/>
    </xf>
    <xf numFmtId="185" fontId="81" fillId="0" borderId="0" applyNumberFormat="0" applyFill="0" applyBorder="0" applyAlignment="0" applyProtection="0"/>
    <xf numFmtId="210" fontId="141" fillId="0" borderId="14">
      <alignment horizontal="center"/>
    </xf>
    <xf numFmtId="185" fontId="81" fillId="0" borderId="0" applyNumberFormat="0" applyFill="0" applyBorder="0" applyAlignment="0" applyProtection="0"/>
    <xf numFmtId="210" fontId="141" fillId="0" borderId="14">
      <alignment horizontal="center"/>
    </xf>
    <xf numFmtId="185" fontId="81" fillId="0" borderId="0" applyNumberFormat="0" applyFill="0" applyBorder="0" applyAlignment="0" applyProtection="0"/>
    <xf numFmtId="210" fontId="141" fillId="0" borderId="14">
      <alignment horizontal="center"/>
    </xf>
    <xf numFmtId="210" fontId="141" fillId="0" borderId="14">
      <alignment horizontal="center"/>
    </xf>
    <xf numFmtId="210" fontId="141" fillId="0" borderId="14">
      <alignment horizontal="center"/>
    </xf>
    <xf numFmtId="210" fontId="141" fillId="0" borderId="14">
      <alignment horizontal="center"/>
    </xf>
    <xf numFmtId="210" fontId="141" fillId="0" borderId="14">
      <alignment horizontal="center"/>
    </xf>
    <xf numFmtId="0" fontId="142" fillId="0" borderId="44"/>
    <xf numFmtId="0" fontId="143" fillId="0" borderId="44"/>
    <xf numFmtId="0" fontId="142" fillId="0" borderId="44"/>
    <xf numFmtId="185" fontId="143" fillId="0" borderId="44"/>
    <xf numFmtId="185" fontId="143" fillId="0" borderId="44"/>
    <xf numFmtId="0" fontId="143" fillId="0" borderId="44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40" fontId="14" fillId="0" borderId="0"/>
    <xf numFmtId="40" fontId="201" fillId="0" borderId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45" applyNumberFormat="0" applyFill="0" applyAlignment="0" applyProtection="0"/>
    <xf numFmtId="0" fontId="147" fillId="0" borderId="41" applyNumberFormat="0" applyFill="0" applyAlignment="0" applyProtection="0"/>
    <xf numFmtId="0" fontId="148" fillId="0" borderId="46" applyNumberFormat="0" applyFill="0" applyAlignment="0" applyProtection="0"/>
    <xf numFmtId="0" fontId="148" fillId="0" borderId="0" applyNumberFormat="0" applyFill="0" applyBorder="0" applyAlignment="0" applyProtection="0"/>
    <xf numFmtId="0" fontId="149" fillId="0" borderId="47" applyNumberFormat="0" applyFill="0" applyAlignment="0" applyProtection="0"/>
    <xf numFmtId="0" fontId="125" fillId="0" borderId="48" applyNumberFormat="0" applyAlignment="0">
      <alignment horizontal="center"/>
    </xf>
    <xf numFmtId="185" fontId="125" fillId="0" borderId="48" applyNumberFormat="0" applyAlignment="0">
      <alignment horizontal="center"/>
    </xf>
    <xf numFmtId="185" fontId="125" fillId="0" borderId="48" applyNumberFormat="0" applyAlignment="0">
      <alignment horizontal="center"/>
    </xf>
    <xf numFmtId="185" fontId="125" fillId="0" borderId="48" applyNumberFormat="0" applyAlignment="0">
      <alignment horizontal="center"/>
    </xf>
    <xf numFmtId="0" fontId="150" fillId="0" borderId="0">
      <alignment horizontal="centerContinuous"/>
    </xf>
    <xf numFmtId="0" fontId="151" fillId="0" borderId="0">
      <alignment horizontal="centerContinuous"/>
    </xf>
    <xf numFmtId="185" fontId="150" fillId="0" borderId="0">
      <alignment horizontal="centerContinuous"/>
    </xf>
    <xf numFmtId="185" fontId="150" fillId="0" borderId="0">
      <alignment horizontal="centerContinuous"/>
    </xf>
    <xf numFmtId="0" fontId="150" fillId="0" borderId="0">
      <alignment horizontal="centerContinuous"/>
    </xf>
    <xf numFmtId="0" fontId="152" fillId="0" borderId="0">
      <alignment horizontal="centerContinuous"/>
    </xf>
    <xf numFmtId="0" fontId="153" fillId="0" borderId="0">
      <alignment horizontal="centerContinuous"/>
    </xf>
    <xf numFmtId="185" fontId="152" fillId="0" borderId="0">
      <alignment horizontal="centerContinuous"/>
    </xf>
    <xf numFmtId="185" fontId="152" fillId="0" borderId="0">
      <alignment horizontal="centerContinuous"/>
    </xf>
    <xf numFmtId="0" fontId="152" fillId="0" borderId="0">
      <alignment horizontal="centerContinuous"/>
    </xf>
    <xf numFmtId="0" fontId="154" fillId="0" borderId="0"/>
    <xf numFmtId="0" fontId="155" fillId="0" borderId="0"/>
    <xf numFmtId="185" fontId="154" fillId="0" borderId="0"/>
    <xf numFmtId="185" fontId="154" fillId="0" borderId="0"/>
    <xf numFmtId="0" fontId="154" fillId="0" borderId="0"/>
    <xf numFmtId="0" fontId="106" fillId="37" borderId="38" applyNumberFormat="0" applyAlignment="0" applyProtection="0"/>
    <xf numFmtId="209" fontId="141" fillId="0" borderId="0"/>
    <xf numFmtId="211" fontId="141" fillId="0" borderId="13"/>
    <xf numFmtId="211" fontId="141" fillId="0" borderId="13"/>
    <xf numFmtId="211" fontId="141" fillId="0" borderId="13"/>
    <xf numFmtId="211" fontId="141" fillId="0" borderId="13"/>
    <xf numFmtId="0" fontId="156" fillId="0" borderId="0"/>
    <xf numFmtId="185" fontId="156" fillId="0" borderId="0"/>
    <xf numFmtId="185" fontId="156" fillId="0" borderId="0"/>
    <xf numFmtId="185" fontId="156" fillId="0" borderId="0"/>
    <xf numFmtId="0" fontId="156" fillId="0" borderId="0"/>
    <xf numFmtId="185" fontId="156" fillId="0" borderId="0"/>
    <xf numFmtId="185" fontId="156" fillId="0" borderId="0"/>
    <xf numFmtId="185" fontId="156" fillId="0" borderId="0"/>
    <xf numFmtId="0" fontId="157" fillId="38" borderId="13">
      <alignment horizontal="left" vertical="center"/>
    </xf>
    <xf numFmtId="0" fontId="157" fillId="38" borderId="13">
      <alignment horizontal="left" vertical="center"/>
    </xf>
    <xf numFmtId="185" fontId="157" fillId="38" borderId="13">
      <alignment horizontal="left" vertical="center"/>
    </xf>
    <xf numFmtId="0" fontId="157" fillId="38" borderId="13">
      <alignment horizontal="left" vertical="center"/>
    </xf>
    <xf numFmtId="185" fontId="157" fillId="38" borderId="13">
      <alignment horizontal="left" vertical="center"/>
    </xf>
    <xf numFmtId="0" fontId="157" fillId="38" borderId="13">
      <alignment horizontal="left" vertical="center"/>
    </xf>
    <xf numFmtId="185" fontId="157" fillId="38" borderId="13">
      <alignment horizontal="left" vertical="center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9" fillId="0" borderId="34">
      <alignment horizontal="left" vertical="top"/>
    </xf>
    <xf numFmtId="175" fontId="159" fillId="0" borderId="34">
      <alignment horizontal="left" vertical="top"/>
    </xf>
    <xf numFmtId="175" fontId="159" fillId="0" borderId="34">
      <alignment horizontal="left" vertical="top"/>
    </xf>
    <xf numFmtId="0" fontId="160" fillId="0" borderId="34">
      <alignment horizontal="left" vertical="center"/>
    </xf>
    <xf numFmtId="185" fontId="160" fillId="0" borderId="34">
      <alignment horizontal="left" vertical="center"/>
    </xf>
    <xf numFmtId="185" fontId="160" fillId="0" borderId="34">
      <alignment horizontal="left" vertical="center"/>
    </xf>
    <xf numFmtId="185" fontId="160" fillId="0" borderId="34">
      <alignment horizontal="left" vertical="center"/>
    </xf>
    <xf numFmtId="0" fontId="9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85" fontId="161" fillId="0" borderId="0" applyNumberFormat="0" applyFill="0" applyBorder="0" applyAlignment="0" applyProtection="0"/>
    <xf numFmtId="185" fontId="161" fillId="0" borderId="0" applyNumberFormat="0" applyFill="0" applyBorder="0" applyAlignment="0" applyProtection="0"/>
    <xf numFmtId="185" fontId="161" fillId="0" borderId="0" applyNumberFormat="0" applyFill="0" applyBorder="0" applyAlignment="0" applyProtection="0"/>
    <xf numFmtId="0" fontId="162" fillId="0" borderId="0" applyFont="0" applyFill="0" applyBorder="0" applyAlignment="0" applyProtection="0"/>
    <xf numFmtId="0" fontId="162" fillId="0" borderId="0" applyFont="0" applyFill="0" applyBorder="0" applyAlignment="0" applyProtection="0"/>
    <xf numFmtId="0" fontId="10" fillId="0" borderId="0">
      <alignment vertical="center"/>
    </xf>
    <xf numFmtId="9" fontId="163" fillId="0" borderId="0" applyFont="0" applyFill="0" applyBorder="0" applyAlignment="0" applyProtection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178" fontId="164" fillId="0" borderId="0" applyFont="0" applyFill="0" applyBorder="0" applyAlignment="0" applyProtection="0"/>
    <xf numFmtId="180" fontId="164" fillId="0" borderId="0" applyFont="0" applyFill="0" applyBorder="0" applyAlignment="0" applyProtection="0"/>
    <xf numFmtId="212" fontId="130" fillId="0" borderId="0" applyFont="0" applyFill="0" applyBorder="0" applyAlignment="0" applyProtection="0"/>
    <xf numFmtId="213" fontId="130" fillId="0" borderId="0" applyFont="0" applyFill="0" applyBorder="0" applyAlignment="0" applyProtection="0"/>
    <xf numFmtId="0" fontId="165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185" fontId="165" fillId="0" borderId="0">
      <alignment vertical="center"/>
    </xf>
    <xf numFmtId="185" fontId="165" fillId="0" borderId="0">
      <alignment vertical="center"/>
    </xf>
    <xf numFmtId="185" fontId="165" fillId="0" borderId="0">
      <alignment vertical="center"/>
    </xf>
    <xf numFmtId="185" fontId="165" fillId="0" borderId="0">
      <alignment vertical="center"/>
    </xf>
    <xf numFmtId="0" fontId="59" fillId="0" borderId="0"/>
    <xf numFmtId="0" fontId="167" fillId="25" borderId="0" applyNumberFormat="0" applyBorder="0" applyAlignment="0" applyProtection="0">
      <alignment vertical="center"/>
    </xf>
    <xf numFmtId="0" fontId="168" fillId="25" borderId="0" applyNumberFormat="0" applyBorder="0" applyAlignment="0" applyProtection="0">
      <alignment vertical="center"/>
    </xf>
    <xf numFmtId="185" fontId="167" fillId="25" borderId="0" applyNumberFormat="0" applyBorder="0" applyAlignment="0" applyProtection="0">
      <alignment vertical="center"/>
    </xf>
    <xf numFmtId="185" fontId="167" fillId="25" borderId="0" applyNumberFormat="0" applyBorder="0" applyAlignment="0" applyProtection="0">
      <alignment vertical="center"/>
    </xf>
    <xf numFmtId="185" fontId="167" fillId="25" borderId="0" applyNumberFormat="0" applyBorder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185" fontId="2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185" fontId="2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185" fontId="2" fillId="17" borderId="39" applyNumberFormat="0" applyFont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185" fontId="86" fillId="17" borderId="39" applyNumberFormat="0" applyFont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185" fontId="86" fillId="17" borderId="39" applyNumberFormat="0" applyFont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185" fontId="86" fillId="17" borderId="39" applyNumberFormat="0" applyFont="0" applyAlignment="0" applyProtection="0">
      <alignment vertical="center"/>
    </xf>
    <xf numFmtId="178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0" fontId="169" fillId="0" borderId="47" applyNumberFormat="0" applyFill="0" applyAlignment="0" applyProtection="0">
      <alignment vertical="center"/>
    </xf>
    <xf numFmtId="0" fontId="169" fillId="0" borderId="47" applyNumberFormat="0" applyFill="0" applyAlignment="0" applyProtection="0">
      <alignment vertical="center"/>
    </xf>
    <xf numFmtId="0" fontId="169" fillId="0" borderId="47" applyNumberFormat="0" applyFill="0" applyAlignment="0" applyProtection="0">
      <alignment vertical="center"/>
    </xf>
    <xf numFmtId="185" fontId="169" fillId="0" borderId="47" applyNumberFormat="0" applyFill="0" applyAlignment="0" applyProtection="0">
      <alignment vertical="center"/>
    </xf>
    <xf numFmtId="0" fontId="169" fillId="0" borderId="47" applyNumberFormat="0" applyFill="0" applyAlignment="0" applyProtection="0">
      <alignment vertical="center"/>
    </xf>
    <xf numFmtId="185" fontId="169" fillId="0" borderId="47" applyNumberFormat="0" applyFill="0" applyAlignment="0" applyProtection="0">
      <alignment vertical="center"/>
    </xf>
    <xf numFmtId="0" fontId="170" fillId="0" borderId="47" applyNumberFormat="0" applyFill="0" applyAlignment="0" applyProtection="0">
      <alignment vertical="center"/>
    </xf>
    <xf numFmtId="185" fontId="169" fillId="0" borderId="47" applyNumberFormat="0" applyFill="0" applyAlignment="0" applyProtection="0">
      <alignment vertical="center"/>
    </xf>
    <xf numFmtId="0" fontId="171" fillId="20" borderId="0" applyNumberFormat="0" applyBorder="0" applyAlignment="0" applyProtection="0">
      <alignment vertical="center"/>
    </xf>
    <xf numFmtId="0" fontId="172" fillId="20" borderId="0" applyNumberFormat="0" applyBorder="0" applyAlignment="0" applyProtection="0">
      <alignment vertical="center"/>
    </xf>
    <xf numFmtId="185" fontId="171" fillId="20" borderId="0" applyNumberFormat="0" applyBorder="0" applyAlignment="0" applyProtection="0">
      <alignment vertical="center"/>
    </xf>
    <xf numFmtId="185" fontId="171" fillId="20" borderId="0" applyNumberFormat="0" applyBorder="0" applyAlignment="0" applyProtection="0">
      <alignment vertical="center"/>
    </xf>
    <xf numFmtId="185" fontId="171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96" fillId="20" borderId="0" applyNumberFormat="0" applyBorder="0" applyAlignment="0" applyProtection="0"/>
    <xf numFmtId="185" fontId="96" fillId="20" borderId="0" applyNumberFormat="0" applyBorder="0" applyAlignment="0" applyProtection="0"/>
    <xf numFmtId="185" fontId="96" fillId="20" borderId="0" applyNumberFormat="0" applyBorder="0" applyAlignment="0" applyProtection="0"/>
    <xf numFmtId="185" fontId="96" fillId="20" borderId="0" applyNumberFormat="0" applyBorder="0" applyAlignment="0" applyProtection="0"/>
    <xf numFmtId="0" fontId="174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185" fontId="174" fillId="21" borderId="0" applyNumberFormat="0" applyBorder="0" applyAlignment="0" applyProtection="0">
      <alignment vertical="center"/>
    </xf>
    <xf numFmtId="185" fontId="174" fillId="21" borderId="0" applyNumberFormat="0" applyBorder="0" applyAlignment="0" applyProtection="0">
      <alignment vertical="center"/>
    </xf>
    <xf numFmtId="185" fontId="174" fillId="21" borderId="0" applyNumberFormat="0" applyBorder="0" applyAlignment="0" applyProtection="0">
      <alignment vertical="center"/>
    </xf>
    <xf numFmtId="0" fontId="113" fillId="21" borderId="0" applyNumberFormat="0" applyBorder="0" applyAlignment="0" applyProtection="0"/>
    <xf numFmtId="185" fontId="113" fillId="21" borderId="0" applyNumberFormat="0" applyBorder="0" applyAlignment="0" applyProtection="0"/>
    <xf numFmtId="185" fontId="113" fillId="21" borderId="0" applyNumberFormat="0" applyBorder="0" applyAlignment="0" applyProtection="0"/>
    <xf numFmtId="185" fontId="113" fillId="21" borderId="0" applyNumberFormat="0" applyBorder="0" applyAlignment="0" applyProtection="0"/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178" fontId="2" fillId="0" borderId="0" applyFont="0" applyFill="0" applyBorder="0" applyAlignment="0" applyProtection="0"/>
    <xf numFmtId="0" fontId="2" fillId="0" borderId="0"/>
    <xf numFmtId="0" fontId="176" fillId="0" borderId="0" applyNumberFormat="0" applyFill="0" applyBorder="0" applyAlignment="0" applyProtection="0">
      <alignment vertical="center"/>
    </xf>
    <xf numFmtId="0" fontId="177" fillId="0" borderId="40" applyNumberFormat="0" applyFill="0" applyAlignment="0" applyProtection="0">
      <alignment vertical="center"/>
    </xf>
    <xf numFmtId="0" fontId="178" fillId="0" borderId="40" applyNumberFormat="0" applyFill="0" applyAlignment="0" applyProtection="0">
      <alignment vertical="center"/>
    </xf>
    <xf numFmtId="185" fontId="177" fillId="0" borderId="40" applyNumberFormat="0" applyFill="0" applyAlignment="0" applyProtection="0">
      <alignment vertical="center"/>
    </xf>
    <xf numFmtId="185" fontId="177" fillId="0" borderId="40" applyNumberFormat="0" applyFill="0" applyAlignment="0" applyProtection="0">
      <alignment vertical="center"/>
    </xf>
    <xf numFmtId="185" fontId="177" fillId="0" borderId="40" applyNumberFormat="0" applyFill="0" applyAlignment="0" applyProtection="0">
      <alignment vertical="center"/>
    </xf>
    <xf numFmtId="0" fontId="179" fillId="0" borderId="41" applyNumberFormat="0" applyFill="0" applyAlignment="0" applyProtection="0">
      <alignment vertical="center"/>
    </xf>
    <xf numFmtId="0" fontId="180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0" fontId="181" fillId="0" borderId="42" applyNumberFormat="0" applyFill="0" applyAlignment="0" applyProtection="0">
      <alignment vertical="center"/>
    </xf>
    <xf numFmtId="0" fontId="182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85" fontId="181" fillId="0" borderId="0" applyNumberFormat="0" applyFill="0" applyBorder="0" applyAlignment="0" applyProtection="0">
      <alignment vertical="center"/>
    </xf>
    <xf numFmtId="185" fontId="181" fillId="0" borderId="0" applyNumberFormat="0" applyFill="0" applyBorder="0" applyAlignment="0" applyProtection="0">
      <alignment vertical="center"/>
    </xf>
    <xf numFmtId="185" fontId="181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185" fontId="176" fillId="0" borderId="0" applyNumberFormat="0" applyFill="0" applyBorder="0" applyAlignment="0" applyProtection="0">
      <alignment vertical="center"/>
    </xf>
    <xf numFmtId="185" fontId="176" fillId="0" borderId="0" applyNumberFormat="0" applyFill="0" applyBorder="0" applyAlignment="0" applyProtection="0">
      <alignment vertical="center"/>
    </xf>
    <xf numFmtId="185" fontId="176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5" fillId="37" borderId="38" applyNumberFormat="0" applyAlignment="0" applyProtection="0">
      <alignment vertical="center"/>
    </xf>
    <xf numFmtId="0" fontId="186" fillId="37" borderId="38" applyNumberFormat="0" applyAlignment="0" applyProtection="0">
      <alignment vertical="center"/>
    </xf>
    <xf numFmtId="185" fontId="185" fillId="37" borderId="38" applyNumberFormat="0" applyAlignment="0" applyProtection="0">
      <alignment vertical="center"/>
    </xf>
    <xf numFmtId="185" fontId="185" fillId="37" borderId="38" applyNumberFormat="0" applyAlignment="0" applyProtection="0">
      <alignment vertical="center"/>
    </xf>
    <xf numFmtId="185" fontId="185" fillId="37" borderId="38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185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185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185" fontId="187" fillId="23" borderId="36" applyNumberFormat="0" applyAlignment="0" applyProtection="0">
      <alignment vertical="center"/>
    </xf>
    <xf numFmtId="0" fontId="188" fillId="23" borderId="36" applyNumberFormat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185" fontId="189" fillId="0" borderId="0" applyNumberFormat="0" applyFill="0" applyBorder="0" applyAlignment="0" applyProtection="0">
      <alignment vertical="center"/>
    </xf>
    <xf numFmtId="185" fontId="189" fillId="0" borderId="0" applyNumberFormat="0" applyFill="0" applyBorder="0" applyAlignment="0" applyProtection="0">
      <alignment vertical="center"/>
    </xf>
    <xf numFmtId="185" fontId="189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77" fontId="97" fillId="0" borderId="0" applyFont="0" applyFill="0" applyBorder="0" applyAlignment="0" applyProtection="0"/>
    <xf numFmtId="176" fontId="193" fillId="0" borderId="0" applyFont="0" applyFill="0" applyBorder="0" applyAlignment="0" applyProtection="0"/>
    <xf numFmtId="179" fontId="97" fillId="0" borderId="0" applyFont="0" applyFill="0" applyBorder="0" applyAlignment="0" applyProtection="0"/>
    <xf numFmtId="0" fontId="91" fillId="33" borderId="0" applyNumberFormat="0" applyBorder="0" applyAlignment="0" applyProtection="0">
      <alignment vertical="center"/>
    </xf>
    <xf numFmtId="0" fontId="92" fillId="33" borderId="0" applyNumberFormat="0" applyBorder="0" applyAlignment="0" applyProtection="0">
      <alignment vertical="center"/>
    </xf>
    <xf numFmtId="185" fontId="91" fillId="33" borderId="0" applyNumberFormat="0" applyBorder="0" applyAlignment="0" applyProtection="0">
      <alignment vertical="center"/>
    </xf>
    <xf numFmtId="185" fontId="91" fillId="33" borderId="0" applyNumberFormat="0" applyBorder="0" applyAlignment="0" applyProtection="0">
      <alignment vertical="center"/>
    </xf>
    <xf numFmtId="185" fontId="91" fillId="33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185" fontId="91" fillId="34" borderId="0" applyNumberFormat="0" applyBorder="0" applyAlignment="0" applyProtection="0">
      <alignment vertical="center"/>
    </xf>
    <xf numFmtId="185" fontId="91" fillId="34" borderId="0" applyNumberFormat="0" applyBorder="0" applyAlignment="0" applyProtection="0">
      <alignment vertical="center"/>
    </xf>
    <xf numFmtId="185" fontId="91" fillId="34" borderId="0" applyNumberFormat="0" applyBorder="0" applyAlignment="0" applyProtection="0">
      <alignment vertical="center"/>
    </xf>
    <xf numFmtId="0" fontId="91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185" fontId="91" fillId="35" borderId="0" applyNumberFormat="0" applyBorder="0" applyAlignment="0" applyProtection="0">
      <alignment vertical="center"/>
    </xf>
    <xf numFmtId="185" fontId="91" fillId="35" borderId="0" applyNumberFormat="0" applyBorder="0" applyAlignment="0" applyProtection="0">
      <alignment vertical="center"/>
    </xf>
    <xf numFmtId="185" fontId="91" fillId="35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2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0" fontId="91" fillId="36" borderId="0" applyNumberFormat="0" applyBorder="0" applyAlignment="0" applyProtection="0">
      <alignment vertical="center"/>
    </xf>
    <xf numFmtId="0" fontId="92" fillId="36" borderId="0" applyNumberFormat="0" applyBorder="0" applyAlignment="0" applyProtection="0">
      <alignment vertical="center"/>
    </xf>
    <xf numFmtId="185" fontId="91" fillId="36" borderId="0" applyNumberFormat="0" applyBorder="0" applyAlignment="0" applyProtection="0">
      <alignment vertical="center"/>
    </xf>
    <xf numFmtId="185" fontId="91" fillId="36" borderId="0" applyNumberFormat="0" applyBorder="0" applyAlignment="0" applyProtection="0">
      <alignment vertical="center"/>
    </xf>
    <xf numFmtId="185" fontId="91" fillId="36" borderId="0" applyNumberFormat="0" applyBorder="0" applyAlignment="0" applyProtection="0">
      <alignment vertical="center"/>
    </xf>
    <xf numFmtId="0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185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185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185" fontId="194" fillId="16" borderId="36" applyNumberFormat="0" applyAlignment="0" applyProtection="0">
      <alignment vertical="center"/>
    </xf>
    <xf numFmtId="0" fontId="195" fillId="16" borderId="36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185" fontId="196" fillId="23" borderId="20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185" fontId="196" fillId="23" borderId="20" applyNumberFormat="0" applyAlignment="0" applyProtection="0">
      <alignment vertical="center"/>
    </xf>
    <xf numFmtId="0" fontId="197" fillId="23" borderId="20" applyNumberFormat="0" applyAlignment="0" applyProtection="0">
      <alignment vertical="center"/>
    </xf>
    <xf numFmtId="185" fontId="196" fillId="23" borderId="20" applyNumberFormat="0" applyAlignment="0" applyProtection="0">
      <alignment vertical="center"/>
    </xf>
    <xf numFmtId="0" fontId="198" fillId="0" borderId="37" applyNumberFormat="0" applyFill="0" applyAlignment="0" applyProtection="0">
      <alignment vertical="center"/>
    </xf>
    <xf numFmtId="0" fontId="199" fillId="0" borderId="37" applyNumberFormat="0" applyFill="0" applyAlignment="0" applyProtection="0">
      <alignment vertical="center"/>
    </xf>
    <xf numFmtId="185" fontId="198" fillId="0" borderId="37" applyNumberFormat="0" applyFill="0" applyAlignment="0" applyProtection="0">
      <alignment vertical="center"/>
    </xf>
    <xf numFmtId="185" fontId="198" fillId="0" borderId="37" applyNumberFormat="0" applyFill="0" applyAlignment="0" applyProtection="0">
      <alignment vertical="center"/>
    </xf>
    <xf numFmtId="185" fontId="198" fillId="0" borderId="37" applyNumberFormat="0" applyFill="0" applyAlignment="0" applyProtection="0">
      <alignment vertical="center"/>
    </xf>
    <xf numFmtId="0" fontId="13" fillId="0" borderId="0"/>
    <xf numFmtId="41" fontId="85" fillId="0" borderId="0" applyFont="0" applyFill="0" applyBorder="0" applyAlignment="0" applyProtection="0"/>
    <xf numFmtId="185" fontId="1" fillId="0" borderId="0"/>
    <xf numFmtId="0" fontId="10" fillId="0" borderId="0"/>
    <xf numFmtId="0" fontId="213" fillId="0" borderId="0"/>
    <xf numFmtId="0" fontId="217" fillId="0" borderId="0"/>
  </cellStyleXfs>
  <cellXfs count="465">
    <xf numFmtId="0" fontId="0" fillId="0" borderId="0" xfId="0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19" fillId="3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5" fillId="2" borderId="1" xfId="0" applyFont="1" applyFill="1" applyBorder="1" applyAlignment="1" applyProtection="1">
      <alignment vertical="center"/>
      <protection hidden="1"/>
    </xf>
    <xf numFmtId="0" fontId="26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5" fillId="3" borderId="0" xfId="0" applyFont="1" applyFill="1" applyAlignment="1">
      <alignment horizontal="left" vertical="center"/>
    </xf>
    <xf numFmtId="0" fontId="19" fillId="2" borderId="3" xfId="0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1" fontId="37" fillId="0" borderId="13" xfId="1" applyNumberFormat="1" applyFont="1" applyBorder="1" applyAlignment="1">
      <alignment horizontal="center" vertical="center" wrapText="1"/>
    </xf>
    <xf numFmtId="1" fontId="38" fillId="0" borderId="13" xfId="1" applyNumberFormat="1" applyFont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left" vertical="center"/>
    </xf>
    <xf numFmtId="2" fontId="28" fillId="2" borderId="13" xfId="0" applyNumberFormat="1" applyFont="1" applyFill="1" applyBorder="1" applyAlignment="1">
      <alignment horizontal="center" vertical="center"/>
    </xf>
    <xf numFmtId="1" fontId="34" fillId="2" borderId="13" xfId="0" applyNumberFormat="1" applyFont="1" applyFill="1" applyBorder="1" applyAlignment="1">
      <alignment horizontal="center" vertical="center"/>
    </xf>
    <xf numFmtId="165" fontId="28" fillId="2" borderId="13" xfId="0" applyNumberFormat="1" applyFont="1" applyFill="1" applyBorder="1" applyAlignment="1">
      <alignment horizontal="center" vertical="center"/>
    </xf>
    <xf numFmtId="1" fontId="25" fillId="2" borderId="13" xfId="0" applyNumberFormat="1" applyFont="1" applyFill="1" applyBorder="1" applyAlignment="1">
      <alignment horizontal="center" vertical="center"/>
    </xf>
    <xf numFmtId="1" fontId="39" fillId="2" borderId="12" xfId="0" applyNumberFormat="1" applyFont="1" applyFill="1" applyBorder="1" applyAlignment="1">
      <alignment vertical="center" wrapText="1"/>
    </xf>
    <xf numFmtId="1" fontId="35" fillId="2" borderId="13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27" fillId="0" borderId="13" xfId="0" applyFont="1" applyBorder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0" fontId="25" fillId="2" borderId="13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vertical="center"/>
    </xf>
    <xf numFmtId="0" fontId="19" fillId="2" borderId="32" xfId="0" applyFont="1" applyFill="1" applyBorder="1" applyAlignment="1">
      <alignment vertical="center" wrapText="1"/>
    </xf>
    <xf numFmtId="0" fontId="22" fillId="2" borderId="33" xfId="0" applyFont="1" applyFill="1" applyBorder="1" applyAlignment="1">
      <alignment vertical="center"/>
    </xf>
    <xf numFmtId="0" fontId="41" fillId="3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1" fontId="19" fillId="11" borderId="3" xfId="0" applyNumberFormat="1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3" fontId="44" fillId="2" borderId="4" xfId="0" applyNumberFormat="1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center" vertical="center" wrapText="1"/>
    </xf>
    <xf numFmtId="0" fontId="45" fillId="2" borderId="4" xfId="0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right" vertical="center"/>
    </xf>
    <xf numFmtId="3" fontId="44" fillId="2" borderId="4" xfId="0" applyNumberFormat="1" applyFont="1" applyFill="1" applyBorder="1" applyAlignment="1">
      <alignment vertical="center"/>
    </xf>
    <xf numFmtId="0" fontId="46" fillId="2" borderId="0" xfId="0" applyFont="1" applyFill="1" applyAlignment="1">
      <alignment vertical="center"/>
    </xf>
    <xf numFmtId="0" fontId="20" fillId="5" borderId="7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0" fontId="47" fillId="2" borderId="0" xfId="0" applyFont="1" applyFill="1" applyAlignment="1">
      <alignment vertical="center" wrapText="1"/>
    </xf>
    <xf numFmtId="0" fontId="47" fillId="2" borderId="0" xfId="0" applyFont="1" applyFill="1" applyAlignment="1">
      <alignment horizontal="center" vertical="center"/>
    </xf>
    <xf numFmtId="0" fontId="20" fillId="5" borderId="19" xfId="0" applyFont="1" applyFill="1" applyBorder="1" applyAlignment="1">
      <alignment horizontal="center" vertical="center" wrapText="1"/>
    </xf>
    <xf numFmtId="0" fontId="20" fillId="5" borderId="19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7" fillId="2" borderId="4" xfId="0" applyFont="1" applyFill="1" applyBorder="1" applyAlignment="1">
      <alignment vertical="center"/>
    </xf>
    <xf numFmtId="0" fontId="47" fillId="2" borderId="4" xfId="0" applyFont="1" applyFill="1" applyBorder="1" applyAlignment="1">
      <alignment vertical="center" wrapText="1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32" fillId="5" borderId="13" xfId="2" applyNumberFormat="1" applyFont="1" applyFill="1" applyBorder="1" applyAlignment="1">
      <alignment horizontal="center" vertical="center" wrapText="1"/>
    </xf>
    <xf numFmtId="1" fontId="52" fillId="0" borderId="13" xfId="0" applyNumberFormat="1" applyFont="1" applyBorder="1" applyAlignment="1">
      <alignment horizontal="center" vertical="center" wrapText="1"/>
    </xf>
    <xf numFmtId="1" fontId="54" fillId="0" borderId="13" xfId="1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165" fontId="28" fillId="2" borderId="13" xfId="0" applyNumberFormat="1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left" vertical="center" wrapText="1"/>
    </xf>
    <xf numFmtId="15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vertical="center" wrapText="1"/>
    </xf>
    <xf numFmtId="0" fontId="3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56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center"/>
    </xf>
    <xf numFmtId="0" fontId="56" fillId="2" borderId="0" xfId="0" applyFont="1" applyFill="1" applyAlignment="1">
      <alignment vertical="center" wrapText="1"/>
    </xf>
    <xf numFmtId="166" fontId="35" fillId="2" borderId="0" xfId="0" applyNumberFormat="1" applyFont="1" applyFill="1" applyAlignment="1">
      <alignment horizontal="center" vertical="center"/>
    </xf>
    <xf numFmtId="0" fontId="25" fillId="2" borderId="13" xfId="0" quotePrefix="1" applyFont="1" applyFill="1" applyBorder="1" applyAlignment="1">
      <alignment horizontal="left" vertical="center"/>
    </xf>
    <xf numFmtId="0" fontId="25" fillId="2" borderId="13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1" fontId="28" fillId="2" borderId="13" xfId="0" applyNumberFormat="1" applyFont="1" applyFill="1" applyBorder="1" applyAlignment="1">
      <alignment horizontal="center" vertical="center"/>
    </xf>
    <xf numFmtId="1" fontId="35" fillId="2" borderId="14" xfId="0" applyNumberFormat="1" applyFont="1" applyFill="1" applyBorder="1" applyAlignment="1">
      <alignment horizontal="center" vertical="center" wrapText="1"/>
    </xf>
    <xf numFmtId="0" fontId="28" fillId="2" borderId="0" xfId="0" quotePrefix="1" applyFont="1" applyFill="1" applyAlignment="1">
      <alignment horizontal="left" vertical="center"/>
    </xf>
    <xf numFmtId="0" fontId="31" fillId="3" borderId="0" xfId="2" applyFont="1" applyFill="1" applyAlignment="1">
      <alignment horizontal="left" vertical="center"/>
    </xf>
    <xf numFmtId="0" fontId="31" fillId="3" borderId="0" xfId="2" applyFont="1" applyFill="1" applyAlignment="1">
      <alignment vertical="center"/>
    </xf>
    <xf numFmtId="0" fontId="49" fillId="3" borderId="0" xfId="0" applyFont="1" applyFill="1" applyAlignment="1">
      <alignment vertical="center" wrapText="1"/>
    </xf>
    <xf numFmtId="0" fontId="49" fillId="3" borderId="0" xfId="0" applyFont="1" applyFill="1" applyAlignment="1">
      <alignment vertical="center"/>
    </xf>
    <xf numFmtId="0" fontId="50" fillId="0" borderId="0" xfId="2" applyFont="1" applyAlignment="1">
      <alignment vertical="center"/>
    </xf>
    <xf numFmtId="0" fontId="31" fillId="0" borderId="0" xfId="2" applyFont="1" applyAlignment="1">
      <alignment horizontal="center" vertical="center"/>
    </xf>
    <xf numFmtId="0" fontId="32" fillId="5" borderId="13" xfId="2" applyFont="1" applyFill="1" applyBorder="1" applyAlignment="1">
      <alignment horizontal="center" vertical="center" wrapText="1"/>
    </xf>
    <xf numFmtId="0" fontId="33" fillId="0" borderId="0" xfId="2" applyFont="1" applyAlignment="1">
      <alignment vertical="center"/>
    </xf>
    <xf numFmtId="0" fontId="32" fillId="5" borderId="13" xfId="2" applyFont="1" applyFill="1" applyBorder="1" applyAlignment="1">
      <alignment horizontal="center" vertical="center"/>
    </xf>
    <xf numFmtId="0" fontId="33" fillId="0" borderId="13" xfId="2" applyFont="1" applyBorder="1" applyAlignment="1">
      <alignment horizontal="center" vertical="center" wrapText="1"/>
    </xf>
    <xf numFmtId="0" fontId="32" fillId="0" borderId="0" xfId="2" applyFont="1" applyAlignment="1">
      <alignment vertic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28" fillId="2" borderId="13" xfId="0" applyFont="1" applyFill="1" applyBorder="1" applyAlignment="1">
      <alignment horizontal="center" vertical="center"/>
    </xf>
    <xf numFmtId="0" fontId="210" fillId="2" borderId="0" xfId="0" applyFont="1" applyFill="1" applyAlignment="1">
      <alignment vertical="center"/>
    </xf>
    <xf numFmtId="0" fontId="209" fillId="2" borderId="0" xfId="0" applyFont="1" applyFill="1" applyAlignment="1">
      <alignment vertical="center"/>
    </xf>
    <xf numFmtId="0" fontId="28" fillId="2" borderId="13" xfId="0" applyFont="1" applyFill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center" vertical="center" wrapText="1"/>
    </xf>
    <xf numFmtId="1" fontId="25" fillId="2" borderId="12" xfId="0" applyNumberFormat="1" applyFont="1" applyFill="1" applyBorder="1" applyAlignment="1">
      <alignment vertical="center" wrapText="1"/>
    </xf>
    <xf numFmtId="0" fontId="211" fillId="0" borderId="13" xfId="2" applyFont="1" applyBorder="1" applyAlignment="1">
      <alignment horizontal="center" vertical="center" wrapText="1"/>
    </xf>
    <xf numFmtId="0" fontId="212" fillId="3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51" fillId="2" borderId="3" xfId="0" applyFont="1" applyFill="1" applyBorder="1" applyAlignment="1">
      <alignment horizontal="center" vertical="center"/>
    </xf>
    <xf numFmtId="3" fontId="51" fillId="2" borderId="3" xfId="0" applyNumberFormat="1" applyFont="1" applyFill="1" applyBorder="1" applyAlignment="1">
      <alignment horizontal="center" vertical="center"/>
    </xf>
    <xf numFmtId="1" fontId="51" fillId="11" borderId="3" xfId="0" applyNumberFormat="1" applyFont="1" applyFill="1" applyBorder="1" applyAlignment="1">
      <alignment horizontal="center" vertical="center"/>
    </xf>
    <xf numFmtId="0" fontId="51" fillId="3" borderId="0" xfId="0" applyFont="1" applyFill="1" applyAlignment="1">
      <alignment horizontal="left" vertical="center"/>
    </xf>
    <xf numFmtId="0" fontId="29" fillId="2" borderId="2" xfId="0" applyFont="1" applyFill="1" applyBorder="1" applyAlignment="1">
      <alignment horizontal="center" vertical="center"/>
    </xf>
    <xf numFmtId="0" fontId="19" fillId="4" borderId="2" xfId="0" quotePrefix="1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19" fillId="11" borderId="3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19" fillId="2" borderId="0" xfId="0" quotePrefix="1" applyFont="1" applyFill="1" applyAlignment="1">
      <alignment horizontal="left" vertical="center"/>
    </xf>
    <xf numFmtId="166" fontId="19" fillId="2" borderId="0" xfId="0" applyNumberFormat="1" applyFont="1" applyFill="1" applyAlignment="1">
      <alignment horizontal="center" vertical="center"/>
    </xf>
    <xf numFmtId="0" fontId="214" fillId="2" borderId="0" xfId="0" quotePrefix="1" applyFont="1" applyFill="1" applyAlignment="1">
      <alignment horizontal="left" vertical="center"/>
    </xf>
    <xf numFmtId="1" fontId="25" fillId="2" borderId="1" xfId="0" applyNumberFormat="1" applyFont="1" applyFill="1" applyBorder="1" applyAlignment="1">
      <alignment vertical="center"/>
    </xf>
    <xf numFmtId="0" fontId="57" fillId="3" borderId="0" xfId="0" quotePrefix="1" applyFont="1" applyFill="1" applyAlignment="1">
      <alignment vertical="center"/>
    </xf>
    <xf numFmtId="0" fontId="31" fillId="0" borderId="13" xfId="0" applyFont="1" applyBorder="1" applyAlignment="1">
      <alignment horizontal="center" vertical="center"/>
    </xf>
    <xf numFmtId="1" fontId="31" fillId="2" borderId="14" xfId="0" applyNumberFormat="1" applyFont="1" applyFill="1" applyBorder="1" applyAlignment="1">
      <alignment horizontal="center" vertical="center" wrapText="1"/>
    </xf>
    <xf numFmtId="0" fontId="25" fillId="5" borderId="13" xfId="2" applyFont="1" applyFill="1" applyBorder="1" applyAlignment="1">
      <alignment horizontal="center" vertical="center" wrapText="1"/>
    </xf>
    <xf numFmtId="0" fontId="28" fillId="0" borderId="0" xfId="2" applyFont="1" applyAlignment="1">
      <alignment vertical="center"/>
    </xf>
    <xf numFmtId="0" fontId="215" fillId="0" borderId="0" xfId="0" applyFont="1"/>
    <xf numFmtId="0" fontId="216" fillId="0" borderId="0" xfId="0" applyFont="1"/>
    <xf numFmtId="12" fontId="33" fillId="0" borderId="0" xfId="2" quotePrefix="1" applyNumberFormat="1" applyFont="1" applyAlignment="1">
      <alignment vertical="center"/>
    </xf>
    <xf numFmtId="0" fontId="218" fillId="0" borderId="0" xfId="3552" applyFont="1" applyAlignment="1">
      <alignment horizontal="left" vertical="top"/>
    </xf>
    <xf numFmtId="0" fontId="220" fillId="0" borderId="0" xfId="3552" applyFont="1" applyAlignment="1">
      <alignment horizontal="left" vertical="top"/>
    </xf>
    <xf numFmtId="0" fontId="221" fillId="0" borderId="0" xfId="0" applyFont="1"/>
    <xf numFmtId="0" fontId="222" fillId="0" borderId="54" xfId="0" applyFont="1" applyBorder="1" applyAlignment="1">
      <alignment vertical="top" wrapText="1"/>
    </xf>
    <xf numFmtId="0" fontId="222" fillId="0" borderId="54" xfId="3552" applyFont="1" applyBorder="1" applyAlignment="1">
      <alignment vertical="top" wrapText="1"/>
    </xf>
    <xf numFmtId="0" fontId="222" fillId="0" borderId="55" xfId="0" applyFont="1" applyBorder="1" applyAlignment="1">
      <alignment horizontal="left" vertical="top" wrapText="1"/>
    </xf>
    <xf numFmtId="0" fontId="222" fillId="39" borderId="54" xfId="0" applyFont="1" applyFill="1" applyBorder="1" applyAlignment="1">
      <alignment horizontal="left" vertical="top" wrapText="1"/>
    </xf>
    <xf numFmtId="0" fontId="222" fillId="0" borderId="56" xfId="0" applyFont="1" applyBorder="1" applyAlignment="1">
      <alignment vertical="top" wrapText="1"/>
    </xf>
    <xf numFmtId="0" fontId="222" fillId="0" borderId="57" xfId="0" applyFont="1" applyBorder="1" applyAlignment="1">
      <alignment vertical="top" wrapText="1"/>
    </xf>
    <xf numFmtId="0" fontId="0" fillId="0" borderId="0" xfId="0" applyAlignment="1">
      <alignment horizontal="left" vertical="top"/>
    </xf>
    <xf numFmtId="0" fontId="0" fillId="0" borderId="54" xfId="0" applyBorder="1" applyAlignment="1">
      <alignment vertical="top" wrapText="1"/>
    </xf>
    <xf numFmtId="0" fontId="0" fillId="0" borderId="56" xfId="0" applyBorder="1" applyAlignment="1">
      <alignment vertical="top" wrapText="1"/>
    </xf>
    <xf numFmtId="0" fontId="0" fillId="0" borderId="57" xfId="0" applyBorder="1" applyAlignment="1">
      <alignment vertical="top" wrapText="1"/>
    </xf>
    <xf numFmtId="0" fontId="224" fillId="0" borderId="0" xfId="0" applyFont="1" applyAlignment="1">
      <alignment vertical="top" wrapText="1"/>
    </xf>
    <xf numFmtId="0" fontId="202" fillId="0" borderId="0" xfId="0" applyFont="1" applyAlignment="1">
      <alignment vertical="top" wrapText="1"/>
    </xf>
    <xf numFmtId="0" fontId="202" fillId="0" borderId="0" xfId="0" applyFont="1" applyAlignment="1">
      <alignment horizontal="left" vertical="top" wrapText="1"/>
    </xf>
    <xf numFmtId="0" fontId="225" fillId="0" borderId="0" xfId="0" applyFont="1"/>
    <xf numFmtId="0" fontId="55" fillId="0" borderId="0" xfId="0" applyFont="1"/>
    <xf numFmtId="0" fontId="226" fillId="0" borderId="0" xfId="0" applyFont="1"/>
    <xf numFmtId="0" fontId="55" fillId="0" borderId="0" xfId="0" applyFont="1" applyAlignment="1">
      <alignment vertical="center"/>
    </xf>
    <xf numFmtId="0" fontId="227" fillId="0" borderId="0" xfId="0" applyFont="1"/>
    <xf numFmtId="0" fontId="227" fillId="0" borderId="0" xfId="0" applyFont="1" applyAlignment="1">
      <alignment vertical="center"/>
    </xf>
    <xf numFmtId="0" fontId="228" fillId="0" borderId="0" xfId="0" applyFont="1"/>
    <xf numFmtId="0" fontId="229" fillId="3" borderId="0" xfId="0" applyFont="1" applyFill="1" applyAlignment="1">
      <alignment vertical="center"/>
    </xf>
    <xf numFmtId="0" fontId="230" fillId="3" borderId="0" xfId="0" applyFont="1" applyFill="1" applyAlignment="1">
      <alignment vertical="center"/>
    </xf>
    <xf numFmtId="0" fontId="229" fillId="3" borderId="0" xfId="0" quotePrefix="1" applyFont="1" applyFill="1" applyAlignment="1">
      <alignment vertical="center"/>
    </xf>
    <xf numFmtId="0" fontId="216" fillId="0" borderId="0" xfId="0" applyFont="1" applyAlignment="1">
      <alignment wrapText="1"/>
    </xf>
    <xf numFmtId="1" fontId="37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 wrapText="1"/>
    </xf>
    <xf numFmtId="0" fontId="28" fillId="0" borderId="13" xfId="2" applyFont="1" applyBorder="1" applyAlignment="1">
      <alignment horizontal="center" vertical="center" wrapText="1"/>
    </xf>
    <xf numFmtId="0" fontId="23" fillId="0" borderId="13" xfId="2" applyFont="1" applyBorder="1" applyAlignment="1">
      <alignment horizontal="center" vertical="center" wrapText="1"/>
    </xf>
    <xf numFmtId="1" fontId="38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left" vertical="center"/>
    </xf>
    <xf numFmtId="1" fontId="35" fillId="2" borderId="0" xfId="0" applyNumberFormat="1" applyFont="1" applyFill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/>
    </xf>
    <xf numFmtId="1" fontId="39" fillId="2" borderId="0" xfId="0" applyNumberFormat="1" applyFont="1" applyFill="1" applyAlignment="1">
      <alignment vertical="center" wrapText="1"/>
    </xf>
    <xf numFmtId="0" fontId="27" fillId="0" borderId="13" xfId="0" quotePrefix="1" applyFont="1" applyBorder="1" applyAlignment="1">
      <alignment horizontal="center" vertical="center"/>
    </xf>
    <xf numFmtId="12" fontId="23" fillId="0" borderId="13" xfId="0" quotePrefix="1" applyNumberFormat="1" applyFont="1" applyBorder="1" applyAlignment="1">
      <alignment vertical="center" wrapText="1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231" fillId="2" borderId="0" xfId="0" applyFont="1" applyFill="1" applyAlignment="1">
      <alignment horizontal="left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 wrapText="1"/>
    </xf>
    <xf numFmtId="0" fontId="28" fillId="2" borderId="0" xfId="0" applyFont="1" applyFill="1" applyAlignment="1">
      <alignment horizontal="center" vertical="center" wrapText="1"/>
    </xf>
    <xf numFmtId="1" fontId="52" fillId="3" borderId="13" xfId="0" applyNumberFormat="1" applyFont="1" applyFill="1" applyBorder="1" applyAlignment="1">
      <alignment horizontal="center" vertical="center" wrapText="1"/>
    </xf>
    <xf numFmtId="1" fontId="51" fillId="13" borderId="14" xfId="2" applyNumberFormat="1" applyFont="1" applyFill="1" applyBorder="1" applyAlignment="1">
      <alignment horizontal="center" vertical="center" wrapText="1"/>
    </xf>
    <xf numFmtId="1" fontId="25" fillId="5" borderId="14" xfId="2" applyNumberFormat="1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/>
    </xf>
    <xf numFmtId="1" fontId="32" fillId="5" borderId="14" xfId="2" applyNumberFormat="1" applyFont="1" applyFill="1" applyBorder="1" applyAlignment="1">
      <alignment horizontal="center" vertical="center" wrapText="1"/>
    </xf>
    <xf numFmtId="1" fontId="51" fillId="0" borderId="14" xfId="2" applyNumberFormat="1" applyFont="1" applyBorder="1" applyAlignment="1">
      <alignment horizontal="center" vertical="top" wrapText="1"/>
    </xf>
    <xf numFmtId="0" fontId="235" fillId="2" borderId="0" xfId="0" applyFont="1" applyFill="1" applyAlignment="1">
      <alignment vertical="center"/>
    </xf>
    <xf numFmtId="0" fontId="51" fillId="40" borderId="0" xfId="0" applyFont="1" applyFill="1" applyAlignment="1">
      <alignment horizontal="left" vertical="center"/>
    </xf>
    <xf numFmtId="0" fontId="51" fillId="40" borderId="0" xfId="0" applyFont="1" applyFill="1" applyAlignment="1">
      <alignment horizontal="center" vertical="center"/>
    </xf>
    <xf numFmtId="1" fontId="51" fillId="40" borderId="0" xfId="0" applyNumberFormat="1" applyFont="1" applyFill="1" applyAlignment="1">
      <alignment horizontal="right" vertical="center"/>
    </xf>
    <xf numFmtId="1" fontId="51" fillId="40" borderId="0" xfId="0" applyNumberFormat="1" applyFont="1" applyFill="1" applyAlignment="1">
      <alignment horizontal="center" vertical="center"/>
    </xf>
    <xf numFmtId="1" fontId="32" fillId="5" borderId="12" xfId="2" applyNumberFormat="1" applyFont="1" applyFill="1" applyBorder="1" applyAlignment="1">
      <alignment horizontal="center" vertical="center" wrapText="1"/>
    </xf>
    <xf numFmtId="0" fontId="236" fillId="0" borderId="13" xfId="0" applyFont="1" applyBorder="1" applyAlignment="1">
      <alignment horizontal="left" vertical="top" wrapText="1"/>
    </xf>
    <xf numFmtId="0" fontId="236" fillId="0" borderId="13" xfId="0" applyFont="1" applyBorder="1" applyAlignment="1">
      <alignment vertical="top" wrapText="1"/>
    </xf>
    <xf numFmtId="0" fontId="216" fillId="0" borderId="13" xfId="0" applyFont="1" applyBorder="1" applyAlignment="1">
      <alignment vertical="top" wrapText="1"/>
    </xf>
    <xf numFmtId="0" fontId="216" fillId="0" borderId="0" xfId="0" applyFont="1" applyAlignment="1">
      <alignment vertical="center"/>
    </xf>
    <xf numFmtId="0" fontId="232" fillId="0" borderId="13" xfId="3551" applyFont="1" applyBorder="1" applyAlignment="1">
      <alignment horizontal="center" vertical="center" wrapText="1"/>
    </xf>
    <xf numFmtId="0" fontId="234" fillId="0" borderId="13" xfId="0" applyFont="1" applyBorder="1" applyAlignment="1">
      <alignment vertical="center" wrapText="1"/>
    </xf>
    <xf numFmtId="0" fontId="234" fillId="0" borderId="13" xfId="0" applyFont="1" applyBorder="1" applyAlignment="1">
      <alignment vertical="top" wrapText="1"/>
    </xf>
    <xf numFmtId="0" fontId="234" fillId="39" borderId="13" xfId="0" applyFont="1" applyFill="1" applyBorder="1" applyAlignment="1">
      <alignment vertical="top" wrapText="1"/>
    </xf>
    <xf numFmtId="0" fontId="234" fillId="41" borderId="13" xfId="0" applyFont="1" applyFill="1" applyBorder="1" applyAlignment="1">
      <alignment horizontal="left" vertical="top" wrapText="1"/>
    </xf>
    <xf numFmtId="0" fontId="234" fillId="42" borderId="13" xfId="0" applyFont="1" applyFill="1" applyBorder="1" applyAlignment="1">
      <alignment horizontal="left" vertical="top" wrapText="1"/>
    </xf>
    <xf numFmtId="0" fontId="237" fillId="0" borderId="13" xfId="0" applyFont="1" applyBorder="1" applyAlignment="1">
      <alignment vertical="top" wrapText="1"/>
    </xf>
    <xf numFmtId="0" fontId="233" fillId="0" borderId="14" xfId="0" applyFont="1" applyBorder="1" applyAlignment="1">
      <alignment vertical="center" wrapText="1"/>
    </xf>
    <xf numFmtId="0" fontId="233" fillId="0" borderId="12" xfId="0" applyFont="1" applyBorder="1" applyAlignment="1">
      <alignment horizontal="left" vertical="center" wrapText="1"/>
    </xf>
    <xf numFmtId="0" fontId="216" fillId="0" borderId="13" xfId="0" applyFont="1" applyBorder="1" applyAlignment="1">
      <alignment horizontal="left" vertical="top"/>
    </xf>
    <xf numFmtId="0" fontId="238" fillId="0" borderId="0" xfId="3551" applyFont="1" applyAlignment="1">
      <alignment horizontal="left" vertical="center"/>
    </xf>
    <xf numFmtId="0" fontId="239" fillId="0" borderId="0" xfId="0" applyFont="1"/>
    <xf numFmtId="0" fontId="240" fillId="0" borderId="0" xfId="3551" applyFont="1" applyAlignment="1">
      <alignment horizontal="left" vertical="center"/>
    </xf>
    <xf numFmtId="0" fontId="241" fillId="0" borderId="0" xfId="3551" applyFont="1" applyAlignment="1">
      <alignment vertical="center" wrapText="1"/>
    </xf>
    <xf numFmtId="0" fontId="31" fillId="3" borderId="0" xfId="2" applyFont="1" applyFill="1" applyAlignment="1">
      <alignment horizontal="center" vertical="center"/>
    </xf>
    <xf numFmtId="1" fontId="51" fillId="0" borderId="13" xfId="2" applyNumberFormat="1" applyFont="1" applyBorder="1" applyAlignment="1">
      <alignment horizontal="center" vertical="top" wrapText="1"/>
    </xf>
    <xf numFmtId="0" fontId="33" fillId="0" borderId="13" xfId="2" applyFont="1" applyBorder="1" applyAlignment="1">
      <alignment horizontal="center" vertical="center"/>
    </xf>
    <xf numFmtId="0" fontId="36" fillId="0" borderId="0" xfId="2" applyFont="1" applyAlignment="1">
      <alignment horizontal="center" vertical="center" wrapText="1"/>
    </xf>
    <xf numFmtId="0" fontId="33" fillId="0" borderId="13" xfId="2" applyFont="1" applyBorder="1" applyAlignment="1">
      <alignment vertical="center" wrapText="1"/>
    </xf>
    <xf numFmtId="1" fontId="25" fillId="5" borderId="13" xfId="2" applyNumberFormat="1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left" vertical="center"/>
    </xf>
    <xf numFmtId="1" fontId="31" fillId="11" borderId="3" xfId="0" applyNumberFormat="1" applyFont="1" applyFill="1" applyBorder="1" applyAlignment="1">
      <alignment horizontal="left" vertical="center"/>
    </xf>
    <xf numFmtId="0" fontId="25" fillId="2" borderId="3" xfId="0" applyFont="1" applyFill="1" applyBorder="1" applyAlignment="1">
      <alignment horizontal="left" vertical="center"/>
    </xf>
    <xf numFmtId="1" fontId="25" fillId="11" borderId="3" xfId="0" applyNumberFormat="1" applyFont="1" applyFill="1" applyBorder="1" applyAlignment="1">
      <alignment horizontal="left" vertical="center"/>
    </xf>
    <xf numFmtId="1" fontId="27" fillId="2" borderId="13" xfId="0" applyNumberFormat="1" applyFont="1" applyFill="1" applyBorder="1" applyAlignment="1">
      <alignment vertical="center" wrapText="1"/>
    </xf>
    <xf numFmtId="0" fontId="33" fillId="0" borderId="0" xfId="2" applyFont="1" applyAlignment="1">
      <alignment vertical="center" wrapText="1"/>
    </xf>
    <xf numFmtId="0" fontId="35" fillId="2" borderId="13" xfId="0" applyFont="1" applyFill="1" applyBorder="1" applyAlignment="1">
      <alignment horizontal="center" vertical="center"/>
    </xf>
    <xf numFmtId="0" fontId="243" fillId="0" borderId="0" xfId="3551" applyFont="1" applyAlignment="1">
      <alignment vertical="center"/>
    </xf>
    <xf numFmtId="0" fontId="241" fillId="0" borderId="0" xfId="3551" applyFont="1" applyAlignment="1">
      <alignment horizontal="center" vertical="center" wrapText="1"/>
    </xf>
    <xf numFmtId="0" fontId="234" fillId="0" borderId="13" xfId="0" applyFont="1" applyBorder="1" applyAlignment="1">
      <alignment horizontal="center" vertical="center" wrapText="1"/>
    </xf>
    <xf numFmtId="0" fontId="233" fillId="0" borderId="13" xfId="0" applyFont="1" applyBorder="1" applyAlignment="1">
      <alignment horizontal="center" vertical="center" wrapText="1"/>
    </xf>
    <xf numFmtId="0" fontId="216" fillId="0" borderId="0" xfId="0" applyFont="1" applyAlignment="1">
      <alignment horizontal="center" vertical="center"/>
    </xf>
    <xf numFmtId="0" fontId="31" fillId="0" borderId="59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60" xfId="0" applyFont="1" applyBorder="1" applyAlignment="1">
      <alignment vertical="center"/>
    </xf>
    <xf numFmtId="0" fontId="31" fillId="0" borderId="58" xfId="0" applyFont="1" applyBorder="1" applyAlignment="1">
      <alignment vertical="center"/>
    </xf>
    <xf numFmtId="0" fontId="31" fillId="0" borderId="51" xfId="0" applyFont="1" applyBorder="1" applyAlignment="1">
      <alignment vertical="center"/>
    </xf>
    <xf numFmtId="0" fontId="31" fillId="0" borderId="52" xfId="0" applyFont="1" applyBorder="1" applyAlignment="1">
      <alignment vertical="center"/>
    </xf>
    <xf numFmtId="12" fontId="241" fillId="0" borderId="0" xfId="3551" applyNumberFormat="1" applyFont="1" applyAlignment="1">
      <alignment horizontal="center" vertical="center" wrapText="1"/>
    </xf>
    <xf numFmtId="12" fontId="232" fillId="0" borderId="13" xfId="3551" applyNumberFormat="1" applyFont="1" applyBorder="1" applyAlignment="1">
      <alignment horizontal="center" vertical="center" wrapText="1"/>
    </xf>
    <xf numFmtId="12" fontId="234" fillId="3" borderId="13" xfId="0" applyNumberFormat="1" applyFont="1" applyFill="1" applyBorder="1" applyAlignment="1">
      <alignment horizontal="center" vertical="center" wrapText="1"/>
    </xf>
    <xf numFmtId="12" fontId="216" fillId="3" borderId="0" xfId="0" applyNumberFormat="1" applyFont="1" applyFill="1" applyAlignment="1">
      <alignment horizontal="center" vertical="center"/>
    </xf>
    <xf numFmtId="0" fontId="33" fillId="0" borderId="13" xfId="2" quotePrefix="1" applyFont="1" applyBorder="1" applyAlignment="1">
      <alignment horizontal="center" vertical="center" wrapText="1"/>
    </xf>
    <xf numFmtId="0" fontId="244" fillId="0" borderId="0" xfId="0" applyFont="1" applyAlignment="1">
      <alignment horizontal="left" vertical="top"/>
    </xf>
    <xf numFmtId="0" fontId="245" fillId="0" borderId="13" xfId="0" applyFont="1" applyBorder="1" applyAlignment="1">
      <alignment horizontal="left" vertical="top"/>
    </xf>
    <xf numFmtId="0" fontId="246" fillId="0" borderId="13" xfId="0" applyFont="1" applyBorder="1" applyAlignment="1">
      <alignment horizontal="left" vertical="top" wrapText="1"/>
    </xf>
    <xf numFmtId="0" fontId="246" fillId="39" borderId="13" xfId="0" applyFont="1" applyFill="1" applyBorder="1" applyAlignment="1">
      <alignment horizontal="left" vertical="top" wrapText="1"/>
    </xf>
    <xf numFmtId="0" fontId="248" fillId="0" borderId="13" xfId="0" applyFont="1" applyBorder="1" applyAlignment="1">
      <alignment horizontal="left" vertical="top" wrapText="1"/>
    </xf>
    <xf numFmtId="0" fontId="249" fillId="0" borderId="0" xfId="0" applyFont="1" applyAlignment="1">
      <alignment horizontal="left" vertical="top"/>
    </xf>
    <xf numFmtId="0" fontId="249" fillId="0" borderId="13" xfId="0" applyFont="1" applyBorder="1" applyAlignment="1">
      <alignment horizontal="left" vertical="top"/>
    </xf>
    <xf numFmtId="0" fontId="250" fillId="0" borderId="13" xfId="0" applyFont="1" applyBorder="1" applyAlignment="1">
      <alignment horizontal="left" vertical="top"/>
    </xf>
    <xf numFmtId="0" fontId="251" fillId="0" borderId="0" xfId="0" applyFont="1" applyAlignment="1">
      <alignment horizontal="left" vertical="top"/>
    </xf>
    <xf numFmtId="0" fontId="251" fillId="0" borderId="13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0" fontId="253" fillId="0" borderId="0" xfId="0" applyFont="1" applyAlignment="1">
      <alignment horizontal="left" vertical="top"/>
    </xf>
    <xf numFmtId="0" fontId="255" fillId="0" borderId="0" xfId="0" applyFont="1" applyAlignment="1">
      <alignment horizontal="left" vertical="top"/>
    </xf>
    <xf numFmtId="0" fontId="254" fillId="0" borderId="0" xfId="0" applyFont="1" applyAlignment="1">
      <alignment horizontal="left" vertical="top"/>
    </xf>
    <xf numFmtId="0" fontId="256" fillId="0" borderId="13" xfId="0" applyFont="1" applyBorder="1"/>
    <xf numFmtId="0" fontId="257" fillId="0" borderId="13" xfId="0" applyFont="1" applyBorder="1" applyAlignment="1">
      <alignment horizontal="left" vertical="top" wrapText="1"/>
    </xf>
    <xf numFmtId="0" fontId="259" fillId="0" borderId="13" xfId="0" applyFont="1" applyBorder="1" applyAlignment="1">
      <alignment horizontal="left" vertical="top" wrapText="1"/>
    </xf>
    <xf numFmtId="0" fontId="257" fillId="39" borderId="13" xfId="0" applyFont="1" applyFill="1" applyBorder="1" applyAlignment="1">
      <alignment horizontal="left" vertical="top" wrapText="1"/>
    </xf>
    <xf numFmtId="0" fontId="257" fillId="41" borderId="13" xfId="0" applyFont="1" applyFill="1" applyBorder="1" applyAlignment="1">
      <alignment horizontal="left" vertical="top" wrapText="1"/>
    </xf>
    <xf numFmtId="0" fontId="261" fillId="0" borderId="13" xfId="0" applyFont="1" applyBorder="1" applyAlignment="1">
      <alignment horizontal="left" vertical="top" wrapText="1"/>
    </xf>
    <xf numFmtId="0" fontId="257" fillId="42" borderId="13" xfId="0" applyFont="1" applyFill="1" applyBorder="1" applyAlignment="1">
      <alignment horizontal="left" vertical="top" wrapText="1"/>
    </xf>
    <xf numFmtId="0" fontId="258" fillId="0" borderId="13" xfId="0" applyFont="1" applyBorder="1" applyAlignment="1">
      <alignment horizontal="left" vertical="top" wrapText="1"/>
    </xf>
    <xf numFmtId="0" fontId="259" fillId="0" borderId="0" xfId="0" applyFont="1" applyAlignment="1">
      <alignment horizontal="left" vertical="top"/>
    </xf>
    <xf numFmtId="0" fontId="260" fillId="0" borderId="0" xfId="0" applyFont="1" applyAlignment="1">
      <alignment horizontal="left" vertical="top"/>
    </xf>
    <xf numFmtId="0" fontId="256" fillId="0" borderId="0" xfId="0" applyFont="1" applyAlignment="1">
      <alignment horizontal="left" vertical="top"/>
    </xf>
    <xf numFmtId="0" fontId="261" fillId="0" borderId="0" xfId="0" applyFont="1" applyAlignment="1">
      <alignment horizontal="left" vertical="top"/>
    </xf>
    <xf numFmtId="1" fontId="27" fillId="2" borderId="13" xfId="0" quotePrefix="1" applyNumberFormat="1" applyFont="1" applyFill="1" applyBorder="1" applyAlignment="1">
      <alignment vertical="center" wrapText="1"/>
    </xf>
    <xf numFmtId="1" fontId="25" fillId="2" borderId="12" xfId="0" quotePrefix="1" applyNumberFormat="1" applyFont="1" applyFill="1" applyBorder="1" applyAlignment="1">
      <alignment vertical="center" wrapText="1"/>
    </xf>
    <xf numFmtId="1" fontId="27" fillId="2" borderId="13" xfId="0" applyNumberFormat="1" applyFont="1" applyFill="1" applyBorder="1" applyAlignment="1">
      <alignment horizontal="center" vertical="center" wrapText="1"/>
    </xf>
    <xf numFmtId="0" fontId="262" fillId="3" borderId="0" xfId="0" applyFont="1" applyFill="1" applyAlignment="1">
      <alignment vertical="center"/>
    </xf>
    <xf numFmtId="0" fontId="213" fillId="0" borderId="0" xfId="3551" applyAlignment="1">
      <alignment horizontal="left" vertical="top"/>
    </xf>
    <xf numFmtId="0" fontId="263" fillId="0" borderId="0" xfId="3551" applyFont="1" applyAlignment="1">
      <alignment horizontal="left" vertical="top"/>
    </xf>
    <xf numFmtId="0" fontId="218" fillId="0" borderId="0" xfId="3551" applyFont="1" applyAlignment="1">
      <alignment horizontal="left" vertical="top"/>
    </xf>
    <xf numFmtId="0" fontId="220" fillId="0" borderId="0" xfId="3551" applyFont="1" applyAlignment="1">
      <alignment horizontal="left" vertical="top"/>
    </xf>
    <xf numFmtId="0" fontId="264" fillId="0" borderId="0" xfId="3551" applyFont="1" applyAlignment="1">
      <alignment horizontal="left" vertical="top"/>
    </xf>
    <xf numFmtId="0" fontId="265" fillId="0" borderId="0" xfId="3551" applyFont="1" applyAlignment="1">
      <alignment horizontal="left" vertical="center"/>
    </xf>
    <xf numFmtId="0" fontId="266" fillId="43" borderId="13" xfId="3551" applyFont="1" applyFill="1" applyBorder="1" applyAlignment="1">
      <alignment horizontal="left" vertical="center"/>
    </xf>
    <xf numFmtId="0" fontId="218" fillId="43" borderId="13" xfId="3551" applyFont="1" applyFill="1" applyBorder="1" applyAlignment="1">
      <alignment horizontal="center" vertical="center" wrapText="1"/>
    </xf>
    <xf numFmtId="0" fontId="7" fillId="43" borderId="13" xfId="3551" applyFont="1" applyFill="1" applyBorder="1" applyAlignment="1">
      <alignment horizontal="center" vertical="center" wrapText="1"/>
    </xf>
    <xf numFmtId="0" fontId="220" fillId="0" borderId="13" xfId="3551" applyFont="1" applyBorder="1" applyAlignment="1">
      <alignment horizontal="left" vertical="center"/>
    </xf>
    <xf numFmtId="0" fontId="264" fillId="0" borderId="13" xfId="3551" applyFont="1" applyBorder="1" applyAlignment="1">
      <alignment horizontal="left" vertical="center" wrapText="1"/>
    </xf>
    <xf numFmtId="0" fontId="218" fillId="0" borderId="13" xfId="3551" applyFont="1" applyBorder="1" applyAlignment="1">
      <alignment horizontal="left" vertical="center" wrapText="1"/>
    </xf>
    <xf numFmtId="0" fontId="7" fillId="0" borderId="13" xfId="3551" applyFont="1" applyBorder="1" applyAlignment="1">
      <alignment horizontal="left" vertical="center" wrapText="1"/>
    </xf>
    <xf numFmtId="0" fontId="7" fillId="39" borderId="13" xfId="3551" applyFont="1" applyFill="1" applyBorder="1" applyAlignment="1">
      <alignment horizontal="left" vertical="center" wrapText="1"/>
    </xf>
    <xf numFmtId="0" fontId="7" fillId="43" borderId="13" xfId="3551" applyFont="1" applyFill="1" applyBorder="1" applyAlignment="1">
      <alignment horizontal="left" vertical="center" wrapText="1"/>
    </xf>
    <xf numFmtId="0" fontId="267" fillId="0" borderId="13" xfId="3551" applyFont="1" applyBorder="1" applyAlignment="1">
      <alignment horizontal="left" vertical="center" wrapText="1"/>
    </xf>
    <xf numFmtId="0" fontId="268" fillId="0" borderId="0" xfId="54" applyFont="1"/>
    <xf numFmtId="0" fontId="1" fillId="0" borderId="0" xfId="57"/>
    <xf numFmtId="0" fontId="269" fillId="9" borderId="13" xfId="57" applyFont="1" applyFill="1" applyBorder="1" applyAlignment="1">
      <alignment vertical="center"/>
    </xf>
    <xf numFmtId="0" fontId="248" fillId="0" borderId="13" xfId="57" applyFont="1" applyBorder="1" applyAlignment="1">
      <alignment horizontal="center"/>
    </xf>
    <xf numFmtId="0" fontId="248" fillId="0" borderId="13" xfId="57" quotePrefix="1" applyFont="1" applyBorder="1" applyAlignment="1">
      <alignment horizontal="center"/>
    </xf>
    <xf numFmtId="16" fontId="248" fillId="0" borderId="13" xfId="57" quotePrefix="1" applyNumberFormat="1" applyFont="1" applyBorder="1" applyAlignment="1">
      <alignment horizontal="center"/>
    </xf>
    <xf numFmtId="0" fontId="39" fillId="0" borderId="0" xfId="54" applyFont="1" applyAlignment="1">
      <alignment vertical="center"/>
    </xf>
    <xf numFmtId="0" fontId="39" fillId="5" borderId="61" xfId="54" applyFont="1" applyFill="1" applyBorder="1" applyAlignment="1">
      <alignment horizontal="left" vertical="center"/>
    </xf>
    <xf numFmtId="14" fontId="39" fillId="44" borderId="61" xfId="54" applyNumberFormat="1" applyFont="1" applyFill="1" applyBorder="1" applyAlignment="1">
      <alignment horizontal="center" vertical="center"/>
    </xf>
    <xf numFmtId="0" fontId="39" fillId="0" borderId="5" xfId="54" applyFont="1" applyBorder="1" applyAlignment="1">
      <alignment horizontal="center" vertical="center"/>
    </xf>
    <xf numFmtId="0" fontId="39" fillId="44" borderId="61" xfId="54" applyFont="1" applyFill="1" applyBorder="1" applyAlignment="1">
      <alignment horizontal="center" vertical="center"/>
    </xf>
    <xf numFmtId="0" fontId="39" fillId="44" borderId="61" xfId="54" applyFont="1" applyFill="1" applyBorder="1" applyAlignment="1">
      <alignment horizontal="left" vertical="center"/>
    </xf>
    <xf numFmtId="0" fontId="39" fillId="0" borderId="0" xfId="54" applyFont="1" applyAlignment="1">
      <alignment horizontal="left" vertical="center"/>
    </xf>
    <xf numFmtId="0" fontId="39" fillId="0" borderId="0" xfId="54" applyFont="1" applyAlignment="1">
      <alignment horizontal="center" vertical="center"/>
    </xf>
    <xf numFmtId="0" fontId="1" fillId="0" borderId="25" xfId="57" applyBorder="1"/>
    <xf numFmtId="0" fontId="268" fillId="0" borderId="23" xfId="54" applyFont="1" applyBorder="1"/>
    <xf numFmtId="0" fontId="47" fillId="5" borderId="61" xfId="54" applyFont="1" applyFill="1" applyBorder="1" applyAlignment="1">
      <alignment horizontal="center" vertical="center"/>
    </xf>
    <xf numFmtId="0" fontId="47" fillId="5" borderId="61" xfId="54" applyFont="1" applyFill="1" applyBorder="1" applyAlignment="1">
      <alignment horizontal="center" vertical="center" wrapText="1"/>
    </xf>
    <xf numFmtId="0" fontId="39" fillId="0" borderId="61" xfId="54" applyFont="1" applyBorder="1" applyAlignment="1">
      <alignment horizontal="center" vertical="center"/>
    </xf>
    <xf numFmtId="0" fontId="39" fillId="0" borderId="61" xfId="54" applyFont="1" applyBorder="1" applyAlignment="1">
      <alignment horizontal="center" vertical="center" wrapText="1"/>
    </xf>
    <xf numFmtId="0" fontId="39" fillId="0" borderId="0" xfId="54" applyFont="1" applyAlignment="1">
      <alignment horizontal="left" vertical="center" wrapText="1"/>
    </xf>
    <xf numFmtId="0" fontId="39" fillId="0" borderId="0" xfId="57" applyFont="1" applyAlignment="1">
      <alignment vertical="center"/>
    </xf>
    <xf numFmtId="0" fontId="39" fillId="0" borderId="0" xfId="54" applyFont="1" applyAlignment="1">
      <alignment horizontal="center" vertical="top"/>
    </xf>
    <xf numFmtId="0" fontId="268" fillId="0" borderId="0" xfId="54" applyFont="1" applyAlignment="1">
      <alignment vertical="center"/>
    </xf>
    <xf numFmtId="16" fontId="271" fillId="0" borderId="0" xfId="3551" applyNumberFormat="1" applyFont="1" applyAlignment="1">
      <alignment horizontal="left" vertical="top"/>
    </xf>
    <xf numFmtId="0" fontId="272" fillId="2" borderId="2" xfId="0" applyFont="1" applyFill="1" applyBorder="1" applyAlignment="1">
      <alignment horizontal="center" vertical="center"/>
    </xf>
    <xf numFmtId="0" fontId="273" fillId="3" borderId="0" xfId="0" applyFont="1" applyFill="1" applyAlignment="1">
      <alignment vertical="center"/>
    </xf>
    <xf numFmtId="0" fontId="209" fillId="4" borderId="2" xfId="0" quotePrefix="1" applyFont="1" applyFill="1" applyBorder="1" applyAlignment="1">
      <alignment horizontal="center" vertical="center"/>
    </xf>
    <xf numFmtId="0" fontId="273" fillId="2" borderId="2" xfId="0" applyFont="1" applyFill="1" applyBorder="1" applyAlignment="1">
      <alignment horizontal="center" vertical="center"/>
    </xf>
    <xf numFmtId="0" fontId="273" fillId="2" borderId="2" xfId="0" applyFont="1" applyFill="1" applyBorder="1" applyAlignment="1">
      <alignment horizontal="left" vertical="center"/>
    </xf>
    <xf numFmtId="0" fontId="272" fillId="2" borderId="2" xfId="0" applyFont="1" applyFill="1" applyBorder="1" applyAlignment="1">
      <alignment horizontal="left" vertical="center"/>
    </xf>
    <xf numFmtId="0" fontId="209" fillId="2" borderId="3" xfId="0" applyFont="1" applyFill="1" applyBorder="1" applyAlignment="1">
      <alignment horizontal="left" vertical="center"/>
    </xf>
    <xf numFmtId="0" fontId="209" fillId="2" borderId="3" xfId="0" applyFont="1" applyFill="1" applyBorder="1" applyAlignment="1">
      <alignment vertical="center"/>
    </xf>
    <xf numFmtId="0" fontId="209" fillId="2" borderId="3" xfId="0" applyFont="1" applyFill="1" applyBorder="1" applyAlignment="1">
      <alignment horizontal="center" vertical="center"/>
    </xf>
    <xf numFmtId="3" fontId="209" fillId="2" borderId="3" xfId="0" applyNumberFormat="1" applyFont="1" applyFill="1" applyBorder="1" applyAlignment="1">
      <alignment horizontal="center" vertical="center"/>
    </xf>
    <xf numFmtId="0" fontId="209" fillId="11" borderId="3" xfId="0" applyFont="1" applyFill="1" applyBorder="1" applyAlignment="1">
      <alignment horizontal="center" vertical="center"/>
    </xf>
    <xf numFmtId="1" fontId="209" fillId="11" borderId="3" xfId="0" applyNumberFormat="1" applyFont="1" applyFill="1" applyBorder="1" applyAlignment="1">
      <alignment horizontal="left" vertical="center"/>
    </xf>
    <xf numFmtId="1" fontId="209" fillId="11" borderId="3" xfId="0" applyNumberFormat="1" applyFont="1" applyFill="1" applyBorder="1" applyAlignment="1">
      <alignment vertical="center"/>
    </xf>
    <xf numFmtId="1" fontId="209" fillId="11" borderId="3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top" wrapText="1"/>
    </xf>
    <xf numFmtId="1" fontId="242" fillId="0" borderId="14" xfId="0" applyNumberFormat="1" applyFont="1" applyBorder="1" applyAlignment="1">
      <alignment horizontal="center" vertical="center" wrapText="1"/>
    </xf>
    <xf numFmtId="1" fontId="242" fillId="0" borderId="11" xfId="0" applyNumberFormat="1" applyFont="1" applyBorder="1" applyAlignment="1">
      <alignment horizontal="center" vertical="center" wrapText="1"/>
    </xf>
    <xf numFmtId="1" fontId="242" fillId="0" borderId="12" xfId="0" applyNumberFormat="1" applyFont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/>
    </xf>
    <xf numFmtId="0" fontId="28" fillId="2" borderId="34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53" xfId="0" applyFont="1" applyFill="1" applyBorder="1" applyAlignment="1">
      <alignment horizontal="center" vertical="center" wrapText="1"/>
    </xf>
    <xf numFmtId="0" fontId="28" fillId="2" borderId="29" xfId="0" applyFont="1" applyFill="1" applyBorder="1" applyAlignment="1">
      <alignment horizontal="center" vertical="center" wrapText="1"/>
    </xf>
    <xf numFmtId="0" fontId="28" fillId="2" borderId="59" xfId="0" applyFont="1" applyFill="1" applyBorder="1" applyAlignment="1">
      <alignment horizontal="center" vertical="center" wrapText="1"/>
    </xf>
    <xf numFmtId="0" fontId="28" fillId="2" borderId="60" xfId="0" applyFont="1" applyFill="1" applyBorder="1" applyAlignment="1">
      <alignment horizontal="center" vertical="center" wrapText="1"/>
    </xf>
    <xf numFmtId="0" fontId="28" fillId="2" borderId="58" xfId="0" applyFont="1" applyFill="1" applyBorder="1" applyAlignment="1">
      <alignment horizontal="center" vertical="center" wrapText="1"/>
    </xf>
    <xf numFmtId="0" fontId="28" fillId="2" borderId="52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34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29" fillId="3" borderId="0" xfId="0" applyFont="1" applyFill="1" applyAlignment="1">
      <alignment horizontal="left" vertical="center" wrapText="1"/>
    </xf>
    <xf numFmtId="0" fontId="27" fillId="0" borderId="14" xfId="0" quotePrefix="1" applyFont="1" applyBorder="1" applyAlignment="1">
      <alignment horizontal="center" vertical="center"/>
    </xf>
    <xf numFmtId="0" fontId="27" fillId="0" borderId="11" xfId="0" quotePrefix="1" applyFont="1" applyBorder="1" applyAlignment="1">
      <alignment horizontal="center" vertical="center"/>
    </xf>
    <xf numFmtId="0" fontId="31" fillId="0" borderId="14" xfId="0" quotePrefix="1" applyFont="1" applyBorder="1" applyAlignment="1">
      <alignment horizontal="center" vertical="center" wrapText="1"/>
    </xf>
    <xf numFmtId="0" fontId="31" fillId="0" borderId="11" xfId="0" quotePrefix="1" applyFont="1" applyBorder="1" applyAlignment="1">
      <alignment horizontal="center" vertical="center" wrapText="1"/>
    </xf>
    <xf numFmtId="1" fontId="28" fillId="2" borderId="14" xfId="0" applyNumberFormat="1" applyFont="1" applyFill="1" applyBorder="1" applyAlignment="1">
      <alignment horizontal="center" vertical="center" wrapText="1"/>
    </xf>
    <xf numFmtId="1" fontId="28" fillId="2" borderId="12" xfId="0" applyNumberFormat="1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0" fillId="3" borderId="14" xfId="0" applyFont="1" applyFill="1" applyBorder="1" applyAlignment="1">
      <alignment horizontal="center" vertical="center" wrapText="1"/>
    </xf>
    <xf numFmtId="0" fontId="40" fillId="3" borderId="11" xfId="0" applyFont="1" applyFill="1" applyBorder="1" applyAlignment="1">
      <alignment horizontal="center" vertical="center" wrapText="1"/>
    </xf>
    <xf numFmtId="0" fontId="40" fillId="3" borderId="12" xfId="0" applyFont="1" applyFill="1" applyBorder="1" applyAlignment="1">
      <alignment horizontal="center" vertical="center" wrapText="1"/>
    </xf>
    <xf numFmtId="0" fontId="34" fillId="2" borderId="14" xfId="0" quotePrefix="1" applyFont="1" applyFill="1" applyBorder="1" applyAlignment="1">
      <alignment horizontal="center" vertical="center" wrapText="1"/>
    </xf>
    <xf numFmtId="0" fontId="34" fillId="2" borderId="11" xfId="0" quotePrefix="1" applyFont="1" applyFill="1" applyBorder="1" applyAlignment="1">
      <alignment horizontal="center" vertical="center" wrapText="1"/>
    </xf>
    <xf numFmtId="0" fontId="34" fillId="2" borderId="12" xfId="0" quotePrefix="1" applyFont="1" applyFill="1" applyBorder="1" applyAlignment="1">
      <alignment horizontal="center" vertical="center" wrapText="1"/>
    </xf>
    <xf numFmtId="1" fontId="51" fillId="12" borderId="50" xfId="0" applyNumberFormat="1" applyFont="1" applyFill="1" applyBorder="1" applyAlignment="1">
      <alignment horizontal="center" vertical="center" wrapText="1"/>
    </xf>
    <xf numFmtId="0" fontId="51" fillId="12" borderId="51" xfId="0" applyFont="1" applyFill="1" applyBorder="1" applyAlignment="1">
      <alignment horizontal="center" vertical="center" wrapText="1"/>
    </xf>
    <xf numFmtId="0" fontId="51" fillId="12" borderId="52" xfId="0" applyFont="1" applyFill="1" applyBorder="1" applyAlignment="1">
      <alignment horizontal="center" vertical="center" wrapText="1"/>
    </xf>
    <xf numFmtId="0" fontId="20" fillId="10" borderId="13" xfId="0" applyFont="1" applyFill="1" applyBorder="1" applyAlignment="1">
      <alignment horizontal="center" vertical="center"/>
    </xf>
    <xf numFmtId="15" fontId="25" fillId="2" borderId="1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3" xfId="0" quotePrefix="1" applyFont="1" applyBorder="1" applyAlignment="1">
      <alignment horizontal="center" vertical="center"/>
    </xf>
    <xf numFmtId="16" fontId="21" fillId="0" borderId="13" xfId="0" quotePrefix="1" applyNumberFormat="1" applyFont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 wrapText="1"/>
    </xf>
    <xf numFmtId="0" fontId="31" fillId="3" borderId="23" xfId="0" applyFont="1" applyFill="1" applyBorder="1" applyAlignment="1">
      <alignment horizontal="center" vertical="center" wrapText="1"/>
    </xf>
    <xf numFmtId="0" fontId="31" fillId="3" borderId="24" xfId="0" applyFont="1" applyFill="1" applyBorder="1" applyAlignment="1">
      <alignment horizontal="center" vertical="center" wrapText="1"/>
    </xf>
    <xf numFmtId="0" fontId="31" fillId="3" borderId="25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31" fillId="3" borderId="26" xfId="0" applyFont="1" applyFill="1" applyBorder="1" applyAlignment="1">
      <alignment horizontal="center" vertical="center" wrapText="1"/>
    </xf>
    <xf numFmtId="0" fontId="31" fillId="3" borderId="30" xfId="0" applyFont="1" applyFill="1" applyBorder="1" applyAlignment="1">
      <alignment horizontal="center" vertical="center" wrapText="1"/>
    </xf>
    <xf numFmtId="0" fontId="31" fillId="3" borderId="27" xfId="0" applyFont="1" applyFill="1" applyBorder="1" applyAlignment="1">
      <alignment horizontal="center" vertical="center" wrapText="1"/>
    </xf>
    <xf numFmtId="0" fontId="31" fillId="3" borderId="31" xfId="0" applyFont="1" applyFill="1" applyBorder="1" applyAlignment="1">
      <alignment horizontal="center" vertical="center" wrapText="1"/>
    </xf>
    <xf numFmtId="164" fontId="25" fillId="2" borderId="1" xfId="0" quotePrefix="1" applyNumberFormat="1" applyFont="1" applyFill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3" fillId="9" borderId="14" xfId="0" applyFont="1" applyFill="1" applyBorder="1" applyAlignment="1">
      <alignment horizontal="left" vertical="center" wrapText="1"/>
    </xf>
    <xf numFmtId="0" fontId="33" fillId="9" borderId="12" xfId="0" applyFont="1" applyFill="1" applyBorder="1" applyAlignment="1">
      <alignment horizontal="left" vertical="center" wrapText="1"/>
    </xf>
    <xf numFmtId="0" fontId="40" fillId="3" borderId="53" xfId="0" applyFont="1" applyFill="1" applyBorder="1" applyAlignment="1">
      <alignment horizontal="center" vertical="center" wrapText="1"/>
    </xf>
    <xf numFmtId="0" fontId="40" fillId="3" borderId="28" xfId="0" applyFont="1" applyFill="1" applyBorder="1" applyAlignment="1">
      <alignment horizontal="center" vertical="center" wrapText="1"/>
    </xf>
    <xf numFmtId="0" fontId="40" fillId="3" borderId="29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20" fillId="5" borderId="15" xfId="0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 wrapText="1"/>
    </xf>
    <xf numFmtId="0" fontId="28" fillId="0" borderId="11" xfId="0" quotePrefix="1" applyFont="1" applyBorder="1" applyAlignment="1">
      <alignment horizontal="center" vertical="center" wrapText="1"/>
    </xf>
    <xf numFmtId="0" fontId="28" fillId="0" borderId="12" xfId="0" quotePrefix="1" applyFont="1" applyBorder="1" applyAlignment="1">
      <alignment horizontal="center" vertical="center" wrapText="1"/>
    </xf>
    <xf numFmtId="0" fontId="33" fillId="2" borderId="28" xfId="0" applyFont="1" applyFill="1" applyBorder="1" applyAlignment="1">
      <alignment horizontal="left" vertical="center" wrapText="1"/>
    </xf>
    <xf numFmtId="0" fontId="33" fillId="9" borderId="53" xfId="0" applyFont="1" applyFill="1" applyBorder="1" applyAlignment="1">
      <alignment horizontal="center" vertical="center" wrapText="1"/>
    </xf>
    <xf numFmtId="0" fontId="33" fillId="9" borderId="29" xfId="0" applyFont="1" applyFill="1" applyBorder="1" applyAlignment="1">
      <alignment horizontal="center" vertical="center" wrapText="1"/>
    </xf>
    <xf numFmtId="0" fontId="33" fillId="9" borderId="58" xfId="0" applyFont="1" applyFill="1" applyBorder="1" applyAlignment="1">
      <alignment horizontal="center" vertical="center" wrapText="1"/>
    </xf>
    <xf numFmtId="0" fontId="33" fillId="9" borderId="52" xfId="0" applyFont="1" applyFill="1" applyBorder="1" applyAlignment="1">
      <alignment horizontal="center" vertical="center" wrapText="1"/>
    </xf>
    <xf numFmtId="0" fontId="33" fillId="9" borderId="14" xfId="0" applyFont="1" applyFill="1" applyBorder="1" applyAlignment="1">
      <alignment horizontal="center" vertical="center" wrapText="1"/>
    </xf>
    <xf numFmtId="0" fontId="33" fillId="9" borderId="12" xfId="0" applyFont="1" applyFill="1" applyBorder="1" applyAlignment="1">
      <alignment horizontal="center" vertical="center" wrapText="1"/>
    </xf>
    <xf numFmtId="0" fontId="29" fillId="2" borderId="27" xfId="0" applyFont="1" applyFill="1" applyBorder="1" applyAlignment="1">
      <alignment horizontal="left" vertical="center"/>
    </xf>
    <xf numFmtId="0" fontId="20" fillId="5" borderId="17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0" fillId="5" borderId="49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0" fontId="51" fillId="12" borderId="15" xfId="0" applyFont="1" applyFill="1" applyBorder="1" applyAlignment="1">
      <alignment horizontal="center" vertical="center" wrapText="1"/>
    </xf>
    <xf numFmtId="0" fontId="51" fillId="12" borderId="18" xfId="0" applyFont="1" applyFill="1" applyBorder="1" applyAlignment="1">
      <alignment horizontal="center" vertical="center" wrapText="1"/>
    </xf>
    <xf numFmtId="0" fontId="51" fillId="12" borderId="16" xfId="0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242" fillId="0" borderId="13" xfId="0" applyFont="1" applyBorder="1" applyAlignment="1">
      <alignment horizontal="center" vertical="center" wrapText="1"/>
    </xf>
    <xf numFmtId="0" fontId="31" fillId="0" borderId="53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1" fontId="32" fillId="5" borderId="14" xfId="2" applyNumberFormat="1" applyFont="1" applyFill="1" applyBorder="1" applyAlignment="1">
      <alignment horizontal="center" vertical="center" wrapText="1"/>
    </xf>
    <xf numFmtId="1" fontId="32" fillId="5" borderId="11" xfId="2" applyNumberFormat="1" applyFont="1" applyFill="1" applyBorder="1" applyAlignment="1">
      <alignment horizontal="center" vertical="center" wrapText="1"/>
    </xf>
    <xf numFmtId="1" fontId="32" fillId="5" borderId="12" xfId="2" applyNumberFormat="1" applyFont="1" applyFill="1" applyBorder="1" applyAlignment="1">
      <alignment horizontal="center" vertical="center" wrapText="1"/>
    </xf>
    <xf numFmtId="1" fontId="32" fillId="0" borderId="14" xfId="2" applyNumberFormat="1" applyFont="1" applyBorder="1" applyAlignment="1">
      <alignment horizontal="center" vertical="center" wrapText="1"/>
    </xf>
    <xf numFmtId="1" fontId="32" fillId="0" borderId="11" xfId="2" applyNumberFormat="1" applyFont="1" applyBorder="1" applyAlignment="1">
      <alignment horizontal="center" vertical="center" wrapText="1"/>
    </xf>
    <xf numFmtId="1" fontId="32" fillId="0" borderId="12" xfId="2" applyNumberFormat="1" applyFont="1" applyBorder="1" applyAlignment="1">
      <alignment horizontal="center" vertical="center" wrapText="1"/>
    </xf>
    <xf numFmtId="0" fontId="32" fillId="5" borderId="14" xfId="2" applyFont="1" applyFill="1" applyBorder="1" applyAlignment="1">
      <alignment horizontal="center" vertical="center" wrapText="1"/>
    </xf>
    <xf numFmtId="0" fontId="32" fillId="5" borderId="11" xfId="2" applyFont="1" applyFill="1" applyBorder="1" applyAlignment="1">
      <alignment horizontal="center" vertical="center" wrapText="1"/>
    </xf>
    <xf numFmtId="0" fontId="36" fillId="0" borderId="0" xfId="2" applyFont="1" applyAlignment="1">
      <alignment horizontal="center" vertical="center"/>
    </xf>
    <xf numFmtId="1" fontId="25" fillId="5" borderId="14" xfId="2" applyNumberFormat="1" applyFont="1" applyFill="1" applyBorder="1" applyAlignment="1">
      <alignment horizontal="center" vertical="center" wrapText="1"/>
    </xf>
    <xf numFmtId="1" fontId="25" fillId="5" borderId="12" xfId="2" applyNumberFormat="1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/>
    </xf>
    <xf numFmtId="0" fontId="33" fillId="0" borderId="12" xfId="2" applyFont="1" applyBorder="1" applyAlignment="1">
      <alignment horizontal="center" vertical="center"/>
    </xf>
    <xf numFmtId="0" fontId="33" fillId="0" borderId="11" xfId="2" applyFont="1" applyBorder="1" applyAlignment="1">
      <alignment horizontal="center" vertical="center"/>
    </xf>
    <xf numFmtId="1" fontId="25" fillId="5" borderId="11" xfId="2" applyNumberFormat="1" applyFont="1" applyFill="1" applyBorder="1" applyAlignment="1">
      <alignment horizontal="center" vertical="center" wrapText="1"/>
    </xf>
    <xf numFmtId="0" fontId="211" fillId="0" borderId="14" xfId="2" quotePrefix="1" applyFont="1" applyBorder="1" applyAlignment="1">
      <alignment horizontal="center" vertical="center" wrapText="1"/>
    </xf>
    <xf numFmtId="0" fontId="211" fillId="0" borderId="11" xfId="2" quotePrefix="1" applyFont="1" applyBorder="1" applyAlignment="1">
      <alignment horizontal="center" vertical="center" wrapText="1"/>
    </xf>
    <xf numFmtId="0" fontId="39" fillId="0" borderId="61" xfId="54" applyFont="1" applyBorder="1" applyAlignment="1">
      <alignment horizontal="left" vertical="center" wrapText="1"/>
    </xf>
    <xf numFmtId="0" fontId="39" fillId="0" borderId="0" xfId="54" applyFont="1" applyAlignment="1">
      <alignment horizontal="left" vertical="center" wrapText="1"/>
    </xf>
    <xf numFmtId="0" fontId="39" fillId="0" borderId="61" xfId="54" applyFont="1" applyBorder="1" applyAlignment="1">
      <alignment horizontal="center" vertical="center"/>
    </xf>
    <xf numFmtId="0" fontId="27" fillId="0" borderId="61" xfId="54" applyFont="1" applyBorder="1" applyAlignment="1">
      <alignment vertical="center" wrapText="1"/>
    </xf>
    <xf numFmtId="0" fontId="47" fillId="0" borderId="61" xfId="54" applyFont="1" applyBorder="1" applyAlignment="1">
      <alignment vertical="center" wrapText="1"/>
    </xf>
    <xf numFmtId="0" fontId="47" fillId="5" borderId="61" xfId="54" applyFont="1" applyFill="1" applyBorder="1" applyAlignment="1">
      <alignment horizontal="center" vertical="center"/>
    </xf>
    <xf numFmtId="0" fontId="39" fillId="5" borderId="61" xfId="54" applyFont="1" applyFill="1" applyBorder="1" applyAlignment="1">
      <alignment horizontal="left" vertical="center"/>
    </xf>
    <xf numFmtId="0" fontId="39" fillId="0" borderId="5" xfId="54" applyFont="1" applyBorder="1" applyAlignment="1">
      <alignment vertical="center"/>
    </xf>
    <xf numFmtId="0" fontId="39" fillId="0" borderId="5" xfId="54" applyFont="1" applyBorder="1" applyAlignment="1">
      <alignment horizontal="left" vertical="center"/>
    </xf>
  </cellXfs>
  <cellStyles count="3553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1" xr:uid="{E8ED992C-CC59-49B9-BDFF-2824EC62ACC0}"/>
    <cellStyle name="Normal 147" xfId="3552" xr:uid="{D8A7EA2F-F874-4406-87ED-2202B458DBA2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0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3.png"/><Relationship Id="rId7" Type="http://schemas.openxmlformats.org/officeDocument/2006/relationships/image" Target="../media/image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png"/><Relationship Id="rId9" Type="http://schemas.openxmlformats.org/officeDocument/2006/relationships/image" Target="../media/image18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89647</xdr:rowOff>
    </xdr:from>
    <xdr:to>
      <xdr:col>11</xdr:col>
      <xdr:colOff>298450</xdr:colOff>
      <xdr:row>26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47FA4-A571-C71B-10C3-A44175F59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77" t="3219" r="2227" b="8445"/>
        <a:stretch/>
      </xdr:blipFill>
      <xdr:spPr>
        <a:xfrm>
          <a:off x="0" y="2801471"/>
          <a:ext cx="6954744" cy="3776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324969</xdr:colOff>
      <xdr:row>9</xdr:row>
      <xdr:rowOff>44825</xdr:rowOff>
    </xdr:from>
    <xdr:to>
      <xdr:col>20</xdr:col>
      <xdr:colOff>481852</xdr:colOff>
      <xdr:row>29</xdr:row>
      <xdr:rowOff>19961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D4A79D-9DCF-5A8A-DB79-C98D20441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80" t="8006" b="2117"/>
        <a:stretch/>
      </xdr:blipFill>
      <xdr:spPr>
        <a:xfrm>
          <a:off x="6981263" y="1949825"/>
          <a:ext cx="5602942" cy="5353960"/>
        </a:xfrm>
        <a:prstGeom prst="rect">
          <a:avLst/>
        </a:prstGeom>
      </xdr:spPr>
    </xdr:pic>
    <xdr:clientData/>
  </xdr:twoCellAnchor>
  <xdr:oneCellAnchor>
    <xdr:from>
      <xdr:col>14</xdr:col>
      <xdr:colOff>414618</xdr:colOff>
      <xdr:row>21</xdr:row>
      <xdr:rowOff>257735</xdr:rowOff>
    </xdr:from>
    <xdr:ext cx="2947148" cy="157568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588B2D1-7025-E30F-E84C-354FA2BC67B6}"/>
            </a:ext>
          </a:extLst>
        </xdr:cNvPr>
        <xdr:cNvSpPr txBox="1"/>
      </xdr:nvSpPr>
      <xdr:spPr>
        <a:xfrm>
          <a:off x="8886265" y="5210735"/>
          <a:ext cx="2947148" cy="1575688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vi-VN" sz="1400">
              <a:solidFill>
                <a:srgbClr val="FF0000"/>
              </a:solidFill>
            </a:rPr>
            <a:t>Đường ráp vai đang nằm 3/4" về sau khi để áo nằm phẳng. Vui lòng cân bằng trở lại thân trước, để đường ráp vai nằm ngay tại cao vai/ vai tự nhiên của người mặc</a:t>
          </a:r>
          <a:r>
            <a:rPr lang="en-US" sz="1400">
              <a:solidFill>
                <a:srgbClr val="FF0000"/>
              </a:solidFill>
            </a:rPr>
            <a:t> -</a:t>
          </a:r>
          <a:r>
            <a:rPr lang="en-US" sz="1400" baseline="0">
              <a:solidFill>
                <a:srgbClr val="FF0000"/>
              </a:solidFill>
            </a:rPr>
            <a:t> điều chỉnh dài nách áo trước và sao cho điều chỉnh này</a:t>
          </a:r>
          <a:r>
            <a:rPr lang="vi-VN" sz="1400">
              <a:solidFill>
                <a:srgbClr val="FF0000"/>
              </a:solidFill>
            </a:rPr>
            <a:t>.</a:t>
          </a:r>
          <a:endParaRPr lang="en-US" sz="14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357188</xdr:colOff>
      <xdr:row>3</xdr:row>
      <xdr:rowOff>190500</xdr:rowOff>
    </xdr:from>
    <xdr:to>
      <xdr:col>15</xdr:col>
      <xdr:colOff>1047750</xdr:colOff>
      <xdr:row>8</xdr:row>
      <xdr:rowOff>49646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E63A10-8B21-4965-86E5-8BE776CA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1" y="1690688"/>
          <a:ext cx="2500312" cy="228802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69</xdr:row>
      <xdr:rowOff>95250</xdr:rowOff>
    </xdr:from>
    <xdr:to>
      <xdr:col>13</xdr:col>
      <xdr:colOff>38539</xdr:colOff>
      <xdr:row>72</xdr:row>
      <xdr:rowOff>609758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9DC3C-1ACA-DE3D-646F-AA8A8123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20700" y="33299400"/>
          <a:ext cx="5067739" cy="1828958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67</xdr:row>
      <xdr:rowOff>361950</xdr:rowOff>
    </xdr:from>
    <xdr:to>
      <xdr:col>15</xdr:col>
      <xdr:colOff>400050</xdr:colOff>
      <xdr:row>72</xdr:row>
      <xdr:rowOff>1006131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CCA2F9-9DE5-9640-4FAB-CF58807C1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649950" y="32727900"/>
          <a:ext cx="2057400" cy="279683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571500</xdr:colOff>
      <xdr:row>76</xdr:row>
      <xdr:rowOff>0</xdr:rowOff>
    </xdr:from>
    <xdr:to>
      <xdr:col>15</xdr:col>
      <xdr:colOff>1466850</xdr:colOff>
      <xdr:row>79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E63249-183F-293D-3B2C-42456425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78450" y="35985450"/>
          <a:ext cx="3695700" cy="407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1485900</xdr:colOff>
      <xdr:row>80</xdr:row>
      <xdr:rowOff>323850</xdr:rowOff>
    </xdr:from>
    <xdr:to>
      <xdr:col>16</xdr:col>
      <xdr:colOff>18733</xdr:colOff>
      <xdr:row>98</xdr:row>
      <xdr:rowOff>400050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10DFBC8-C90D-B34F-1AC2-DACE00306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02050" y="42005250"/>
          <a:ext cx="6552883" cy="3562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3676650</xdr:colOff>
      <xdr:row>32</xdr:row>
      <xdr:rowOff>1132732</xdr:rowOff>
    </xdr:from>
    <xdr:to>
      <xdr:col>1</xdr:col>
      <xdr:colOff>9896474</xdr:colOff>
      <xdr:row>33</xdr:row>
      <xdr:rowOff>1693416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8C396A4-3C9E-4AFB-A83A-921F934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0" y="37727782"/>
          <a:ext cx="6219824" cy="1932284"/>
        </a:xfrm>
        <a:prstGeom prst="rect">
          <a:avLst/>
        </a:prstGeom>
      </xdr:spPr>
    </xdr:pic>
    <xdr:clientData/>
  </xdr:twoCellAnchor>
  <xdr:twoCellAnchor editAs="oneCell">
    <xdr:from>
      <xdr:col>1</xdr:col>
      <xdr:colOff>6897689</xdr:colOff>
      <xdr:row>25</xdr:row>
      <xdr:rowOff>231400</xdr:rowOff>
    </xdr:from>
    <xdr:to>
      <xdr:col>1</xdr:col>
      <xdr:colOff>9456735</xdr:colOff>
      <xdr:row>25</xdr:row>
      <xdr:rowOff>1881187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593DADCA-83C1-47F7-AF89-FF7C09C6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1559193" y="25160896"/>
          <a:ext cx="1649787" cy="2559046"/>
        </a:xfrm>
        <a:prstGeom prst="rect">
          <a:avLst/>
        </a:prstGeom>
      </xdr:spPr>
    </xdr:pic>
    <xdr:clientData/>
  </xdr:twoCellAnchor>
  <xdr:twoCellAnchor editAs="oneCell">
    <xdr:from>
      <xdr:col>1</xdr:col>
      <xdr:colOff>5676900</xdr:colOff>
      <xdr:row>29</xdr:row>
      <xdr:rowOff>207232</xdr:rowOff>
    </xdr:from>
    <xdr:to>
      <xdr:col>1</xdr:col>
      <xdr:colOff>8763001</xdr:colOff>
      <xdr:row>29</xdr:row>
      <xdr:rowOff>2250884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71AD96E-9952-4693-BA07-D0A49715E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0" y="38269132"/>
          <a:ext cx="3086101" cy="2043652"/>
        </a:xfrm>
        <a:prstGeom prst="rect">
          <a:avLst/>
        </a:prstGeom>
      </xdr:spPr>
    </xdr:pic>
    <xdr:clientData/>
  </xdr:twoCellAnchor>
  <xdr:twoCellAnchor>
    <xdr:from>
      <xdr:col>3</xdr:col>
      <xdr:colOff>2701426</xdr:colOff>
      <xdr:row>30</xdr:row>
      <xdr:rowOff>226281</xdr:rowOff>
    </xdr:from>
    <xdr:to>
      <xdr:col>3</xdr:col>
      <xdr:colOff>4476750</xdr:colOff>
      <xdr:row>31</xdr:row>
      <xdr:rowOff>1190657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E955D47-01DE-408F-BC96-0F02D2BAE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69926" y="34706781"/>
          <a:ext cx="1775324" cy="2345501"/>
        </a:xfrm>
        <a:prstGeom prst="rect">
          <a:avLst/>
        </a:prstGeom>
      </xdr:spPr>
    </xdr:pic>
    <xdr:clientData/>
  </xdr:twoCellAnchor>
  <xdr:twoCellAnchor>
    <xdr:from>
      <xdr:col>3</xdr:col>
      <xdr:colOff>2833686</xdr:colOff>
      <xdr:row>26</xdr:row>
      <xdr:rowOff>209550</xdr:rowOff>
    </xdr:from>
    <xdr:to>
      <xdr:col>3</xdr:col>
      <xdr:colOff>5048250</xdr:colOff>
      <xdr:row>27</xdr:row>
      <xdr:rowOff>1601391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B3BE5926-111E-4A89-B8DE-8F7E36C603DF}"/>
            </a:ext>
          </a:extLst>
        </xdr:cNvPr>
        <xdr:cNvGrpSpPr/>
      </xdr:nvGrpSpPr>
      <xdr:grpSpPr>
        <a:xfrm>
          <a:off x="18783300" y="33547050"/>
          <a:ext cx="0" cy="2763441"/>
          <a:chOff x="28765499" y="2095501"/>
          <a:chExt cx="2457451" cy="2076450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533982F7-A3D8-B3AC-5BA2-B8DF2DFEB8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B74AF418-E34C-9EA9-0F55-5A189EFF5A2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11628438</xdr:colOff>
      <xdr:row>0</xdr:row>
      <xdr:rowOff>113372</xdr:rowOff>
    </xdr:from>
    <xdr:to>
      <xdr:col>1</xdr:col>
      <xdr:colOff>13223875</xdr:colOff>
      <xdr:row>3</xdr:row>
      <xdr:rowOff>155709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759EB43-293B-46EB-86CF-EB41C0AF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35313" y="113372"/>
          <a:ext cx="1595437" cy="1452037"/>
        </a:xfrm>
        <a:prstGeom prst="rect">
          <a:avLst/>
        </a:prstGeom>
      </xdr:spPr>
    </xdr:pic>
    <xdr:clientData/>
  </xdr:twoCellAnchor>
  <xdr:twoCellAnchor>
    <xdr:from>
      <xdr:col>1</xdr:col>
      <xdr:colOff>6784231</xdr:colOff>
      <xdr:row>27</xdr:row>
      <xdr:rowOff>781050</xdr:rowOff>
    </xdr:from>
    <xdr:to>
      <xdr:col>1</xdr:col>
      <xdr:colOff>8979477</xdr:colOff>
      <xdr:row>27</xdr:row>
      <xdr:rowOff>4450773</xdr:rowOff>
    </xdr:to>
    <xdr:pic>
      <xdr:nvPicPr>
        <xdr:cNvPr id="4" name="Picture 20">
          <a:extLst>
            <a:ext uri="{FF2B5EF4-FFF2-40B4-BE49-F238E27FC236}">
              <a16:creationId xmlns:a16="http://schemas.microsoft.com/office/drawing/2014/main" id="{2FE48524-F30F-42C0-87C1-A2B962AE0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0" t="32020" r="959" b="14286"/>
        <a:stretch/>
      </xdr:blipFill>
      <xdr:spPr>
        <a:xfrm>
          <a:off x="10918081" y="35490150"/>
          <a:ext cx="2195246" cy="3669723"/>
        </a:xfrm>
        <a:prstGeom prst="rect">
          <a:avLst/>
        </a:prstGeom>
      </xdr:spPr>
    </xdr:pic>
    <xdr:clientData/>
  </xdr:twoCellAnchor>
  <xdr:twoCellAnchor>
    <xdr:from>
      <xdr:col>1</xdr:col>
      <xdr:colOff>4933950</xdr:colOff>
      <xdr:row>27</xdr:row>
      <xdr:rowOff>848383</xdr:rowOff>
    </xdr:from>
    <xdr:to>
      <xdr:col>1</xdr:col>
      <xdr:colOff>6815591</xdr:colOff>
      <xdr:row>27</xdr:row>
      <xdr:rowOff>4349770</xdr:rowOff>
    </xdr:to>
    <xdr:pic>
      <xdr:nvPicPr>
        <xdr:cNvPr id="5" name="Picture 21">
          <a:extLst>
            <a:ext uri="{FF2B5EF4-FFF2-40B4-BE49-F238E27FC236}">
              <a16:creationId xmlns:a16="http://schemas.microsoft.com/office/drawing/2014/main" id="{53A73591-33FA-409D-BD1A-DDC60CC1B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0" t="32020" r="15299" b="15033"/>
        <a:stretch/>
      </xdr:blipFill>
      <xdr:spPr>
        <a:xfrm>
          <a:off x="9067800" y="35557483"/>
          <a:ext cx="1881641" cy="3501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4CED-5B89-4965-8F0B-D855DF21C706}">
  <dimension ref="A1:U93"/>
  <sheetViews>
    <sheetView view="pageBreakPreview" topLeftCell="A49" zoomScale="70" zoomScaleNormal="130" zoomScaleSheetLayoutView="70" workbookViewId="0">
      <selection activeCell="B92" sqref="B92:P92"/>
    </sheetView>
  </sheetViews>
  <sheetFormatPr defaultColWidth="9.21875" defaultRowHeight="23.4"/>
  <cols>
    <col min="1" max="16384" width="9.21875" style="143"/>
  </cols>
  <sheetData>
    <row r="1" spans="1:15">
      <c r="A1" s="142" t="s">
        <v>144</v>
      </c>
    </row>
    <row r="2" spans="1:15" s="164" customFormat="1" ht="15.6">
      <c r="A2" s="339" t="s">
        <v>134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</row>
    <row r="3" spans="1:15" s="165" customFormat="1" ht="15.6">
      <c r="A3" s="340" t="s">
        <v>141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</row>
    <row r="4" spans="1:15" s="164" customFormat="1" ht="15.6">
      <c r="A4" s="164" t="s">
        <v>135</v>
      </c>
    </row>
    <row r="5" spans="1:15" s="166" customFormat="1" ht="15.6">
      <c r="A5" s="166" t="s">
        <v>142</v>
      </c>
      <c r="F5" s="164"/>
    </row>
    <row r="6" spans="1:15" s="164" customFormat="1" ht="15.6">
      <c r="A6" s="164" t="s">
        <v>139</v>
      </c>
    </row>
    <row r="7" spans="1:15" s="166" customFormat="1" ht="15.6">
      <c r="A7" s="166" t="s">
        <v>140</v>
      </c>
    </row>
    <row r="8" spans="1:15" s="164" customFormat="1" ht="15.6">
      <c r="A8" s="164" t="s">
        <v>136</v>
      </c>
    </row>
    <row r="9" spans="1:15" s="165" customFormat="1" ht="15.6">
      <c r="A9" s="340" t="s">
        <v>143</v>
      </c>
      <c r="B9" s="340"/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</row>
    <row r="10" spans="1:15" s="164" customFormat="1" ht="15.6">
      <c r="A10" s="164" t="s">
        <v>137</v>
      </c>
    </row>
    <row r="11" spans="1:15" s="166" customFormat="1" ht="15.6">
      <c r="A11" s="166" t="s">
        <v>138</v>
      </c>
    </row>
    <row r="12" spans="1:15" s="166" customFormat="1" ht="15.6"/>
    <row r="13" spans="1:15" s="162" customFormat="1" ht="15.6">
      <c r="A13" s="165" t="s">
        <v>318</v>
      </c>
      <c r="G13" s="165" t="s">
        <v>319</v>
      </c>
    </row>
    <row r="14" spans="1:15" s="162" customFormat="1" ht="15.6"/>
    <row r="31" spans="1:6">
      <c r="A31" s="163" t="s">
        <v>320</v>
      </c>
      <c r="B31" s="161"/>
      <c r="C31" s="161"/>
      <c r="D31" s="161"/>
      <c r="E31" s="161"/>
      <c r="F31" s="161"/>
    </row>
    <row r="32" spans="1:6">
      <c r="A32" s="163" t="s">
        <v>289</v>
      </c>
      <c r="B32" s="161"/>
      <c r="C32" s="161"/>
      <c r="D32" s="161"/>
      <c r="E32" s="161"/>
      <c r="F32" s="161"/>
    </row>
    <row r="33" spans="1:21">
      <c r="A33" s="163" t="s">
        <v>321</v>
      </c>
      <c r="B33" s="161"/>
      <c r="C33" s="161"/>
      <c r="D33" s="161" t="s">
        <v>290</v>
      </c>
      <c r="E33" s="161"/>
      <c r="F33" s="161"/>
    </row>
    <row r="34" spans="1:21">
      <c r="A34" s="162" t="s">
        <v>291</v>
      </c>
    </row>
    <row r="35" spans="1:21">
      <c r="A35" s="162" t="s">
        <v>292</v>
      </c>
    </row>
    <row r="36" spans="1:21">
      <c r="A36" s="165" t="s">
        <v>305</v>
      </c>
    </row>
    <row r="37" spans="1:21">
      <c r="A37" s="165"/>
    </row>
    <row r="38" spans="1:21">
      <c r="A38" s="167" t="s">
        <v>293</v>
      </c>
      <c r="F38" s="167" t="s">
        <v>306</v>
      </c>
    </row>
    <row r="39" spans="1:21">
      <c r="A39" s="162" t="s">
        <v>294</v>
      </c>
    </row>
    <row r="40" spans="1:21">
      <c r="A40" s="162" t="s">
        <v>295</v>
      </c>
    </row>
    <row r="41" spans="1:21">
      <c r="A41" s="165" t="s">
        <v>296</v>
      </c>
    </row>
    <row r="42" spans="1:21">
      <c r="A42" s="162" t="s">
        <v>297</v>
      </c>
    </row>
    <row r="43" spans="1:21">
      <c r="A43" s="165" t="s">
        <v>307</v>
      </c>
    </row>
    <row r="44" spans="1:21" ht="34.5" customHeight="1">
      <c r="A44" s="162" t="s">
        <v>298</v>
      </c>
    </row>
    <row r="45" spans="1:21">
      <c r="A45" s="162" t="s">
        <v>299</v>
      </c>
    </row>
    <row r="46" spans="1:21" ht="43.5" customHeight="1">
      <c r="A46" s="340" t="s">
        <v>308</v>
      </c>
      <c r="B46" s="340"/>
      <c r="C46" s="340"/>
      <c r="D46" s="340"/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  <c r="Q46" s="340"/>
      <c r="R46" s="340"/>
      <c r="S46" s="340"/>
      <c r="T46" s="340"/>
      <c r="U46" s="340"/>
    </row>
    <row r="47" spans="1:21">
      <c r="A47" s="162" t="s">
        <v>300</v>
      </c>
      <c r="H47" s="165" t="s">
        <v>309</v>
      </c>
    </row>
    <row r="48" spans="1:21">
      <c r="A48" s="162" t="s">
        <v>312</v>
      </c>
    </row>
    <row r="49" spans="1:9">
      <c r="A49" s="165" t="s">
        <v>310</v>
      </c>
    </row>
    <row r="50" spans="1:9">
      <c r="A50" s="162" t="s">
        <v>311</v>
      </c>
    </row>
    <row r="51" spans="1:9">
      <c r="A51" s="165" t="s">
        <v>313</v>
      </c>
    </row>
    <row r="52" spans="1:9">
      <c r="A52" s="162" t="s">
        <v>301</v>
      </c>
    </row>
    <row r="53" spans="1:9">
      <c r="A53" s="165" t="s">
        <v>314</v>
      </c>
    </row>
    <row r="54" spans="1:9">
      <c r="A54" s="162" t="s">
        <v>302</v>
      </c>
      <c r="B54" s="162"/>
      <c r="C54" s="162"/>
      <c r="D54" s="162"/>
      <c r="E54" s="162"/>
      <c r="F54" s="162"/>
      <c r="G54" s="165" t="s">
        <v>315</v>
      </c>
      <c r="H54" s="162"/>
      <c r="I54" s="162"/>
    </row>
    <row r="55" spans="1:9">
      <c r="A55" s="162" t="s">
        <v>303</v>
      </c>
      <c r="B55" s="162"/>
      <c r="C55" s="162"/>
      <c r="D55" s="162"/>
      <c r="E55" s="162"/>
      <c r="F55" s="162"/>
      <c r="G55" s="165" t="s">
        <v>316</v>
      </c>
      <c r="H55" s="162"/>
      <c r="I55" s="162"/>
    </row>
    <row r="56" spans="1:9">
      <c r="A56" s="162" t="s">
        <v>304</v>
      </c>
      <c r="B56" s="162"/>
      <c r="C56" s="162"/>
      <c r="D56" s="162"/>
      <c r="E56" s="162"/>
      <c r="F56" s="162"/>
      <c r="G56" s="165" t="s">
        <v>317</v>
      </c>
      <c r="H56" s="162"/>
      <c r="I56" s="162"/>
    </row>
    <row r="59" spans="1:9">
      <c r="B59" s="162"/>
      <c r="C59" s="162"/>
      <c r="D59" s="162"/>
      <c r="E59" s="162"/>
      <c r="F59" s="162"/>
      <c r="G59" s="162"/>
      <c r="H59" s="162"/>
      <c r="I59" s="162"/>
    </row>
    <row r="60" spans="1:9">
      <c r="B60" s="162"/>
      <c r="C60" s="162"/>
      <c r="D60" s="162"/>
      <c r="E60" s="162"/>
      <c r="F60" s="162"/>
      <c r="G60" s="162"/>
      <c r="H60" s="162"/>
      <c r="I60" s="162"/>
    </row>
    <row r="61" spans="1:9">
      <c r="B61" s="162"/>
      <c r="C61" s="162"/>
      <c r="D61" s="162"/>
      <c r="E61" s="162"/>
      <c r="F61" s="162"/>
      <c r="G61" s="162"/>
      <c r="H61" s="162"/>
      <c r="I61" s="162"/>
    </row>
    <row r="62" spans="1:9">
      <c r="B62" s="162"/>
      <c r="C62" s="162"/>
      <c r="D62" s="162"/>
      <c r="E62" s="162"/>
      <c r="F62" s="162"/>
      <c r="G62" s="162"/>
      <c r="H62" s="162"/>
      <c r="I62" s="162"/>
    </row>
    <row r="63" spans="1:9">
      <c r="B63" s="162"/>
      <c r="C63" s="162"/>
      <c r="D63" s="162"/>
      <c r="E63" s="162"/>
      <c r="F63" s="162"/>
      <c r="G63" s="162"/>
      <c r="H63" s="162"/>
      <c r="I63" s="162"/>
    </row>
    <row r="64" spans="1:9">
      <c r="B64" s="162"/>
      <c r="C64" s="162"/>
      <c r="D64" s="162"/>
      <c r="E64" s="162"/>
      <c r="F64" s="162"/>
      <c r="G64" s="162"/>
      <c r="H64" s="162"/>
      <c r="I64" s="162"/>
    </row>
    <row r="65" spans="2:9">
      <c r="B65" s="162"/>
      <c r="C65" s="162"/>
      <c r="D65" s="162"/>
      <c r="E65" s="162"/>
      <c r="F65" s="162"/>
      <c r="G65" s="162"/>
      <c r="H65" s="162"/>
      <c r="I65" s="162"/>
    </row>
    <row r="66" spans="2:9">
      <c r="B66" s="162"/>
      <c r="C66" s="162"/>
      <c r="D66" s="162"/>
      <c r="E66" s="162"/>
      <c r="F66" s="162"/>
      <c r="G66" s="162"/>
      <c r="H66" s="162"/>
      <c r="I66" s="162"/>
    </row>
    <row r="67" spans="2:9">
      <c r="B67" s="162"/>
      <c r="C67" s="162"/>
      <c r="D67" s="162"/>
      <c r="E67" s="162"/>
      <c r="F67" s="162"/>
      <c r="G67" s="162"/>
      <c r="H67" s="162"/>
      <c r="I67" s="162"/>
    </row>
    <row r="68" spans="2:9">
      <c r="B68" s="162"/>
      <c r="C68" s="162"/>
      <c r="D68" s="162"/>
      <c r="E68" s="162"/>
      <c r="F68" s="162"/>
      <c r="G68" s="162"/>
      <c r="H68" s="162"/>
      <c r="I68" s="162"/>
    </row>
    <row r="69" spans="2:9">
      <c r="B69" s="162"/>
      <c r="C69" s="162"/>
      <c r="D69" s="162"/>
      <c r="E69" s="162"/>
      <c r="F69" s="162"/>
      <c r="G69" s="162"/>
      <c r="H69" s="162"/>
      <c r="I69" s="162"/>
    </row>
    <row r="70" spans="2:9">
      <c r="B70" s="162"/>
      <c r="C70" s="162"/>
      <c r="D70" s="162"/>
      <c r="E70" s="162"/>
      <c r="F70" s="162"/>
      <c r="G70" s="162"/>
      <c r="H70" s="162"/>
      <c r="I70" s="162"/>
    </row>
    <row r="71" spans="2:9">
      <c r="B71" s="162"/>
      <c r="C71" s="162"/>
      <c r="D71" s="162"/>
      <c r="E71" s="162"/>
      <c r="F71" s="162"/>
      <c r="G71" s="162"/>
      <c r="H71" s="162"/>
      <c r="I71" s="162"/>
    </row>
    <row r="72" spans="2:9">
      <c r="B72" s="162"/>
      <c r="C72" s="162"/>
      <c r="D72" s="162"/>
      <c r="E72" s="162"/>
      <c r="F72" s="162"/>
      <c r="G72" s="162"/>
      <c r="H72" s="162"/>
      <c r="I72" s="162"/>
    </row>
    <row r="73" spans="2:9">
      <c r="B73" s="162"/>
      <c r="C73" s="162"/>
      <c r="D73" s="162"/>
      <c r="E73" s="162"/>
      <c r="F73" s="162"/>
      <c r="G73" s="162"/>
      <c r="H73" s="162"/>
      <c r="I73" s="162"/>
    </row>
    <row r="92" spans="2:2" ht="409.6">
      <c r="B92" s="171" t="s">
        <v>324</v>
      </c>
    </row>
    <row r="93" spans="2:2">
      <c r="B93" s="143" t="s">
        <v>325</v>
      </c>
    </row>
  </sheetData>
  <mergeCells count="4">
    <mergeCell ref="A2:O2"/>
    <mergeCell ref="A3:O3"/>
    <mergeCell ref="A9:O9"/>
    <mergeCell ref="A46:U46"/>
  </mergeCells>
  <pageMargins left="0.25" right="0" top="0.61299868766404197" bottom="0.75" header="0" footer="0"/>
  <pageSetup paperSize="9" scale="73" orientation="landscape" r:id="rId1"/>
  <rowBreaks count="1" manualBreakCount="1">
    <brk id="30" max="2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2475F-923A-45D1-8244-6B916436E91B}">
  <sheetPr>
    <pageSetUpPr fitToPage="1"/>
  </sheetPr>
  <dimension ref="A1:O39"/>
  <sheetViews>
    <sheetView view="pageBreakPreview" zoomScale="55" zoomScaleNormal="100" zoomScaleSheetLayoutView="55" workbookViewId="0">
      <selection activeCell="R35" sqref="R35"/>
    </sheetView>
  </sheetViews>
  <sheetFormatPr defaultColWidth="9.21875" defaultRowHeight="23.4"/>
  <cols>
    <col min="1" max="1" width="51" style="143" customWidth="1"/>
    <col min="2" max="2" width="54.21875" style="143" hidden="1" customWidth="1"/>
    <col min="3" max="3" width="21.44140625" style="143" customWidth="1"/>
    <col min="4" max="4" width="43.21875" style="143" customWidth="1"/>
    <col min="5" max="5" width="42.21875" style="143" hidden="1" customWidth="1"/>
    <col min="6" max="6" width="15" style="242" bestFit="1" customWidth="1"/>
    <col min="7" max="7" width="13.44140625" style="242" bestFit="1" customWidth="1"/>
    <col min="8" max="8" width="14.5546875" style="242" bestFit="1" customWidth="1"/>
    <col min="9" max="9" width="24.5546875" style="242" customWidth="1"/>
    <col min="10" max="10" width="22.44140625" style="252" bestFit="1" customWidth="1"/>
    <col min="11" max="11" width="18.5546875" style="252" customWidth="1"/>
    <col min="12" max="13" width="15.44140625" style="143" bestFit="1" customWidth="1"/>
    <col min="14" max="14" width="24" style="143" customWidth="1"/>
    <col min="15" max="16384" width="9.21875" style="143"/>
  </cols>
  <sheetData>
    <row r="1" spans="1:15" s="222" customFormat="1" ht="46.2">
      <c r="A1" s="221" t="str">
        <f>'1. CUTTING DOCKET'!D7</f>
        <v>MASCH000</v>
      </c>
      <c r="C1" s="223"/>
      <c r="D1" s="238"/>
      <c r="E1" s="224"/>
      <c r="F1" s="239"/>
      <c r="G1" s="239"/>
      <c r="H1" s="239"/>
      <c r="I1" s="239"/>
      <c r="J1" s="249"/>
      <c r="K1" s="249"/>
      <c r="L1" s="224"/>
      <c r="M1" s="224"/>
      <c r="N1" s="224"/>
    </row>
    <row r="2" spans="1:15" ht="46.8">
      <c r="A2" s="211" t="s">
        <v>329</v>
      </c>
      <c r="B2" s="211"/>
      <c r="C2" s="211" t="s">
        <v>331</v>
      </c>
      <c r="D2" s="211" t="s">
        <v>330</v>
      </c>
      <c r="E2" s="211"/>
      <c r="F2" s="211" t="s">
        <v>397</v>
      </c>
      <c r="G2" s="211" t="s">
        <v>120</v>
      </c>
      <c r="H2" s="211" t="s">
        <v>119</v>
      </c>
      <c r="I2" s="211" t="s">
        <v>557</v>
      </c>
      <c r="J2" s="250" t="s">
        <v>398</v>
      </c>
      <c r="K2" s="250" t="s">
        <v>560</v>
      </c>
      <c r="L2" s="211" t="s">
        <v>400</v>
      </c>
      <c r="M2" s="211" t="s">
        <v>401</v>
      </c>
      <c r="N2" s="211" t="s">
        <v>402</v>
      </c>
    </row>
    <row r="3" spans="1:15" s="210" customFormat="1" ht="60.75" customHeight="1">
      <c r="A3" s="212" t="s">
        <v>405</v>
      </c>
      <c r="B3" s="218" t="s">
        <v>327</v>
      </c>
      <c r="C3" s="207" t="s">
        <v>459</v>
      </c>
      <c r="D3" s="208" t="s">
        <v>460</v>
      </c>
      <c r="E3" s="219" t="s">
        <v>147</v>
      </c>
      <c r="F3" s="240" t="s">
        <v>521</v>
      </c>
      <c r="G3" s="240" t="s">
        <v>522</v>
      </c>
      <c r="H3" s="240" t="s">
        <v>523</v>
      </c>
      <c r="I3" s="241" t="s">
        <v>524</v>
      </c>
      <c r="J3" s="251">
        <f>K3+O3</f>
        <v>27.5</v>
      </c>
      <c r="K3" s="251">
        <v>0.5</v>
      </c>
      <c r="L3" s="213"/>
      <c r="M3" s="213"/>
      <c r="N3" s="209"/>
      <c r="O3" s="210" t="str">
        <f>LEFT(I3,LEN(I3)-3)</f>
        <v>27</v>
      </c>
    </row>
    <row r="4" spans="1:15" s="210" customFormat="1" ht="46.8">
      <c r="A4" s="212" t="s">
        <v>406</v>
      </c>
      <c r="B4" s="218" t="s">
        <v>384</v>
      </c>
      <c r="C4" s="207" t="s">
        <v>461</v>
      </c>
      <c r="D4" s="208" t="s">
        <v>462</v>
      </c>
      <c r="E4" s="219" t="s">
        <v>362</v>
      </c>
      <c r="F4" s="240" t="s">
        <v>521</v>
      </c>
      <c r="G4" s="240" t="s">
        <v>522</v>
      </c>
      <c r="H4" s="240" t="s">
        <v>523</v>
      </c>
      <c r="I4" s="241" t="s">
        <v>525</v>
      </c>
      <c r="J4" s="251">
        <f t="shared" ref="J4:J38" si="0">K4+O4</f>
        <v>26.375</v>
      </c>
      <c r="K4" s="251">
        <v>0.125</v>
      </c>
      <c r="L4" s="213"/>
      <c r="M4" s="213"/>
      <c r="N4" s="209"/>
      <c r="O4" s="210" t="str">
        <f t="shared" ref="O4:O38" si="1">LEFT(I4,LEN(I4)-3)</f>
        <v>26 1/4</v>
      </c>
    </row>
    <row r="5" spans="1:15" s="210" customFormat="1" ht="46.8">
      <c r="A5" s="212" t="s">
        <v>407</v>
      </c>
      <c r="B5" s="218" t="s">
        <v>116</v>
      </c>
      <c r="C5" s="207" t="s">
        <v>463</v>
      </c>
      <c r="D5" s="208" t="s">
        <v>464</v>
      </c>
      <c r="E5" s="219" t="s">
        <v>349</v>
      </c>
      <c r="F5" s="240" t="s">
        <v>526</v>
      </c>
      <c r="G5" s="240" t="s">
        <v>522</v>
      </c>
      <c r="H5" s="240" t="s">
        <v>527</v>
      </c>
      <c r="I5" s="241" t="s">
        <v>528</v>
      </c>
      <c r="J5" s="251">
        <f t="shared" si="0"/>
        <v>3.625</v>
      </c>
      <c r="K5" s="251">
        <v>0.125</v>
      </c>
      <c r="L5" s="213"/>
      <c r="M5" s="213"/>
      <c r="N5" s="217"/>
      <c r="O5" s="210" t="str">
        <f t="shared" si="1"/>
        <v>3 1/2</v>
      </c>
    </row>
    <row r="6" spans="1:15" s="210" customFormat="1" ht="46.8">
      <c r="A6" s="212" t="s">
        <v>408</v>
      </c>
      <c r="B6" s="218" t="s">
        <v>115</v>
      </c>
      <c r="C6" s="207" t="s">
        <v>465</v>
      </c>
      <c r="D6" s="208" t="s">
        <v>464</v>
      </c>
      <c r="E6" s="219" t="s">
        <v>349</v>
      </c>
      <c r="F6" s="240" t="s">
        <v>526</v>
      </c>
      <c r="G6" s="240" t="s">
        <v>522</v>
      </c>
      <c r="H6" s="240" t="s">
        <v>527</v>
      </c>
      <c r="I6" s="241" t="s">
        <v>529</v>
      </c>
      <c r="J6" s="251">
        <v>0.75</v>
      </c>
      <c r="K6" s="251">
        <v>0</v>
      </c>
      <c r="L6" s="213"/>
      <c r="M6" s="213"/>
      <c r="N6" s="209"/>
      <c r="O6" s="210" t="str">
        <f t="shared" si="1"/>
        <v>3/4</v>
      </c>
    </row>
    <row r="7" spans="1:15" s="210" customFormat="1" ht="70.2">
      <c r="A7" s="212" t="s">
        <v>409</v>
      </c>
      <c r="B7" s="218" t="s">
        <v>113</v>
      </c>
      <c r="C7" s="207" t="s">
        <v>466</v>
      </c>
      <c r="D7" s="208" t="s">
        <v>467</v>
      </c>
      <c r="E7" s="219" t="s">
        <v>363</v>
      </c>
      <c r="F7" s="240" t="s">
        <v>526</v>
      </c>
      <c r="G7" s="240" t="s">
        <v>522</v>
      </c>
      <c r="H7" s="240" t="s">
        <v>530</v>
      </c>
      <c r="I7" s="241" t="s">
        <v>531</v>
      </c>
      <c r="J7" s="251">
        <f t="shared" si="0"/>
        <v>8.875</v>
      </c>
      <c r="K7" s="251">
        <v>-0.125</v>
      </c>
      <c r="L7" s="213"/>
      <c r="M7" s="213"/>
      <c r="N7" s="209"/>
      <c r="O7" s="210" t="str">
        <f t="shared" si="1"/>
        <v>9</v>
      </c>
    </row>
    <row r="8" spans="1:15" s="210" customFormat="1">
      <c r="A8" s="212" t="s">
        <v>410</v>
      </c>
      <c r="B8" s="218" t="s">
        <v>359</v>
      </c>
      <c r="C8" s="207" t="s">
        <v>468</v>
      </c>
      <c r="D8" s="209"/>
      <c r="E8" s="219"/>
      <c r="F8" s="240" t="s">
        <v>521</v>
      </c>
      <c r="G8" s="240" t="s">
        <v>532</v>
      </c>
      <c r="H8" s="240" t="s">
        <v>533</v>
      </c>
      <c r="I8" s="241" t="s">
        <v>534</v>
      </c>
      <c r="J8" s="251">
        <f t="shared" si="0"/>
        <v>11.5</v>
      </c>
      <c r="K8" s="251">
        <v>0</v>
      </c>
      <c r="L8" s="213"/>
      <c r="M8" s="213"/>
      <c r="N8" s="217"/>
      <c r="O8" s="210" t="str">
        <f t="shared" si="1"/>
        <v>11 1/2</v>
      </c>
    </row>
    <row r="9" spans="1:15" s="210" customFormat="1" ht="45.6">
      <c r="A9" s="212" t="s">
        <v>411</v>
      </c>
      <c r="B9" s="218" t="s">
        <v>111</v>
      </c>
      <c r="C9" s="207" t="s">
        <v>469</v>
      </c>
      <c r="D9" s="208" t="s">
        <v>470</v>
      </c>
      <c r="E9" s="219" t="s">
        <v>328</v>
      </c>
      <c r="F9" s="240" t="s">
        <v>526</v>
      </c>
      <c r="G9" s="240" t="s">
        <v>522</v>
      </c>
      <c r="H9" s="240" t="s">
        <v>530</v>
      </c>
      <c r="I9" s="241" t="s">
        <v>535</v>
      </c>
      <c r="J9" s="251">
        <f t="shared" si="0"/>
        <v>2.375</v>
      </c>
      <c r="K9" s="251">
        <v>-0.125</v>
      </c>
      <c r="L9" s="213"/>
      <c r="M9" s="213"/>
      <c r="N9" s="209"/>
      <c r="O9" s="210" t="str">
        <f t="shared" si="1"/>
        <v>2 1/2</v>
      </c>
    </row>
    <row r="10" spans="1:15" s="210" customFormat="1" ht="46.8">
      <c r="A10" s="212" t="s">
        <v>412</v>
      </c>
      <c r="B10" s="218" t="s">
        <v>382</v>
      </c>
      <c r="C10" s="207" t="s">
        <v>471</v>
      </c>
      <c r="D10" s="208" t="s">
        <v>472</v>
      </c>
      <c r="E10" s="219" t="s">
        <v>364</v>
      </c>
      <c r="F10" s="240" t="s">
        <v>526</v>
      </c>
      <c r="G10" s="240" t="s">
        <v>522</v>
      </c>
      <c r="H10" s="240" t="s">
        <v>530</v>
      </c>
      <c r="I10" s="241" t="s">
        <v>536</v>
      </c>
      <c r="J10" s="251">
        <f t="shared" si="0"/>
        <v>22.5</v>
      </c>
      <c r="K10" s="251">
        <v>0</v>
      </c>
      <c r="L10" s="213"/>
      <c r="M10" s="213"/>
      <c r="N10" s="209"/>
      <c r="O10" s="210" t="str">
        <f t="shared" si="1"/>
        <v>22 1/2</v>
      </c>
    </row>
    <row r="11" spans="1:15" s="210" customFormat="1" ht="70.2">
      <c r="A11" s="212" t="s">
        <v>413</v>
      </c>
      <c r="B11" s="218" t="s">
        <v>444</v>
      </c>
      <c r="C11" s="207" t="s">
        <v>473</v>
      </c>
      <c r="D11" s="208" t="s">
        <v>474</v>
      </c>
      <c r="E11" s="219" t="s">
        <v>365</v>
      </c>
      <c r="F11" s="240" t="s">
        <v>526</v>
      </c>
      <c r="G11" s="240" t="s">
        <v>532</v>
      </c>
      <c r="H11" s="240" t="s">
        <v>537</v>
      </c>
      <c r="I11" s="241" t="s">
        <v>538</v>
      </c>
      <c r="J11" s="251">
        <f t="shared" si="0"/>
        <v>20.625</v>
      </c>
      <c r="K11" s="251">
        <v>0.125</v>
      </c>
      <c r="L11" s="213"/>
      <c r="M11" s="213"/>
      <c r="N11" s="209"/>
      <c r="O11" s="210" t="str">
        <f t="shared" si="1"/>
        <v>20 1/2</v>
      </c>
    </row>
    <row r="12" spans="1:15" s="210" customFormat="1" ht="70.2">
      <c r="A12" s="212" t="s">
        <v>414</v>
      </c>
      <c r="B12" s="218" t="s">
        <v>445</v>
      </c>
      <c r="C12" s="207" t="s">
        <v>475</v>
      </c>
      <c r="D12" s="208" t="s">
        <v>476</v>
      </c>
      <c r="E12" s="219" t="s">
        <v>365</v>
      </c>
      <c r="F12" s="240" t="s">
        <v>526</v>
      </c>
      <c r="G12" s="240" t="s">
        <v>532</v>
      </c>
      <c r="H12" s="240" t="s">
        <v>537</v>
      </c>
      <c r="I12" s="241" t="s">
        <v>539</v>
      </c>
      <c r="J12" s="251">
        <f t="shared" si="0"/>
        <v>20.625</v>
      </c>
      <c r="K12" s="251">
        <v>-0.375</v>
      </c>
      <c r="L12" s="213"/>
      <c r="M12" s="213"/>
      <c r="N12" s="209"/>
      <c r="O12" s="210" t="str">
        <f t="shared" si="1"/>
        <v>21</v>
      </c>
    </row>
    <row r="13" spans="1:15" s="210" customFormat="1" ht="46.8">
      <c r="A13" s="212" t="s">
        <v>415</v>
      </c>
      <c r="B13" s="218" t="s">
        <v>443</v>
      </c>
      <c r="C13" s="207" t="s">
        <v>477</v>
      </c>
      <c r="D13" s="208" t="s">
        <v>478</v>
      </c>
      <c r="E13" s="219" t="s">
        <v>366</v>
      </c>
      <c r="F13" s="240" t="s">
        <v>521</v>
      </c>
      <c r="G13" s="240" t="s">
        <v>532</v>
      </c>
      <c r="H13" s="240" t="s">
        <v>523</v>
      </c>
      <c r="I13" s="241" t="s">
        <v>536</v>
      </c>
      <c r="J13" s="251">
        <f t="shared" si="0"/>
        <v>23</v>
      </c>
      <c r="K13" s="251">
        <v>0.5</v>
      </c>
      <c r="L13" s="213"/>
      <c r="M13" s="213"/>
      <c r="N13" s="209"/>
      <c r="O13" s="210" t="str">
        <f t="shared" si="1"/>
        <v>22 1/2</v>
      </c>
    </row>
    <row r="14" spans="1:15" s="210" customFormat="1">
      <c r="A14" s="212" t="s">
        <v>416</v>
      </c>
      <c r="B14" s="218" t="s">
        <v>385</v>
      </c>
      <c r="C14" s="207" t="s">
        <v>479</v>
      </c>
      <c r="D14" s="208" t="s">
        <v>480</v>
      </c>
      <c r="E14" s="219" t="s">
        <v>367</v>
      </c>
      <c r="F14" s="240" t="s">
        <v>521</v>
      </c>
      <c r="G14" s="240" t="s">
        <v>532</v>
      </c>
      <c r="H14" s="240" t="s">
        <v>523</v>
      </c>
      <c r="I14" s="241" t="s">
        <v>540</v>
      </c>
      <c r="J14" s="251">
        <f t="shared" si="0"/>
        <v>19.5</v>
      </c>
      <c r="K14" s="251">
        <v>0.5</v>
      </c>
      <c r="L14" s="213"/>
      <c r="M14" s="213"/>
      <c r="N14" s="209"/>
      <c r="O14" s="210" t="str">
        <f t="shared" si="1"/>
        <v>19</v>
      </c>
    </row>
    <row r="15" spans="1:15" s="210" customFormat="1" ht="48" customHeight="1">
      <c r="A15" s="212" t="s">
        <v>417</v>
      </c>
      <c r="B15" s="218" t="s">
        <v>386</v>
      </c>
      <c r="C15" s="207" t="s">
        <v>481</v>
      </c>
      <c r="D15" s="208" t="s">
        <v>482</v>
      </c>
      <c r="E15" s="219" t="s">
        <v>368</v>
      </c>
      <c r="F15" s="240" t="s">
        <v>521</v>
      </c>
      <c r="G15" s="240" t="s">
        <v>532</v>
      </c>
      <c r="H15" s="240" t="s">
        <v>523</v>
      </c>
      <c r="I15" s="241" t="s">
        <v>541</v>
      </c>
      <c r="J15" s="251">
        <f t="shared" si="0"/>
        <v>17.375</v>
      </c>
      <c r="K15" s="251">
        <v>0.375</v>
      </c>
      <c r="L15" s="213"/>
      <c r="M15" s="213"/>
      <c r="N15" s="209"/>
      <c r="O15" s="210" t="str">
        <f t="shared" si="1"/>
        <v>17</v>
      </c>
    </row>
    <row r="16" spans="1:15" s="210" customFormat="1" ht="45.6">
      <c r="A16" s="212" t="s">
        <v>418</v>
      </c>
      <c r="B16" s="218" t="s">
        <v>446</v>
      </c>
      <c r="C16" s="207" t="s">
        <v>483</v>
      </c>
      <c r="D16" s="208" t="s">
        <v>484</v>
      </c>
      <c r="E16" s="219" t="s">
        <v>361</v>
      </c>
      <c r="F16" s="240" t="s">
        <v>526</v>
      </c>
      <c r="G16" s="240" t="s">
        <v>522</v>
      </c>
      <c r="H16" s="240" t="s">
        <v>527</v>
      </c>
      <c r="I16" s="241" t="s">
        <v>535</v>
      </c>
      <c r="J16" s="251">
        <f t="shared" si="0"/>
        <v>2.625</v>
      </c>
      <c r="K16" s="251">
        <v>0.125</v>
      </c>
      <c r="L16" s="213"/>
      <c r="M16" s="213"/>
      <c r="N16" s="209"/>
      <c r="O16" s="210" t="str">
        <f t="shared" si="1"/>
        <v>2 1/2</v>
      </c>
    </row>
    <row r="17" spans="1:15" s="210" customFormat="1" ht="70.2">
      <c r="A17" s="212" t="s">
        <v>419</v>
      </c>
      <c r="B17" s="218" t="s">
        <v>101</v>
      </c>
      <c r="C17" s="207" t="s">
        <v>485</v>
      </c>
      <c r="D17" s="208" t="s">
        <v>486</v>
      </c>
      <c r="E17" s="219" t="s">
        <v>369</v>
      </c>
      <c r="F17" s="240" t="s">
        <v>521</v>
      </c>
      <c r="G17" s="240" t="s">
        <v>522</v>
      </c>
      <c r="H17" s="240" t="s">
        <v>523</v>
      </c>
      <c r="I17" s="241" t="s">
        <v>542</v>
      </c>
      <c r="J17" s="251">
        <f t="shared" si="0"/>
        <v>35.375</v>
      </c>
      <c r="K17" s="251">
        <v>0.375</v>
      </c>
      <c r="L17" s="213"/>
      <c r="M17" s="213"/>
      <c r="N17" s="209"/>
      <c r="O17" s="210" t="str">
        <f t="shared" si="1"/>
        <v>35</v>
      </c>
    </row>
    <row r="18" spans="1:15" s="210" customFormat="1" ht="46.8">
      <c r="A18" s="212" t="s">
        <v>420</v>
      </c>
      <c r="B18" s="218" t="s">
        <v>99</v>
      </c>
      <c r="C18" s="207" t="s">
        <v>487</v>
      </c>
      <c r="D18" s="208" t="s">
        <v>488</v>
      </c>
      <c r="E18" s="219" t="s">
        <v>98</v>
      </c>
      <c r="F18" s="240" t="s">
        <v>526</v>
      </c>
      <c r="G18" s="240" t="s">
        <v>522</v>
      </c>
      <c r="H18" s="240" t="s">
        <v>530</v>
      </c>
      <c r="I18" s="241" t="s">
        <v>543</v>
      </c>
      <c r="J18" s="251">
        <f t="shared" si="0"/>
        <v>13.25</v>
      </c>
      <c r="K18" s="251">
        <v>0.25</v>
      </c>
      <c r="L18" s="213"/>
      <c r="M18" s="213"/>
      <c r="N18" s="209"/>
      <c r="O18" s="210" t="str">
        <f t="shared" si="1"/>
        <v>13</v>
      </c>
    </row>
    <row r="19" spans="1:15" s="210" customFormat="1" ht="46.8">
      <c r="A19" s="212" t="s">
        <v>421</v>
      </c>
      <c r="B19" s="218" t="s">
        <v>348</v>
      </c>
      <c r="C19" s="207" t="s">
        <v>489</v>
      </c>
      <c r="D19" s="208" t="s">
        <v>490</v>
      </c>
      <c r="E19" s="219" t="s">
        <v>366</v>
      </c>
      <c r="F19" s="240" t="s">
        <v>526</v>
      </c>
      <c r="G19" s="240" t="s">
        <v>532</v>
      </c>
      <c r="H19" s="240" t="s">
        <v>530</v>
      </c>
      <c r="I19" s="241" t="s">
        <v>544</v>
      </c>
      <c r="J19" s="251">
        <f t="shared" si="0"/>
        <v>10.25</v>
      </c>
      <c r="K19" s="251">
        <v>0</v>
      </c>
      <c r="L19" s="213"/>
      <c r="M19" s="213"/>
      <c r="N19" s="209"/>
      <c r="O19" s="210" t="str">
        <f t="shared" si="1"/>
        <v>10 1/4</v>
      </c>
    </row>
    <row r="20" spans="1:15" s="210" customFormat="1" ht="45.6">
      <c r="A20" s="212" t="s">
        <v>422</v>
      </c>
      <c r="B20" s="218" t="s">
        <v>126</v>
      </c>
      <c r="C20" s="207" t="s">
        <v>491</v>
      </c>
      <c r="D20" s="208" t="s">
        <v>492</v>
      </c>
      <c r="E20" s="219" t="s">
        <v>370</v>
      </c>
      <c r="F20" s="240" t="s">
        <v>526</v>
      </c>
      <c r="G20" s="240" t="s">
        <v>532</v>
      </c>
      <c r="H20" s="240" t="s">
        <v>530</v>
      </c>
      <c r="I20" s="241" t="s">
        <v>545</v>
      </c>
      <c r="J20" s="251">
        <f t="shared" si="0"/>
        <v>7.375</v>
      </c>
      <c r="K20" s="251">
        <v>-0.125</v>
      </c>
      <c r="L20" s="213"/>
      <c r="M20" s="213"/>
      <c r="N20" s="209"/>
      <c r="O20" s="210" t="str">
        <f t="shared" si="1"/>
        <v>7 1/2</v>
      </c>
    </row>
    <row r="21" spans="1:15" s="210" customFormat="1" ht="57" customHeight="1">
      <c r="A21" s="212" t="s">
        <v>423</v>
      </c>
      <c r="B21" s="218" t="s">
        <v>387</v>
      </c>
      <c r="C21" s="207" t="s">
        <v>493</v>
      </c>
      <c r="D21" s="208" t="s">
        <v>494</v>
      </c>
      <c r="E21" s="219" t="s">
        <v>350</v>
      </c>
      <c r="F21" s="240" t="s">
        <v>526</v>
      </c>
      <c r="G21" s="240" t="s">
        <v>532</v>
      </c>
      <c r="H21" s="240" t="s">
        <v>530</v>
      </c>
      <c r="I21" s="241" t="s">
        <v>546</v>
      </c>
      <c r="J21" s="251">
        <f t="shared" si="0"/>
        <v>5</v>
      </c>
      <c r="K21" s="251">
        <v>0.25</v>
      </c>
      <c r="L21" s="213"/>
      <c r="M21" s="213"/>
      <c r="N21" s="209"/>
      <c r="O21" s="210" t="str">
        <f t="shared" si="1"/>
        <v>4 3/4</v>
      </c>
    </row>
    <row r="22" spans="1:15" s="210" customFormat="1" ht="57" customHeight="1">
      <c r="A22" s="212" t="s">
        <v>424</v>
      </c>
      <c r="B22" s="218" t="s">
        <v>388</v>
      </c>
      <c r="C22" s="207" t="s">
        <v>495</v>
      </c>
      <c r="D22" s="208" t="s">
        <v>496</v>
      </c>
      <c r="E22" s="219" t="s">
        <v>351</v>
      </c>
      <c r="F22" s="240" t="s">
        <v>526</v>
      </c>
      <c r="G22" s="240" t="s">
        <v>532</v>
      </c>
      <c r="H22" s="240" t="s">
        <v>530</v>
      </c>
      <c r="I22" s="241" t="s">
        <v>547</v>
      </c>
      <c r="J22" s="251">
        <f t="shared" si="0"/>
        <v>3.875</v>
      </c>
      <c r="K22" s="251">
        <v>0.125</v>
      </c>
      <c r="L22" s="213"/>
      <c r="M22" s="213"/>
      <c r="N22" s="209"/>
      <c r="O22" s="210" t="str">
        <f t="shared" si="1"/>
        <v>3 3/4</v>
      </c>
    </row>
    <row r="23" spans="1:15" s="210" customFormat="1" ht="57" customHeight="1">
      <c r="A23" s="212" t="s">
        <v>425</v>
      </c>
      <c r="B23" s="218" t="s">
        <v>441</v>
      </c>
      <c r="C23" s="207" t="s">
        <v>497</v>
      </c>
      <c r="D23" s="208" t="s">
        <v>498</v>
      </c>
      <c r="E23" s="219" t="s">
        <v>371</v>
      </c>
      <c r="F23" s="240" t="s">
        <v>526</v>
      </c>
      <c r="G23" s="240" t="s">
        <v>522</v>
      </c>
      <c r="H23" s="240" t="s">
        <v>527</v>
      </c>
      <c r="I23" s="241" t="s">
        <v>535</v>
      </c>
      <c r="J23" s="251">
        <f t="shared" si="0"/>
        <v>2.5</v>
      </c>
      <c r="K23" s="251">
        <v>0</v>
      </c>
      <c r="L23" s="213"/>
      <c r="M23" s="213"/>
      <c r="N23" s="209"/>
      <c r="O23" s="210" t="str">
        <f t="shared" si="1"/>
        <v>2 1/2</v>
      </c>
    </row>
    <row r="24" spans="1:15" s="210" customFormat="1" ht="46.8">
      <c r="A24" s="212" t="s">
        <v>426</v>
      </c>
      <c r="B24" s="218" t="s">
        <v>90</v>
      </c>
      <c r="C24" s="207" t="s">
        <v>499</v>
      </c>
      <c r="D24" s="208" t="s">
        <v>500</v>
      </c>
      <c r="E24" s="219" t="s">
        <v>372</v>
      </c>
      <c r="F24" s="240" t="s">
        <v>526</v>
      </c>
      <c r="G24" s="240" t="s">
        <v>532</v>
      </c>
      <c r="H24" s="240" t="s">
        <v>537</v>
      </c>
      <c r="I24" s="241" t="s">
        <v>548</v>
      </c>
      <c r="J24" s="251">
        <f t="shared" si="0"/>
        <v>15.125</v>
      </c>
      <c r="K24" s="251">
        <v>0.125</v>
      </c>
      <c r="L24" s="213"/>
      <c r="M24" s="213"/>
      <c r="N24" s="209"/>
      <c r="O24" s="210" t="str">
        <f t="shared" si="1"/>
        <v>15</v>
      </c>
    </row>
    <row r="25" spans="1:15" s="210" customFormat="1" ht="45.75" customHeight="1">
      <c r="A25" s="212" t="s">
        <v>427</v>
      </c>
      <c r="B25" s="218" t="s">
        <v>88</v>
      </c>
      <c r="C25" s="207" t="s">
        <v>501</v>
      </c>
      <c r="D25" s="209"/>
      <c r="E25" s="219"/>
      <c r="F25" s="240" t="s">
        <v>526</v>
      </c>
      <c r="G25" s="240" t="s">
        <v>522</v>
      </c>
      <c r="H25" s="240" t="s">
        <v>527</v>
      </c>
      <c r="I25" s="241" t="s">
        <v>549</v>
      </c>
      <c r="J25" s="251">
        <f t="shared" si="0"/>
        <v>13.5</v>
      </c>
      <c r="K25" s="251">
        <v>0</v>
      </c>
      <c r="L25" s="213"/>
      <c r="M25" s="213"/>
      <c r="N25" s="209"/>
      <c r="O25" s="210" t="str">
        <f t="shared" si="1"/>
        <v>13 1/2</v>
      </c>
    </row>
    <row r="26" spans="1:15" s="210" customFormat="1" ht="111" customHeight="1">
      <c r="A26" s="212" t="s">
        <v>428</v>
      </c>
      <c r="B26" s="218" t="s">
        <v>383</v>
      </c>
      <c r="C26" s="207" t="s">
        <v>502</v>
      </c>
      <c r="D26" s="208" t="s">
        <v>503</v>
      </c>
      <c r="E26" s="219" t="s">
        <v>373</v>
      </c>
      <c r="F26" s="240" t="s">
        <v>526</v>
      </c>
      <c r="G26" s="240" t="s">
        <v>532</v>
      </c>
      <c r="H26" s="240" t="s">
        <v>537</v>
      </c>
      <c r="I26" s="241" t="s">
        <v>550</v>
      </c>
      <c r="J26" s="251">
        <f t="shared" si="0"/>
        <v>10.5</v>
      </c>
      <c r="K26" s="251">
        <v>0</v>
      </c>
      <c r="L26" s="213"/>
      <c r="M26" s="213"/>
      <c r="N26" s="209"/>
      <c r="O26" s="210" t="str">
        <f t="shared" si="1"/>
        <v>10 1/2</v>
      </c>
    </row>
    <row r="27" spans="1:15" s="210" customFormat="1" ht="46.8">
      <c r="A27" s="212" t="s">
        <v>429</v>
      </c>
      <c r="B27" s="218" t="s">
        <v>442</v>
      </c>
      <c r="C27" s="207" t="s">
        <v>504</v>
      </c>
      <c r="D27" s="209"/>
      <c r="E27" s="219"/>
      <c r="F27" s="240" t="s">
        <v>526</v>
      </c>
      <c r="G27" s="240" t="s">
        <v>522</v>
      </c>
      <c r="H27" s="240" t="s">
        <v>527</v>
      </c>
      <c r="I27" s="241" t="s">
        <v>551</v>
      </c>
      <c r="J27" s="251">
        <f t="shared" si="0"/>
        <v>1.375</v>
      </c>
      <c r="K27" s="251">
        <v>-0.125</v>
      </c>
      <c r="L27" s="213"/>
      <c r="M27" s="213"/>
      <c r="N27" s="209"/>
      <c r="O27" s="210" t="str">
        <f t="shared" si="1"/>
        <v>1 1/2</v>
      </c>
    </row>
    <row r="28" spans="1:15" s="210" customFormat="1" ht="46.8">
      <c r="A28" s="212" t="s">
        <v>430</v>
      </c>
      <c r="B28" s="218" t="s">
        <v>360</v>
      </c>
      <c r="C28" s="207" t="s">
        <v>505</v>
      </c>
      <c r="D28" s="209"/>
      <c r="E28" s="219"/>
      <c r="F28" s="240" t="s">
        <v>526</v>
      </c>
      <c r="G28" s="240" t="s">
        <v>522</v>
      </c>
      <c r="H28" s="240" t="s">
        <v>527</v>
      </c>
      <c r="I28" s="241" t="s">
        <v>551</v>
      </c>
      <c r="J28" s="251">
        <f t="shared" si="0"/>
        <v>1.375</v>
      </c>
      <c r="K28" s="251">
        <v>-0.125</v>
      </c>
      <c r="L28" s="213"/>
      <c r="M28" s="213"/>
      <c r="N28" s="209"/>
      <c r="O28" s="210" t="str">
        <f t="shared" si="1"/>
        <v>1 1/2</v>
      </c>
    </row>
    <row r="29" spans="1:15" s="210" customFormat="1" ht="46.8">
      <c r="A29" s="212" t="s">
        <v>431</v>
      </c>
      <c r="B29" s="218" t="s">
        <v>448</v>
      </c>
      <c r="C29" s="207" t="s">
        <v>506</v>
      </c>
      <c r="D29" s="209"/>
      <c r="E29" s="219"/>
      <c r="F29" s="240" t="s">
        <v>526</v>
      </c>
      <c r="G29" s="240" t="s">
        <v>522</v>
      </c>
      <c r="H29" s="240" t="s">
        <v>523</v>
      </c>
      <c r="I29" s="241" t="s">
        <v>552</v>
      </c>
      <c r="J29" s="251">
        <f t="shared" si="0"/>
        <v>9.5</v>
      </c>
      <c r="K29" s="251">
        <v>0</v>
      </c>
      <c r="L29" s="213"/>
      <c r="M29" s="213"/>
      <c r="N29" s="209"/>
      <c r="O29" s="210" t="str">
        <f t="shared" si="1"/>
        <v>9 1/2</v>
      </c>
    </row>
    <row r="30" spans="1:15" s="210" customFormat="1" ht="29.25" customHeight="1">
      <c r="A30" s="212" t="s">
        <v>432</v>
      </c>
      <c r="B30" s="218" t="s">
        <v>392</v>
      </c>
      <c r="C30" s="207" t="s">
        <v>507</v>
      </c>
      <c r="D30" s="209"/>
      <c r="E30" s="219"/>
      <c r="F30" s="240" t="s">
        <v>526</v>
      </c>
      <c r="G30" s="240" t="s">
        <v>522</v>
      </c>
      <c r="H30" s="240" t="s">
        <v>527</v>
      </c>
      <c r="I30" s="241" t="s">
        <v>553</v>
      </c>
      <c r="J30" s="251">
        <f t="shared" si="0"/>
        <v>1</v>
      </c>
      <c r="K30" s="251">
        <v>0</v>
      </c>
      <c r="L30" s="213"/>
      <c r="M30" s="213"/>
      <c r="N30" s="209"/>
      <c r="O30" s="210" t="str">
        <f t="shared" si="1"/>
        <v>1</v>
      </c>
    </row>
    <row r="31" spans="1:15" s="210" customFormat="1">
      <c r="A31" s="212" t="s">
        <v>433</v>
      </c>
      <c r="B31" s="218" t="s">
        <v>85</v>
      </c>
      <c r="C31" s="207" t="s">
        <v>508</v>
      </c>
      <c r="D31" s="208" t="s">
        <v>509</v>
      </c>
      <c r="E31" s="219" t="s">
        <v>374</v>
      </c>
      <c r="F31" s="240" t="s">
        <v>526</v>
      </c>
      <c r="G31" s="240" t="s">
        <v>522</v>
      </c>
      <c r="H31" s="240" t="s">
        <v>530</v>
      </c>
      <c r="I31" s="241" t="s">
        <v>554</v>
      </c>
      <c r="J31" s="251">
        <f t="shared" si="0"/>
        <v>8.75</v>
      </c>
      <c r="K31" s="251">
        <v>0</v>
      </c>
      <c r="L31" s="213"/>
      <c r="M31" s="213"/>
      <c r="N31" s="209"/>
      <c r="O31" s="210" t="str">
        <f t="shared" si="1"/>
        <v>8 3/4</v>
      </c>
    </row>
    <row r="32" spans="1:15" s="210" customFormat="1" ht="48" customHeight="1">
      <c r="A32" s="212" t="s">
        <v>434</v>
      </c>
      <c r="B32" s="218" t="s">
        <v>378</v>
      </c>
      <c r="C32" s="207" t="s">
        <v>510</v>
      </c>
      <c r="D32" s="209"/>
      <c r="E32" s="219"/>
      <c r="F32" s="240" t="s">
        <v>526</v>
      </c>
      <c r="G32" s="240" t="s">
        <v>522</v>
      </c>
      <c r="H32" s="240" t="s">
        <v>527</v>
      </c>
      <c r="I32" s="241" t="s">
        <v>555</v>
      </c>
      <c r="J32" s="251">
        <f t="shared" si="0"/>
        <v>3</v>
      </c>
      <c r="K32" s="251">
        <v>0</v>
      </c>
      <c r="L32" s="213"/>
      <c r="M32" s="213"/>
      <c r="N32" s="209"/>
      <c r="O32" s="210" t="str">
        <f t="shared" si="1"/>
        <v>3</v>
      </c>
    </row>
    <row r="33" spans="1:15" s="210" customFormat="1" ht="46.8">
      <c r="A33" s="212" t="s">
        <v>435</v>
      </c>
      <c r="B33" s="218" t="s">
        <v>379</v>
      </c>
      <c r="C33" s="207" t="s">
        <v>511</v>
      </c>
      <c r="D33" s="208" t="s">
        <v>512</v>
      </c>
      <c r="E33" s="219" t="s">
        <v>375</v>
      </c>
      <c r="F33" s="240" t="s">
        <v>526</v>
      </c>
      <c r="G33" s="240" t="s">
        <v>522</v>
      </c>
      <c r="H33" s="240" t="s">
        <v>530</v>
      </c>
      <c r="I33" s="241" t="s">
        <v>552</v>
      </c>
      <c r="J33" s="251">
        <f t="shared" si="0"/>
        <v>9.5</v>
      </c>
      <c r="K33" s="251">
        <v>0</v>
      </c>
      <c r="L33" s="213"/>
      <c r="M33" s="213"/>
      <c r="N33" s="209"/>
      <c r="O33" s="210" t="str">
        <f t="shared" si="1"/>
        <v>9 1/2</v>
      </c>
    </row>
    <row r="34" spans="1:15" s="210" customFormat="1" ht="60.75" customHeight="1">
      <c r="A34" s="212" t="s">
        <v>436</v>
      </c>
      <c r="B34" s="218" t="s">
        <v>380</v>
      </c>
      <c r="C34" s="207" t="s">
        <v>513</v>
      </c>
      <c r="D34" s="208" t="s">
        <v>514</v>
      </c>
      <c r="E34" s="219" t="s">
        <v>376</v>
      </c>
      <c r="F34" s="240" t="s">
        <v>526</v>
      </c>
      <c r="G34" s="240" t="s">
        <v>522</v>
      </c>
      <c r="H34" s="240" t="s">
        <v>530</v>
      </c>
      <c r="I34" s="241" t="s">
        <v>543</v>
      </c>
      <c r="J34" s="251">
        <f t="shared" si="0"/>
        <v>12.75</v>
      </c>
      <c r="K34" s="251">
        <v>-0.25</v>
      </c>
      <c r="L34" s="213"/>
      <c r="M34" s="213"/>
      <c r="N34" s="209"/>
      <c r="O34" s="210" t="str">
        <f t="shared" si="1"/>
        <v>13</v>
      </c>
    </row>
    <row r="35" spans="1:15" s="210" customFormat="1" ht="57" customHeight="1">
      <c r="A35" s="212" t="s">
        <v>437</v>
      </c>
      <c r="B35" s="218" t="s">
        <v>447</v>
      </c>
      <c r="C35" s="207" t="s">
        <v>515</v>
      </c>
      <c r="D35" s="208" t="s">
        <v>516</v>
      </c>
      <c r="E35" s="219" t="s">
        <v>361</v>
      </c>
      <c r="F35" s="240" t="s">
        <v>526</v>
      </c>
      <c r="G35" s="240" t="s">
        <v>522</v>
      </c>
      <c r="H35" s="240" t="s">
        <v>527</v>
      </c>
      <c r="I35" s="241" t="s">
        <v>529</v>
      </c>
      <c r="J35" s="251">
        <v>0.75</v>
      </c>
      <c r="K35" s="251">
        <v>0</v>
      </c>
      <c r="L35" s="213"/>
      <c r="M35" s="213"/>
      <c r="N35" s="209"/>
      <c r="O35" s="210" t="str">
        <f t="shared" si="1"/>
        <v>3/4</v>
      </c>
    </row>
    <row r="36" spans="1:15" s="210" customFormat="1" ht="103.5" customHeight="1">
      <c r="A36" s="212" t="s">
        <v>438</v>
      </c>
      <c r="B36" s="218" t="s">
        <v>389</v>
      </c>
      <c r="C36" s="207" t="s">
        <v>517</v>
      </c>
      <c r="D36" s="208" t="s">
        <v>518</v>
      </c>
      <c r="E36" s="219" t="s">
        <v>391</v>
      </c>
      <c r="F36" s="240" t="s">
        <v>526</v>
      </c>
      <c r="G36" s="240" t="s">
        <v>522</v>
      </c>
      <c r="H36" s="240" t="s">
        <v>527</v>
      </c>
      <c r="I36" s="241" t="s">
        <v>556</v>
      </c>
      <c r="J36" s="251">
        <f t="shared" si="0"/>
        <v>7</v>
      </c>
      <c r="K36" s="251">
        <v>0</v>
      </c>
      <c r="L36" s="213"/>
      <c r="M36" s="213"/>
      <c r="N36" s="209"/>
      <c r="O36" s="210" t="str">
        <f t="shared" si="1"/>
        <v>7</v>
      </c>
    </row>
    <row r="37" spans="1:15" s="210" customFormat="1" ht="86.25" customHeight="1">
      <c r="A37" s="212" t="s">
        <v>439</v>
      </c>
      <c r="B37" s="218" t="s">
        <v>390</v>
      </c>
      <c r="C37" s="207" t="s">
        <v>519</v>
      </c>
      <c r="D37" s="209"/>
      <c r="E37" s="219"/>
      <c r="F37" s="240" t="s">
        <v>521</v>
      </c>
      <c r="G37" s="240" t="s">
        <v>522</v>
      </c>
      <c r="H37" s="240" t="s">
        <v>527</v>
      </c>
      <c r="I37" s="241" t="s">
        <v>556</v>
      </c>
      <c r="J37" s="251">
        <f t="shared" si="0"/>
        <v>7.125</v>
      </c>
      <c r="K37" s="251">
        <v>0.125</v>
      </c>
      <c r="L37" s="213"/>
      <c r="M37" s="213"/>
      <c r="N37" s="209"/>
      <c r="O37" s="210" t="str">
        <f t="shared" si="1"/>
        <v>7</v>
      </c>
    </row>
    <row r="38" spans="1:15" s="210" customFormat="1" ht="86.25" customHeight="1">
      <c r="A38" s="212" t="s">
        <v>440</v>
      </c>
      <c r="B38" s="218" t="s">
        <v>381</v>
      </c>
      <c r="C38" s="207" t="s">
        <v>520</v>
      </c>
      <c r="D38" s="209"/>
      <c r="E38" s="219"/>
      <c r="F38" s="240" t="s">
        <v>526</v>
      </c>
      <c r="G38" s="240" t="s">
        <v>522</v>
      </c>
      <c r="H38" s="240" t="s">
        <v>527</v>
      </c>
      <c r="I38" s="241" t="s">
        <v>347</v>
      </c>
      <c r="J38" s="251">
        <f t="shared" si="0"/>
        <v>3.25</v>
      </c>
      <c r="K38" s="251">
        <v>0.5</v>
      </c>
      <c r="L38" s="213"/>
      <c r="M38" s="213"/>
      <c r="N38" s="209"/>
      <c r="O38" s="210" t="str">
        <f t="shared" si="1"/>
        <v>2 3/4</v>
      </c>
    </row>
    <row r="39" spans="1:15">
      <c r="C39" s="220"/>
      <c r="D39" s="220"/>
    </row>
  </sheetData>
  <autoFilter ref="A2:N38" xr:uid="{BECFA6D8-0CC9-47C0-B5F3-ECC5104B77A4}"/>
  <pageMargins left="0.1" right="0.1" top="0.1" bottom="0.1" header="0.1" footer="0.1"/>
  <pageSetup scale="48" fitToHeight="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2E45-478A-4161-9C49-243248E98703}">
  <dimension ref="A1:Q93"/>
  <sheetViews>
    <sheetView view="pageBreakPreview" topLeftCell="C13" zoomScale="70" zoomScaleNormal="130" zoomScaleSheetLayoutView="70" workbookViewId="0">
      <selection activeCell="E4" sqref="E4"/>
    </sheetView>
  </sheetViews>
  <sheetFormatPr defaultColWidth="9.21875" defaultRowHeight="23.4"/>
  <cols>
    <col min="1" max="1" width="32.44140625" style="143" customWidth="1"/>
    <col min="2" max="2" width="29.44140625" style="143" bestFit="1" customWidth="1"/>
    <col min="3" max="3" width="9.21875" style="143" customWidth="1"/>
    <col min="4" max="4" width="45.44140625" style="143" customWidth="1"/>
    <col min="5" max="5" width="45.21875" style="143" bestFit="1" customWidth="1"/>
    <col min="6" max="6" width="9" style="143" bestFit="1" customWidth="1"/>
    <col min="7" max="7" width="5.77734375" style="143" bestFit="1" customWidth="1"/>
    <col min="8" max="8" width="11.21875" style="143" bestFit="1" customWidth="1"/>
    <col min="9" max="9" width="7.77734375" style="143" bestFit="1" customWidth="1"/>
    <col min="10" max="16384" width="9.21875" style="143"/>
  </cols>
  <sheetData>
    <row r="1" spans="1:17" s="147" customFormat="1" ht="18">
      <c r="A1" s="145" t="s">
        <v>156</v>
      </c>
      <c r="B1" s="145" t="s">
        <v>145</v>
      </c>
      <c r="C1" s="146"/>
      <c r="D1" s="145" t="s">
        <v>158</v>
      </c>
      <c r="E1" s="145"/>
    </row>
    <row r="2" spans="1:17" s="160" customFormat="1" ht="26.4">
      <c r="A2" s="158" t="s">
        <v>157</v>
      </c>
      <c r="B2" s="158"/>
      <c r="C2" s="158" t="s">
        <v>146</v>
      </c>
      <c r="D2" s="158" t="s">
        <v>122</v>
      </c>
      <c r="E2" s="158"/>
      <c r="F2" s="158" t="s">
        <v>121</v>
      </c>
      <c r="G2" s="158" t="s">
        <v>120</v>
      </c>
      <c r="H2" s="158" t="s">
        <v>119</v>
      </c>
      <c r="I2" s="158" t="s">
        <v>8</v>
      </c>
      <c r="J2" s="159"/>
      <c r="K2" s="159"/>
      <c r="L2" s="159"/>
      <c r="M2" s="159"/>
      <c r="N2" s="159"/>
      <c r="O2" s="159"/>
      <c r="P2" s="159"/>
    </row>
    <row r="3" spans="1:17" s="154" customFormat="1" ht="27.6">
      <c r="A3" s="148" t="s">
        <v>159</v>
      </c>
      <c r="B3" s="149" t="s">
        <v>118</v>
      </c>
      <c r="C3" s="148" t="s">
        <v>160</v>
      </c>
      <c r="D3" s="148" t="s">
        <v>161</v>
      </c>
      <c r="E3" s="149" t="s">
        <v>147</v>
      </c>
      <c r="F3" s="150" t="s">
        <v>162</v>
      </c>
      <c r="G3" s="150" t="s">
        <v>163</v>
      </c>
      <c r="H3" s="150" t="s">
        <v>164</v>
      </c>
      <c r="I3" s="151" t="s">
        <v>165</v>
      </c>
      <c r="J3" s="152"/>
      <c r="K3" s="153"/>
      <c r="M3" s="153"/>
      <c r="O3" s="152"/>
      <c r="P3" s="152"/>
      <c r="Q3" s="153"/>
    </row>
    <row r="4" spans="1:17" s="154" customFormat="1" ht="14.4">
      <c r="A4" s="148" t="s">
        <v>166</v>
      </c>
      <c r="B4" s="149" t="s">
        <v>117</v>
      </c>
      <c r="C4" s="148" t="s">
        <v>167</v>
      </c>
      <c r="D4" s="148" t="s">
        <v>168</v>
      </c>
      <c r="E4" s="149" t="s">
        <v>148</v>
      </c>
      <c r="F4" s="150" t="s">
        <v>162</v>
      </c>
      <c r="G4" s="150" t="s">
        <v>163</v>
      </c>
      <c r="H4" s="150" t="s">
        <v>164</v>
      </c>
      <c r="I4" s="151" t="s">
        <v>169</v>
      </c>
      <c r="J4" s="152"/>
      <c r="K4" s="153"/>
      <c r="M4" s="153"/>
      <c r="O4" s="152"/>
      <c r="P4" s="152"/>
      <c r="Q4" s="153"/>
    </row>
    <row r="5" spans="1:17" s="154" customFormat="1" ht="14.4">
      <c r="A5" s="148" t="s">
        <v>170</v>
      </c>
      <c r="B5" s="149" t="s">
        <v>116</v>
      </c>
      <c r="C5" s="148" t="s">
        <v>171</v>
      </c>
      <c r="D5" s="148" t="s">
        <v>172</v>
      </c>
      <c r="E5" s="149" t="s">
        <v>114</v>
      </c>
      <c r="F5" s="150" t="s">
        <v>173</v>
      </c>
      <c r="G5" s="150" t="s">
        <v>163</v>
      </c>
      <c r="H5" s="150" t="s">
        <v>174</v>
      </c>
      <c r="I5" s="151" t="s">
        <v>175</v>
      </c>
      <c r="J5" s="152"/>
      <c r="K5" s="153"/>
      <c r="M5" s="153"/>
      <c r="O5" s="152"/>
      <c r="P5" s="152"/>
      <c r="Q5" s="153"/>
    </row>
    <row r="6" spans="1:17" s="154" customFormat="1" ht="14.4">
      <c r="A6" s="148" t="s">
        <v>176</v>
      </c>
      <c r="B6" s="149" t="s">
        <v>115</v>
      </c>
      <c r="C6" s="148" t="s">
        <v>177</v>
      </c>
      <c r="D6" s="148" t="s">
        <v>172</v>
      </c>
      <c r="E6" s="149" t="s">
        <v>114</v>
      </c>
      <c r="F6" s="150" t="s">
        <v>173</v>
      </c>
      <c r="G6" s="150" t="s">
        <v>163</v>
      </c>
      <c r="H6" s="150" t="s">
        <v>174</v>
      </c>
      <c r="I6" s="151" t="s">
        <v>178</v>
      </c>
      <c r="J6" s="152"/>
      <c r="K6" s="153"/>
      <c r="M6" s="153"/>
      <c r="O6" s="152"/>
      <c r="P6" s="152"/>
      <c r="Q6" s="153"/>
    </row>
    <row r="7" spans="1:17" s="154" customFormat="1" ht="27.6">
      <c r="A7" s="148" t="s">
        <v>179</v>
      </c>
      <c r="B7" s="149" t="s">
        <v>113</v>
      </c>
      <c r="C7" s="148" t="s">
        <v>180</v>
      </c>
      <c r="D7" s="148" t="s">
        <v>181</v>
      </c>
      <c r="E7" s="149" t="s">
        <v>112</v>
      </c>
      <c r="F7" s="150" t="s">
        <v>173</v>
      </c>
      <c r="G7" s="150" t="s">
        <v>163</v>
      </c>
      <c r="H7" s="150" t="s">
        <v>182</v>
      </c>
      <c r="I7" s="151" t="s">
        <v>183</v>
      </c>
      <c r="J7" s="152"/>
      <c r="K7" s="153"/>
      <c r="M7" s="153"/>
      <c r="O7" s="152"/>
      <c r="P7" s="152"/>
      <c r="Q7" s="153"/>
    </row>
    <row r="8" spans="1:17" s="154" customFormat="1" ht="14.4">
      <c r="A8" s="148" t="s">
        <v>184</v>
      </c>
      <c r="B8" s="149" t="s">
        <v>111</v>
      </c>
      <c r="C8" s="148" t="s">
        <v>185</v>
      </c>
      <c r="D8" s="148" t="s">
        <v>186</v>
      </c>
      <c r="E8" s="149"/>
      <c r="F8" s="150" t="s">
        <v>173</v>
      </c>
      <c r="G8" s="150" t="s">
        <v>163</v>
      </c>
      <c r="H8" s="150" t="s">
        <v>182</v>
      </c>
      <c r="I8" s="151" t="s">
        <v>187</v>
      </c>
      <c r="J8" s="152"/>
      <c r="K8" s="153"/>
      <c r="M8" s="153"/>
      <c r="O8" s="152"/>
      <c r="P8" s="152"/>
      <c r="Q8" s="153"/>
    </row>
    <row r="9" spans="1:17" s="154" customFormat="1" ht="27.6">
      <c r="A9" s="148" t="s">
        <v>188</v>
      </c>
      <c r="B9" s="149" t="s">
        <v>110</v>
      </c>
      <c r="C9" s="148" t="s">
        <v>189</v>
      </c>
      <c r="D9" s="148" t="s">
        <v>190</v>
      </c>
      <c r="E9" s="149" t="s">
        <v>109</v>
      </c>
      <c r="F9" s="150" t="s">
        <v>173</v>
      </c>
      <c r="G9" s="150" t="s">
        <v>163</v>
      </c>
      <c r="H9" s="150" t="s">
        <v>182</v>
      </c>
      <c r="I9" s="151" t="s">
        <v>191</v>
      </c>
      <c r="J9" s="152"/>
      <c r="K9" s="153"/>
      <c r="M9" s="153"/>
      <c r="O9" s="152"/>
      <c r="P9" s="152"/>
      <c r="Q9" s="153"/>
    </row>
    <row r="10" spans="1:17" s="154" customFormat="1" ht="27.6">
      <c r="A10" s="148" t="s">
        <v>192</v>
      </c>
      <c r="B10" s="149" t="s">
        <v>108</v>
      </c>
      <c r="C10" s="148" t="s">
        <v>193</v>
      </c>
      <c r="D10" s="148" t="s">
        <v>194</v>
      </c>
      <c r="E10" s="149" t="s">
        <v>106</v>
      </c>
      <c r="F10" s="150" t="s">
        <v>173</v>
      </c>
      <c r="G10" s="150" t="s">
        <v>195</v>
      </c>
      <c r="H10" s="150" t="s">
        <v>196</v>
      </c>
      <c r="I10" s="151" t="s">
        <v>197</v>
      </c>
      <c r="J10" s="152"/>
      <c r="K10" s="153"/>
      <c r="M10" s="153"/>
      <c r="O10" s="152"/>
      <c r="P10" s="152"/>
      <c r="Q10" s="153"/>
    </row>
    <row r="11" spans="1:17" s="154" customFormat="1" ht="27.6">
      <c r="A11" s="148" t="s">
        <v>198</v>
      </c>
      <c r="B11" s="149" t="s">
        <v>107</v>
      </c>
      <c r="C11" s="148" t="s">
        <v>199</v>
      </c>
      <c r="D11" s="148" t="s">
        <v>200</v>
      </c>
      <c r="E11" s="149" t="s">
        <v>106</v>
      </c>
      <c r="F11" s="150" t="s">
        <v>173</v>
      </c>
      <c r="G11" s="150" t="s">
        <v>195</v>
      </c>
      <c r="H11" s="150" t="s">
        <v>196</v>
      </c>
      <c r="I11" s="151" t="s">
        <v>201</v>
      </c>
      <c r="J11" s="152"/>
      <c r="K11" s="153"/>
      <c r="M11" s="153"/>
      <c r="O11" s="152"/>
      <c r="P11" s="152"/>
      <c r="Q11" s="153"/>
    </row>
    <row r="12" spans="1:17" s="154" customFormat="1" ht="27.6">
      <c r="A12" s="148" t="s">
        <v>202</v>
      </c>
      <c r="B12" s="149" t="s">
        <v>105</v>
      </c>
      <c r="C12" s="148" t="s">
        <v>203</v>
      </c>
      <c r="D12" s="148" t="s">
        <v>204</v>
      </c>
      <c r="E12" s="149" t="s">
        <v>96</v>
      </c>
      <c r="F12" s="150" t="s">
        <v>162</v>
      </c>
      <c r="G12" s="150" t="s">
        <v>195</v>
      </c>
      <c r="H12" s="150" t="s">
        <v>164</v>
      </c>
      <c r="I12" s="151" t="s">
        <v>191</v>
      </c>
      <c r="J12" s="152"/>
      <c r="K12" s="153"/>
      <c r="M12" s="153"/>
      <c r="O12" s="152"/>
      <c r="P12" s="152"/>
      <c r="Q12" s="153"/>
    </row>
    <row r="13" spans="1:17" s="154" customFormat="1" ht="27.6">
      <c r="A13" s="148" t="s">
        <v>205</v>
      </c>
      <c r="B13" s="149" t="s">
        <v>104</v>
      </c>
      <c r="C13" s="148" t="s">
        <v>206</v>
      </c>
      <c r="D13" s="148" t="s">
        <v>207</v>
      </c>
      <c r="E13" s="149"/>
      <c r="F13" s="150" t="s">
        <v>162</v>
      </c>
      <c r="G13" s="150" t="s">
        <v>195</v>
      </c>
      <c r="H13" s="150" t="s">
        <v>164</v>
      </c>
      <c r="I13" s="151" t="s">
        <v>208</v>
      </c>
      <c r="J13" s="152"/>
      <c r="K13" s="153"/>
      <c r="M13" s="153"/>
      <c r="O13" s="152"/>
      <c r="P13" s="152"/>
      <c r="Q13" s="153"/>
    </row>
    <row r="14" spans="1:17" s="154" customFormat="1" ht="14.4">
      <c r="A14" s="148" t="s">
        <v>209</v>
      </c>
      <c r="B14" s="149" t="s">
        <v>103</v>
      </c>
      <c r="C14" s="148" t="s">
        <v>210</v>
      </c>
      <c r="D14" s="148" t="s">
        <v>211</v>
      </c>
      <c r="E14" s="149"/>
      <c r="F14" s="150" t="s">
        <v>162</v>
      </c>
      <c r="G14" s="150" t="s">
        <v>195</v>
      </c>
      <c r="H14" s="150" t="s">
        <v>164</v>
      </c>
      <c r="I14" s="151" t="s">
        <v>212</v>
      </c>
      <c r="J14" s="152"/>
      <c r="K14" s="153"/>
      <c r="M14" s="153"/>
      <c r="O14" s="152"/>
      <c r="P14" s="152"/>
      <c r="Q14" s="153"/>
    </row>
    <row r="15" spans="1:17" s="154" customFormat="1" ht="14.4">
      <c r="A15" s="148" t="s">
        <v>213</v>
      </c>
      <c r="B15" s="149" t="s">
        <v>102</v>
      </c>
      <c r="C15" s="148" t="s">
        <v>214</v>
      </c>
      <c r="D15" s="148" t="s">
        <v>215</v>
      </c>
      <c r="E15" s="149"/>
      <c r="F15" s="150" t="s">
        <v>173</v>
      </c>
      <c r="G15" s="150" t="s">
        <v>163</v>
      </c>
      <c r="H15" s="150" t="s">
        <v>174</v>
      </c>
      <c r="I15" s="151" t="s">
        <v>187</v>
      </c>
      <c r="J15" s="152"/>
      <c r="K15" s="153"/>
      <c r="M15" s="153"/>
      <c r="O15" s="152"/>
      <c r="P15" s="152"/>
      <c r="Q15" s="153"/>
    </row>
    <row r="16" spans="1:17" s="154" customFormat="1" ht="27.6">
      <c r="A16" s="148" t="s">
        <v>216</v>
      </c>
      <c r="B16" s="149" t="s">
        <v>101</v>
      </c>
      <c r="C16" s="148" t="s">
        <v>217</v>
      </c>
      <c r="D16" s="148" t="s">
        <v>218</v>
      </c>
      <c r="E16" s="149" t="s">
        <v>100</v>
      </c>
      <c r="F16" s="150" t="s">
        <v>162</v>
      </c>
      <c r="G16" s="150" t="s">
        <v>163</v>
      </c>
      <c r="H16" s="150" t="s">
        <v>164</v>
      </c>
      <c r="I16" s="151" t="s">
        <v>219</v>
      </c>
      <c r="J16" s="152"/>
      <c r="K16" s="153"/>
      <c r="M16" s="153"/>
      <c r="O16" s="152"/>
      <c r="P16" s="152"/>
      <c r="Q16" s="153"/>
    </row>
    <row r="17" spans="1:17" s="154" customFormat="1" ht="14.4">
      <c r="A17" s="148" t="s">
        <v>220</v>
      </c>
      <c r="B17" s="149" t="s">
        <v>99</v>
      </c>
      <c r="C17" s="148" t="s">
        <v>221</v>
      </c>
      <c r="D17" s="148" t="s">
        <v>222</v>
      </c>
      <c r="E17" s="149" t="s">
        <v>98</v>
      </c>
      <c r="F17" s="150" t="s">
        <v>173</v>
      </c>
      <c r="G17" s="150" t="s">
        <v>163</v>
      </c>
      <c r="H17" s="150" t="s">
        <v>182</v>
      </c>
      <c r="I17" s="151" t="s">
        <v>223</v>
      </c>
      <c r="J17" s="152"/>
      <c r="K17" s="153"/>
      <c r="M17" s="153"/>
      <c r="O17" s="152"/>
      <c r="P17" s="152"/>
      <c r="Q17" s="153"/>
    </row>
    <row r="18" spans="1:17" s="154" customFormat="1" ht="27.6">
      <c r="A18" s="148" t="s">
        <v>224</v>
      </c>
      <c r="B18" s="149" t="s">
        <v>97</v>
      </c>
      <c r="C18" s="148" t="s">
        <v>225</v>
      </c>
      <c r="D18" s="148" t="s">
        <v>226</v>
      </c>
      <c r="E18" s="149" t="s">
        <v>96</v>
      </c>
      <c r="F18" s="150" t="s">
        <v>173</v>
      </c>
      <c r="G18" s="150" t="s">
        <v>195</v>
      </c>
      <c r="H18" s="150" t="s">
        <v>182</v>
      </c>
      <c r="I18" s="151" t="s">
        <v>227</v>
      </c>
      <c r="J18" s="152"/>
      <c r="K18" s="153"/>
      <c r="M18" s="153"/>
      <c r="O18" s="152"/>
      <c r="P18" s="152"/>
      <c r="Q18" s="153"/>
    </row>
    <row r="19" spans="1:17" s="154" customFormat="1" ht="14.4">
      <c r="A19" s="148" t="s">
        <v>228</v>
      </c>
      <c r="B19" s="149" t="s">
        <v>126</v>
      </c>
      <c r="C19" s="148" t="s">
        <v>229</v>
      </c>
      <c r="D19" s="148" t="s">
        <v>230</v>
      </c>
      <c r="E19" s="149" t="s">
        <v>95</v>
      </c>
      <c r="F19" s="150" t="s">
        <v>173</v>
      </c>
      <c r="G19" s="150" t="s">
        <v>195</v>
      </c>
      <c r="H19" s="150" t="s">
        <v>182</v>
      </c>
      <c r="I19" s="151" t="s">
        <v>231</v>
      </c>
      <c r="J19" s="152"/>
      <c r="K19" s="153"/>
      <c r="M19" s="153"/>
      <c r="O19" s="152"/>
      <c r="P19" s="152"/>
      <c r="Q19" s="153"/>
    </row>
    <row r="20" spans="1:17" s="154" customFormat="1" ht="27.6">
      <c r="A20" s="148" t="s">
        <v>232</v>
      </c>
      <c r="B20" s="149" t="s">
        <v>94</v>
      </c>
      <c r="C20" s="148" t="s">
        <v>233</v>
      </c>
      <c r="D20" s="148" t="s">
        <v>234</v>
      </c>
      <c r="E20" s="149"/>
      <c r="F20" s="150" t="s">
        <v>173</v>
      </c>
      <c r="G20" s="150" t="s">
        <v>195</v>
      </c>
      <c r="H20" s="150" t="s">
        <v>182</v>
      </c>
      <c r="I20" s="151" t="s">
        <v>235</v>
      </c>
      <c r="J20" s="152"/>
      <c r="K20" s="153"/>
      <c r="M20" s="153"/>
      <c r="O20" s="152"/>
      <c r="P20" s="152"/>
      <c r="Q20" s="153"/>
    </row>
    <row r="21" spans="1:17" s="154" customFormat="1" ht="14.4">
      <c r="A21" s="148" t="s">
        <v>236</v>
      </c>
      <c r="B21" s="149" t="s">
        <v>93</v>
      </c>
      <c r="C21" s="148" t="s">
        <v>237</v>
      </c>
      <c r="D21" s="148" t="s">
        <v>238</v>
      </c>
      <c r="E21" s="149" t="s">
        <v>92</v>
      </c>
      <c r="F21" s="150" t="s">
        <v>173</v>
      </c>
      <c r="G21" s="150" t="s">
        <v>195</v>
      </c>
      <c r="H21" s="150" t="s">
        <v>182</v>
      </c>
      <c r="I21" s="151" t="s">
        <v>239</v>
      </c>
      <c r="J21" s="152"/>
      <c r="K21" s="153"/>
      <c r="M21" s="153"/>
      <c r="O21" s="152"/>
      <c r="P21" s="152"/>
      <c r="Q21" s="153"/>
    </row>
    <row r="22" spans="1:17" s="154" customFormat="1" ht="55.2">
      <c r="A22" s="148" t="s">
        <v>240</v>
      </c>
      <c r="B22" s="149" t="s">
        <v>132</v>
      </c>
      <c r="C22" s="148" t="s">
        <v>241</v>
      </c>
      <c r="D22" s="148" t="s">
        <v>242</v>
      </c>
      <c r="E22" s="149" t="s">
        <v>91</v>
      </c>
      <c r="F22" s="150" t="s">
        <v>173</v>
      </c>
      <c r="G22" s="150" t="s">
        <v>163</v>
      </c>
      <c r="H22" s="150" t="s">
        <v>174</v>
      </c>
      <c r="I22" s="151" t="s">
        <v>187</v>
      </c>
      <c r="J22" s="152"/>
      <c r="K22" s="153"/>
      <c r="M22" s="153"/>
      <c r="O22" s="152"/>
      <c r="P22" s="152"/>
      <c r="Q22" s="153"/>
    </row>
    <row r="23" spans="1:17" s="154" customFormat="1" ht="14.4">
      <c r="A23" s="148" t="s">
        <v>243</v>
      </c>
      <c r="B23" s="149" t="s">
        <v>90</v>
      </c>
      <c r="C23" s="148" t="s">
        <v>244</v>
      </c>
      <c r="D23" s="148" t="s">
        <v>245</v>
      </c>
      <c r="E23" s="149" t="s">
        <v>89</v>
      </c>
      <c r="F23" s="150" t="s">
        <v>173</v>
      </c>
      <c r="G23" s="150" t="s">
        <v>195</v>
      </c>
      <c r="H23" s="150" t="s">
        <v>196</v>
      </c>
      <c r="I23" s="151" t="s">
        <v>246</v>
      </c>
      <c r="J23" s="152"/>
      <c r="K23" s="153"/>
      <c r="M23" s="153"/>
      <c r="O23" s="152"/>
      <c r="P23" s="152"/>
      <c r="Q23" s="153"/>
    </row>
    <row r="24" spans="1:17" s="154" customFormat="1" ht="27.6">
      <c r="A24" s="148" t="s">
        <v>247</v>
      </c>
      <c r="B24" s="149" t="s">
        <v>88</v>
      </c>
      <c r="C24" s="148" t="s">
        <v>248</v>
      </c>
      <c r="D24" s="155"/>
      <c r="E24" s="149"/>
      <c r="F24" s="150" t="s">
        <v>173</v>
      </c>
      <c r="G24" s="150" t="s">
        <v>163</v>
      </c>
      <c r="H24" s="150" t="s">
        <v>174</v>
      </c>
      <c r="I24" s="151" t="s">
        <v>249</v>
      </c>
      <c r="J24" s="152"/>
      <c r="K24" s="153"/>
      <c r="M24" s="153"/>
      <c r="O24" s="156"/>
      <c r="P24" s="156"/>
      <c r="Q24" s="157"/>
    </row>
    <row r="25" spans="1:17" s="154" customFormat="1" ht="27.6">
      <c r="A25" s="148" t="s">
        <v>250</v>
      </c>
      <c r="B25" s="149" t="s">
        <v>87</v>
      </c>
      <c r="C25" s="148" t="s">
        <v>251</v>
      </c>
      <c r="D25" s="148" t="s">
        <v>252</v>
      </c>
      <c r="E25" s="149" t="s">
        <v>149</v>
      </c>
      <c r="F25" s="150" t="s">
        <v>173</v>
      </c>
      <c r="G25" s="150" t="s">
        <v>195</v>
      </c>
      <c r="H25" s="150" t="s">
        <v>196</v>
      </c>
      <c r="I25" s="151" t="s">
        <v>253</v>
      </c>
      <c r="J25" s="152"/>
      <c r="K25" s="153"/>
      <c r="M25" s="153"/>
      <c r="O25" s="152"/>
      <c r="P25" s="152"/>
      <c r="Q25" s="153"/>
    </row>
    <row r="26" spans="1:17" s="154" customFormat="1" ht="14.4">
      <c r="A26" s="148" t="s">
        <v>254</v>
      </c>
      <c r="B26" s="149" t="s">
        <v>86</v>
      </c>
      <c r="C26" s="148" t="s">
        <v>255</v>
      </c>
      <c r="D26" s="155"/>
      <c r="E26" s="149"/>
      <c r="F26" s="150" t="s">
        <v>173</v>
      </c>
      <c r="G26" s="150" t="s">
        <v>163</v>
      </c>
      <c r="H26" s="150" t="s">
        <v>164</v>
      </c>
      <c r="I26" s="151" t="s">
        <v>256</v>
      </c>
      <c r="J26" s="152"/>
      <c r="K26" s="153"/>
      <c r="M26" s="153"/>
      <c r="O26" s="156"/>
      <c r="P26" s="156"/>
      <c r="Q26" s="157"/>
    </row>
    <row r="27" spans="1:17" s="154" customFormat="1" ht="27.6">
      <c r="A27" s="148" t="s">
        <v>257</v>
      </c>
      <c r="B27" s="149" t="s">
        <v>123</v>
      </c>
      <c r="C27" s="148" t="s">
        <v>258</v>
      </c>
      <c r="D27" s="155"/>
      <c r="E27" s="149"/>
      <c r="F27" s="150" t="s">
        <v>173</v>
      </c>
      <c r="G27" s="150" t="s">
        <v>163</v>
      </c>
      <c r="H27" s="150" t="s">
        <v>174</v>
      </c>
      <c r="I27" s="151" t="s">
        <v>259</v>
      </c>
      <c r="J27" s="152"/>
      <c r="K27" s="153"/>
      <c r="M27" s="153"/>
      <c r="O27" s="156"/>
      <c r="P27" s="156"/>
      <c r="Q27" s="157"/>
    </row>
    <row r="28" spans="1:17" s="154" customFormat="1" ht="27.6">
      <c r="A28" s="148" t="s">
        <v>260</v>
      </c>
      <c r="B28" s="149" t="s">
        <v>127</v>
      </c>
      <c r="C28" s="148" t="s">
        <v>261</v>
      </c>
      <c r="D28" s="155"/>
      <c r="E28" s="149"/>
      <c r="F28" s="150" t="s">
        <v>173</v>
      </c>
      <c r="G28" s="150" t="s">
        <v>163</v>
      </c>
      <c r="H28" s="150" t="s">
        <v>174</v>
      </c>
      <c r="I28" s="151" t="s">
        <v>259</v>
      </c>
      <c r="J28" s="152"/>
      <c r="K28" s="153"/>
      <c r="M28" s="153"/>
      <c r="O28" s="156"/>
      <c r="P28" s="156"/>
      <c r="Q28" s="157"/>
    </row>
    <row r="29" spans="1:17" s="154" customFormat="1" ht="27.6">
      <c r="A29" s="148" t="s">
        <v>262</v>
      </c>
      <c r="B29" s="149" t="s">
        <v>85</v>
      </c>
      <c r="C29" s="148" t="s">
        <v>263</v>
      </c>
      <c r="D29" s="148" t="s">
        <v>264</v>
      </c>
      <c r="E29" s="149" t="s">
        <v>150</v>
      </c>
      <c r="F29" s="150" t="s">
        <v>173</v>
      </c>
      <c r="G29" s="150" t="s">
        <v>163</v>
      </c>
      <c r="H29" s="150" t="s">
        <v>182</v>
      </c>
      <c r="I29" s="151" t="s">
        <v>265</v>
      </c>
      <c r="J29" s="152"/>
      <c r="K29" s="153"/>
      <c r="M29" s="153"/>
      <c r="O29" s="152"/>
      <c r="P29" s="152"/>
      <c r="Q29" s="153"/>
    </row>
    <row r="30" spans="1:17" s="154" customFormat="1" ht="14.4">
      <c r="A30" s="148" t="s">
        <v>266</v>
      </c>
      <c r="B30" s="149" t="s">
        <v>84</v>
      </c>
      <c r="C30" s="148" t="s">
        <v>267</v>
      </c>
      <c r="D30" s="155"/>
      <c r="E30" s="149" t="s">
        <v>151</v>
      </c>
      <c r="F30" s="150" t="s">
        <v>173</v>
      </c>
      <c r="G30" s="150" t="s">
        <v>163</v>
      </c>
      <c r="H30" s="150" t="s">
        <v>174</v>
      </c>
      <c r="I30" s="151" t="s">
        <v>268</v>
      </c>
      <c r="J30" s="152"/>
      <c r="K30" s="153"/>
      <c r="M30" s="153"/>
      <c r="O30" s="156"/>
      <c r="P30" s="156"/>
      <c r="Q30" s="157"/>
    </row>
    <row r="31" spans="1:17" s="154" customFormat="1" ht="27.6">
      <c r="A31" s="148" t="s">
        <v>269</v>
      </c>
      <c r="B31" s="149" t="s">
        <v>75</v>
      </c>
      <c r="C31" s="148" t="s">
        <v>270</v>
      </c>
      <c r="D31" s="148" t="s">
        <v>271</v>
      </c>
      <c r="E31" s="149" t="s">
        <v>152</v>
      </c>
      <c r="F31" s="150" t="s">
        <v>173</v>
      </c>
      <c r="G31" s="150" t="s">
        <v>163</v>
      </c>
      <c r="H31" s="150" t="s">
        <v>182</v>
      </c>
      <c r="I31" s="151" t="s">
        <v>272</v>
      </c>
      <c r="J31" s="152"/>
      <c r="K31" s="153"/>
      <c r="M31" s="153"/>
      <c r="O31" s="152"/>
      <c r="P31" s="152"/>
      <c r="Q31" s="153"/>
    </row>
    <row r="32" spans="1:17" s="154" customFormat="1" ht="14.4">
      <c r="A32" s="148" t="s">
        <v>273</v>
      </c>
      <c r="B32" s="149" t="s">
        <v>76</v>
      </c>
      <c r="C32" s="148" t="s">
        <v>274</v>
      </c>
      <c r="D32" s="148" t="s">
        <v>275</v>
      </c>
      <c r="E32" s="149" t="s">
        <v>153</v>
      </c>
      <c r="F32" s="150" t="s">
        <v>173</v>
      </c>
      <c r="G32" s="150" t="s">
        <v>163</v>
      </c>
      <c r="H32" s="150" t="s">
        <v>182</v>
      </c>
      <c r="I32" s="151" t="s">
        <v>223</v>
      </c>
      <c r="J32" s="152"/>
      <c r="K32" s="153"/>
      <c r="M32" s="153"/>
      <c r="O32" s="152"/>
      <c r="P32" s="152"/>
      <c r="Q32" s="153"/>
    </row>
    <row r="33" spans="1:17" s="154" customFormat="1" ht="14.4">
      <c r="A33" s="148" t="s">
        <v>276</v>
      </c>
      <c r="B33" s="149" t="s">
        <v>129</v>
      </c>
      <c r="C33" s="148" t="s">
        <v>277</v>
      </c>
      <c r="D33" s="148" t="s">
        <v>278</v>
      </c>
      <c r="E33" s="149"/>
      <c r="F33" s="150" t="s">
        <v>173</v>
      </c>
      <c r="G33" s="150" t="s">
        <v>163</v>
      </c>
      <c r="H33" s="150" t="s">
        <v>174</v>
      </c>
      <c r="I33" s="151" t="s">
        <v>178</v>
      </c>
      <c r="J33" s="152"/>
      <c r="K33" s="153"/>
      <c r="M33" s="153"/>
      <c r="O33" s="152"/>
      <c r="P33" s="152"/>
      <c r="Q33" s="153"/>
    </row>
    <row r="34" spans="1:17" s="154" customFormat="1" ht="41.4">
      <c r="A34" s="148" t="s">
        <v>279</v>
      </c>
      <c r="B34" s="149" t="s">
        <v>124</v>
      </c>
      <c r="C34" s="148" t="s">
        <v>280</v>
      </c>
      <c r="D34" s="155"/>
      <c r="E34" s="149"/>
      <c r="F34" s="150" t="s">
        <v>173</v>
      </c>
      <c r="G34" s="150" t="s">
        <v>163</v>
      </c>
      <c r="H34" s="150" t="s">
        <v>174</v>
      </c>
      <c r="I34" s="151" t="s">
        <v>281</v>
      </c>
      <c r="J34" s="152"/>
      <c r="K34" s="153"/>
      <c r="M34" s="153"/>
      <c r="O34" s="156"/>
      <c r="P34" s="156"/>
      <c r="Q34" s="157"/>
    </row>
    <row r="35" spans="1:17" s="154" customFormat="1" ht="27.6">
      <c r="A35" s="148" t="s">
        <v>282</v>
      </c>
      <c r="B35" s="149" t="s">
        <v>154</v>
      </c>
      <c r="C35" s="148" t="s">
        <v>283</v>
      </c>
      <c r="D35" s="155"/>
      <c r="E35" s="149"/>
      <c r="F35" s="150" t="s">
        <v>173</v>
      </c>
      <c r="G35" s="150" t="s">
        <v>163</v>
      </c>
      <c r="H35" s="150" t="s">
        <v>174</v>
      </c>
      <c r="I35" s="151" t="s">
        <v>284</v>
      </c>
      <c r="J35" s="152"/>
      <c r="K35" s="153"/>
      <c r="M35" s="153"/>
      <c r="O35" s="156"/>
      <c r="P35" s="156"/>
      <c r="Q35" s="157"/>
    </row>
    <row r="36" spans="1:17" s="154" customFormat="1" ht="27.6">
      <c r="A36" s="148" t="s">
        <v>285</v>
      </c>
      <c r="B36" s="149" t="s">
        <v>125</v>
      </c>
      <c r="C36" s="148" t="s">
        <v>286</v>
      </c>
      <c r="D36" s="148" t="s">
        <v>287</v>
      </c>
      <c r="E36" s="149" t="s">
        <v>155</v>
      </c>
      <c r="F36" s="150" t="s">
        <v>173</v>
      </c>
      <c r="G36" s="150" t="s">
        <v>163</v>
      </c>
      <c r="H36" s="150" t="s">
        <v>174</v>
      </c>
      <c r="I36" s="151" t="s">
        <v>288</v>
      </c>
      <c r="J36" s="152"/>
      <c r="K36" s="153"/>
      <c r="M36" s="153"/>
      <c r="O36" s="152"/>
      <c r="P36" s="152"/>
      <c r="Q36" s="153"/>
    </row>
    <row r="37" spans="1:17" customFormat="1" ht="14.4"/>
    <row r="92" spans="2:2" ht="234">
      <c r="B92" s="171" t="s">
        <v>324</v>
      </c>
    </row>
    <row r="93" spans="2:2">
      <c r="B93" s="143" t="s">
        <v>325</v>
      </c>
    </row>
  </sheetData>
  <pageMargins left="0.25" right="0" top="0.61299868766404197" bottom="0.75" header="0" footer="0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04"/>
  <sheetViews>
    <sheetView tabSelected="1" view="pageBreakPreview" topLeftCell="A2" zoomScale="40" zoomScaleNormal="55" zoomScaleSheetLayoutView="40" zoomScalePageLayoutView="40" workbookViewId="0">
      <selection activeCell="D11" sqref="D11:F11"/>
    </sheetView>
  </sheetViews>
  <sheetFormatPr defaultColWidth="9.21875" defaultRowHeight="16.8"/>
  <cols>
    <col min="1" max="1" width="6.5546875" style="70" customWidth="1"/>
    <col min="2" max="2" width="31.77734375" style="70" customWidth="1"/>
    <col min="3" max="3" width="38.44140625" style="70" customWidth="1"/>
    <col min="4" max="4" width="22.5546875" style="70" customWidth="1"/>
    <col min="5" max="5" width="28.109375" style="70" customWidth="1"/>
    <col min="6" max="6" width="19.77734375" style="70" customWidth="1"/>
    <col min="7" max="7" width="19.77734375" style="71" customWidth="1"/>
    <col min="8" max="10" width="19.77734375" style="70" customWidth="1"/>
    <col min="11" max="11" width="22.33203125" style="70" customWidth="1"/>
    <col min="12" max="12" width="18.77734375" style="70" customWidth="1"/>
    <col min="13" max="13" width="14.21875" style="70" customWidth="1"/>
    <col min="14" max="15" width="13.44140625" style="70" customWidth="1"/>
    <col min="16" max="16" width="34.88671875" style="70" customWidth="1"/>
    <col min="17" max="16384" width="9.21875" style="70"/>
  </cols>
  <sheetData>
    <row r="1" spans="1:16" s="1" customFormat="1" ht="40.049999999999997" customHeight="1">
      <c r="A1" s="40"/>
      <c r="B1" s="40"/>
      <c r="C1" s="40"/>
      <c r="D1" s="41"/>
      <c r="E1" s="40"/>
      <c r="F1" s="40"/>
      <c r="G1" s="40"/>
      <c r="H1" s="40"/>
      <c r="I1" s="40"/>
      <c r="J1" s="40"/>
      <c r="K1" s="40"/>
      <c r="L1" s="42"/>
      <c r="M1" s="378" t="s">
        <v>63</v>
      </c>
      <c r="N1" s="378" t="s">
        <v>63</v>
      </c>
      <c r="O1" s="382" t="s">
        <v>64</v>
      </c>
      <c r="P1" s="382"/>
    </row>
    <row r="2" spans="1:16" s="1" customFormat="1" ht="40.049999999999997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2"/>
      <c r="M2" s="378" t="s">
        <v>65</v>
      </c>
      <c r="N2" s="378" t="s">
        <v>65</v>
      </c>
      <c r="O2" s="383" t="s">
        <v>66</v>
      </c>
      <c r="P2" s="383"/>
    </row>
    <row r="3" spans="1:16" s="1" customFormat="1" ht="40.049999999999997" customHeigh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2"/>
      <c r="M3" s="378" t="s">
        <v>67</v>
      </c>
      <c r="N3" s="378" t="s">
        <v>67</v>
      </c>
      <c r="O3" s="384" t="s">
        <v>68</v>
      </c>
      <c r="P3" s="382"/>
    </row>
    <row r="4" spans="1:16" s="3" customFormat="1" ht="40.5" customHeight="1" thickBot="1">
      <c r="B4" s="2" t="s">
        <v>896</v>
      </c>
      <c r="G4" s="4"/>
    </row>
    <row r="5" spans="1:16" s="3" customFormat="1" ht="36.75" customHeight="1">
      <c r="B5" s="5" t="s">
        <v>0</v>
      </c>
      <c r="C5" s="5"/>
      <c r="D5" s="2"/>
      <c r="F5" s="6"/>
      <c r="G5" s="83"/>
      <c r="H5" s="385" t="s">
        <v>905</v>
      </c>
      <c r="I5" s="386"/>
      <c r="J5" s="386"/>
      <c r="K5" s="386"/>
      <c r="L5" s="386"/>
      <c r="M5" s="387"/>
    </row>
    <row r="6" spans="1:16" s="81" customFormat="1" ht="36.75" customHeight="1">
      <c r="B6" s="82" t="s">
        <v>35</v>
      </c>
      <c r="C6" s="82"/>
      <c r="D6" s="7" t="s">
        <v>893</v>
      </c>
      <c r="E6" s="78"/>
      <c r="F6" s="82"/>
      <c r="G6" s="83"/>
      <c r="H6" s="388"/>
      <c r="I6" s="389"/>
      <c r="J6" s="389"/>
      <c r="K6" s="389"/>
      <c r="L6" s="389"/>
      <c r="M6" s="390"/>
      <c r="N6" s="83"/>
      <c r="O6" s="83"/>
      <c r="P6" s="83"/>
    </row>
    <row r="7" spans="1:16" s="81" customFormat="1" ht="36.75" customHeight="1">
      <c r="B7" s="82" t="s">
        <v>36</v>
      </c>
      <c r="C7" s="82"/>
      <c r="D7" s="7" t="s">
        <v>894</v>
      </c>
      <c r="E7" s="7"/>
      <c r="F7" s="82"/>
      <c r="G7" s="83"/>
      <c r="H7" s="388"/>
      <c r="I7" s="389"/>
      <c r="J7" s="389"/>
      <c r="K7" s="389"/>
      <c r="L7" s="389"/>
      <c r="M7" s="390"/>
      <c r="N7"/>
      <c r="O7" s="83"/>
      <c r="P7" s="83"/>
    </row>
    <row r="8" spans="1:16" s="81" customFormat="1" ht="36.75" customHeight="1" thickBot="1">
      <c r="B8" s="82" t="s">
        <v>37</v>
      </c>
      <c r="C8" s="82"/>
      <c r="D8" s="82" t="s">
        <v>733</v>
      </c>
      <c r="E8" s="82"/>
      <c r="F8" s="82"/>
      <c r="G8" s="83"/>
      <c r="H8" s="391"/>
      <c r="I8" s="392"/>
      <c r="J8" s="392"/>
      <c r="K8" s="392"/>
      <c r="L8" s="392"/>
      <c r="M8" s="393"/>
      <c r="N8" s="83"/>
      <c r="O8" s="83"/>
      <c r="P8" s="83"/>
    </row>
    <row r="9" spans="1:16" s="18" customFormat="1" ht="31.35" customHeight="1">
      <c r="B9" s="8" t="s">
        <v>1</v>
      </c>
      <c r="C9" s="8"/>
      <c r="D9" s="43" t="s">
        <v>403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5.1" customHeight="1">
      <c r="B10" s="12" t="s">
        <v>2</v>
      </c>
      <c r="C10" s="12"/>
      <c r="D10" s="13" t="s">
        <v>70</v>
      </c>
      <c r="E10" s="13"/>
      <c r="F10" s="13"/>
      <c r="G10" s="14"/>
      <c r="H10" s="13"/>
      <c r="I10" s="15" t="s">
        <v>38</v>
      </c>
      <c r="J10" s="15"/>
      <c r="K10" s="15"/>
      <c r="L10" s="15" t="s">
        <v>897</v>
      </c>
      <c r="M10" s="16"/>
      <c r="N10" s="16"/>
      <c r="O10" s="16"/>
      <c r="P10" s="16"/>
    </row>
    <row r="11" spans="1:16" s="18" customFormat="1" ht="102" customHeight="1">
      <c r="B11" s="136" t="s">
        <v>333</v>
      </c>
      <c r="C11" s="15"/>
      <c r="D11" s="379">
        <v>45504</v>
      </c>
      <c r="E11" s="379"/>
      <c r="F11" s="379"/>
      <c r="G11" s="17"/>
      <c r="H11" s="79"/>
      <c r="I11" s="15" t="s">
        <v>3</v>
      </c>
      <c r="J11" s="15"/>
      <c r="K11" s="15"/>
      <c r="L11" s="380" t="s">
        <v>458</v>
      </c>
      <c r="M11" s="380"/>
      <c r="N11" s="380"/>
      <c r="O11" s="380"/>
      <c r="P11" s="380"/>
    </row>
    <row r="12" spans="1:16" s="18" customFormat="1" ht="35.1" customHeight="1">
      <c r="B12" s="21" t="s">
        <v>340</v>
      </c>
      <c r="C12" s="15"/>
      <c r="D12" s="394">
        <f>D11+10</f>
        <v>45514</v>
      </c>
      <c r="E12" s="394"/>
      <c r="F12" s="15"/>
      <c r="G12" s="19"/>
      <c r="H12" s="80"/>
      <c r="I12" s="15" t="s">
        <v>33</v>
      </c>
      <c r="J12" s="15"/>
      <c r="L12" s="15"/>
      <c r="M12" s="15"/>
      <c r="N12" s="80"/>
      <c r="O12" s="80"/>
      <c r="P12" s="16"/>
    </row>
    <row r="13" spans="1:16" s="18" customFormat="1" ht="35.1" customHeight="1">
      <c r="B13" s="381"/>
      <c r="C13" s="381"/>
      <c r="D13" s="381"/>
      <c r="E13" s="381"/>
      <c r="F13" s="381"/>
      <c r="G13" s="19"/>
      <c r="H13" s="80"/>
      <c r="I13" s="15" t="s">
        <v>4</v>
      </c>
      <c r="J13" s="15"/>
      <c r="K13" s="15"/>
      <c r="L13" s="15" t="s">
        <v>404</v>
      </c>
      <c r="M13" s="80"/>
      <c r="N13" s="16"/>
      <c r="O13" s="16"/>
      <c r="P13" s="80"/>
    </row>
    <row r="14" spans="1:16" s="18" customFormat="1" ht="35.1" customHeight="1">
      <c r="B14" s="15" t="s">
        <v>42</v>
      </c>
      <c r="C14" s="15"/>
      <c r="D14" s="15" t="s">
        <v>5</v>
      </c>
      <c r="E14" s="15"/>
      <c r="F14" s="15"/>
      <c r="G14" s="20"/>
      <c r="H14" s="15"/>
      <c r="I14" s="15" t="s">
        <v>6</v>
      </c>
      <c r="J14" s="15"/>
      <c r="K14" s="15"/>
      <c r="L14" s="16" t="s">
        <v>81</v>
      </c>
      <c r="M14" s="16"/>
      <c r="N14" s="16"/>
      <c r="O14" s="16"/>
      <c r="P14" s="16"/>
    </row>
    <row r="15" spans="1:16" s="18" customFormat="1" ht="32.4">
      <c r="B15" s="21" t="s">
        <v>55</v>
      </c>
      <c r="C15" s="21"/>
      <c r="D15" s="21"/>
      <c r="E15" s="8"/>
      <c r="F15" s="8"/>
      <c r="G15" s="44"/>
      <c r="H15" s="8"/>
      <c r="I15" s="8"/>
      <c r="J15" s="8"/>
      <c r="K15" s="8"/>
      <c r="L15" s="8"/>
      <c r="M15" s="8"/>
      <c r="N15" s="8"/>
      <c r="O15" s="8"/>
      <c r="P15" s="8"/>
    </row>
    <row r="16" spans="1:16" s="45" customFormat="1" ht="24"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2:16" s="114" customFormat="1" ht="127.2" customHeight="1">
      <c r="B17" s="325"/>
      <c r="C17" s="326" t="s">
        <v>59</v>
      </c>
      <c r="D17" s="326" t="s">
        <v>7</v>
      </c>
      <c r="E17" s="327" t="s">
        <v>47</v>
      </c>
      <c r="F17" s="327" t="s">
        <v>58</v>
      </c>
      <c r="G17" s="327" t="s">
        <v>51</v>
      </c>
      <c r="H17" s="327" t="s">
        <v>8</v>
      </c>
      <c r="I17" s="327" t="s">
        <v>48</v>
      </c>
      <c r="J17" s="327" t="s">
        <v>49</v>
      </c>
      <c r="K17" s="327" t="s">
        <v>50</v>
      </c>
      <c r="L17" s="327"/>
      <c r="M17" s="327"/>
      <c r="N17" s="327"/>
      <c r="O17" s="327"/>
      <c r="P17" s="328" t="s">
        <v>9</v>
      </c>
    </row>
    <row r="18" spans="2:16" s="114" customFormat="1" ht="127.2" customHeight="1">
      <c r="B18" s="329" t="s">
        <v>10</v>
      </c>
      <c r="C18" s="330"/>
      <c r="D18" s="331" t="s">
        <v>895</v>
      </c>
      <c r="E18" s="332"/>
      <c r="F18" s="333">
        <v>17</v>
      </c>
      <c r="G18" s="333">
        <v>54</v>
      </c>
      <c r="H18" s="333">
        <v>143</v>
      </c>
      <c r="I18" s="333">
        <v>167</v>
      </c>
      <c r="J18" s="333">
        <v>90</v>
      </c>
      <c r="K18" s="333">
        <v>29</v>
      </c>
      <c r="L18" s="333"/>
      <c r="M18" s="333"/>
      <c r="N18" s="333"/>
      <c r="O18" s="333"/>
      <c r="P18" s="334">
        <f>SUM(E18:O18)</f>
        <v>500</v>
      </c>
    </row>
    <row r="19" spans="2:16" s="114" customFormat="1" ht="127.2" customHeight="1">
      <c r="B19" s="329" t="s">
        <v>54</v>
      </c>
      <c r="C19" s="330"/>
      <c r="D19" s="331" t="str">
        <f>+D18</f>
        <v>RAINFOREST</v>
      </c>
      <c r="E19" s="332"/>
      <c r="F19" s="333">
        <f>ROUND(F18*5%,0)</f>
        <v>1</v>
      </c>
      <c r="G19" s="333">
        <f t="shared" ref="G19:K19" si="0">ROUND(G18*5%,0)</f>
        <v>3</v>
      </c>
      <c r="H19" s="333">
        <f t="shared" si="0"/>
        <v>7</v>
      </c>
      <c r="I19" s="333">
        <f t="shared" si="0"/>
        <v>8</v>
      </c>
      <c r="J19" s="333">
        <f t="shared" si="0"/>
        <v>5</v>
      </c>
      <c r="K19" s="333">
        <f t="shared" si="0"/>
        <v>1</v>
      </c>
      <c r="L19" s="333"/>
      <c r="M19" s="333"/>
      <c r="N19" s="333"/>
      <c r="O19" s="333"/>
      <c r="P19" s="334">
        <f>SUM(E19:O19)</f>
        <v>25</v>
      </c>
    </row>
    <row r="20" spans="2:16" s="114" customFormat="1" ht="127.2" customHeight="1">
      <c r="B20" s="329" t="s">
        <v>335</v>
      </c>
      <c r="C20" s="330"/>
      <c r="D20" s="331" t="str">
        <f>+D19</f>
        <v>RAINFOREST</v>
      </c>
      <c r="E20" s="332"/>
      <c r="F20" s="333">
        <v>1</v>
      </c>
      <c r="G20" s="333">
        <v>2</v>
      </c>
      <c r="H20" s="333">
        <v>2</v>
      </c>
      <c r="I20" s="333">
        <v>1</v>
      </c>
      <c r="J20" s="333">
        <v>1</v>
      </c>
      <c r="K20" s="333">
        <v>1</v>
      </c>
      <c r="L20" s="333"/>
      <c r="M20" s="333"/>
      <c r="N20" s="333"/>
      <c r="O20" s="333"/>
      <c r="P20" s="334">
        <f t="shared" ref="P20:P21" si="1">SUM(E20:O20)</f>
        <v>8</v>
      </c>
    </row>
    <row r="21" spans="2:16" s="114" customFormat="1" ht="127.2" customHeight="1">
      <c r="B21" s="329" t="s">
        <v>336</v>
      </c>
      <c r="C21" s="330"/>
      <c r="D21" s="331" t="str">
        <f>+D20</f>
        <v>RAINFOREST</v>
      </c>
      <c r="E21" s="332"/>
      <c r="F21" s="333"/>
      <c r="G21" s="333"/>
      <c r="H21" s="333">
        <v>2</v>
      </c>
      <c r="I21" s="333"/>
      <c r="J21" s="333"/>
      <c r="K21" s="333"/>
      <c r="L21" s="333"/>
      <c r="M21" s="333"/>
      <c r="N21" s="333"/>
      <c r="O21" s="333"/>
      <c r="P21" s="334">
        <f t="shared" si="1"/>
        <v>2</v>
      </c>
    </row>
    <row r="22" spans="2:16" s="115" customFormat="1" ht="127.2" customHeight="1">
      <c r="B22" s="335" t="s">
        <v>11</v>
      </c>
      <c r="C22" s="335"/>
      <c r="D22" s="336" t="str">
        <f>+D19</f>
        <v>RAINFOREST</v>
      </c>
      <c r="E22" s="337"/>
      <c r="F22" s="338">
        <f>SUM(F18:F21)</f>
        <v>19</v>
      </c>
      <c r="G22" s="338">
        <f t="shared" ref="G22:K22" si="2">SUM(G18:G21)</f>
        <v>59</v>
      </c>
      <c r="H22" s="338">
        <f t="shared" si="2"/>
        <v>154</v>
      </c>
      <c r="I22" s="338">
        <f t="shared" si="2"/>
        <v>176</v>
      </c>
      <c r="J22" s="338">
        <f t="shared" si="2"/>
        <v>96</v>
      </c>
      <c r="K22" s="338">
        <f t="shared" si="2"/>
        <v>31</v>
      </c>
      <c r="L22" s="338"/>
      <c r="M22" s="338"/>
      <c r="N22" s="338"/>
      <c r="O22" s="338"/>
      <c r="P22" s="338">
        <f t="shared" ref="P22" si="3">SUM(P18:P21)</f>
        <v>535</v>
      </c>
    </row>
    <row r="23" spans="2:16" s="45" customFormat="1" ht="24"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</row>
    <row r="24" spans="2:16" s="114" customFormat="1" ht="59.4" hidden="1">
      <c r="B24" s="126"/>
      <c r="C24" s="43" t="s">
        <v>59</v>
      </c>
      <c r="D24" s="43" t="s">
        <v>7</v>
      </c>
      <c r="E24" s="127" t="s">
        <v>47</v>
      </c>
      <c r="F24" s="127" t="s">
        <v>58</v>
      </c>
      <c r="G24" s="127" t="s">
        <v>51</v>
      </c>
      <c r="H24" s="127" t="s">
        <v>8</v>
      </c>
      <c r="I24" s="127" t="s">
        <v>48</v>
      </c>
      <c r="J24" s="127" t="s">
        <v>49</v>
      </c>
      <c r="K24" s="127" t="s">
        <v>50</v>
      </c>
      <c r="L24" s="127"/>
      <c r="M24" s="127"/>
      <c r="N24" s="127"/>
      <c r="O24" s="127"/>
      <c r="P24" s="128" t="s">
        <v>9</v>
      </c>
    </row>
    <row r="25" spans="2:16" s="114" customFormat="1" ht="59.4" hidden="1">
      <c r="B25" s="129" t="s">
        <v>10</v>
      </c>
      <c r="C25" s="130"/>
      <c r="D25" s="231" t="s">
        <v>393</v>
      </c>
      <c r="E25" s="22"/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2">
        <v>0</v>
      </c>
      <c r="L25" s="122"/>
      <c r="M25" s="122"/>
      <c r="N25" s="122"/>
      <c r="O25" s="122"/>
      <c r="P25" s="123">
        <f>SUM(E25:O25)</f>
        <v>0</v>
      </c>
    </row>
    <row r="26" spans="2:16" s="114" customFormat="1" ht="59.4" hidden="1">
      <c r="B26" s="129" t="s">
        <v>54</v>
      </c>
      <c r="C26" s="130"/>
      <c r="D26" s="231" t="str">
        <f>+D25</f>
        <v>NAVY BLAZER</v>
      </c>
      <c r="E26" s="22"/>
      <c r="F26" s="122">
        <f>ROUNDUP(F25*5%,0)</f>
        <v>0</v>
      </c>
      <c r="G26" s="122">
        <f t="shared" ref="G26" si="4">ROUNDUP(G25*5%,0)</f>
        <v>0</v>
      </c>
      <c r="H26" s="122">
        <v>0</v>
      </c>
      <c r="I26" s="122">
        <f t="shared" ref="I26:K26" si="5">ROUNDUP(I25*5%,0)</f>
        <v>0</v>
      </c>
      <c r="J26" s="122">
        <f t="shared" si="5"/>
        <v>0</v>
      </c>
      <c r="K26" s="122">
        <f t="shared" si="5"/>
        <v>0</v>
      </c>
      <c r="L26" s="122"/>
      <c r="M26" s="122"/>
      <c r="N26" s="122"/>
      <c r="O26" s="122"/>
      <c r="P26" s="123">
        <f>SUM(E26:O26)</f>
        <v>0</v>
      </c>
    </row>
    <row r="27" spans="2:16" s="114" customFormat="1" ht="59.4" hidden="1">
      <c r="B27" s="129" t="s">
        <v>335</v>
      </c>
      <c r="C27" s="130"/>
      <c r="D27" s="231" t="str">
        <f>+D26</f>
        <v>NAVY BLAZER</v>
      </c>
      <c r="E27" s="22"/>
      <c r="F27" s="122">
        <v>0</v>
      </c>
      <c r="G27" s="122">
        <v>0</v>
      </c>
      <c r="H27" s="122">
        <v>0</v>
      </c>
      <c r="I27" s="122">
        <v>0</v>
      </c>
      <c r="J27" s="122">
        <v>0</v>
      </c>
      <c r="K27" s="122">
        <v>0</v>
      </c>
      <c r="L27" s="122"/>
      <c r="M27" s="122"/>
      <c r="N27" s="122"/>
      <c r="O27" s="122"/>
      <c r="P27" s="123">
        <f>SUM(E27:O27)</f>
        <v>0</v>
      </c>
    </row>
    <row r="28" spans="2:16" s="114" customFormat="1" ht="59.4" hidden="1">
      <c r="B28" s="129" t="s">
        <v>336</v>
      </c>
      <c r="C28" s="130"/>
      <c r="D28" s="231" t="str">
        <f>+D27</f>
        <v>NAVY BLAZER</v>
      </c>
      <c r="E28" s="22"/>
      <c r="F28" s="122"/>
      <c r="G28" s="122">
        <v>0</v>
      </c>
      <c r="H28" s="122">
        <v>0</v>
      </c>
      <c r="I28" s="122">
        <v>0</v>
      </c>
      <c r="J28" s="122">
        <v>0</v>
      </c>
      <c r="K28" s="122"/>
      <c r="L28" s="122"/>
      <c r="M28" s="122"/>
      <c r="N28" s="122"/>
      <c r="O28" s="122"/>
      <c r="P28" s="123">
        <f t="shared" ref="P28" si="6">SUM(E28:O28)</f>
        <v>0</v>
      </c>
    </row>
    <row r="29" spans="2:16" s="115" customFormat="1" ht="59.4" hidden="1">
      <c r="B29" s="131" t="s">
        <v>11</v>
      </c>
      <c r="C29" s="131"/>
      <c r="D29" s="232" t="str">
        <f>+D26</f>
        <v>NAVY BLAZER</v>
      </c>
      <c r="E29" s="47"/>
      <c r="F29" s="124">
        <f>SUM(F25:F28)</f>
        <v>0</v>
      </c>
      <c r="G29" s="124">
        <f t="shared" ref="G29" si="7">SUM(G25:G28)</f>
        <v>0</v>
      </c>
      <c r="H29" s="124">
        <f t="shared" ref="H29" si="8">SUM(H25:H28)</f>
        <v>0</v>
      </c>
      <c r="I29" s="124">
        <f t="shared" ref="I29" si="9">SUM(I25:I28)</f>
        <v>0</v>
      </c>
      <c r="J29" s="124">
        <f t="shared" ref="J29" si="10">SUM(J25:J28)</f>
        <v>0</v>
      </c>
      <c r="K29" s="124">
        <f t="shared" ref="K29" si="11">SUM(K25:K28)</f>
        <v>0</v>
      </c>
      <c r="L29" s="124"/>
      <c r="M29" s="124"/>
      <c r="N29" s="124"/>
      <c r="O29" s="124"/>
      <c r="P29" s="124">
        <f t="shared" ref="P29" si="12">SUM(P25:P28)</f>
        <v>0</v>
      </c>
    </row>
    <row r="30" spans="2:16" s="45" customFormat="1" ht="24" hidden="1"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</row>
    <row r="31" spans="2:16" s="114" customFormat="1" ht="59.4" hidden="1">
      <c r="B31" s="126"/>
      <c r="C31" s="43" t="s">
        <v>59</v>
      </c>
      <c r="D31" s="43" t="s">
        <v>7</v>
      </c>
      <c r="E31" s="127" t="s">
        <v>47</v>
      </c>
      <c r="F31" s="127" t="s">
        <v>58</v>
      </c>
      <c r="G31" s="127" t="s">
        <v>51</v>
      </c>
      <c r="H31" s="127" t="s">
        <v>8</v>
      </c>
      <c r="I31" s="127" t="s">
        <v>48</v>
      </c>
      <c r="J31" s="127" t="s">
        <v>49</v>
      </c>
      <c r="K31" s="127" t="s">
        <v>50</v>
      </c>
      <c r="L31" s="127"/>
      <c r="M31" s="127"/>
      <c r="N31" s="127"/>
      <c r="O31" s="127"/>
      <c r="P31" s="128" t="s">
        <v>9</v>
      </c>
    </row>
    <row r="32" spans="2:16" s="114" customFormat="1" ht="59.4" hidden="1">
      <c r="B32" s="129" t="s">
        <v>10</v>
      </c>
      <c r="C32" s="130"/>
      <c r="D32" s="233" t="s">
        <v>394</v>
      </c>
      <c r="E32" s="22"/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/>
      <c r="M32" s="122"/>
      <c r="N32" s="122"/>
      <c r="O32" s="122"/>
      <c r="P32" s="123">
        <f>SUM(E32:O32)</f>
        <v>0</v>
      </c>
    </row>
    <row r="33" spans="1:16" s="114" customFormat="1" ht="59.4" hidden="1">
      <c r="B33" s="129" t="s">
        <v>54</v>
      </c>
      <c r="C33" s="130"/>
      <c r="D33" s="233" t="str">
        <f>+D32</f>
        <v>OATMEAL MELANGE</v>
      </c>
      <c r="E33" s="22"/>
      <c r="F33" s="122">
        <f>ROUNDUP(F32*5%,0)</f>
        <v>0</v>
      </c>
      <c r="G33" s="122">
        <f t="shared" ref="G33" si="13">ROUNDUP(G32*5%,0)</f>
        <v>0</v>
      </c>
      <c r="H33" s="122">
        <v>0</v>
      </c>
      <c r="I33" s="122">
        <f t="shared" ref="I33:K33" si="14">ROUNDUP(I32*5%,0)</f>
        <v>0</v>
      </c>
      <c r="J33" s="122">
        <f t="shared" si="14"/>
        <v>0</v>
      </c>
      <c r="K33" s="122">
        <f t="shared" si="14"/>
        <v>0</v>
      </c>
      <c r="L33" s="122"/>
      <c r="M33" s="122"/>
      <c r="N33" s="122"/>
      <c r="O33" s="122"/>
      <c r="P33" s="123">
        <f>SUM(E33:O33)</f>
        <v>0</v>
      </c>
    </row>
    <row r="34" spans="1:16" s="114" customFormat="1" ht="59.4" hidden="1">
      <c r="B34" s="129" t="s">
        <v>335</v>
      </c>
      <c r="C34" s="130"/>
      <c r="D34" s="233" t="str">
        <f>+D33</f>
        <v>OATMEAL MELANGE</v>
      </c>
      <c r="E34" s="22"/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/>
      <c r="M34" s="122"/>
      <c r="N34" s="122"/>
      <c r="O34" s="122"/>
      <c r="P34" s="123">
        <f t="shared" ref="P34:P35" si="15">SUM(E34:O34)</f>
        <v>0</v>
      </c>
    </row>
    <row r="35" spans="1:16" s="114" customFormat="1" ht="59.4" hidden="1">
      <c r="B35" s="129" t="s">
        <v>336</v>
      </c>
      <c r="C35" s="130"/>
      <c r="D35" s="233" t="str">
        <f>+D34</f>
        <v>OATMEAL MELANGE</v>
      </c>
      <c r="E35" s="22"/>
      <c r="F35" s="122"/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/>
      <c r="M35" s="122"/>
      <c r="N35" s="122"/>
      <c r="O35" s="122"/>
      <c r="P35" s="123">
        <f t="shared" si="15"/>
        <v>0</v>
      </c>
    </row>
    <row r="36" spans="1:16" s="115" customFormat="1" ht="59.4" hidden="1">
      <c r="B36" s="131" t="s">
        <v>11</v>
      </c>
      <c r="C36" s="131"/>
      <c r="D36" s="234" t="str">
        <f>+D33</f>
        <v>OATMEAL MELANGE</v>
      </c>
      <c r="E36" s="47"/>
      <c r="F36" s="124">
        <f>SUM(F32:F35)</f>
        <v>0</v>
      </c>
      <c r="G36" s="124">
        <f t="shared" ref="G36" si="16">SUM(G32:G35)</f>
        <v>0</v>
      </c>
      <c r="H36" s="124">
        <f t="shared" ref="H36" si="17">SUM(H32:H35)</f>
        <v>0</v>
      </c>
      <c r="I36" s="124">
        <f t="shared" ref="I36" si="18">SUM(I32:I35)</f>
        <v>0</v>
      </c>
      <c r="J36" s="124">
        <f t="shared" ref="J36" si="19">SUM(J32:J35)</f>
        <v>0</v>
      </c>
      <c r="K36" s="124">
        <f t="shared" ref="K36" si="20">SUM(K32:K35)</f>
        <v>0</v>
      </c>
      <c r="L36" s="124"/>
      <c r="M36" s="124"/>
      <c r="N36" s="124"/>
      <c r="O36" s="124"/>
      <c r="P36" s="124">
        <f t="shared" ref="P36" si="21">SUM(P32:P35)</f>
        <v>0</v>
      </c>
    </row>
    <row r="37" spans="1:16" s="115" customFormat="1" ht="59.4" hidden="1"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</row>
    <row r="38" spans="1:16" s="201" customFormat="1" ht="148.80000000000001" customHeight="1">
      <c r="B38" s="202" t="s">
        <v>396</v>
      </c>
      <c r="C38" s="203"/>
      <c r="D38" s="202"/>
      <c r="E38" s="204"/>
      <c r="F38" s="205">
        <f t="shared" ref="F38:J38" si="22">F22+F29+F36</f>
        <v>19</v>
      </c>
      <c r="G38" s="205">
        <f t="shared" si="22"/>
        <v>59</v>
      </c>
      <c r="H38" s="205">
        <f t="shared" si="22"/>
        <v>154</v>
      </c>
      <c r="I38" s="205">
        <f t="shared" si="22"/>
        <v>176</v>
      </c>
      <c r="J38" s="205">
        <f t="shared" si="22"/>
        <v>96</v>
      </c>
      <c r="K38" s="205">
        <f>K22+K29+K36</f>
        <v>31</v>
      </c>
      <c r="L38" s="205"/>
      <c r="M38" s="205"/>
      <c r="N38" s="205"/>
      <c r="O38" s="205"/>
      <c r="P38" s="205">
        <f>P22+P29+P36</f>
        <v>535</v>
      </c>
    </row>
    <row r="39" spans="1:16" s="48" customFormat="1" ht="24">
      <c r="B39" s="49"/>
      <c r="C39" s="49"/>
      <c r="D39" s="50"/>
      <c r="E39" s="51"/>
      <c r="F39" s="52"/>
      <c r="G39" s="53"/>
      <c r="H39" s="54"/>
      <c r="I39" s="54"/>
      <c r="J39" s="54"/>
      <c r="K39" s="54"/>
      <c r="L39" s="55"/>
      <c r="M39" s="56"/>
      <c r="N39" s="52"/>
      <c r="O39" s="52"/>
      <c r="P39" s="52"/>
    </row>
    <row r="40" spans="1:16" s="60" customFormat="1" ht="39" thickBot="1">
      <c r="B40" s="57" t="s">
        <v>73</v>
      </c>
      <c r="C40" s="61"/>
      <c r="D40" s="421" t="s">
        <v>322</v>
      </c>
      <c r="E40" s="421"/>
      <c r="F40" s="421"/>
      <c r="G40" s="421"/>
      <c r="H40" s="421"/>
      <c r="I40" s="421"/>
      <c r="J40" s="421"/>
      <c r="K40" s="421"/>
      <c r="L40" s="421"/>
      <c r="M40" s="421"/>
      <c r="N40" s="421"/>
      <c r="O40" s="421"/>
      <c r="P40" s="421"/>
    </row>
    <row r="41" spans="1:16" s="24" customFormat="1" ht="192.6" thickBot="1">
      <c r="A41" s="427" t="s">
        <v>12</v>
      </c>
      <c r="B41" s="428"/>
      <c r="C41" s="428"/>
      <c r="D41" s="58" t="s">
        <v>13</v>
      </c>
      <c r="E41" s="58" t="s">
        <v>14</v>
      </c>
      <c r="F41" s="58" t="s">
        <v>15</v>
      </c>
      <c r="G41" s="59" t="s">
        <v>16</v>
      </c>
      <c r="H41" s="59" t="s">
        <v>17</v>
      </c>
      <c r="I41" s="59" t="s">
        <v>31</v>
      </c>
      <c r="J41" s="59" t="s">
        <v>78</v>
      </c>
      <c r="K41" s="59" t="s">
        <v>79</v>
      </c>
      <c r="L41" s="59" t="s">
        <v>80</v>
      </c>
      <c r="M41" s="59" t="s">
        <v>32</v>
      </c>
      <c r="N41" s="424" t="s">
        <v>44</v>
      </c>
      <c r="O41" s="425"/>
      <c r="P41" s="426"/>
    </row>
    <row r="42" spans="1:16" s="45" customFormat="1" ht="54">
      <c r="A42" s="429" t="str">
        <f>D18</f>
        <v>RAINFOREST</v>
      </c>
      <c r="B42" s="430"/>
      <c r="C42" s="430"/>
      <c r="D42" s="430"/>
      <c r="E42" s="430"/>
      <c r="F42" s="430"/>
      <c r="G42" s="430"/>
      <c r="H42" s="430"/>
      <c r="I42" s="430"/>
      <c r="J42" s="430"/>
      <c r="K42" s="430"/>
      <c r="L42" s="430"/>
      <c r="M42" s="430"/>
      <c r="N42" s="430"/>
      <c r="O42" s="430"/>
      <c r="P42" s="431"/>
    </row>
    <row r="43" spans="1:16" s="18" customFormat="1" ht="163.19999999999999" customHeight="1">
      <c r="A43" s="344">
        <v>1</v>
      </c>
      <c r="B43" s="347" t="str">
        <f>$L$11</f>
        <v>VTK5946-1B 100%COTTON 410GSM
40'S CM + 20'S CM + 10'S CD AA SIRO DK; 
1.31M/KG; CW: 185CM</v>
      </c>
      <c r="C43" s="348"/>
      <c r="D43" s="353" t="s">
        <v>43</v>
      </c>
      <c r="E43" s="353" t="s">
        <v>898</v>
      </c>
      <c r="F43" s="113" t="s">
        <v>8</v>
      </c>
      <c r="G43" s="117">
        <v>192</v>
      </c>
      <c r="H43" s="113">
        <v>1.1499999999999999</v>
      </c>
      <c r="I43" s="31">
        <f t="shared" ref="I43:I46" si="23">G43*H43</f>
        <v>220.79999999999998</v>
      </c>
      <c r="J43" s="31">
        <f>I43*4.3%+(I43/30)*0.5-1</f>
        <v>12.174399999999999</v>
      </c>
      <c r="K43" s="31">
        <v>1</v>
      </c>
      <c r="L43" s="73"/>
      <c r="M43" s="73">
        <f>SUM(I43:L43)</f>
        <v>233.97439999999997</v>
      </c>
      <c r="N43" s="341" t="s">
        <v>900</v>
      </c>
      <c r="O43" s="342"/>
      <c r="P43" s="343"/>
    </row>
    <row r="44" spans="1:16" s="18" customFormat="1" ht="232.2" customHeight="1">
      <c r="A44" s="345"/>
      <c r="B44" s="349"/>
      <c r="C44" s="350"/>
      <c r="D44" s="354"/>
      <c r="E44" s="354"/>
      <c r="F44" s="113" t="s">
        <v>8</v>
      </c>
      <c r="G44" s="117">
        <v>288</v>
      </c>
      <c r="H44" s="113">
        <v>1.35</v>
      </c>
      <c r="I44" s="31">
        <f t="shared" ref="I44" si="24">G44*H44</f>
        <v>388.8</v>
      </c>
      <c r="J44" s="31">
        <f>I44*3%+(I44/30)*0.5-1</f>
        <v>17.143999999999998</v>
      </c>
      <c r="K44" s="31"/>
      <c r="L44" s="73"/>
      <c r="M44" s="73">
        <f>SUM(I44:L44)</f>
        <v>405.94400000000002</v>
      </c>
      <c r="N44" s="341" t="s">
        <v>902</v>
      </c>
      <c r="O44" s="342"/>
      <c r="P44" s="343"/>
    </row>
    <row r="45" spans="1:16" s="18" customFormat="1" ht="184.5" customHeight="1">
      <c r="A45" s="346"/>
      <c r="B45" s="351"/>
      <c r="C45" s="352"/>
      <c r="D45" s="355"/>
      <c r="E45" s="355"/>
      <c r="F45" s="113" t="s">
        <v>8</v>
      </c>
      <c r="G45" s="117">
        <f>P22-G43-G44</f>
        <v>55</v>
      </c>
      <c r="H45" s="113">
        <v>1.1499999999999999</v>
      </c>
      <c r="I45" s="31">
        <f t="shared" ref="I45" si="25">G45*H45</f>
        <v>63.249999999999993</v>
      </c>
      <c r="J45" s="31">
        <f>I45*4.3%+(I45/30)*0.5+6</f>
        <v>9.7739166666666648</v>
      </c>
      <c r="K45" s="31"/>
      <c r="L45" s="73"/>
      <c r="M45" s="73">
        <f>SUM(I45:L45)</f>
        <v>73.023916666666651</v>
      </c>
      <c r="N45" s="341" t="s">
        <v>901</v>
      </c>
      <c r="O45" s="342"/>
      <c r="P45" s="343"/>
    </row>
    <row r="46" spans="1:16" s="18" customFormat="1" ht="118.5" customHeight="1">
      <c r="A46" s="113">
        <v>2</v>
      </c>
      <c r="B46" s="366" t="s">
        <v>785</v>
      </c>
      <c r="C46" s="366"/>
      <c r="D46" s="116" t="s">
        <v>74</v>
      </c>
      <c r="E46" s="116" t="str">
        <f>E43</f>
        <v>RAIN FOREST-19-5232 TCX</v>
      </c>
      <c r="F46" s="113" t="s">
        <v>8</v>
      </c>
      <c r="G46" s="117">
        <f>$P$22</f>
        <v>535</v>
      </c>
      <c r="H46" s="113">
        <v>0.2</v>
      </c>
      <c r="I46" s="31">
        <f t="shared" si="23"/>
        <v>107</v>
      </c>
      <c r="J46" s="31">
        <f>I46*4.7%+(I46/30)*0.5</f>
        <v>6.8123333333333331</v>
      </c>
      <c r="K46" s="31"/>
      <c r="L46" s="73"/>
      <c r="M46" s="73">
        <f>SUM(I46:L46)</f>
        <v>113.81233333333333</v>
      </c>
      <c r="N46" s="341" t="s">
        <v>899</v>
      </c>
      <c r="O46" s="342"/>
      <c r="P46" s="343"/>
    </row>
    <row r="47" spans="1:16" s="45" customFormat="1" ht="54" hidden="1">
      <c r="A47" s="375" t="str">
        <f>$D$29</f>
        <v>NAVY BLAZER</v>
      </c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O47" s="376"/>
      <c r="P47" s="377"/>
    </row>
    <row r="48" spans="1:16" s="18" customFormat="1" ht="108.75" hidden="1" customHeight="1">
      <c r="A48" s="113">
        <v>1</v>
      </c>
      <c r="B48" s="366" t="str">
        <f>$L$11</f>
        <v>VTK5946-1B 100%COTTON 410GSM
40'S CM + 20'S CM + 10'S CD AA SIRO DK; 
1.31M/KG; CW: 185CM</v>
      </c>
      <c r="C48" s="366"/>
      <c r="D48" s="116" t="s">
        <v>43</v>
      </c>
      <c r="E48" s="117" t="str">
        <f>A47</f>
        <v>NAVY BLAZER</v>
      </c>
      <c r="F48" s="113" t="s">
        <v>8</v>
      </c>
      <c r="G48" s="117">
        <f>$P$29</f>
        <v>0</v>
      </c>
      <c r="H48" s="113">
        <v>1.49</v>
      </c>
      <c r="I48" s="31">
        <f t="shared" ref="I48:I49" si="26">G48*H48</f>
        <v>0</v>
      </c>
      <c r="J48" s="31">
        <f>I48*8%+(I48/30)*0.5</f>
        <v>0</v>
      </c>
      <c r="K48" s="31">
        <v>1</v>
      </c>
      <c r="L48" s="73"/>
      <c r="M48" s="73">
        <f>SUM(I48:L48)</f>
        <v>1</v>
      </c>
      <c r="N48" s="341" t="s">
        <v>456</v>
      </c>
      <c r="O48" s="342" t="s">
        <v>456</v>
      </c>
      <c r="P48" s="343" t="s">
        <v>456</v>
      </c>
    </row>
    <row r="49" spans="1:16" s="18" customFormat="1" ht="108.75" hidden="1" customHeight="1">
      <c r="A49" s="113">
        <v>2</v>
      </c>
      <c r="B49" s="366" t="s">
        <v>395</v>
      </c>
      <c r="C49" s="366"/>
      <c r="D49" s="116" t="s">
        <v>74</v>
      </c>
      <c r="E49" s="116" t="str">
        <f>E48</f>
        <v>NAVY BLAZER</v>
      </c>
      <c r="F49" s="113" t="s">
        <v>8</v>
      </c>
      <c r="G49" s="117">
        <f>G48</f>
        <v>0</v>
      </c>
      <c r="H49" s="113">
        <v>0.19</v>
      </c>
      <c r="I49" s="31">
        <f t="shared" si="26"/>
        <v>0</v>
      </c>
      <c r="J49" s="31">
        <f>I49*4%+(I49/30)*0.5</f>
        <v>0</v>
      </c>
      <c r="K49" s="31"/>
      <c r="L49" s="73"/>
      <c r="M49" s="73">
        <f>SUM(I49:L49)</f>
        <v>0</v>
      </c>
      <c r="N49" s="341" t="s">
        <v>457</v>
      </c>
      <c r="O49" s="342" t="s">
        <v>457</v>
      </c>
      <c r="P49" s="343" t="s">
        <v>457</v>
      </c>
    </row>
    <row r="50" spans="1:16" s="45" customFormat="1" ht="54" hidden="1">
      <c r="A50" s="375" t="str">
        <f>$D$36</f>
        <v>OATMEAL MELANGE</v>
      </c>
      <c r="B50" s="376"/>
      <c r="C50" s="376"/>
      <c r="D50" s="376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7"/>
    </row>
    <row r="51" spans="1:16" s="18" customFormat="1" ht="64.8" hidden="1">
      <c r="A51" s="113">
        <v>1</v>
      </c>
      <c r="B51" s="366" t="str">
        <f>$L$11</f>
        <v>VTK5946-1B 100%COTTON 410GSM
40'S CM + 20'S CM + 10'S CD AA SIRO DK; 
1.31M/KG; CW: 185CM</v>
      </c>
      <c r="C51" s="366"/>
      <c r="D51" s="116" t="s">
        <v>43</v>
      </c>
      <c r="E51" s="117" t="str">
        <f>A50</f>
        <v>OATMEAL MELANGE</v>
      </c>
      <c r="F51" s="113" t="s">
        <v>8</v>
      </c>
      <c r="G51" s="117">
        <f>$P$36</f>
        <v>0</v>
      </c>
      <c r="H51" s="113">
        <v>1.49</v>
      </c>
      <c r="I51" s="31">
        <f>G51*H51</f>
        <v>0</v>
      </c>
      <c r="J51" s="31">
        <f>I51*4.4%+(I51/30)*0.5</f>
        <v>0</v>
      </c>
      <c r="K51" s="31">
        <v>1</v>
      </c>
      <c r="L51" s="73"/>
      <c r="M51" s="195">
        <f>SUM(I51:L51)</f>
        <v>1</v>
      </c>
      <c r="N51" s="341" t="s">
        <v>454</v>
      </c>
      <c r="O51" s="342" t="s">
        <v>454</v>
      </c>
      <c r="P51" s="343" t="s">
        <v>454</v>
      </c>
    </row>
    <row r="52" spans="1:16" s="18" customFormat="1" ht="64.8" hidden="1">
      <c r="A52" s="113">
        <v>2</v>
      </c>
      <c r="B52" s="366" t="s">
        <v>395</v>
      </c>
      <c r="C52" s="366"/>
      <c r="D52" s="116" t="s">
        <v>74</v>
      </c>
      <c r="E52" s="116" t="str">
        <f>E51</f>
        <v>OATMEAL MELANGE</v>
      </c>
      <c r="F52" s="113" t="s">
        <v>8</v>
      </c>
      <c r="G52" s="117">
        <f>G51</f>
        <v>0</v>
      </c>
      <c r="H52" s="113">
        <v>0.19</v>
      </c>
      <c r="I52" s="31">
        <f t="shared" ref="I52" si="27">G52*H52</f>
        <v>0</v>
      </c>
      <c r="J52" s="31">
        <f>I52*1.3%+(I52/30)*0.5+2</f>
        <v>2</v>
      </c>
      <c r="K52" s="31"/>
      <c r="L52" s="73"/>
      <c r="M52" s="195">
        <f>SUM(I52:L52)</f>
        <v>2</v>
      </c>
      <c r="N52" s="341" t="s">
        <v>455</v>
      </c>
      <c r="O52" s="342" t="s">
        <v>455</v>
      </c>
      <c r="P52" s="343" t="s">
        <v>455</v>
      </c>
    </row>
    <row r="53" spans="1:16" s="60" customFormat="1" ht="33" thickBot="1">
      <c r="B53" s="57" t="s">
        <v>18</v>
      </c>
      <c r="C53" s="61"/>
      <c r="D53" s="61"/>
      <c r="E53" s="61"/>
      <c r="G53" s="62"/>
      <c r="P53" s="63"/>
    </row>
    <row r="54" spans="1:16" s="66" customFormat="1" ht="96">
      <c r="A54" s="408" t="s">
        <v>19</v>
      </c>
      <c r="B54" s="409"/>
      <c r="C54" s="409"/>
      <c r="D54" s="409"/>
      <c r="E54" s="410"/>
      <c r="F54" s="64" t="s">
        <v>39</v>
      </c>
      <c r="G54" s="64" t="s">
        <v>20</v>
      </c>
      <c r="H54" s="422" t="s">
        <v>34</v>
      </c>
      <c r="I54" s="423"/>
      <c r="J54" s="65" t="s">
        <v>15</v>
      </c>
      <c r="K54" s="64" t="s">
        <v>40</v>
      </c>
      <c r="L54" s="64" t="s">
        <v>21</v>
      </c>
      <c r="M54" s="77" t="s">
        <v>22</v>
      </c>
      <c r="N54" s="77" t="s">
        <v>23</v>
      </c>
      <c r="O54" s="77" t="s">
        <v>24</v>
      </c>
      <c r="P54" s="77" t="s">
        <v>25</v>
      </c>
    </row>
    <row r="55" spans="1:16" s="66" customFormat="1" ht="46.5" customHeight="1">
      <c r="A55" s="25">
        <v>1</v>
      </c>
      <c r="B55" s="363" t="s">
        <v>734</v>
      </c>
      <c r="C55" s="364"/>
      <c r="D55" s="364"/>
      <c r="E55" s="365"/>
      <c r="F55" s="26" t="str">
        <f>H55</f>
        <v>RAINFOREST</v>
      </c>
      <c r="G55" s="74" t="s">
        <v>903</v>
      </c>
      <c r="H55" s="361" t="str">
        <f t="shared" ref="H55:H59" si="28">$A$42</f>
        <v>RAINFOREST</v>
      </c>
      <c r="I55" s="362"/>
      <c r="J55" s="97" t="s">
        <v>26</v>
      </c>
      <c r="K55" s="97">
        <f>$P$22</f>
        <v>535</v>
      </c>
      <c r="L55" s="29">
        <v>6.9999999999999993E-2</v>
      </c>
      <c r="M55" s="30">
        <f t="shared" ref="M55:M57" si="29">K55*L55</f>
        <v>37.449999999999996</v>
      </c>
      <c r="N55" s="76"/>
      <c r="O55" s="32">
        <f>ROUNDUP(SUM(M55:N55),0)</f>
        <v>38</v>
      </c>
      <c r="P55" s="235" t="s">
        <v>788</v>
      </c>
    </row>
    <row r="56" spans="1:16" s="66" customFormat="1" ht="73.2" customHeight="1">
      <c r="A56" s="25">
        <v>2</v>
      </c>
      <c r="B56" s="432" t="s">
        <v>793</v>
      </c>
      <c r="C56" s="433"/>
      <c r="D56" s="433"/>
      <c r="E56" s="434"/>
      <c r="F56" s="26" t="s">
        <v>72</v>
      </c>
      <c r="G56" s="74"/>
      <c r="H56" s="361" t="str">
        <f t="shared" si="28"/>
        <v>RAINFOREST</v>
      </c>
      <c r="I56" s="362"/>
      <c r="J56" s="97" t="s">
        <v>71</v>
      </c>
      <c r="K56" s="97">
        <f t="shared" ref="K56:K59" si="30">$P$22</f>
        <v>535</v>
      </c>
      <c r="L56" s="29">
        <v>1</v>
      </c>
      <c r="M56" s="30">
        <f t="shared" ref="M56" si="31">K56*L56</f>
        <v>535</v>
      </c>
      <c r="N56" s="76"/>
      <c r="O56" s="32">
        <f t="shared" ref="O56:O59" si="32">ROUNDUP(SUM(M56:N56),0)</f>
        <v>535</v>
      </c>
      <c r="P56" s="235" t="s">
        <v>792</v>
      </c>
    </row>
    <row r="57" spans="1:16" s="66" customFormat="1" ht="46.5" customHeight="1">
      <c r="A57" s="25">
        <v>3</v>
      </c>
      <c r="B57" s="363" t="s">
        <v>791</v>
      </c>
      <c r="C57" s="364"/>
      <c r="D57" s="364"/>
      <c r="E57" s="365"/>
      <c r="F57" s="26" t="s">
        <v>72</v>
      </c>
      <c r="G57" s="237"/>
      <c r="H57" s="361" t="str">
        <f t="shared" si="28"/>
        <v>RAINFOREST</v>
      </c>
      <c r="I57" s="362"/>
      <c r="J57" s="97" t="s">
        <v>71</v>
      </c>
      <c r="K57" s="97">
        <f t="shared" si="30"/>
        <v>535</v>
      </c>
      <c r="L57" s="29">
        <v>1</v>
      </c>
      <c r="M57" s="30">
        <f t="shared" si="29"/>
        <v>535</v>
      </c>
      <c r="N57" s="76"/>
      <c r="O57" s="32">
        <f t="shared" si="32"/>
        <v>535</v>
      </c>
      <c r="P57" s="280" t="s">
        <v>790</v>
      </c>
    </row>
    <row r="58" spans="1:16" s="66" customFormat="1" ht="46.5" customHeight="1">
      <c r="A58" s="25">
        <v>4</v>
      </c>
      <c r="B58" s="363" t="s">
        <v>345</v>
      </c>
      <c r="C58" s="364"/>
      <c r="D58" s="364"/>
      <c r="E58" s="365"/>
      <c r="F58" s="26" t="s">
        <v>72</v>
      </c>
      <c r="G58" s="74"/>
      <c r="H58" s="361" t="str">
        <f t="shared" si="28"/>
        <v>RAINFOREST</v>
      </c>
      <c r="I58" s="362"/>
      <c r="J58" s="97" t="s">
        <v>71</v>
      </c>
      <c r="K58" s="97">
        <f t="shared" si="30"/>
        <v>535</v>
      </c>
      <c r="L58" s="29">
        <v>1</v>
      </c>
      <c r="M58" s="30">
        <f t="shared" ref="M58" si="33">K58*L58</f>
        <v>535</v>
      </c>
      <c r="N58" s="76"/>
      <c r="O58" s="32">
        <f t="shared" ref="O58" si="34">ROUNDUP(SUM(M58:N58),0)</f>
        <v>535</v>
      </c>
      <c r="P58" s="280" t="s">
        <v>789</v>
      </c>
    </row>
    <row r="59" spans="1:16" s="66" customFormat="1" ht="51" customHeight="1">
      <c r="A59" s="25">
        <v>6</v>
      </c>
      <c r="B59" s="363" t="s">
        <v>786</v>
      </c>
      <c r="C59" s="364"/>
      <c r="D59" s="364"/>
      <c r="E59" s="365"/>
      <c r="F59" s="26" t="str">
        <f t="shared" ref="F59" si="35">H59</f>
        <v>RAINFOREST</v>
      </c>
      <c r="G59" s="74"/>
      <c r="H59" s="361" t="str">
        <f t="shared" si="28"/>
        <v>RAINFOREST</v>
      </c>
      <c r="I59" s="362"/>
      <c r="J59" s="97" t="s">
        <v>130</v>
      </c>
      <c r="K59" s="97">
        <f t="shared" si="30"/>
        <v>535</v>
      </c>
      <c r="L59" s="29">
        <v>1.6</v>
      </c>
      <c r="M59" s="30">
        <f t="shared" ref="M59" si="36">K59*L59</f>
        <v>856</v>
      </c>
      <c r="N59" s="76"/>
      <c r="O59" s="32">
        <f t="shared" si="32"/>
        <v>856</v>
      </c>
      <c r="P59" s="282" t="s">
        <v>797</v>
      </c>
    </row>
    <row r="60" spans="1:16" s="60" customFormat="1" ht="33" thickBot="1">
      <c r="B60" s="67" t="s">
        <v>56</v>
      </c>
      <c r="C60" s="61"/>
      <c r="D60" s="61"/>
      <c r="E60" s="61"/>
      <c r="F60" s="68"/>
      <c r="G60" s="69"/>
      <c r="H60" s="68"/>
      <c r="I60" s="68"/>
      <c r="J60" s="68"/>
      <c r="K60" s="68"/>
      <c r="L60" s="68"/>
      <c r="M60" s="68"/>
      <c r="N60" s="68"/>
      <c r="P60" s="63"/>
    </row>
    <row r="61" spans="1:16" s="66" customFormat="1" ht="96">
      <c r="A61" s="408" t="s">
        <v>19</v>
      </c>
      <c r="B61" s="409"/>
      <c r="C61" s="409"/>
      <c r="D61" s="409"/>
      <c r="E61" s="410"/>
      <c r="F61" s="64" t="s">
        <v>39</v>
      </c>
      <c r="G61" s="64" t="s">
        <v>20</v>
      </c>
      <c r="H61" s="422" t="s">
        <v>34</v>
      </c>
      <c r="I61" s="423"/>
      <c r="J61" s="65" t="s">
        <v>15</v>
      </c>
      <c r="K61" s="64" t="s">
        <v>40</v>
      </c>
      <c r="L61" s="64" t="s">
        <v>21</v>
      </c>
      <c r="M61" s="77" t="s">
        <v>22</v>
      </c>
      <c r="N61" s="77" t="s">
        <v>23</v>
      </c>
      <c r="O61" s="77" t="s">
        <v>24</v>
      </c>
      <c r="P61" s="77" t="s">
        <v>25</v>
      </c>
    </row>
    <row r="62" spans="1:16" s="84" customFormat="1" ht="64.8">
      <c r="A62" s="25">
        <v>2</v>
      </c>
      <c r="B62" s="363" t="s">
        <v>339</v>
      </c>
      <c r="C62" s="364"/>
      <c r="D62" s="364"/>
      <c r="E62" s="365"/>
      <c r="F62" s="26" t="s">
        <v>72</v>
      </c>
      <c r="G62" s="27"/>
      <c r="H62" s="361" t="str">
        <f t="shared" ref="H62:H67" si="37">$D$22</f>
        <v>RAINFOREST</v>
      </c>
      <c r="I62" s="362"/>
      <c r="J62" s="28" t="s">
        <v>27</v>
      </c>
      <c r="K62" s="97">
        <f t="shared" ref="K62:K67" si="38">$P$22</f>
        <v>535</v>
      </c>
      <c r="L62" s="29">
        <v>1</v>
      </c>
      <c r="M62" s="34">
        <f t="shared" ref="M62:M67" si="39">L62*K62</f>
        <v>535</v>
      </c>
      <c r="N62" s="31"/>
      <c r="O62" s="32">
        <f t="shared" ref="O62:O67" si="40">ROUNDUP(N62+M62,0)</f>
        <v>535</v>
      </c>
      <c r="P62" s="281" t="s">
        <v>794</v>
      </c>
    </row>
    <row r="63" spans="1:16" s="84" customFormat="1" ht="38.4" customHeight="1">
      <c r="A63" s="25">
        <v>3</v>
      </c>
      <c r="B63" s="366" t="s">
        <v>337</v>
      </c>
      <c r="C63" s="367"/>
      <c r="D63" s="367"/>
      <c r="E63" s="367"/>
      <c r="F63" s="26" t="s">
        <v>72</v>
      </c>
      <c r="G63" s="27"/>
      <c r="H63" s="361" t="str">
        <f t="shared" si="37"/>
        <v>RAINFOREST</v>
      </c>
      <c r="I63" s="362"/>
      <c r="J63" s="28" t="s">
        <v>27</v>
      </c>
      <c r="K63" s="97">
        <f t="shared" si="38"/>
        <v>535</v>
      </c>
      <c r="L63" s="29">
        <v>1</v>
      </c>
      <c r="M63" s="34">
        <f t="shared" si="39"/>
        <v>535</v>
      </c>
      <c r="N63" s="31"/>
      <c r="O63" s="32">
        <f t="shared" si="40"/>
        <v>535</v>
      </c>
      <c r="P63" s="280" t="s">
        <v>795</v>
      </c>
    </row>
    <row r="64" spans="1:16" s="84" customFormat="1" ht="83.4" customHeight="1">
      <c r="A64" s="25">
        <v>5</v>
      </c>
      <c r="B64" s="435" t="s">
        <v>787</v>
      </c>
      <c r="C64" s="435"/>
      <c r="D64" s="435"/>
      <c r="E64" s="435"/>
      <c r="F64" s="26" t="s">
        <v>60</v>
      </c>
      <c r="G64" s="27"/>
      <c r="H64" s="361" t="str">
        <f t="shared" si="37"/>
        <v>RAINFOREST</v>
      </c>
      <c r="I64" s="362"/>
      <c r="J64" s="28" t="s">
        <v>27</v>
      </c>
      <c r="K64" s="97">
        <f t="shared" si="38"/>
        <v>535</v>
      </c>
      <c r="L64" s="29">
        <v>1</v>
      </c>
      <c r="M64" s="34">
        <f t="shared" si="39"/>
        <v>535</v>
      </c>
      <c r="N64" s="31"/>
      <c r="O64" s="32">
        <f t="shared" si="40"/>
        <v>535</v>
      </c>
      <c r="P64" s="281" t="s">
        <v>794</v>
      </c>
    </row>
    <row r="65" spans="1:16" s="84" customFormat="1" ht="32.4">
      <c r="A65" s="25">
        <v>5</v>
      </c>
      <c r="B65" s="432" t="s">
        <v>338</v>
      </c>
      <c r="C65" s="433"/>
      <c r="D65" s="433"/>
      <c r="E65" s="434"/>
      <c r="F65" s="26" t="s">
        <v>60</v>
      </c>
      <c r="G65" s="27"/>
      <c r="H65" s="361" t="str">
        <f t="shared" si="37"/>
        <v>RAINFOREST</v>
      </c>
      <c r="I65" s="362"/>
      <c r="J65" s="28" t="s">
        <v>27</v>
      </c>
      <c r="K65" s="97">
        <f t="shared" si="38"/>
        <v>535</v>
      </c>
      <c r="L65" s="29">
        <f>1/12</f>
        <v>8.3333333333333329E-2</v>
      </c>
      <c r="M65" s="34">
        <f t="shared" si="39"/>
        <v>44.583333333333329</v>
      </c>
      <c r="N65" s="31"/>
      <c r="O65" s="32">
        <f t="shared" si="40"/>
        <v>45</v>
      </c>
      <c r="P65" s="118"/>
    </row>
    <row r="66" spans="1:16" s="84" customFormat="1" ht="32.4">
      <c r="A66" s="25">
        <v>6</v>
      </c>
      <c r="B66" s="363" t="s">
        <v>45</v>
      </c>
      <c r="C66" s="364"/>
      <c r="D66" s="364"/>
      <c r="E66" s="365"/>
      <c r="F66" s="26" t="s">
        <v>46</v>
      </c>
      <c r="G66" s="27"/>
      <c r="H66" s="361" t="str">
        <f t="shared" si="37"/>
        <v>RAINFOREST</v>
      </c>
      <c r="I66" s="362"/>
      <c r="J66" s="28" t="s">
        <v>27</v>
      </c>
      <c r="K66" s="97">
        <f t="shared" si="38"/>
        <v>535</v>
      </c>
      <c r="L66" s="29">
        <f>2*L65</f>
        <v>0.16666666666666666</v>
      </c>
      <c r="M66" s="34">
        <f t="shared" si="39"/>
        <v>89.166666666666657</v>
      </c>
      <c r="N66" s="31"/>
      <c r="O66" s="32">
        <f t="shared" si="40"/>
        <v>90</v>
      </c>
      <c r="P66" s="33"/>
    </row>
    <row r="67" spans="1:16" s="84" customFormat="1" ht="32.4">
      <c r="A67" s="25">
        <v>7</v>
      </c>
      <c r="B67" s="432" t="s">
        <v>77</v>
      </c>
      <c r="C67" s="433"/>
      <c r="D67" s="433"/>
      <c r="E67" s="434"/>
      <c r="F67" s="26" t="s">
        <v>46</v>
      </c>
      <c r="G67" s="27"/>
      <c r="H67" s="361" t="str">
        <f t="shared" si="37"/>
        <v>RAINFOREST</v>
      </c>
      <c r="I67" s="362"/>
      <c r="J67" s="28" t="s">
        <v>27</v>
      </c>
      <c r="K67" s="97">
        <f t="shared" si="38"/>
        <v>535</v>
      </c>
      <c r="L67" s="29">
        <f>2*L66</f>
        <v>0.33333333333333331</v>
      </c>
      <c r="M67" s="34">
        <f t="shared" si="39"/>
        <v>178.33333333333331</v>
      </c>
      <c r="N67" s="31"/>
      <c r="O67" s="32">
        <f t="shared" si="40"/>
        <v>179</v>
      </c>
      <c r="P67" s="33"/>
    </row>
    <row r="68" spans="1:16" s="84" customFormat="1" ht="32.4">
      <c r="A68" s="24"/>
      <c r="B68" s="177"/>
      <c r="C68" s="177"/>
      <c r="D68" s="177"/>
      <c r="E68" s="177"/>
      <c r="F68" s="172"/>
      <c r="G68" s="180"/>
      <c r="H68" s="173"/>
      <c r="I68" s="173"/>
      <c r="J68" s="181"/>
      <c r="K68" s="174"/>
      <c r="L68" s="175"/>
      <c r="M68" s="182"/>
      <c r="N68" s="183"/>
      <c r="O68" s="176"/>
      <c r="P68" s="184"/>
    </row>
    <row r="69" spans="1:16" s="60" customFormat="1" ht="32.4">
      <c r="B69" s="57" t="s">
        <v>57</v>
      </c>
      <c r="C69" s="61"/>
      <c r="D69" s="61"/>
      <c r="E69" s="61"/>
      <c r="G69" s="62"/>
      <c r="J69" s="57" t="s">
        <v>28</v>
      </c>
      <c r="P69" s="63"/>
    </row>
    <row r="70" spans="1:16" s="187" customFormat="1" ht="38.4">
      <c r="A70" s="187">
        <v>1</v>
      </c>
      <c r="B70" s="188" t="s">
        <v>342</v>
      </c>
      <c r="C70" s="2" t="s">
        <v>559</v>
      </c>
      <c r="D70" s="188"/>
      <c r="E70" s="2"/>
      <c r="F70" s="188"/>
      <c r="G70" s="4"/>
      <c r="H70" s="4"/>
      <c r="I70" s="4"/>
      <c r="J70" s="4"/>
      <c r="K70" s="6"/>
      <c r="L70" s="4"/>
      <c r="M70" s="4"/>
      <c r="N70" s="4"/>
      <c r="O70" s="4"/>
      <c r="P70" s="4"/>
    </row>
    <row r="71" spans="1:16" s="84" customFormat="1" ht="28.8">
      <c r="A71" s="38"/>
      <c r="B71" s="369" t="s">
        <v>41</v>
      </c>
      <c r="C71" s="370"/>
      <c r="D71" s="370"/>
      <c r="E71" s="370"/>
      <c r="F71" s="370"/>
      <c r="G71" s="370"/>
      <c r="H71" s="370"/>
      <c r="I71" s="371"/>
      <c r="J71" s="37"/>
      <c r="K71" s="88"/>
      <c r="L71" s="37"/>
      <c r="M71" s="37"/>
      <c r="N71" s="37"/>
      <c r="O71" s="37"/>
      <c r="P71" s="37"/>
    </row>
    <row r="72" spans="1:16" s="84" customFormat="1" ht="36">
      <c r="A72" s="38"/>
      <c r="B72" s="138" t="s">
        <v>34</v>
      </c>
      <c r="C72" s="405" t="s">
        <v>133</v>
      </c>
      <c r="D72" s="406"/>
      <c r="E72" s="406"/>
      <c r="F72" s="406"/>
      <c r="G72" s="406"/>
      <c r="H72" s="406"/>
      <c r="I72" s="407"/>
      <c r="J72" s="37"/>
      <c r="K72" s="37"/>
      <c r="L72" s="37"/>
      <c r="M72" s="37"/>
      <c r="N72" s="37"/>
      <c r="O72" s="37"/>
      <c r="P72" s="37"/>
    </row>
    <row r="73" spans="1:16" s="84" customFormat="1" ht="88.05" customHeight="1">
      <c r="A73" s="38"/>
      <c r="B73" s="139" t="str">
        <f>$D$22</f>
        <v>RAINFOREST</v>
      </c>
      <c r="C73" s="436" t="s">
        <v>881</v>
      </c>
      <c r="D73" s="437"/>
      <c r="E73" s="437"/>
      <c r="F73" s="437"/>
      <c r="G73" s="437"/>
      <c r="H73" s="437"/>
      <c r="I73" s="438"/>
      <c r="J73" s="37"/>
      <c r="K73" s="37"/>
      <c r="L73" s="37"/>
      <c r="M73" s="37"/>
      <c r="N73" s="37"/>
    </row>
    <row r="74" spans="1:16" s="84" customFormat="1" ht="72" hidden="1">
      <c r="A74" s="38"/>
      <c r="B74" s="139" t="str">
        <f>$D$29</f>
        <v>NAVY BLAZER</v>
      </c>
      <c r="C74" s="243"/>
      <c r="D74" s="244"/>
      <c r="E74" s="244"/>
      <c r="F74" s="244"/>
      <c r="G74" s="244"/>
      <c r="H74" s="244"/>
      <c r="I74" s="245"/>
      <c r="J74" s="37"/>
      <c r="K74" s="37"/>
      <c r="L74" s="37"/>
      <c r="M74" s="37"/>
      <c r="N74" s="37"/>
    </row>
    <row r="75" spans="1:16" s="84" customFormat="1" ht="72" hidden="1">
      <c r="A75" s="38"/>
      <c r="B75" s="139" t="str">
        <f>$D$36</f>
        <v>OATMEAL MELANGE</v>
      </c>
      <c r="C75" s="246"/>
      <c r="D75" s="247"/>
      <c r="E75" s="247"/>
      <c r="F75" s="247"/>
      <c r="G75" s="247"/>
      <c r="H75" s="247"/>
      <c r="I75" s="248"/>
      <c r="J75" s="37"/>
      <c r="K75" s="37"/>
      <c r="L75" s="37"/>
      <c r="M75" s="37"/>
      <c r="N75" s="37"/>
    </row>
    <row r="76" spans="1:16" s="84" customFormat="1" ht="28.8">
      <c r="A76" s="38"/>
      <c r="B76" s="402" t="s">
        <v>61</v>
      </c>
      <c r="C76" s="403"/>
      <c r="D76" s="403"/>
      <c r="E76" s="403"/>
      <c r="F76" s="403"/>
      <c r="G76" s="403"/>
      <c r="H76" s="403"/>
      <c r="I76" s="404"/>
      <c r="J76" s="37"/>
      <c r="K76" s="37"/>
    </row>
    <row r="77" spans="1:16" s="90" customFormat="1" ht="27">
      <c r="A77" s="89"/>
      <c r="B77" s="398"/>
      <c r="C77" s="399"/>
      <c r="D77" s="357" t="s">
        <v>47</v>
      </c>
      <c r="E77" s="358"/>
      <c r="F77" s="185" t="s">
        <v>453</v>
      </c>
      <c r="G77" s="185" t="s">
        <v>58</v>
      </c>
      <c r="H77" s="185" t="s">
        <v>51</v>
      </c>
      <c r="I77" s="185" t="s">
        <v>8</v>
      </c>
      <c r="J77" s="185" t="s">
        <v>48</v>
      </c>
      <c r="K77" s="185" t="s">
        <v>49</v>
      </c>
      <c r="L77" s="185" t="s">
        <v>50</v>
      </c>
    </row>
    <row r="78" spans="1:16" s="49" customFormat="1" ht="131.25" customHeight="1">
      <c r="A78" s="50"/>
      <c r="B78" s="400" t="str">
        <f>'5. SPEC BULK'!C40</f>
        <v>ĐỊNH VỊ HÌNH IN GIỮA TRƯỚC DƯỚI CỔ GIỮA TRƯỚC</v>
      </c>
      <c r="C78" s="401"/>
      <c r="D78" s="359" t="s">
        <v>567</v>
      </c>
      <c r="E78" s="360"/>
      <c r="F78" s="186" t="str">
        <f>'5. SPEC BULK'!I40</f>
        <v>1/8 in</v>
      </c>
      <c r="G78" s="186" t="str">
        <f>'5. SPEC BULK'!J40</f>
        <v>3 in</v>
      </c>
      <c r="H78" s="186" t="str">
        <f>'5. SPEC BULK'!K40</f>
        <v>3 1/8 in</v>
      </c>
      <c r="I78" s="186" t="str">
        <f>'5. SPEC BULK'!L40</f>
        <v>3 1/4 in</v>
      </c>
      <c r="J78" s="186" t="str">
        <f>'5. SPEC BULK'!M40</f>
        <v>3 3/8 in</v>
      </c>
      <c r="K78" s="186" t="str">
        <f>'5. SPEC BULK'!N40</f>
        <v>3 1/2 in</v>
      </c>
      <c r="L78" s="186" t="str">
        <f>'5. SPEC BULK'!O40</f>
        <v>3 5/8 in</v>
      </c>
      <c r="N78" s="90"/>
      <c r="O78" s="90"/>
      <c r="P78" s="90"/>
    </row>
    <row r="79" spans="1:16" s="49" customFormat="1" ht="160.80000000000001" customHeight="1">
      <c r="A79" s="50"/>
      <c r="B79" s="400" t="str">
        <f>'5. SPEC BULK'!C41</f>
        <v>VỊ TRÍ ĐẶT HÌNH IN TẠI TAY TRÁI NGƯỜI MẶC TỪ ĐƯỜNG MAY BO TAY</v>
      </c>
      <c r="C79" s="401"/>
      <c r="D79" s="359" t="s">
        <v>798</v>
      </c>
      <c r="E79" s="360"/>
      <c r="F79" s="186" t="str">
        <f>'5. SPEC BULK'!I41</f>
        <v>0 in</v>
      </c>
      <c r="G79" s="186" t="str">
        <f>'5. SPEC BULK'!J41</f>
        <v>1 1/8 in</v>
      </c>
      <c r="H79" s="186" t="str">
        <f>'5. SPEC BULK'!K41</f>
        <v>1 1/8 in</v>
      </c>
      <c r="I79" s="186" t="str">
        <f>'5. SPEC BULK'!L41</f>
        <v>1 1/8 in</v>
      </c>
      <c r="J79" s="186" t="str">
        <f>'5. SPEC BULK'!M41</f>
        <v>1 1/8 in</v>
      </c>
      <c r="K79" s="186" t="str">
        <f>'5. SPEC BULK'!N41</f>
        <v>1 1/8 in</v>
      </c>
      <c r="L79" s="186" t="str">
        <f>'5. SPEC BULK'!O41</f>
        <v>1 1/8 in</v>
      </c>
      <c r="N79" s="90"/>
      <c r="O79" s="90"/>
      <c r="P79" s="90"/>
    </row>
    <row r="80" spans="1:16" s="49" customFormat="1" ht="131.25" customHeight="1">
      <c r="A80" s="50"/>
      <c r="B80" s="400" t="str">
        <f>'5. SPEC BULK'!C42</f>
        <v>VỊ TRÍ ĐẶT HÌNH IN TẠI TAY TRÁI NGƯỜI MẶC TỪ ĐƯỜNG GẤP TAY</v>
      </c>
      <c r="C80" s="401"/>
      <c r="D80" s="359" t="s">
        <v>798</v>
      </c>
      <c r="E80" s="360"/>
      <c r="F80" s="186" t="str">
        <f>'5. SPEC BULK'!I42</f>
        <v>0 in</v>
      </c>
      <c r="G80" s="186" t="str">
        <f>'5. SPEC BULK'!J42</f>
        <v>3/4 in</v>
      </c>
      <c r="H80" s="186" t="str">
        <f>'5. SPEC BULK'!K42</f>
        <v>3/4 in</v>
      </c>
      <c r="I80" s="186" t="str">
        <f>'5. SPEC BULK'!L42</f>
        <v>3/4 in</v>
      </c>
      <c r="J80" s="186" t="str">
        <f>'5. SPEC BULK'!M42</f>
        <v>3/4 in</v>
      </c>
      <c r="K80" s="186" t="str">
        <f>'5. SPEC BULK'!N42</f>
        <v>3/4 in</v>
      </c>
      <c r="L80" s="186" t="str">
        <f>'5. SPEC BULK'!O42</f>
        <v>3/4 in</v>
      </c>
      <c r="N80" s="90"/>
      <c r="O80" s="90"/>
      <c r="P80" s="90"/>
    </row>
    <row r="81" spans="1:16" s="189" customFormat="1" ht="73.05" customHeight="1">
      <c r="A81" s="189">
        <v>2</v>
      </c>
      <c r="B81" s="190" t="s">
        <v>343</v>
      </c>
      <c r="C81" s="414" t="s">
        <v>377</v>
      </c>
      <c r="D81" s="414"/>
      <c r="E81" s="414"/>
      <c r="F81" s="414"/>
      <c r="G81" s="414"/>
      <c r="H81" s="414"/>
      <c r="I81" s="414"/>
      <c r="J81" s="414"/>
      <c r="K81" s="193"/>
      <c r="L81" s="192"/>
      <c r="M81" s="192"/>
      <c r="N81" s="192"/>
      <c r="O81" s="192"/>
      <c r="P81" s="192"/>
    </row>
    <row r="82" spans="1:16" s="38" customFormat="1" ht="39.6" hidden="1" customHeight="1">
      <c r="B82" s="369" t="s">
        <v>41</v>
      </c>
      <c r="C82" s="370"/>
      <c r="D82" s="370"/>
      <c r="E82" s="370"/>
      <c r="F82" s="370"/>
      <c r="G82" s="370"/>
      <c r="H82" s="370"/>
      <c r="I82" s="371"/>
      <c r="J82" s="37"/>
      <c r="K82" s="88"/>
      <c r="L82" s="37"/>
      <c r="M82" s="37"/>
      <c r="N82" s="37"/>
      <c r="O82" s="37"/>
      <c r="P82" s="37"/>
    </row>
    <row r="83" spans="1:16" s="38" customFormat="1" ht="39.6" hidden="1" customHeight="1">
      <c r="B83" s="138" t="s">
        <v>34</v>
      </c>
      <c r="C83" s="405" t="s">
        <v>356</v>
      </c>
      <c r="D83" s="406"/>
      <c r="E83" s="406"/>
      <c r="F83" s="406"/>
      <c r="G83" s="406"/>
      <c r="H83" s="406"/>
      <c r="I83" s="407"/>
      <c r="J83" s="37"/>
      <c r="K83" s="37"/>
      <c r="L83" s="37"/>
      <c r="M83" s="37"/>
      <c r="N83" s="37"/>
      <c r="O83" s="37"/>
      <c r="P83" s="37"/>
    </row>
    <row r="84" spans="1:16" s="38" customFormat="1" ht="36" hidden="1">
      <c r="B84" s="139" t="e">
        <f>#REF!</f>
        <v>#REF!</v>
      </c>
      <c r="C84" s="405" t="s">
        <v>326</v>
      </c>
      <c r="D84" s="406"/>
      <c r="E84" s="406"/>
      <c r="F84" s="406"/>
      <c r="G84" s="406"/>
      <c r="H84" s="406"/>
      <c r="I84" s="407"/>
      <c r="J84" s="37"/>
      <c r="K84" s="37"/>
      <c r="L84" s="37"/>
      <c r="M84" s="37"/>
      <c r="N84" s="37"/>
      <c r="O84" s="37"/>
      <c r="P84" s="37"/>
    </row>
    <row r="85" spans="1:16" s="38" customFormat="1" ht="39.6" hidden="1" customHeight="1">
      <c r="B85" s="139" t="str">
        <f>$D$22</f>
        <v>RAINFOREST</v>
      </c>
      <c r="C85" s="405" t="s">
        <v>355</v>
      </c>
      <c r="D85" s="406"/>
      <c r="E85" s="406"/>
      <c r="F85" s="406"/>
      <c r="G85" s="406"/>
      <c r="H85" s="406"/>
      <c r="I85" s="407"/>
      <c r="J85" s="37"/>
      <c r="K85" s="37"/>
      <c r="L85" s="37"/>
      <c r="M85" s="37"/>
      <c r="N85" s="37"/>
      <c r="O85" s="37"/>
      <c r="P85" s="37"/>
    </row>
    <row r="86" spans="1:16" s="38" customFormat="1" ht="42" hidden="1" customHeight="1">
      <c r="B86" s="402" t="s">
        <v>61</v>
      </c>
      <c r="C86" s="403"/>
      <c r="D86" s="403"/>
      <c r="E86" s="403"/>
      <c r="F86" s="403"/>
      <c r="G86" s="403"/>
      <c r="H86" s="403"/>
      <c r="I86" s="404"/>
      <c r="J86" s="37"/>
      <c r="K86" s="37"/>
      <c r="L86" s="368"/>
      <c r="M86" s="37"/>
      <c r="N86" s="37"/>
      <c r="O86" s="37"/>
      <c r="P86" s="37"/>
    </row>
    <row r="87" spans="1:16" s="38" customFormat="1" ht="27" hidden="1">
      <c r="B87" s="398"/>
      <c r="C87" s="399"/>
      <c r="D87" s="357" t="s">
        <v>47</v>
      </c>
      <c r="E87" s="358"/>
      <c r="F87" s="185" t="s">
        <v>58</v>
      </c>
      <c r="G87" s="185" t="s">
        <v>51</v>
      </c>
      <c r="H87" s="185" t="s">
        <v>8</v>
      </c>
      <c r="I87" s="185" t="s">
        <v>48</v>
      </c>
      <c r="J87" s="185" t="s">
        <v>49</v>
      </c>
      <c r="K87" s="185" t="s">
        <v>50</v>
      </c>
      <c r="L87" s="368"/>
      <c r="M87" s="37"/>
      <c r="N87" s="37"/>
      <c r="O87" s="37"/>
      <c r="P87" s="37"/>
    </row>
    <row r="88" spans="1:16" s="38" customFormat="1" ht="138.75" hidden="1" customHeight="1">
      <c r="B88" s="415" t="s">
        <v>352</v>
      </c>
      <c r="C88" s="416"/>
      <c r="D88" s="411" t="s">
        <v>353</v>
      </c>
      <c r="E88" s="413"/>
      <c r="F88" s="186"/>
      <c r="G88" s="186"/>
      <c r="H88" s="186" t="s">
        <v>346</v>
      </c>
      <c r="I88" s="186"/>
      <c r="J88" s="186"/>
      <c r="K88" s="186"/>
      <c r="L88" s="368"/>
      <c r="M88" s="37"/>
      <c r="N88" s="37"/>
      <c r="O88" s="37"/>
      <c r="P88" s="37"/>
    </row>
    <row r="89" spans="1:16" s="38" customFormat="1" ht="138.75" hidden="1" customHeight="1">
      <c r="B89" s="417"/>
      <c r="C89" s="418"/>
      <c r="D89" s="411" t="s">
        <v>354</v>
      </c>
      <c r="E89" s="413"/>
      <c r="F89" s="186"/>
      <c r="G89" s="186"/>
      <c r="H89" s="186" t="s">
        <v>347</v>
      </c>
      <c r="I89" s="186"/>
      <c r="J89" s="186"/>
      <c r="K89" s="186"/>
      <c r="L89" s="368"/>
      <c r="M89" s="37"/>
      <c r="N89" s="37"/>
      <c r="O89" s="37"/>
      <c r="P89" s="37"/>
    </row>
    <row r="90" spans="1:16" s="38" customFormat="1" ht="128.1" hidden="1" customHeight="1">
      <c r="B90" s="419" t="s">
        <v>358</v>
      </c>
      <c r="C90" s="420"/>
      <c r="D90" s="411" t="s">
        <v>357</v>
      </c>
      <c r="E90" s="412"/>
      <c r="F90" s="412"/>
      <c r="G90" s="412"/>
      <c r="H90" s="412"/>
      <c r="I90" s="412"/>
      <c r="J90" s="412"/>
      <c r="K90" s="413"/>
      <c r="L90" s="368"/>
      <c r="M90" s="37"/>
      <c r="N90" s="37"/>
      <c r="O90" s="37"/>
      <c r="P90" s="37"/>
    </row>
    <row r="91" spans="1:16" s="189" customFormat="1" ht="72" customHeight="1">
      <c r="A91" s="189">
        <v>3</v>
      </c>
      <c r="B91" s="190" t="s">
        <v>341</v>
      </c>
      <c r="C91" s="191" t="s">
        <v>904</v>
      </c>
      <c r="D91" s="190"/>
      <c r="E91" s="191"/>
      <c r="F91" s="190"/>
      <c r="G91" s="192"/>
      <c r="H91" s="192"/>
      <c r="I91" s="192"/>
      <c r="J91" s="192"/>
      <c r="K91" s="193"/>
      <c r="L91" s="368"/>
      <c r="M91" s="192"/>
      <c r="N91" s="192"/>
      <c r="O91" s="192"/>
      <c r="P91" s="192"/>
    </row>
    <row r="92" spans="1:16" s="84" customFormat="1" ht="34.5" hidden="1" customHeight="1">
      <c r="A92" s="38"/>
      <c r="B92" s="36" t="s">
        <v>34</v>
      </c>
      <c r="C92" s="395" t="s">
        <v>62</v>
      </c>
      <c r="D92" s="396"/>
      <c r="E92" s="396"/>
      <c r="F92" s="396"/>
      <c r="G92" s="396"/>
      <c r="H92" s="396"/>
      <c r="I92" s="397"/>
      <c r="J92" s="37"/>
      <c r="K92" s="37"/>
      <c r="L92" s="37"/>
      <c r="M92" s="37"/>
      <c r="N92" s="37"/>
      <c r="O92" s="37"/>
      <c r="P92" s="37"/>
    </row>
    <row r="93" spans="1:16" s="84" customFormat="1" ht="62.25" hidden="1" customHeight="1">
      <c r="A93" s="38"/>
      <c r="B93" s="98" t="e">
        <f>#REF!</f>
        <v>#REF!</v>
      </c>
      <c r="C93" s="372" t="e">
        <f>"THEO SHADEBAND DUYỆT MÀU " &amp;B93&amp;" DỰ KIẾN CHUYỂN 10/4/23"</f>
        <v>#REF!</v>
      </c>
      <c r="D93" s="373"/>
      <c r="E93" s="373"/>
      <c r="F93" s="373"/>
      <c r="G93" s="373"/>
      <c r="H93" s="373"/>
      <c r="I93" s="374"/>
      <c r="J93" s="37"/>
      <c r="K93" s="37"/>
      <c r="L93" s="37"/>
      <c r="M93" s="37"/>
      <c r="N93" s="37"/>
    </row>
    <row r="94" spans="1:16" s="90" customFormat="1" ht="33.75" customHeight="1">
      <c r="A94" s="89"/>
      <c r="B94" s="89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</row>
    <row r="95" spans="1:16" s="18" customFormat="1" ht="29.25" customHeight="1">
      <c r="B95" s="57" t="s">
        <v>69</v>
      </c>
      <c r="C95" s="35"/>
      <c r="D95" s="23"/>
      <c r="E95" s="23"/>
      <c r="G95" s="85"/>
      <c r="M95" s="87"/>
      <c r="N95" s="86"/>
      <c r="O95" s="86"/>
      <c r="P95" s="87"/>
    </row>
    <row r="96" spans="1:16" s="2" customFormat="1" ht="35.25" customHeight="1">
      <c r="A96" s="132">
        <v>1</v>
      </c>
      <c r="B96" s="133" t="s">
        <v>82</v>
      </c>
      <c r="C96" s="132"/>
      <c r="D96" s="132"/>
      <c r="G96" s="6"/>
      <c r="M96" s="121"/>
      <c r="N96" s="134"/>
      <c r="O96" s="134"/>
      <c r="P96" s="121"/>
    </row>
    <row r="97" spans="1:16" s="18" customFormat="1" ht="35.25" customHeight="1">
      <c r="A97" s="8">
        <v>2</v>
      </c>
      <c r="B97" s="135" t="s">
        <v>128</v>
      </c>
      <c r="C97" s="35"/>
      <c r="D97" s="35"/>
      <c r="G97" s="85"/>
      <c r="M97" s="87"/>
      <c r="N97" s="86"/>
      <c r="O97" s="86"/>
      <c r="P97" s="87"/>
    </row>
    <row r="98" spans="1:16" s="84" customFormat="1" ht="35.25" hidden="1" customHeight="1">
      <c r="A98" s="38" t="s">
        <v>83</v>
      </c>
      <c r="B98" s="99"/>
      <c r="C98" s="38"/>
      <c r="D98" s="38"/>
      <c r="G98" s="37"/>
      <c r="M98" s="66"/>
      <c r="N98" s="92"/>
      <c r="O98" s="92"/>
      <c r="P98" s="66"/>
    </row>
    <row r="99" spans="1:16" s="10" customFormat="1" ht="32.4">
      <c r="A99" s="8"/>
      <c r="B99" s="93" t="s">
        <v>52</v>
      </c>
      <c r="C99" s="39" t="s">
        <v>58</v>
      </c>
      <c r="D99" s="39" t="s">
        <v>51</v>
      </c>
      <c r="E99" s="39" t="s">
        <v>8</v>
      </c>
      <c r="F99" s="39" t="s">
        <v>48</v>
      </c>
      <c r="G99" s="39" t="s">
        <v>49</v>
      </c>
      <c r="H99" s="39" t="s">
        <v>50</v>
      </c>
      <c r="I99" s="75" t="s">
        <v>566</v>
      </c>
      <c r="J99" s="94" t="s">
        <v>9</v>
      </c>
      <c r="L99" s="95"/>
      <c r="M99" s="96"/>
      <c r="N99" s="96"/>
      <c r="O99" s="95"/>
    </row>
    <row r="100" spans="1:16" s="10" customFormat="1" ht="32.4">
      <c r="A100" s="8"/>
      <c r="B100" s="93" t="s">
        <v>53</v>
      </c>
      <c r="C100" s="32">
        <f>F38</f>
        <v>19</v>
      </c>
      <c r="D100" s="32">
        <f t="shared" ref="D100:H100" si="41">G38</f>
        <v>59</v>
      </c>
      <c r="E100" s="32">
        <f t="shared" si="41"/>
        <v>154</v>
      </c>
      <c r="F100" s="32">
        <f t="shared" si="41"/>
        <v>176</v>
      </c>
      <c r="G100" s="32">
        <f t="shared" si="41"/>
        <v>96</v>
      </c>
      <c r="H100" s="32">
        <f t="shared" si="41"/>
        <v>31</v>
      </c>
      <c r="I100" s="32">
        <v>0</v>
      </c>
      <c r="J100" s="32">
        <f>SUM(C100:I100)</f>
        <v>535</v>
      </c>
      <c r="L100" s="95"/>
      <c r="M100" s="96"/>
      <c r="N100" s="96"/>
      <c r="O100" s="95"/>
    </row>
    <row r="101" spans="1:16" ht="111" customHeight="1">
      <c r="A101" s="103"/>
      <c r="B101" s="283" t="s">
        <v>796</v>
      </c>
      <c r="C101" s="103"/>
      <c r="D101" s="103"/>
      <c r="E101" s="103"/>
      <c r="F101" s="103"/>
      <c r="G101" s="102"/>
      <c r="H101" s="103"/>
      <c r="I101" s="103"/>
      <c r="J101" s="103"/>
      <c r="K101" s="103"/>
      <c r="L101" s="103"/>
      <c r="M101" s="103"/>
      <c r="N101" s="103"/>
      <c r="O101" s="103"/>
      <c r="P101" s="103"/>
    </row>
    <row r="102" spans="1:16" ht="38.4">
      <c r="A102" s="103"/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</row>
    <row r="103" spans="1:16" ht="132.75" customHeight="1">
      <c r="A103" s="103"/>
      <c r="B103" s="168"/>
      <c r="C103" s="170"/>
      <c r="D103" s="169"/>
      <c r="E103" s="103"/>
      <c r="F103" s="103"/>
      <c r="G103" s="102"/>
      <c r="H103" s="103"/>
      <c r="I103" s="103"/>
      <c r="J103" s="103"/>
      <c r="K103" s="103"/>
      <c r="L103" s="103"/>
      <c r="M103" s="103"/>
      <c r="N103" s="103"/>
      <c r="O103" s="103"/>
      <c r="P103" s="103"/>
    </row>
    <row r="104" spans="1:16" ht="53.55" customHeight="1">
      <c r="A104" s="103"/>
      <c r="B104" s="120"/>
      <c r="C104" s="137"/>
      <c r="D104" s="103"/>
      <c r="E104" s="103"/>
      <c r="F104" s="103"/>
      <c r="G104" s="102"/>
      <c r="H104" s="103"/>
      <c r="I104" s="103"/>
      <c r="J104" s="103"/>
      <c r="K104" s="103"/>
      <c r="L104" s="103"/>
      <c r="M104" s="103"/>
      <c r="N104" s="103"/>
      <c r="O104" s="103"/>
      <c r="P104" s="103"/>
    </row>
  </sheetData>
  <autoFilter ref="A54:Q67" xr:uid="{00000000-0001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9">
    <mergeCell ref="B67:E67"/>
    <mergeCell ref="H67:I67"/>
    <mergeCell ref="B65:E65"/>
    <mergeCell ref="H65:I65"/>
    <mergeCell ref="B66:E66"/>
    <mergeCell ref="H66:I66"/>
    <mergeCell ref="H56:I56"/>
    <mergeCell ref="H63:I63"/>
    <mergeCell ref="H57:I57"/>
    <mergeCell ref="B64:E64"/>
    <mergeCell ref="H64:I64"/>
    <mergeCell ref="D40:P40"/>
    <mergeCell ref="A61:E61"/>
    <mergeCell ref="H61:I61"/>
    <mergeCell ref="B57:E57"/>
    <mergeCell ref="N41:P41"/>
    <mergeCell ref="A41:C41"/>
    <mergeCell ref="B49:C49"/>
    <mergeCell ref="A42:P42"/>
    <mergeCell ref="A47:P47"/>
    <mergeCell ref="N43:P43"/>
    <mergeCell ref="N46:P46"/>
    <mergeCell ref="B48:C48"/>
    <mergeCell ref="B52:C52"/>
    <mergeCell ref="N49:P49"/>
    <mergeCell ref="H54:I54"/>
    <mergeCell ref="B55:E55"/>
    <mergeCell ref="A54:E54"/>
    <mergeCell ref="D90:K90"/>
    <mergeCell ref="C81:J81"/>
    <mergeCell ref="C83:I83"/>
    <mergeCell ref="C85:I85"/>
    <mergeCell ref="B86:I86"/>
    <mergeCell ref="B87:C87"/>
    <mergeCell ref="D87:E87"/>
    <mergeCell ref="D89:E89"/>
    <mergeCell ref="B88:C89"/>
    <mergeCell ref="B90:C90"/>
    <mergeCell ref="D88:E88"/>
    <mergeCell ref="C84:I84"/>
    <mergeCell ref="B58:E58"/>
    <mergeCell ref="H55:I55"/>
    <mergeCell ref="B56:E56"/>
    <mergeCell ref="B76:I76"/>
    <mergeCell ref="B71:I71"/>
    <mergeCell ref="C72:I72"/>
    <mergeCell ref="B80:C80"/>
    <mergeCell ref="D80:E80"/>
    <mergeCell ref="C73:I73"/>
    <mergeCell ref="B78:C78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5:M8"/>
    <mergeCell ref="D12:E12"/>
    <mergeCell ref="B46:C46"/>
    <mergeCell ref="A50:P50"/>
    <mergeCell ref="N51:P51"/>
    <mergeCell ref="N52:P52"/>
    <mergeCell ref="B51:C51"/>
    <mergeCell ref="N48:P48"/>
    <mergeCell ref="B102:P102"/>
    <mergeCell ref="D77:E77"/>
    <mergeCell ref="D79:E79"/>
    <mergeCell ref="D78:E78"/>
    <mergeCell ref="H58:I58"/>
    <mergeCell ref="B59:E59"/>
    <mergeCell ref="H59:I59"/>
    <mergeCell ref="B62:E62"/>
    <mergeCell ref="H62:I62"/>
    <mergeCell ref="B63:E63"/>
    <mergeCell ref="L86:L91"/>
    <mergeCell ref="B82:I82"/>
    <mergeCell ref="C93:I93"/>
    <mergeCell ref="C92:I92"/>
    <mergeCell ref="B77:C77"/>
    <mergeCell ref="B79:C79"/>
    <mergeCell ref="N45:P45"/>
    <mergeCell ref="A43:A45"/>
    <mergeCell ref="B43:C45"/>
    <mergeCell ref="D43:D45"/>
    <mergeCell ref="E43:E45"/>
    <mergeCell ref="N44:P44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2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92"/>
  <sheetViews>
    <sheetView view="pageBreakPreview" topLeftCell="A18" zoomScale="40" zoomScaleNormal="40" zoomScaleSheetLayoutView="40" zoomScalePageLayoutView="25" workbookViewId="0">
      <selection activeCell="G28" sqref="G28"/>
    </sheetView>
  </sheetViews>
  <sheetFormatPr defaultColWidth="9.21875" defaultRowHeight="24"/>
  <cols>
    <col min="1" max="1" width="60.21875" style="111" customWidth="1"/>
    <col min="2" max="2" width="213.5546875" style="111" customWidth="1"/>
    <col min="3" max="4" width="80" style="111" hidden="1" customWidth="1"/>
    <col min="5" max="6" width="9.21875" style="112"/>
    <col min="7" max="7" width="19.77734375" style="112" bestFit="1" customWidth="1"/>
    <col min="8" max="16384" width="9.21875" style="112"/>
  </cols>
  <sheetData>
    <row r="1" spans="1:7" s="104" customFormat="1" ht="36">
      <c r="A1" s="101"/>
      <c r="B1" s="225"/>
      <c r="C1" s="225"/>
      <c r="D1" s="225"/>
    </row>
    <row r="2" spans="1:7" s="104" customFormat="1" ht="37.5" customHeight="1">
      <c r="A2" s="101" t="str">
        <f>'1. CUTTING DOCKET'!$B$6</f>
        <v xml:space="preserve">JOB NUMBER:  </v>
      </c>
      <c r="B2" s="100" t="str">
        <f>'1. CUTTING DOCKET'!$D$6</f>
        <v>A15 FW24 G2719</v>
      </c>
      <c r="C2" s="225"/>
      <c r="D2" s="225"/>
    </row>
    <row r="3" spans="1:7" s="104" customFormat="1" ht="37.5" customHeight="1">
      <c r="A3" s="100" t="str">
        <f>'1. CUTTING DOCKET'!$B$7</f>
        <v xml:space="preserve">STYLE NUMBER: </v>
      </c>
      <c r="B3" s="100" t="str">
        <f>'1. CUTTING DOCKET'!$D$7</f>
        <v>MASCH000</v>
      </c>
      <c r="C3" s="225"/>
      <c r="D3" s="225"/>
    </row>
    <row r="4" spans="1:7" s="104" customFormat="1" ht="39.75" customHeight="1">
      <c r="A4" s="100" t="str">
        <f>'1. CUTTING DOCKET'!$B$8</f>
        <v xml:space="preserve">STYLE NAME : </v>
      </c>
      <c r="B4" s="100" t="str">
        <f>'1. CUTTING DOCKET'!$D$8</f>
        <v>Sonny Hoodie</v>
      </c>
      <c r="C4" s="225"/>
      <c r="D4" s="225"/>
    </row>
    <row r="5" spans="1:7" s="104" customFormat="1" ht="54">
      <c r="A5" s="105"/>
      <c r="B5" s="196" t="str">
        <f>'1. CUTTING DOCKET'!A42</f>
        <v>RAINFOREST</v>
      </c>
      <c r="C5" s="196" t="str">
        <f>'1. CUTTING DOCKET'!A47</f>
        <v>NAVY BLAZER</v>
      </c>
      <c r="D5" s="196" t="str">
        <f>'1. CUTTING DOCKET'!A50</f>
        <v>OATMEAL MELANGE</v>
      </c>
    </row>
    <row r="6" spans="1:7" s="107" customFormat="1" ht="40.5" customHeight="1">
      <c r="A6" s="106" t="s">
        <v>29</v>
      </c>
      <c r="B6" s="445" t="str">
        <f>'1. CUTTING DOCKET'!B48</f>
        <v>VTK5946-1B 100%COTTON 410GSM
40'S CM + 20'S CM + 10'S CD AA SIRO DK; 
1.31M/KG; CW: 185CM</v>
      </c>
      <c r="C6" s="446"/>
      <c r="D6" s="446"/>
    </row>
    <row r="7" spans="1:7" s="107" customFormat="1" ht="41.4">
      <c r="A7" s="108" t="s">
        <v>30</v>
      </c>
      <c r="B7" s="199" t="str">
        <f>$B$5</f>
        <v>RAINFOREST</v>
      </c>
      <c r="C7" s="206" t="str">
        <f>$C$5</f>
        <v>NAVY BLAZER</v>
      </c>
      <c r="D7" s="199" t="str">
        <f>$D$5</f>
        <v>OATMEAL MELANGE</v>
      </c>
    </row>
    <row r="8" spans="1:7" s="107" customFormat="1" ht="409.6" customHeight="1">
      <c r="A8" s="109" t="str">
        <f>'1. CUTTING DOCKET'!D48</f>
        <v>VẢI CHÍNH</v>
      </c>
      <c r="B8" s="226"/>
      <c r="C8" s="226"/>
      <c r="D8" s="200"/>
      <c r="G8" s="110"/>
    </row>
    <row r="9" spans="1:7" s="141" customFormat="1" ht="135" customHeight="1">
      <c r="A9" s="140" t="str">
        <f>'1. CUTTING DOCKET'!B46</f>
        <v>RIB 1X1_100% COTTON_SOLID_430_S0003 VTK5898-124CM</v>
      </c>
      <c r="B9" s="199" t="str">
        <f>$B$5</f>
        <v>RAINFOREST</v>
      </c>
      <c r="C9" s="206" t="str">
        <f>$C$5</f>
        <v>NAVY BLAZER</v>
      </c>
      <c r="D9" s="199" t="str">
        <f>$D$5</f>
        <v>OATMEAL MELANGE</v>
      </c>
    </row>
    <row r="10" spans="1:7" s="107" customFormat="1" ht="409.6" customHeight="1">
      <c r="A10" s="109" t="str">
        <f>'1. CUTTING DOCKET'!D46</f>
        <v>BO TAY/ LAI</v>
      </c>
      <c r="B10" s="226"/>
      <c r="C10" s="226"/>
      <c r="D10" s="200"/>
      <c r="G10" s="144"/>
    </row>
    <row r="11" spans="1:7" s="141" customFormat="1" ht="105.6" customHeight="1">
      <c r="A11" s="140" t="str">
        <f>'1. CUTTING DOCKET'!B55</f>
        <v>CHỈ 40/2 MAY CHÍNH + VẮT SỔ + THÊU MẮT CÁO</v>
      </c>
      <c r="B11" s="72" t="str">
        <f>$B$5</f>
        <v>RAINFOREST</v>
      </c>
      <c r="C11" s="72" t="str">
        <f>$C$5</f>
        <v>NAVY BLAZER</v>
      </c>
      <c r="D11" s="72" t="str">
        <f>$D$5</f>
        <v>OATMEAL MELANGE</v>
      </c>
    </row>
    <row r="12" spans="1:7" s="107" customFormat="1" ht="87" customHeight="1">
      <c r="A12" s="109" t="s">
        <v>334</v>
      </c>
      <c r="B12" s="229"/>
      <c r="C12" s="229"/>
      <c r="D12" s="109"/>
    </row>
    <row r="13" spans="1:7" s="141" customFormat="1" ht="120.6" customHeight="1">
      <c r="A13" s="140" t="str">
        <f>'1. CUTTING DOCKET'!$B$56</f>
        <v>ALD X NB NHÃN CHÍNH MASARYK,210518-100% COTTON</v>
      </c>
      <c r="B13" s="448" t="str">
        <f>'1. CUTTING DOCKET'!F57</f>
        <v>WHITE</v>
      </c>
      <c r="C13" s="453"/>
      <c r="D13" s="453"/>
    </row>
    <row r="14" spans="1:7" s="107" customFormat="1" ht="226.8" customHeight="1">
      <c r="A14" s="253" t="s">
        <v>561</v>
      </c>
      <c r="B14" s="450"/>
      <c r="C14" s="452"/>
      <c r="D14" s="452"/>
    </row>
    <row r="15" spans="1:7" s="141" customFormat="1" ht="67.5" customHeight="1">
      <c r="A15" s="140" t="str">
        <f>'1. CUTTING DOCKET'!B57</f>
        <v>NHÃN THÀNH PHẦN 100% COTTON ALD-COO-612</v>
      </c>
      <c r="B15" s="448" t="str">
        <f>'1. CUTTING DOCKET'!F57</f>
        <v>WHITE</v>
      </c>
      <c r="C15" s="453"/>
      <c r="D15" s="453"/>
    </row>
    <row r="16" spans="1:7" s="107" customFormat="1" ht="342.6" customHeight="1">
      <c r="A16" s="178" t="s">
        <v>323</v>
      </c>
      <c r="B16" s="450"/>
      <c r="C16" s="452"/>
      <c r="D16" s="452"/>
    </row>
    <row r="17" spans="1:4" s="107" customFormat="1" ht="66" customHeight="1">
      <c r="A17" s="140" t="str">
        <f>'1. CUTTING DOCKET'!$B$59</f>
        <v xml:space="preserve">DÂY LUỒN COTTON TRÒN </v>
      </c>
      <c r="B17" s="230" t="str">
        <f>B9</f>
        <v>RAINFOREST</v>
      </c>
      <c r="C17" s="230" t="str">
        <f t="shared" ref="C17:D19" si="0">C9</f>
        <v>NAVY BLAZER</v>
      </c>
      <c r="D17" s="230" t="str">
        <f t="shared" si="0"/>
        <v>OATMEAL MELANGE</v>
      </c>
    </row>
    <row r="18" spans="1:4" s="107" customFormat="1" ht="138.75" customHeight="1">
      <c r="A18" s="179" t="s">
        <v>452</v>
      </c>
      <c r="B18" s="227"/>
      <c r="C18" s="227"/>
      <c r="D18" s="227"/>
    </row>
    <row r="19" spans="1:4" s="107" customFormat="1" ht="41.4" hidden="1">
      <c r="A19" s="140" t="e">
        <f>'1. CUTTING DOCKET'!#REF!</f>
        <v>#REF!</v>
      </c>
      <c r="B19" s="230" t="str">
        <f>B11</f>
        <v>RAINFOREST</v>
      </c>
      <c r="C19" s="230" t="str">
        <f t="shared" si="0"/>
        <v>NAVY BLAZER</v>
      </c>
      <c r="D19" s="230" t="str">
        <f t="shared" si="0"/>
        <v>OATMEAL MELANGE</v>
      </c>
    </row>
    <row r="20" spans="1:4" s="107" customFormat="1" ht="127.5" hidden="1" customHeight="1">
      <c r="A20" s="179" t="s">
        <v>332</v>
      </c>
      <c r="B20" s="227"/>
      <c r="C20" s="227"/>
      <c r="D20" s="227"/>
    </row>
    <row r="21" spans="1:4" s="107" customFormat="1" ht="74.25" hidden="1" customHeight="1">
      <c r="A21" s="140" t="e">
        <f>'1. CUTTING DOCKET'!#REF!</f>
        <v>#REF!</v>
      </c>
      <c r="B21" s="448" t="e">
        <f>'1. CUTTING DOCKET'!#REF!</f>
        <v>#REF!</v>
      </c>
      <c r="C21" s="449"/>
      <c r="D21" s="197"/>
    </row>
    <row r="22" spans="1:4" s="107" customFormat="1" ht="151.05000000000001" hidden="1" customHeight="1">
      <c r="A22" s="179" t="s">
        <v>344</v>
      </c>
      <c r="B22" s="450"/>
      <c r="C22" s="451"/>
      <c r="D22" s="198"/>
    </row>
    <row r="23" spans="1:4" s="107" customFormat="1" ht="86.1" hidden="1" customHeight="1">
      <c r="A23" s="106" t="e">
        <f>'1. CUTTING DOCKET'!#REF!</f>
        <v>#REF!</v>
      </c>
      <c r="B23" s="72" t="e">
        <f>'1. CUTTING DOCKET'!#REF!</f>
        <v>#REF!</v>
      </c>
      <c r="C23" s="72" t="e">
        <f>'1. CUTTING DOCKET'!#REF!</f>
        <v>#REF!</v>
      </c>
      <c r="D23" s="72"/>
    </row>
    <row r="24" spans="1:4" s="107" customFormat="1" ht="185.1" hidden="1" customHeight="1">
      <c r="B24" s="119" t="s">
        <v>131</v>
      </c>
      <c r="C24" s="119" t="s">
        <v>131</v>
      </c>
      <c r="D24" s="119"/>
    </row>
    <row r="25" spans="1:4" s="107" customFormat="1" ht="82.8">
      <c r="A25" s="106" t="str">
        <f>'1. CUTTING DOCKET'!$B$58</f>
        <v>NHÃN SƯỜN NGOÀI  ALD-ML02</v>
      </c>
      <c r="B25" s="439" t="str">
        <f>'1. CUTTING DOCKET'!F58</f>
        <v>WHITE</v>
      </c>
      <c r="C25" s="440"/>
      <c r="D25" s="440"/>
    </row>
    <row r="26" spans="1:4" s="107" customFormat="1" ht="151.05000000000001" customHeight="1">
      <c r="A26" s="194" t="s">
        <v>132</v>
      </c>
      <c r="B26" s="454"/>
      <c r="C26" s="455"/>
      <c r="D26" s="455"/>
    </row>
    <row r="27" spans="1:4" s="107" customFormat="1" ht="108" customHeight="1">
      <c r="A27" s="140" t="s">
        <v>339</v>
      </c>
      <c r="B27" s="439" t="s">
        <v>72</v>
      </c>
      <c r="C27" s="440"/>
      <c r="D27" s="441"/>
    </row>
    <row r="28" spans="1:4" s="107" customFormat="1" ht="409.6" customHeight="1">
      <c r="A28" s="179" t="s">
        <v>449</v>
      </c>
      <c r="B28" s="442"/>
      <c r="C28" s="443"/>
      <c r="D28" s="444"/>
    </row>
    <row r="29" spans="1:4" s="236" customFormat="1" ht="108" customHeight="1">
      <c r="A29" s="140" t="s">
        <v>337</v>
      </c>
      <c r="B29" s="439" t="s">
        <v>72</v>
      </c>
      <c r="C29" s="440"/>
      <c r="D29" s="441"/>
    </row>
    <row r="30" spans="1:4" s="107" customFormat="1" ht="240" customHeight="1">
      <c r="A30" s="179" t="s">
        <v>450</v>
      </c>
      <c r="B30" s="442"/>
      <c r="C30" s="443"/>
      <c r="D30" s="444"/>
    </row>
    <row r="31" spans="1:4" s="107" customFormat="1" ht="181.8" customHeight="1">
      <c r="A31" s="140" t="str">
        <f>'1. CUTTING DOCKET'!$B$64</f>
        <v>BAO POLYBAG Masaryk Large Poly Bag (15 X 18) - Recycled Material-ALD PB30-R</v>
      </c>
      <c r="B31" s="439" t="s">
        <v>60</v>
      </c>
      <c r="C31" s="440"/>
      <c r="D31" s="441"/>
    </row>
    <row r="32" spans="1:4" s="107" customFormat="1" ht="108" customHeight="1">
      <c r="A32" s="179"/>
      <c r="B32" s="442"/>
      <c r="C32" s="443"/>
      <c r="D32" s="444"/>
    </row>
    <row r="33" spans="1:4" s="107" customFormat="1" ht="108" customHeight="1">
      <c r="A33" s="140" t="s">
        <v>451</v>
      </c>
      <c r="B33" s="439" t="s">
        <v>46</v>
      </c>
      <c r="C33" s="440"/>
      <c r="D33" s="441"/>
    </row>
    <row r="34" spans="1:4" s="107" customFormat="1" ht="160.80000000000001" customHeight="1">
      <c r="A34" s="179"/>
      <c r="B34" s="442"/>
      <c r="C34" s="443"/>
      <c r="D34" s="444"/>
    </row>
    <row r="58" spans="9:15">
      <c r="O58" s="447"/>
    </row>
    <row r="59" spans="9:15">
      <c r="O59" s="447"/>
    </row>
    <row r="60" spans="9:15">
      <c r="O60" s="447"/>
    </row>
    <row r="61" spans="9:15">
      <c r="O61" s="447"/>
    </row>
    <row r="62" spans="9:15">
      <c r="I62" s="112" t="s">
        <v>130</v>
      </c>
      <c r="O62" s="447"/>
    </row>
    <row r="63" spans="9:15">
      <c r="O63" s="447"/>
    </row>
    <row r="64" spans="9:15">
      <c r="O64" s="447"/>
    </row>
    <row r="65" spans="15:15">
      <c r="O65" s="447"/>
    </row>
    <row r="66" spans="15:15">
      <c r="O66" s="447"/>
    </row>
    <row r="67" spans="15:15">
      <c r="O67" s="447"/>
    </row>
    <row r="68" spans="15:15">
      <c r="O68" s="447"/>
    </row>
    <row r="92" spans="2:4">
      <c r="B92" s="228"/>
      <c r="C92" s="228"/>
      <c r="D92" s="228"/>
    </row>
  </sheetData>
  <mergeCells count="18">
    <mergeCell ref="B6:D6"/>
    <mergeCell ref="O58:O68"/>
    <mergeCell ref="B21:C21"/>
    <mergeCell ref="B22:C22"/>
    <mergeCell ref="B14:D14"/>
    <mergeCell ref="B13:D13"/>
    <mergeCell ref="B15:D15"/>
    <mergeCell ref="B16:D16"/>
    <mergeCell ref="B26:D26"/>
    <mergeCell ref="B25:D25"/>
    <mergeCell ref="B27:D27"/>
    <mergeCell ref="B28:D28"/>
    <mergeCell ref="B34:D34"/>
    <mergeCell ref="B29:D29"/>
    <mergeCell ref="B30:D30"/>
    <mergeCell ref="B31:D31"/>
    <mergeCell ref="B32:D32"/>
    <mergeCell ref="B33:D33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4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A6D8-0CC9-47C0-B5F3-ECC5104B77A4}">
  <sheetPr>
    <pageSetUpPr fitToPage="1"/>
  </sheetPr>
  <dimension ref="A1:N39"/>
  <sheetViews>
    <sheetView view="pageBreakPreview" zoomScale="55" zoomScaleNormal="100" zoomScaleSheetLayoutView="55" workbookViewId="0">
      <selection activeCell="D7" sqref="D7"/>
    </sheetView>
  </sheetViews>
  <sheetFormatPr defaultColWidth="9.21875" defaultRowHeight="23.4"/>
  <cols>
    <col min="1" max="1" width="51" style="143" customWidth="1"/>
    <col min="2" max="2" width="54.21875" style="143" customWidth="1"/>
    <col min="3" max="3" width="21.44140625" style="143" customWidth="1"/>
    <col min="4" max="4" width="43.21875" style="143" customWidth="1"/>
    <col min="5" max="5" width="42.21875" style="143" customWidth="1"/>
    <col min="6" max="6" width="15" style="242" bestFit="1" customWidth="1"/>
    <col min="7" max="7" width="13.44140625" style="242" bestFit="1" customWidth="1"/>
    <col min="8" max="8" width="14.5546875" style="242" bestFit="1" customWidth="1"/>
    <col min="9" max="9" width="24.5546875" style="242" customWidth="1"/>
    <col min="10" max="10" width="22.44140625" style="143" bestFit="1" customWidth="1"/>
    <col min="11" max="11" width="13.21875" style="143" bestFit="1" customWidth="1"/>
    <col min="12" max="13" width="15.44140625" style="143" bestFit="1" customWidth="1"/>
    <col min="14" max="14" width="21.21875" style="143" bestFit="1" customWidth="1"/>
    <col min="15" max="16384" width="9.21875" style="143"/>
  </cols>
  <sheetData>
    <row r="1" spans="1:14" s="222" customFormat="1" ht="46.2">
      <c r="A1" s="221" t="str">
        <f>'1. CUTTING DOCKET'!D7</f>
        <v>MASCH000</v>
      </c>
      <c r="C1" s="223"/>
      <c r="D1" s="238" t="s">
        <v>558</v>
      </c>
      <c r="E1" s="224"/>
      <c r="F1" s="239"/>
      <c r="G1" s="239"/>
      <c r="H1" s="239"/>
      <c r="I1" s="239"/>
      <c r="J1" s="224"/>
      <c r="K1" s="224"/>
      <c r="L1" s="224"/>
      <c r="M1" s="224"/>
      <c r="N1" s="224"/>
    </row>
    <row r="2" spans="1:14" ht="70.2">
      <c r="A2" s="211" t="s">
        <v>329</v>
      </c>
      <c r="B2" s="211"/>
      <c r="C2" s="211" t="s">
        <v>331</v>
      </c>
      <c r="D2" s="211" t="s">
        <v>330</v>
      </c>
      <c r="E2" s="211"/>
      <c r="F2" s="211" t="s">
        <v>397</v>
      </c>
      <c r="G2" s="211" t="s">
        <v>120</v>
      </c>
      <c r="H2" s="211" t="s">
        <v>119</v>
      </c>
      <c r="I2" s="211" t="s">
        <v>557</v>
      </c>
      <c r="J2" s="211" t="s">
        <v>398</v>
      </c>
      <c r="K2" s="211" t="s">
        <v>399</v>
      </c>
      <c r="L2" s="211" t="s">
        <v>400</v>
      </c>
      <c r="M2" s="211" t="s">
        <v>401</v>
      </c>
      <c r="N2" s="211" t="s">
        <v>402</v>
      </c>
    </row>
    <row r="3" spans="1:14" s="210" customFormat="1" ht="60.75" customHeight="1">
      <c r="A3" s="212" t="s">
        <v>405</v>
      </c>
      <c r="B3" s="218" t="s">
        <v>327</v>
      </c>
      <c r="C3" s="207" t="s">
        <v>459</v>
      </c>
      <c r="D3" s="208" t="s">
        <v>460</v>
      </c>
      <c r="E3" s="219" t="s">
        <v>147</v>
      </c>
      <c r="F3" s="240" t="s">
        <v>521</v>
      </c>
      <c r="G3" s="240" t="s">
        <v>522</v>
      </c>
      <c r="H3" s="240" t="s">
        <v>523</v>
      </c>
      <c r="I3" s="241" t="s">
        <v>524</v>
      </c>
      <c r="J3" s="214"/>
      <c r="K3" s="215"/>
      <c r="L3" s="213"/>
      <c r="M3" s="213"/>
      <c r="N3" s="209"/>
    </row>
    <row r="4" spans="1:14" s="210" customFormat="1" ht="46.8">
      <c r="A4" s="212" t="s">
        <v>406</v>
      </c>
      <c r="B4" s="218" t="s">
        <v>384</v>
      </c>
      <c r="C4" s="207" t="s">
        <v>461</v>
      </c>
      <c r="D4" s="208" t="s">
        <v>462</v>
      </c>
      <c r="E4" s="219" t="s">
        <v>362</v>
      </c>
      <c r="F4" s="240" t="s">
        <v>521</v>
      </c>
      <c r="G4" s="240" t="s">
        <v>522</v>
      </c>
      <c r="H4" s="240" t="s">
        <v>523</v>
      </c>
      <c r="I4" s="241" t="s">
        <v>525</v>
      </c>
      <c r="J4" s="214"/>
      <c r="K4" s="215"/>
      <c r="L4" s="213"/>
      <c r="M4" s="213"/>
      <c r="N4" s="209"/>
    </row>
    <row r="5" spans="1:14" s="210" customFormat="1" ht="46.8">
      <c r="A5" s="212" t="s">
        <v>407</v>
      </c>
      <c r="B5" s="218" t="s">
        <v>116</v>
      </c>
      <c r="C5" s="207" t="s">
        <v>463</v>
      </c>
      <c r="D5" s="208" t="s">
        <v>464</v>
      </c>
      <c r="E5" s="219" t="s">
        <v>349</v>
      </c>
      <c r="F5" s="240" t="s">
        <v>526</v>
      </c>
      <c r="G5" s="240" t="s">
        <v>522</v>
      </c>
      <c r="H5" s="240" t="s">
        <v>527</v>
      </c>
      <c r="I5" s="241" t="s">
        <v>528</v>
      </c>
      <c r="J5" s="214"/>
      <c r="K5" s="216"/>
      <c r="L5" s="213"/>
      <c r="M5" s="213"/>
      <c r="N5" s="217"/>
    </row>
    <row r="6" spans="1:14" s="210" customFormat="1" ht="46.8">
      <c r="A6" s="212" t="s">
        <v>408</v>
      </c>
      <c r="B6" s="218" t="s">
        <v>115</v>
      </c>
      <c r="C6" s="207" t="s">
        <v>465</v>
      </c>
      <c r="D6" s="208" t="s">
        <v>464</v>
      </c>
      <c r="E6" s="219" t="s">
        <v>349</v>
      </c>
      <c r="F6" s="240" t="s">
        <v>526</v>
      </c>
      <c r="G6" s="240" t="s">
        <v>522</v>
      </c>
      <c r="H6" s="240" t="s">
        <v>527</v>
      </c>
      <c r="I6" s="241" t="s">
        <v>529</v>
      </c>
      <c r="J6" s="214"/>
      <c r="K6" s="215"/>
      <c r="L6" s="213"/>
      <c r="M6" s="213"/>
      <c r="N6" s="209"/>
    </row>
    <row r="7" spans="1:14" s="210" customFormat="1" ht="70.2">
      <c r="A7" s="212" t="s">
        <v>409</v>
      </c>
      <c r="B7" s="218" t="s">
        <v>113</v>
      </c>
      <c r="C7" s="207" t="s">
        <v>466</v>
      </c>
      <c r="D7" s="208" t="s">
        <v>467</v>
      </c>
      <c r="E7" s="219" t="s">
        <v>363</v>
      </c>
      <c r="F7" s="240" t="s">
        <v>526</v>
      </c>
      <c r="G7" s="240" t="s">
        <v>522</v>
      </c>
      <c r="H7" s="240" t="s">
        <v>530</v>
      </c>
      <c r="I7" s="241" t="s">
        <v>531</v>
      </c>
      <c r="J7" s="214"/>
      <c r="K7" s="215"/>
      <c r="L7" s="213"/>
      <c r="M7" s="213"/>
      <c r="N7" s="209"/>
    </row>
    <row r="8" spans="1:14" s="210" customFormat="1">
      <c r="A8" s="212" t="s">
        <v>410</v>
      </c>
      <c r="B8" s="218" t="s">
        <v>359</v>
      </c>
      <c r="C8" s="207" t="s">
        <v>468</v>
      </c>
      <c r="D8" s="209"/>
      <c r="E8" s="219"/>
      <c r="F8" s="240" t="s">
        <v>521</v>
      </c>
      <c r="G8" s="240" t="s">
        <v>532</v>
      </c>
      <c r="H8" s="240" t="s">
        <v>533</v>
      </c>
      <c r="I8" s="241" t="s">
        <v>534</v>
      </c>
      <c r="J8" s="214"/>
      <c r="K8" s="216"/>
      <c r="L8" s="213"/>
      <c r="M8" s="213"/>
      <c r="N8" s="217"/>
    </row>
    <row r="9" spans="1:14" s="210" customFormat="1" ht="45.6">
      <c r="A9" s="212" t="s">
        <v>411</v>
      </c>
      <c r="B9" s="218" t="s">
        <v>111</v>
      </c>
      <c r="C9" s="207" t="s">
        <v>469</v>
      </c>
      <c r="D9" s="208" t="s">
        <v>470</v>
      </c>
      <c r="E9" s="219" t="s">
        <v>328</v>
      </c>
      <c r="F9" s="240" t="s">
        <v>526</v>
      </c>
      <c r="G9" s="240" t="s">
        <v>522</v>
      </c>
      <c r="H9" s="240" t="s">
        <v>530</v>
      </c>
      <c r="I9" s="241" t="s">
        <v>535</v>
      </c>
      <c r="J9" s="214"/>
      <c r="K9" s="215"/>
      <c r="L9" s="213"/>
      <c r="M9" s="213"/>
      <c r="N9" s="209"/>
    </row>
    <row r="10" spans="1:14" s="210" customFormat="1" ht="46.8">
      <c r="A10" s="212" t="s">
        <v>412</v>
      </c>
      <c r="B10" s="218" t="s">
        <v>382</v>
      </c>
      <c r="C10" s="207" t="s">
        <v>471</v>
      </c>
      <c r="D10" s="208" t="s">
        <v>472</v>
      </c>
      <c r="E10" s="219" t="s">
        <v>364</v>
      </c>
      <c r="F10" s="240" t="s">
        <v>526</v>
      </c>
      <c r="G10" s="240" t="s">
        <v>522</v>
      </c>
      <c r="H10" s="240" t="s">
        <v>530</v>
      </c>
      <c r="I10" s="241" t="s">
        <v>536</v>
      </c>
      <c r="J10" s="214"/>
      <c r="K10" s="215"/>
      <c r="L10" s="213"/>
      <c r="M10" s="213"/>
      <c r="N10" s="209"/>
    </row>
    <row r="11" spans="1:14" s="210" customFormat="1" ht="70.2">
      <c r="A11" s="212" t="s">
        <v>413</v>
      </c>
      <c r="B11" s="218" t="s">
        <v>444</v>
      </c>
      <c r="C11" s="207" t="s">
        <v>473</v>
      </c>
      <c r="D11" s="208" t="s">
        <v>474</v>
      </c>
      <c r="E11" s="219" t="s">
        <v>365</v>
      </c>
      <c r="F11" s="240" t="s">
        <v>526</v>
      </c>
      <c r="G11" s="240" t="s">
        <v>532</v>
      </c>
      <c r="H11" s="240" t="s">
        <v>537</v>
      </c>
      <c r="I11" s="241" t="s">
        <v>538</v>
      </c>
      <c r="J11" s="214"/>
      <c r="K11" s="215"/>
      <c r="L11" s="213"/>
      <c r="M11" s="213"/>
      <c r="N11" s="209"/>
    </row>
    <row r="12" spans="1:14" s="210" customFormat="1" ht="70.2">
      <c r="A12" s="212" t="s">
        <v>414</v>
      </c>
      <c r="B12" s="218" t="s">
        <v>445</v>
      </c>
      <c r="C12" s="207" t="s">
        <v>475</v>
      </c>
      <c r="D12" s="208" t="s">
        <v>476</v>
      </c>
      <c r="E12" s="219" t="s">
        <v>365</v>
      </c>
      <c r="F12" s="240" t="s">
        <v>526</v>
      </c>
      <c r="G12" s="240" t="s">
        <v>532</v>
      </c>
      <c r="H12" s="240" t="s">
        <v>537</v>
      </c>
      <c r="I12" s="241" t="s">
        <v>539</v>
      </c>
      <c r="J12" s="214"/>
      <c r="K12" s="215"/>
      <c r="L12" s="213"/>
      <c r="M12" s="213"/>
      <c r="N12" s="209"/>
    </row>
    <row r="13" spans="1:14" s="210" customFormat="1" ht="46.8">
      <c r="A13" s="212" t="s">
        <v>415</v>
      </c>
      <c r="B13" s="218" t="s">
        <v>443</v>
      </c>
      <c r="C13" s="207" t="s">
        <v>477</v>
      </c>
      <c r="D13" s="208" t="s">
        <v>478</v>
      </c>
      <c r="E13" s="219" t="s">
        <v>366</v>
      </c>
      <c r="F13" s="240" t="s">
        <v>521</v>
      </c>
      <c r="G13" s="240" t="s">
        <v>532</v>
      </c>
      <c r="H13" s="240" t="s">
        <v>523</v>
      </c>
      <c r="I13" s="241" t="s">
        <v>536</v>
      </c>
      <c r="J13" s="214"/>
      <c r="K13" s="215"/>
      <c r="L13" s="213"/>
      <c r="M13" s="213"/>
      <c r="N13" s="209"/>
    </row>
    <row r="14" spans="1:14" s="210" customFormat="1">
      <c r="A14" s="212" t="s">
        <v>416</v>
      </c>
      <c r="B14" s="218" t="s">
        <v>385</v>
      </c>
      <c r="C14" s="207" t="s">
        <v>479</v>
      </c>
      <c r="D14" s="208" t="s">
        <v>480</v>
      </c>
      <c r="E14" s="219" t="s">
        <v>367</v>
      </c>
      <c r="F14" s="240" t="s">
        <v>521</v>
      </c>
      <c r="G14" s="240" t="s">
        <v>532</v>
      </c>
      <c r="H14" s="240" t="s">
        <v>523</v>
      </c>
      <c r="I14" s="241" t="s">
        <v>540</v>
      </c>
      <c r="J14" s="214"/>
      <c r="K14" s="215"/>
      <c r="L14" s="213"/>
      <c r="M14" s="213"/>
      <c r="N14" s="209"/>
    </row>
    <row r="15" spans="1:14" s="210" customFormat="1" ht="48" customHeight="1">
      <c r="A15" s="212" t="s">
        <v>417</v>
      </c>
      <c r="B15" s="218" t="s">
        <v>386</v>
      </c>
      <c r="C15" s="207" t="s">
        <v>481</v>
      </c>
      <c r="D15" s="208" t="s">
        <v>482</v>
      </c>
      <c r="E15" s="219" t="s">
        <v>368</v>
      </c>
      <c r="F15" s="240" t="s">
        <v>521</v>
      </c>
      <c r="G15" s="240" t="s">
        <v>532</v>
      </c>
      <c r="H15" s="240" t="s">
        <v>523</v>
      </c>
      <c r="I15" s="241" t="s">
        <v>541</v>
      </c>
      <c r="J15" s="214"/>
      <c r="K15" s="215"/>
      <c r="L15" s="213"/>
      <c r="M15" s="213"/>
      <c r="N15" s="209"/>
    </row>
    <row r="16" spans="1:14" s="210" customFormat="1" ht="45.6">
      <c r="A16" s="212" t="s">
        <v>418</v>
      </c>
      <c r="B16" s="218" t="s">
        <v>446</v>
      </c>
      <c r="C16" s="207" t="s">
        <v>483</v>
      </c>
      <c r="D16" s="208" t="s">
        <v>484</v>
      </c>
      <c r="E16" s="219" t="s">
        <v>361</v>
      </c>
      <c r="F16" s="240" t="s">
        <v>526</v>
      </c>
      <c r="G16" s="240" t="s">
        <v>522</v>
      </c>
      <c r="H16" s="240" t="s">
        <v>527</v>
      </c>
      <c r="I16" s="241" t="s">
        <v>535</v>
      </c>
      <c r="J16" s="214"/>
      <c r="K16" s="215"/>
      <c r="L16" s="213"/>
      <c r="M16" s="213"/>
      <c r="N16" s="209"/>
    </row>
    <row r="17" spans="1:14" s="210" customFormat="1" ht="70.2">
      <c r="A17" s="212" t="s">
        <v>419</v>
      </c>
      <c r="B17" s="218" t="s">
        <v>101</v>
      </c>
      <c r="C17" s="207" t="s">
        <v>485</v>
      </c>
      <c r="D17" s="208" t="s">
        <v>486</v>
      </c>
      <c r="E17" s="219" t="s">
        <v>369</v>
      </c>
      <c r="F17" s="240" t="s">
        <v>521</v>
      </c>
      <c r="G17" s="240" t="s">
        <v>522</v>
      </c>
      <c r="H17" s="240" t="s">
        <v>523</v>
      </c>
      <c r="I17" s="241" t="s">
        <v>542</v>
      </c>
      <c r="J17" s="214"/>
      <c r="K17" s="215"/>
      <c r="L17" s="213"/>
      <c r="M17" s="213"/>
      <c r="N17" s="209"/>
    </row>
    <row r="18" spans="1:14" s="210" customFormat="1" ht="46.8">
      <c r="A18" s="212" t="s">
        <v>420</v>
      </c>
      <c r="B18" s="218" t="s">
        <v>99</v>
      </c>
      <c r="C18" s="207" t="s">
        <v>487</v>
      </c>
      <c r="D18" s="208" t="s">
        <v>488</v>
      </c>
      <c r="E18" s="219" t="s">
        <v>98</v>
      </c>
      <c r="F18" s="240" t="s">
        <v>526</v>
      </c>
      <c r="G18" s="240" t="s">
        <v>522</v>
      </c>
      <c r="H18" s="240" t="s">
        <v>530</v>
      </c>
      <c r="I18" s="241" t="s">
        <v>543</v>
      </c>
      <c r="J18" s="214"/>
      <c r="K18" s="215"/>
      <c r="L18" s="213"/>
      <c r="M18" s="213"/>
      <c r="N18" s="209"/>
    </row>
    <row r="19" spans="1:14" s="210" customFormat="1" ht="46.8">
      <c r="A19" s="212" t="s">
        <v>421</v>
      </c>
      <c r="B19" s="218" t="s">
        <v>348</v>
      </c>
      <c r="C19" s="207" t="s">
        <v>489</v>
      </c>
      <c r="D19" s="208" t="s">
        <v>490</v>
      </c>
      <c r="E19" s="219" t="s">
        <v>366</v>
      </c>
      <c r="F19" s="240" t="s">
        <v>526</v>
      </c>
      <c r="G19" s="240" t="s">
        <v>532</v>
      </c>
      <c r="H19" s="240" t="s">
        <v>530</v>
      </c>
      <c r="I19" s="241" t="s">
        <v>544</v>
      </c>
      <c r="J19" s="214"/>
      <c r="K19" s="215"/>
      <c r="L19" s="213"/>
      <c r="M19" s="213"/>
      <c r="N19" s="209"/>
    </row>
    <row r="20" spans="1:14" s="210" customFormat="1" ht="45.6">
      <c r="A20" s="212" t="s">
        <v>422</v>
      </c>
      <c r="B20" s="218" t="s">
        <v>126</v>
      </c>
      <c r="C20" s="207" t="s">
        <v>491</v>
      </c>
      <c r="D20" s="208" t="s">
        <v>492</v>
      </c>
      <c r="E20" s="219" t="s">
        <v>370</v>
      </c>
      <c r="F20" s="240" t="s">
        <v>526</v>
      </c>
      <c r="G20" s="240" t="s">
        <v>532</v>
      </c>
      <c r="H20" s="240" t="s">
        <v>530</v>
      </c>
      <c r="I20" s="241" t="s">
        <v>545</v>
      </c>
      <c r="J20" s="214"/>
      <c r="K20" s="215"/>
      <c r="L20" s="213"/>
      <c r="M20" s="213"/>
      <c r="N20" s="209"/>
    </row>
    <row r="21" spans="1:14" s="210" customFormat="1" ht="57" customHeight="1">
      <c r="A21" s="212" t="s">
        <v>423</v>
      </c>
      <c r="B21" s="218" t="s">
        <v>387</v>
      </c>
      <c r="C21" s="207" t="s">
        <v>493</v>
      </c>
      <c r="D21" s="208" t="s">
        <v>494</v>
      </c>
      <c r="E21" s="219" t="s">
        <v>350</v>
      </c>
      <c r="F21" s="240" t="s">
        <v>526</v>
      </c>
      <c r="G21" s="240" t="s">
        <v>532</v>
      </c>
      <c r="H21" s="240" t="s">
        <v>530</v>
      </c>
      <c r="I21" s="241" t="s">
        <v>546</v>
      </c>
      <c r="J21" s="214"/>
      <c r="K21" s="215"/>
      <c r="L21" s="213"/>
      <c r="M21" s="213"/>
      <c r="N21" s="209"/>
    </row>
    <row r="22" spans="1:14" s="210" customFormat="1" ht="57" customHeight="1">
      <c r="A22" s="212" t="s">
        <v>424</v>
      </c>
      <c r="B22" s="218" t="s">
        <v>388</v>
      </c>
      <c r="C22" s="207" t="s">
        <v>495</v>
      </c>
      <c r="D22" s="208" t="s">
        <v>496</v>
      </c>
      <c r="E22" s="219" t="s">
        <v>351</v>
      </c>
      <c r="F22" s="240" t="s">
        <v>526</v>
      </c>
      <c r="G22" s="240" t="s">
        <v>532</v>
      </c>
      <c r="H22" s="240" t="s">
        <v>530</v>
      </c>
      <c r="I22" s="241" t="s">
        <v>547</v>
      </c>
      <c r="J22" s="214"/>
      <c r="K22" s="215"/>
      <c r="L22" s="213"/>
      <c r="M22" s="213"/>
      <c r="N22" s="209"/>
    </row>
    <row r="23" spans="1:14" s="210" customFormat="1" ht="57" customHeight="1">
      <c r="A23" s="212" t="s">
        <v>425</v>
      </c>
      <c r="B23" s="218" t="s">
        <v>441</v>
      </c>
      <c r="C23" s="207" t="s">
        <v>497</v>
      </c>
      <c r="D23" s="208" t="s">
        <v>498</v>
      </c>
      <c r="E23" s="219" t="s">
        <v>371</v>
      </c>
      <c r="F23" s="240" t="s">
        <v>526</v>
      </c>
      <c r="G23" s="240" t="s">
        <v>522</v>
      </c>
      <c r="H23" s="240" t="s">
        <v>527</v>
      </c>
      <c r="I23" s="241" t="s">
        <v>535</v>
      </c>
      <c r="J23" s="214"/>
      <c r="K23" s="215"/>
      <c r="L23" s="213"/>
      <c r="M23" s="213"/>
      <c r="N23" s="209"/>
    </row>
    <row r="24" spans="1:14" s="210" customFormat="1" ht="46.8">
      <c r="A24" s="212" t="s">
        <v>426</v>
      </c>
      <c r="B24" s="218" t="s">
        <v>90</v>
      </c>
      <c r="C24" s="207" t="s">
        <v>499</v>
      </c>
      <c r="D24" s="208" t="s">
        <v>500</v>
      </c>
      <c r="E24" s="219" t="s">
        <v>372</v>
      </c>
      <c r="F24" s="240" t="s">
        <v>526</v>
      </c>
      <c r="G24" s="240" t="s">
        <v>532</v>
      </c>
      <c r="H24" s="240" t="s">
        <v>537</v>
      </c>
      <c r="I24" s="241" t="s">
        <v>548</v>
      </c>
      <c r="J24" s="214"/>
      <c r="K24" s="215"/>
      <c r="L24" s="213"/>
      <c r="M24" s="213"/>
      <c r="N24" s="209"/>
    </row>
    <row r="25" spans="1:14" s="210" customFormat="1" ht="45.75" customHeight="1">
      <c r="A25" s="212" t="s">
        <v>427</v>
      </c>
      <c r="B25" s="218" t="s">
        <v>88</v>
      </c>
      <c r="C25" s="207" t="s">
        <v>501</v>
      </c>
      <c r="D25" s="209"/>
      <c r="E25" s="219"/>
      <c r="F25" s="240" t="s">
        <v>526</v>
      </c>
      <c r="G25" s="240" t="s">
        <v>522</v>
      </c>
      <c r="H25" s="240" t="s">
        <v>527</v>
      </c>
      <c r="I25" s="241" t="s">
        <v>549</v>
      </c>
      <c r="J25" s="214"/>
      <c r="K25" s="215"/>
      <c r="L25" s="213"/>
      <c r="M25" s="213"/>
      <c r="N25" s="209"/>
    </row>
    <row r="26" spans="1:14" s="210" customFormat="1" ht="111" customHeight="1">
      <c r="A26" s="212" t="s">
        <v>428</v>
      </c>
      <c r="B26" s="218" t="s">
        <v>383</v>
      </c>
      <c r="C26" s="207" t="s">
        <v>502</v>
      </c>
      <c r="D26" s="208" t="s">
        <v>503</v>
      </c>
      <c r="E26" s="219" t="s">
        <v>373</v>
      </c>
      <c r="F26" s="240" t="s">
        <v>526</v>
      </c>
      <c r="G26" s="240" t="s">
        <v>532</v>
      </c>
      <c r="H26" s="240" t="s">
        <v>537</v>
      </c>
      <c r="I26" s="241" t="s">
        <v>550</v>
      </c>
      <c r="J26" s="214"/>
      <c r="K26" s="215"/>
      <c r="L26" s="213"/>
      <c r="M26" s="213"/>
      <c r="N26" s="209"/>
    </row>
    <row r="27" spans="1:14" s="210" customFormat="1" ht="46.8">
      <c r="A27" s="212" t="s">
        <v>429</v>
      </c>
      <c r="B27" s="218" t="s">
        <v>442</v>
      </c>
      <c r="C27" s="207" t="s">
        <v>504</v>
      </c>
      <c r="D27" s="209"/>
      <c r="E27" s="219"/>
      <c r="F27" s="240" t="s">
        <v>526</v>
      </c>
      <c r="G27" s="240" t="s">
        <v>522</v>
      </c>
      <c r="H27" s="240" t="s">
        <v>527</v>
      </c>
      <c r="I27" s="241" t="s">
        <v>551</v>
      </c>
      <c r="J27" s="214"/>
      <c r="K27" s="215"/>
      <c r="L27" s="213"/>
      <c r="M27" s="213"/>
      <c r="N27" s="209"/>
    </row>
    <row r="28" spans="1:14" s="210" customFormat="1" ht="46.8">
      <c r="A28" s="212" t="s">
        <v>430</v>
      </c>
      <c r="B28" s="218" t="s">
        <v>360</v>
      </c>
      <c r="C28" s="207" t="s">
        <v>505</v>
      </c>
      <c r="D28" s="209"/>
      <c r="E28" s="219"/>
      <c r="F28" s="240" t="s">
        <v>526</v>
      </c>
      <c r="G28" s="240" t="s">
        <v>522</v>
      </c>
      <c r="H28" s="240" t="s">
        <v>527</v>
      </c>
      <c r="I28" s="241" t="s">
        <v>551</v>
      </c>
      <c r="J28" s="214"/>
      <c r="K28" s="215"/>
      <c r="L28" s="213"/>
      <c r="M28" s="213"/>
      <c r="N28" s="209"/>
    </row>
    <row r="29" spans="1:14" s="210" customFormat="1" ht="46.8">
      <c r="A29" s="212" t="s">
        <v>431</v>
      </c>
      <c r="B29" s="218" t="s">
        <v>448</v>
      </c>
      <c r="C29" s="207" t="s">
        <v>506</v>
      </c>
      <c r="D29" s="209"/>
      <c r="E29" s="219"/>
      <c r="F29" s="240" t="s">
        <v>526</v>
      </c>
      <c r="G29" s="240" t="s">
        <v>522</v>
      </c>
      <c r="H29" s="240" t="s">
        <v>523</v>
      </c>
      <c r="I29" s="241" t="s">
        <v>552</v>
      </c>
      <c r="J29" s="214"/>
      <c r="K29" s="215"/>
      <c r="L29" s="213"/>
      <c r="M29" s="213"/>
      <c r="N29" s="209"/>
    </row>
    <row r="30" spans="1:14" s="210" customFormat="1" ht="29.25" customHeight="1">
      <c r="A30" s="212" t="s">
        <v>432</v>
      </c>
      <c r="B30" s="218" t="s">
        <v>392</v>
      </c>
      <c r="C30" s="207" t="s">
        <v>507</v>
      </c>
      <c r="D30" s="209"/>
      <c r="E30" s="219"/>
      <c r="F30" s="240" t="s">
        <v>526</v>
      </c>
      <c r="G30" s="240" t="s">
        <v>522</v>
      </c>
      <c r="H30" s="240" t="s">
        <v>527</v>
      </c>
      <c r="I30" s="241" t="s">
        <v>553</v>
      </c>
      <c r="J30" s="214"/>
      <c r="K30" s="215"/>
      <c r="L30" s="213"/>
      <c r="M30" s="213"/>
      <c r="N30" s="209"/>
    </row>
    <row r="31" spans="1:14" s="210" customFormat="1">
      <c r="A31" s="212" t="s">
        <v>433</v>
      </c>
      <c r="B31" s="218" t="s">
        <v>85</v>
      </c>
      <c r="C31" s="207" t="s">
        <v>508</v>
      </c>
      <c r="D31" s="208" t="s">
        <v>509</v>
      </c>
      <c r="E31" s="219" t="s">
        <v>374</v>
      </c>
      <c r="F31" s="240" t="s">
        <v>526</v>
      </c>
      <c r="G31" s="240" t="s">
        <v>522</v>
      </c>
      <c r="H31" s="240" t="s">
        <v>530</v>
      </c>
      <c r="I31" s="241" t="s">
        <v>554</v>
      </c>
      <c r="J31" s="214"/>
      <c r="K31" s="215"/>
      <c r="L31" s="213"/>
      <c r="M31" s="213"/>
      <c r="N31" s="209"/>
    </row>
    <row r="32" spans="1:14" s="210" customFormat="1" ht="48" customHeight="1">
      <c r="A32" s="212" t="s">
        <v>434</v>
      </c>
      <c r="B32" s="218" t="s">
        <v>378</v>
      </c>
      <c r="C32" s="207" t="s">
        <v>510</v>
      </c>
      <c r="D32" s="209"/>
      <c r="E32" s="219"/>
      <c r="F32" s="240" t="s">
        <v>526</v>
      </c>
      <c r="G32" s="240" t="s">
        <v>522</v>
      </c>
      <c r="H32" s="240" t="s">
        <v>527</v>
      </c>
      <c r="I32" s="241" t="s">
        <v>555</v>
      </c>
      <c r="J32" s="214"/>
      <c r="K32" s="215"/>
      <c r="L32" s="213"/>
      <c r="M32" s="213"/>
      <c r="N32" s="209"/>
    </row>
    <row r="33" spans="1:14" s="210" customFormat="1" ht="46.8">
      <c r="A33" s="212" t="s">
        <v>435</v>
      </c>
      <c r="B33" s="218" t="s">
        <v>379</v>
      </c>
      <c r="C33" s="207" t="s">
        <v>511</v>
      </c>
      <c r="D33" s="208" t="s">
        <v>512</v>
      </c>
      <c r="E33" s="219" t="s">
        <v>375</v>
      </c>
      <c r="F33" s="240" t="s">
        <v>526</v>
      </c>
      <c r="G33" s="240" t="s">
        <v>522</v>
      </c>
      <c r="H33" s="240" t="s">
        <v>530</v>
      </c>
      <c r="I33" s="241" t="s">
        <v>552</v>
      </c>
      <c r="J33" s="214"/>
      <c r="K33" s="215"/>
      <c r="L33" s="213"/>
      <c r="M33" s="213"/>
      <c r="N33" s="209"/>
    </row>
    <row r="34" spans="1:14" s="210" customFormat="1" ht="60.75" customHeight="1">
      <c r="A34" s="212" t="s">
        <v>436</v>
      </c>
      <c r="B34" s="218" t="s">
        <v>380</v>
      </c>
      <c r="C34" s="207" t="s">
        <v>513</v>
      </c>
      <c r="D34" s="208" t="s">
        <v>514</v>
      </c>
      <c r="E34" s="219" t="s">
        <v>376</v>
      </c>
      <c r="F34" s="240" t="s">
        <v>526</v>
      </c>
      <c r="G34" s="240" t="s">
        <v>522</v>
      </c>
      <c r="H34" s="240" t="s">
        <v>530</v>
      </c>
      <c r="I34" s="241" t="s">
        <v>543</v>
      </c>
      <c r="J34" s="214"/>
      <c r="K34" s="215"/>
      <c r="L34" s="213"/>
      <c r="M34" s="213"/>
      <c r="N34" s="209"/>
    </row>
    <row r="35" spans="1:14" s="210" customFormat="1" ht="57" customHeight="1">
      <c r="A35" s="212" t="s">
        <v>437</v>
      </c>
      <c r="B35" s="218" t="s">
        <v>447</v>
      </c>
      <c r="C35" s="207" t="s">
        <v>515</v>
      </c>
      <c r="D35" s="208" t="s">
        <v>516</v>
      </c>
      <c r="E35" s="219" t="s">
        <v>361</v>
      </c>
      <c r="F35" s="240" t="s">
        <v>526</v>
      </c>
      <c r="G35" s="240" t="s">
        <v>522</v>
      </c>
      <c r="H35" s="240" t="s">
        <v>527</v>
      </c>
      <c r="I35" s="241" t="s">
        <v>529</v>
      </c>
      <c r="J35" s="214"/>
      <c r="K35" s="215"/>
      <c r="L35" s="213"/>
      <c r="M35" s="213"/>
      <c r="N35" s="209"/>
    </row>
    <row r="36" spans="1:14" s="210" customFormat="1" ht="103.5" customHeight="1">
      <c r="A36" s="212" t="s">
        <v>438</v>
      </c>
      <c r="B36" s="218" t="s">
        <v>389</v>
      </c>
      <c r="C36" s="207" t="s">
        <v>517</v>
      </c>
      <c r="D36" s="208" t="s">
        <v>518</v>
      </c>
      <c r="E36" s="219" t="s">
        <v>391</v>
      </c>
      <c r="F36" s="240" t="s">
        <v>526</v>
      </c>
      <c r="G36" s="240" t="s">
        <v>522</v>
      </c>
      <c r="H36" s="240" t="s">
        <v>527</v>
      </c>
      <c r="I36" s="241" t="s">
        <v>556</v>
      </c>
      <c r="J36" s="214"/>
      <c r="K36" s="215"/>
      <c r="L36" s="213"/>
      <c r="M36" s="213"/>
      <c r="N36" s="209"/>
    </row>
    <row r="37" spans="1:14" s="210" customFormat="1" ht="86.25" customHeight="1">
      <c r="A37" s="212" t="s">
        <v>439</v>
      </c>
      <c r="B37" s="218" t="s">
        <v>390</v>
      </c>
      <c r="C37" s="207" t="s">
        <v>519</v>
      </c>
      <c r="D37" s="209"/>
      <c r="E37" s="219"/>
      <c r="F37" s="240" t="s">
        <v>521</v>
      </c>
      <c r="G37" s="240" t="s">
        <v>522</v>
      </c>
      <c r="H37" s="240" t="s">
        <v>527</v>
      </c>
      <c r="I37" s="241" t="s">
        <v>556</v>
      </c>
      <c r="J37" s="214"/>
      <c r="K37" s="215"/>
      <c r="L37" s="213"/>
      <c r="M37" s="213"/>
      <c r="N37" s="209"/>
    </row>
    <row r="38" spans="1:14" s="210" customFormat="1" ht="86.25" customHeight="1">
      <c r="A38" s="212" t="s">
        <v>440</v>
      </c>
      <c r="B38" s="218" t="s">
        <v>381</v>
      </c>
      <c r="C38" s="207" t="s">
        <v>520</v>
      </c>
      <c r="D38" s="209"/>
      <c r="E38" s="219"/>
      <c r="F38" s="240" t="s">
        <v>526</v>
      </c>
      <c r="G38" s="240" t="s">
        <v>522</v>
      </c>
      <c r="H38" s="240" t="s">
        <v>527</v>
      </c>
      <c r="I38" s="241" t="s">
        <v>347</v>
      </c>
      <c r="J38" s="214"/>
      <c r="K38" s="215"/>
      <c r="L38" s="213"/>
      <c r="M38" s="213"/>
      <c r="N38" s="209"/>
    </row>
    <row r="39" spans="1:14">
      <c r="C39" s="220"/>
      <c r="D39" s="220"/>
    </row>
  </sheetData>
  <autoFilter ref="A2:N38" xr:uid="{BECFA6D8-0CC9-47C0-B5F3-ECC5104B77A4}"/>
  <pageMargins left="0.1" right="0.1" top="0.1" bottom="0.1" header="0.1" footer="0.1"/>
  <pageSetup scale="48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9AEC7-BD36-4E1F-9F40-AA3F94C9CB9C}">
  <dimension ref="A1:I38"/>
  <sheetViews>
    <sheetView zoomScaleNormal="100" workbookViewId="0">
      <selection activeCell="D44" sqref="D44"/>
    </sheetView>
  </sheetViews>
  <sheetFormatPr defaultRowHeight="14.4"/>
  <cols>
    <col min="1" max="1" width="21" customWidth="1"/>
    <col min="2" max="2" width="22.5546875" customWidth="1"/>
    <col min="4" max="4" width="22" customWidth="1"/>
    <col min="5" max="5" width="27.44140625" customWidth="1"/>
    <col min="6" max="6" width="7.21875" customWidth="1"/>
    <col min="7" max="7" width="4.5546875" customWidth="1"/>
    <col min="9" max="9" width="7.21875" customWidth="1"/>
  </cols>
  <sheetData>
    <row r="1" spans="1:9" s="254" customFormat="1">
      <c r="A1" s="264" t="s">
        <v>568</v>
      </c>
      <c r="B1" s="265"/>
      <c r="C1" s="265"/>
      <c r="D1" s="265"/>
      <c r="E1" s="265"/>
      <c r="F1" s="265"/>
      <c r="G1" s="265"/>
      <c r="H1" s="265"/>
      <c r="I1" s="265"/>
    </row>
    <row r="2" spans="1:9" s="154" customFormat="1">
      <c r="A2" s="267" t="s">
        <v>736</v>
      </c>
      <c r="B2" s="264"/>
      <c r="C2" s="266"/>
      <c r="D2" s="266"/>
      <c r="E2" s="266"/>
      <c r="F2" s="266"/>
      <c r="G2" s="266"/>
      <c r="H2" s="266"/>
      <c r="I2" s="266"/>
    </row>
    <row r="3" spans="1:9" s="154" customFormat="1">
      <c r="A3" s="255" t="s">
        <v>565</v>
      </c>
      <c r="B3" s="255"/>
      <c r="C3" s="255" t="s">
        <v>146</v>
      </c>
      <c r="D3" s="255" t="s">
        <v>122</v>
      </c>
      <c r="E3" s="255"/>
      <c r="F3" s="255" t="s">
        <v>121</v>
      </c>
      <c r="G3" s="255" t="s">
        <v>120</v>
      </c>
      <c r="H3" s="255" t="s">
        <v>119</v>
      </c>
      <c r="I3" s="255" t="s">
        <v>8</v>
      </c>
    </row>
    <row r="4" spans="1:9" s="154" customFormat="1">
      <c r="A4" s="256" t="s">
        <v>582</v>
      </c>
      <c r="B4" s="256" t="s">
        <v>327</v>
      </c>
      <c r="C4" s="256" t="s">
        <v>583</v>
      </c>
      <c r="D4" s="256" t="s">
        <v>584</v>
      </c>
      <c r="E4" s="256" t="s">
        <v>147</v>
      </c>
      <c r="F4" s="256" t="s">
        <v>585</v>
      </c>
      <c r="G4" s="256" t="s">
        <v>586</v>
      </c>
      <c r="H4" s="256" t="s">
        <v>587</v>
      </c>
      <c r="I4" s="257" t="s">
        <v>588</v>
      </c>
    </row>
    <row r="5" spans="1:9" s="154" customFormat="1">
      <c r="A5" s="256" t="s">
        <v>589</v>
      </c>
      <c r="B5" s="256" t="s">
        <v>384</v>
      </c>
      <c r="C5" s="256" t="s">
        <v>590</v>
      </c>
      <c r="D5" s="256" t="s">
        <v>591</v>
      </c>
      <c r="E5" s="256" t="s">
        <v>362</v>
      </c>
      <c r="F5" s="256" t="s">
        <v>585</v>
      </c>
      <c r="G5" s="256" t="s">
        <v>586</v>
      </c>
      <c r="H5" s="256" t="s">
        <v>587</v>
      </c>
      <c r="I5" s="257" t="s">
        <v>592</v>
      </c>
    </row>
    <row r="6" spans="1:9" s="154" customFormat="1" ht="19.5" customHeight="1">
      <c r="A6" s="256" t="s">
        <v>593</v>
      </c>
      <c r="B6" s="256" t="s">
        <v>116</v>
      </c>
      <c r="C6" s="256" t="s">
        <v>594</v>
      </c>
      <c r="D6" s="256" t="s">
        <v>595</v>
      </c>
      <c r="E6" s="256" t="s">
        <v>349</v>
      </c>
      <c r="F6" s="256" t="s">
        <v>596</v>
      </c>
      <c r="G6" s="256" t="s">
        <v>586</v>
      </c>
      <c r="H6" s="256" t="s">
        <v>597</v>
      </c>
      <c r="I6" s="257" t="s">
        <v>598</v>
      </c>
    </row>
    <row r="7" spans="1:9" s="154" customFormat="1">
      <c r="A7" s="256" t="s">
        <v>599</v>
      </c>
      <c r="B7" s="256" t="s">
        <v>115</v>
      </c>
      <c r="C7" s="256" t="s">
        <v>600</v>
      </c>
      <c r="D7" s="256" t="s">
        <v>595</v>
      </c>
      <c r="E7" s="256" t="s">
        <v>349</v>
      </c>
      <c r="F7" s="256" t="s">
        <v>596</v>
      </c>
      <c r="G7" s="256" t="s">
        <v>586</v>
      </c>
      <c r="H7" s="256" t="s">
        <v>597</v>
      </c>
      <c r="I7" s="257" t="s">
        <v>601</v>
      </c>
    </row>
    <row r="8" spans="1:9" s="154" customFormat="1" ht="27.75" customHeight="1">
      <c r="A8" s="256" t="s">
        <v>602</v>
      </c>
      <c r="B8" s="256" t="s">
        <v>113</v>
      </c>
      <c r="C8" s="256" t="s">
        <v>603</v>
      </c>
      <c r="D8" s="256" t="s">
        <v>604</v>
      </c>
      <c r="E8" s="256" t="s">
        <v>363</v>
      </c>
      <c r="F8" s="256" t="s">
        <v>596</v>
      </c>
      <c r="G8" s="256" t="s">
        <v>586</v>
      </c>
      <c r="H8" s="256" t="s">
        <v>605</v>
      </c>
      <c r="I8" s="257" t="s">
        <v>606</v>
      </c>
    </row>
    <row r="9" spans="1:9" s="154" customFormat="1">
      <c r="A9" s="256" t="s">
        <v>607</v>
      </c>
      <c r="B9" s="256" t="s">
        <v>359</v>
      </c>
      <c r="C9" s="256" t="s">
        <v>608</v>
      </c>
      <c r="D9" s="258"/>
      <c r="E9" s="258"/>
      <c r="F9" s="256" t="s">
        <v>585</v>
      </c>
      <c r="G9" s="256" t="s">
        <v>609</v>
      </c>
      <c r="H9" s="256" t="s">
        <v>610</v>
      </c>
      <c r="I9" s="257" t="s">
        <v>611</v>
      </c>
    </row>
    <row r="10" spans="1:9" s="154" customFormat="1" ht="24">
      <c r="A10" s="256" t="s">
        <v>612</v>
      </c>
      <c r="B10" s="256" t="s">
        <v>111</v>
      </c>
      <c r="C10" s="256" t="s">
        <v>613</v>
      </c>
      <c r="D10" s="256" t="s">
        <v>614</v>
      </c>
      <c r="E10" s="256" t="s">
        <v>328</v>
      </c>
      <c r="F10" s="256" t="s">
        <v>596</v>
      </c>
      <c r="G10" s="256" t="s">
        <v>586</v>
      </c>
      <c r="H10" s="256" t="s">
        <v>605</v>
      </c>
      <c r="I10" s="257" t="s">
        <v>615</v>
      </c>
    </row>
    <row r="11" spans="1:9" s="154" customFormat="1" ht="24">
      <c r="A11" s="256" t="s">
        <v>616</v>
      </c>
      <c r="B11" s="256" t="s">
        <v>382</v>
      </c>
      <c r="C11" s="256" t="s">
        <v>617</v>
      </c>
      <c r="D11" s="256" t="s">
        <v>618</v>
      </c>
      <c r="E11" s="256" t="s">
        <v>364</v>
      </c>
      <c r="F11" s="256" t="s">
        <v>596</v>
      </c>
      <c r="G11" s="256" t="s">
        <v>586</v>
      </c>
      <c r="H11" s="256" t="s">
        <v>605</v>
      </c>
      <c r="I11" s="257" t="s">
        <v>619</v>
      </c>
    </row>
    <row r="12" spans="1:9" s="154" customFormat="1" ht="27.75" customHeight="1">
      <c r="A12" s="256" t="s">
        <v>620</v>
      </c>
      <c r="B12" s="256" t="s">
        <v>444</v>
      </c>
      <c r="C12" s="256" t="s">
        <v>621</v>
      </c>
      <c r="D12" s="256" t="s">
        <v>622</v>
      </c>
      <c r="E12" s="256" t="s">
        <v>365</v>
      </c>
      <c r="F12" s="256" t="s">
        <v>596</v>
      </c>
      <c r="G12" s="256" t="s">
        <v>609</v>
      </c>
      <c r="H12" s="256" t="s">
        <v>623</v>
      </c>
      <c r="I12" s="257" t="s">
        <v>624</v>
      </c>
    </row>
    <row r="13" spans="1:9" s="154" customFormat="1" ht="24.75" customHeight="1">
      <c r="A13" s="256" t="s">
        <v>625</v>
      </c>
      <c r="B13" s="256" t="s">
        <v>445</v>
      </c>
      <c r="C13" s="256" t="s">
        <v>626</v>
      </c>
      <c r="D13" s="256" t="s">
        <v>627</v>
      </c>
      <c r="E13" s="256" t="s">
        <v>365</v>
      </c>
      <c r="F13" s="256" t="s">
        <v>596</v>
      </c>
      <c r="G13" s="256" t="s">
        <v>609</v>
      </c>
      <c r="H13" s="256" t="s">
        <v>623</v>
      </c>
      <c r="I13" s="257" t="s">
        <v>628</v>
      </c>
    </row>
    <row r="14" spans="1:9" s="154" customFormat="1" ht="24">
      <c r="A14" s="256" t="s">
        <v>629</v>
      </c>
      <c r="B14" s="256" t="s">
        <v>443</v>
      </c>
      <c r="C14" s="256" t="s">
        <v>630</v>
      </c>
      <c r="D14" s="256" t="s">
        <v>631</v>
      </c>
      <c r="E14" s="256" t="s">
        <v>366</v>
      </c>
      <c r="F14" s="256" t="s">
        <v>585</v>
      </c>
      <c r="G14" s="256" t="s">
        <v>609</v>
      </c>
      <c r="H14" s="256" t="s">
        <v>587</v>
      </c>
      <c r="I14" s="257" t="s">
        <v>619</v>
      </c>
    </row>
    <row r="15" spans="1:9" s="154" customFormat="1" ht="24">
      <c r="A15" s="256" t="s">
        <v>632</v>
      </c>
      <c r="B15" s="256" t="s">
        <v>385</v>
      </c>
      <c r="C15" s="256" t="s">
        <v>633</v>
      </c>
      <c r="D15" s="256" t="s">
        <v>634</v>
      </c>
      <c r="E15" s="256" t="s">
        <v>367</v>
      </c>
      <c r="F15" s="256" t="s">
        <v>585</v>
      </c>
      <c r="G15" s="256" t="s">
        <v>609</v>
      </c>
      <c r="H15" s="256" t="s">
        <v>587</v>
      </c>
      <c r="I15" s="257" t="s">
        <v>635</v>
      </c>
    </row>
    <row r="16" spans="1:9" s="154" customFormat="1" ht="24">
      <c r="A16" s="256" t="s">
        <v>636</v>
      </c>
      <c r="B16" s="256" t="s">
        <v>386</v>
      </c>
      <c r="C16" s="256" t="s">
        <v>637</v>
      </c>
      <c r="D16" s="256" t="s">
        <v>638</v>
      </c>
      <c r="E16" s="256" t="s">
        <v>368</v>
      </c>
      <c r="F16" s="256" t="s">
        <v>585</v>
      </c>
      <c r="G16" s="256" t="s">
        <v>609</v>
      </c>
      <c r="H16" s="256" t="s">
        <v>587</v>
      </c>
      <c r="I16" s="257" t="s">
        <v>639</v>
      </c>
    </row>
    <row r="17" spans="1:9" s="154" customFormat="1" ht="24">
      <c r="A17" s="256" t="s">
        <v>640</v>
      </c>
      <c r="B17" s="256" t="s">
        <v>446</v>
      </c>
      <c r="C17" s="256" t="s">
        <v>641</v>
      </c>
      <c r="D17" s="256" t="s">
        <v>642</v>
      </c>
      <c r="E17" s="256" t="s">
        <v>361</v>
      </c>
      <c r="F17" s="256" t="s">
        <v>596</v>
      </c>
      <c r="G17" s="256" t="s">
        <v>586</v>
      </c>
      <c r="H17" s="256" t="s">
        <v>597</v>
      </c>
      <c r="I17" s="257" t="s">
        <v>615</v>
      </c>
    </row>
    <row r="18" spans="1:9" s="154" customFormat="1" ht="25.5" customHeight="1">
      <c r="A18" s="256" t="s">
        <v>643</v>
      </c>
      <c r="B18" s="256" t="s">
        <v>101</v>
      </c>
      <c r="C18" s="256" t="s">
        <v>644</v>
      </c>
      <c r="D18" s="256" t="s">
        <v>645</v>
      </c>
      <c r="E18" s="256" t="s">
        <v>369</v>
      </c>
      <c r="F18" s="256" t="s">
        <v>585</v>
      </c>
      <c r="G18" s="256" t="s">
        <v>586</v>
      </c>
      <c r="H18" s="256" t="s">
        <v>587</v>
      </c>
      <c r="I18" s="257" t="s">
        <v>646</v>
      </c>
    </row>
    <row r="19" spans="1:9" s="154" customFormat="1" ht="24">
      <c r="A19" s="256" t="s">
        <v>647</v>
      </c>
      <c r="B19" s="256" t="s">
        <v>99</v>
      </c>
      <c r="C19" s="256" t="s">
        <v>648</v>
      </c>
      <c r="D19" s="256" t="s">
        <v>649</v>
      </c>
      <c r="E19" s="256" t="s">
        <v>98</v>
      </c>
      <c r="F19" s="256" t="s">
        <v>596</v>
      </c>
      <c r="G19" s="256" t="s">
        <v>586</v>
      </c>
      <c r="H19" s="256" t="s">
        <v>605</v>
      </c>
      <c r="I19" s="257" t="s">
        <v>650</v>
      </c>
    </row>
    <row r="20" spans="1:9" s="154" customFormat="1" ht="24">
      <c r="A20" s="256" t="s">
        <v>651</v>
      </c>
      <c r="B20" s="256" t="s">
        <v>348</v>
      </c>
      <c r="C20" s="256" t="s">
        <v>652</v>
      </c>
      <c r="D20" s="256" t="s">
        <v>653</v>
      </c>
      <c r="E20" s="256" t="s">
        <v>366</v>
      </c>
      <c r="F20" s="256" t="s">
        <v>596</v>
      </c>
      <c r="G20" s="256" t="s">
        <v>609</v>
      </c>
      <c r="H20" s="256" t="s">
        <v>605</v>
      </c>
      <c r="I20" s="257" t="s">
        <v>654</v>
      </c>
    </row>
    <row r="21" spans="1:9" s="154" customFormat="1">
      <c r="A21" s="256" t="s">
        <v>655</v>
      </c>
      <c r="B21" s="256" t="s">
        <v>126</v>
      </c>
      <c r="C21" s="256" t="s">
        <v>656</v>
      </c>
      <c r="D21" s="256" t="s">
        <v>657</v>
      </c>
      <c r="E21" s="256" t="s">
        <v>370</v>
      </c>
      <c r="F21" s="256" t="s">
        <v>596</v>
      </c>
      <c r="G21" s="256" t="s">
        <v>609</v>
      </c>
      <c r="H21" s="256" t="s">
        <v>605</v>
      </c>
      <c r="I21" s="257" t="s">
        <v>658</v>
      </c>
    </row>
    <row r="22" spans="1:9" s="154" customFormat="1" ht="24">
      <c r="A22" s="256" t="s">
        <v>659</v>
      </c>
      <c r="B22" s="256" t="s">
        <v>387</v>
      </c>
      <c r="C22" s="256" t="s">
        <v>660</v>
      </c>
      <c r="D22" s="256" t="s">
        <v>661</v>
      </c>
      <c r="E22" s="256" t="s">
        <v>350</v>
      </c>
      <c r="F22" s="256" t="s">
        <v>596</v>
      </c>
      <c r="G22" s="256" t="s">
        <v>609</v>
      </c>
      <c r="H22" s="256" t="s">
        <v>605</v>
      </c>
      <c r="I22" s="257" t="s">
        <v>662</v>
      </c>
    </row>
    <row r="23" spans="1:9" s="154" customFormat="1" ht="24">
      <c r="A23" s="256" t="s">
        <v>663</v>
      </c>
      <c r="B23" s="256" t="s">
        <v>388</v>
      </c>
      <c r="C23" s="256" t="s">
        <v>664</v>
      </c>
      <c r="D23" s="256" t="s">
        <v>665</v>
      </c>
      <c r="E23" s="256" t="s">
        <v>351</v>
      </c>
      <c r="F23" s="256" t="s">
        <v>596</v>
      </c>
      <c r="G23" s="256" t="s">
        <v>609</v>
      </c>
      <c r="H23" s="256" t="s">
        <v>605</v>
      </c>
      <c r="I23" s="257" t="s">
        <v>666</v>
      </c>
    </row>
    <row r="24" spans="1:9" s="154" customFormat="1">
      <c r="A24" s="256" t="s">
        <v>667</v>
      </c>
      <c r="B24" s="256" t="s">
        <v>441</v>
      </c>
      <c r="C24" s="256" t="s">
        <v>668</v>
      </c>
      <c r="D24" s="256" t="s">
        <v>669</v>
      </c>
      <c r="E24" s="256" t="s">
        <v>371</v>
      </c>
      <c r="F24" s="256" t="s">
        <v>596</v>
      </c>
      <c r="G24" s="256" t="s">
        <v>586</v>
      </c>
      <c r="H24" s="256" t="s">
        <v>597</v>
      </c>
      <c r="I24" s="257" t="s">
        <v>615</v>
      </c>
    </row>
    <row r="25" spans="1:9" s="154" customFormat="1">
      <c r="A25" s="256" t="s">
        <v>670</v>
      </c>
      <c r="B25" s="256" t="s">
        <v>90</v>
      </c>
      <c r="C25" s="256" t="s">
        <v>671</v>
      </c>
      <c r="D25" s="256" t="s">
        <v>672</v>
      </c>
      <c r="E25" s="256" t="s">
        <v>372</v>
      </c>
      <c r="F25" s="256" t="s">
        <v>596</v>
      </c>
      <c r="G25" s="256" t="s">
        <v>609</v>
      </c>
      <c r="H25" s="256" t="s">
        <v>623</v>
      </c>
      <c r="I25" s="257" t="s">
        <v>673</v>
      </c>
    </row>
    <row r="26" spans="1:9" s="154" customFormat="1">
      <c r="A26" s="256" t="s">
        <v>674</v>
      </c>
      <c r="B26" s="256" t="s">
        <v>88</v>
      </c>
      <c r="C26" s="256" t="s">
        <v>675</v>
      </c>
      <c r="D26" s="258"/>
      <c r="E26" s="258"/>
      <c r="F26" s="256" t="s">
        <v>596</v>
      </c>
      <c r="G26" s="256" t="s">
        <v>586</v>
      </c>
      <c r="H26" s="256" t="s">
        <v>597</v>
      </c>
      <c r="I26" s="257" t="s">
        <v>676</v>
      </c>
    </row>
    <row r="27" spans="1:9" s="154" customFormat="1" ht="24.75" customHeight="1">
      <c r="A27" s="256" t="s">
        <v>677</v>
      </c>
      <c r="B27" s="256" t="s">
        <v>383</v>
      </c>
      <c r="C27" s="256" t="s">
        <v>678</v>
      </c>
      <c r="D27" s="256" t="s">
        <v>679</v>
      </c>
      <c r="E27" s="256" t="s">
        <v>373</v>
      </c>
      <c r="F27" s="256" t="s">
        <v>596</v>
      </c>
      <c r="G27" s="256" t="s">
        <v>609</v>
      </c>
      <c r="H27" s="256" t="s">
        <v>623</v>
      </c>
      <c r="I27" s="257" t="s">
        <v>680</v>
      </c>
    </row>
    <row r="28" spans="1:9" s="154" customFormat="1" ht="24">
      <c r="A28" s="256" t="s">
        <v>681</v>
      </c>
      <c r="B28" s="256" t="s">
        <v>442</v>
      </c>
      <c r="C28" s="256" t="s">
        <v>682</v>
      </c>
      <c r="D28" s="258"/>
      <c r="E28" s="258"/>
      <c r="F28" s="256" t="s">
        <v>596</v>
      </c>
      <c r="G28" s="256" t="s">
        <v>586</v>
      </c>
      <c r="H28" s="256" t="s">
        <v>597</v>
      </c>
      <c r="I28" s="257" t="s">
        <v>683</v>
      </c>
    </row>
    <row r="29" spans="1:9" s="154" customFormat="1" ht="24.75" customHeight="1">
      <c r="A29" s="256" t="s">
        <v>684</v>
      </c>
      <c r="B29" s="256" t="s">
        <v>360</v>
      </c>
      <c r="C29" s="256" t="s">
        <v>685</v>
      </c>
      <c r="D29" s="258"/>
      <c r="E29" s="258"/>
      <c r="F29" s="256" t="s">
        <v>596</v>
      </c>
      <c r="G29" s="256" t="s">
        <v>586</v>
      </c>
      <c r="H29" s="256" t="s">
        <v>597</v>
      </c>
      <c r="I29" s="257" t="s">
        <v>683</v>
      </c>
    </row>
    <row r="30" spans="1:9" s="154" customFormat="1" ht="24">
      <c r="A30" s="256" t="s">
        <v>686</v>
      </c>
      <c r="B30" s="256" t="s">
        <v>448</v>
      </c>
      <c r="C30" s="256" t="s">
        <v>687</v>
      </c>
      <c r="D30" s="258"/>
      <c r="E30" s="258"/>
      <c r="F30" s="256" t="s">
        <v>596</v>
      </c>
      <c r="G30" s="256" t="s">
        <v>586</v>
      </c>
      <c r="H30" s="256" t="s">
        <v>587</v>
      </c>
      <c r="I30" s="257" t="s">
        <v>688</v>
      </c>
    </row>
    <row r="31" spans="1:9" s="154" customFormat="1">
      <c r="A31" s="256" t="s">
        <v>689</v>
      </c>
      <c r="B31" s="256" t="s">
        <v>392</v>
      </c>
      <c r="C31" s="256" t="s">
        <v>690</v>
      </c>
      <c r="D31" s="258"/>
      <c r="E31" s="258"/>
      <c r="F31" s="256" t="s">
        <v>596</v>
      </c>
      <c r="G31" s="256" t="s">
        <v>586</v>
      </c>
      <c r="H31" s="256" t="s">
        <v>597</v>
      </c>
      <c r="I31" s="257" t="s">
        <v>691</v>
      </c>
    </row>
    <row r="32" spans="1:9" s="154" customFormat="1" ht="27" customHeight="1">
      <c r="A32" s="256" t="s">
        <v>692</v>
      </c>
      <c r="B32" s="256" t="s">
        <v>85</v>
      </c>
      <c r="C32" s="256" t="s">
        <v>693</v>
      </c>
      <c r="D32" s="256" t="s">
        <v>694</v>
      </c>
      <c r="E32" s="256" t="s">
        <v>374</v>
      </c>
      <c r="F32" s="256" t="s">
        <v>596</v>
      </c>
      <c r="G32" s="256" t="s">
        <v>586</v>
      </c>
      <c r="H32" s="256" t="s">
        <v>605</v>
      </c>
      <c r="I32" s="257" t="s">
        <v>695</v>
      </c>
    </row>
    <row r="33" spans="1:9" s="154" customFormat="1" ht="14.25" customHeight="1">
      <c r="A33" s="256" t="s">
        <v>696</v>
      </c>
      <c r="B33" s="256" t="s">
        <v>378</v>
      </c>
      <c r="C33" s="256" t="s">
        <v>697</v>
      </c>
      <c r="D33" s="258"/>
      <c r="E33" s="258"/>
      <c r="F33" s="256" t="s">
        <v>596</v>
      </c>
      <c r="G33" s="256" t="s">
        <v>586</v>
      </c>
      <c r="H33" s="256" t="s">
        <v>597</v>
      </c>
      <c r="I33" s="257" t="s">
        <v>698</v>
      </c>
    </row>
    <row r="34" spans="1:9" s="154" customFormat="1" ht="12.75" customHeight="1">
      <c r="A34" s="256" t="s">
        <v>699</v>
      </c>
      <c r="B34" s="256" t="s">
        <v>379</v>
      </c>
      <c r="C34" s="256" t="s">
        <v>700</v>
      </c>
      <c r="D34" s="256" t="s">
        <v>701</v>
      </c>
      <c r="E34" s="256" t="s">
        <v>375</v>
      </c>
      <c r="F34" s="256" t="s">
        <v>596</v>
      </c>
      <c r="G34" s="256" t="s">
        <v>586</v>
      </c>
      <c r="H34" s="256" t="s">
        <v>605</v>
      </c>
      <c r="I34" s="257" t="s">
        <v>688</v>
      </c>
    </row>
    <row r="35" spans="1:9" s="154" customFormat="1" ht="24">
      <c r="A35" s="256" t="s">
        <v>702</v>
      </c>
      <c r="B35" s="256" t="s">
        <v>380</v>
      </c>
      <c r="C35" s="256" t="s">
        <v>703</v>
      </c>
      <c r="D35" s="256" t="s">
        <v>704</v>
      </c>
      <c r="E35" s="256" t="s">
        <v>376</v>
      </c>
      <c r="F35" s="256" t="s">
        <v>596</v>
      </c>
      <c r="G35" s="256" t="s">
        <v>586</v>
      </c>
      <c r="H35" s="256" t="s">
        <v>605</v>
      </c>
      <c r="I35" s="257" t="s">
        <v>650</v>
      </c>
    </row>
    <row r="36" spans="1:9" s="154" customFormat="1" ht="24">
      <c r="A36" s="256" t="s">
        <v>705</v>
      </c>
      <c r="B36" s="256" t="s">
        <v>447</v>
      </c>
      <c r="C36" s="256" t="s">
        <v>706</v>
      </c>
      <c r="D36" s="256" t="s">
        <v>707</v>
      </c>
      <c r="E36" s="256" t="s">
        <v>361</v>
      </c>
      <c r="F36" s="256" t="s">
        <v>596</v>
      </c>
      <c r="G36" s="256" t="s">
        <v>586</v>
      </c>
      <c r="H36" s="256" t="s">
        <v>597</v>
      </c>
      <c r="I36" s="257" t="s">
        <v>601</v>
      </c>
    </row>
    <row r="37" spans="1:9" s="154" customFormat="1" ht="27" customHeight="1">
      <c r="A37" s="256" t="s">
        <v>708</v>
      </c>
      <c r="B37" s="256" t="s">
        <v>389</v>
      </c>
      <c r="C37" s="256" t="s">
        <v>709</v>
      </c>
      <c r="D37" s="256" t="s">
        <v>710</v>
      </c>
      <c r="E37" s="256" t="s">
        <v>391</v>
      </c>
      <c r="F37" s="256" t="s">
        <v>596</v>
      </c>
      <c r="G37" s="256" t="s">
        <v>586</v>
      </c>
      <c r="H37" s="256" t="s">
        <v>597</v>
      </c>
      <c r="I37" s="257" t="s">
        <v>711</v>
      </c>
    </row>
    <row r="38" spans="1:9" s="154" customFormat="1" ht="24" customHeight="1">
      <c r="A38" s="256" t="s">
        <v>712</v>
      </c>
      <c r="B38" s="256" t="s">
        <v>563</v>
      </c>
      <c r="C38" s="256" t="s">
        <v>713</v>
      </c>
      <c r="D38" s="258"/>
      <c r="E38" s="258"/>
      <c r="F38" s="256" t="s">
        <v>596</v>
      </c>
      <c r="G38" s="256" t="s">
        <v>586</v>
      </c>
      <c r="H38" s="256" t="s">
        <v>597</v>
      </c>
      <c r="I38" s="257" t="s">
        <v>714</v>
      </c>
    </row>
  </sheetData>
  <pageMargins left="0.7" right="0.7" top="0.75" bottom="0.75" header="0.3" footer="0.3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11A71-7B23-4CD9-A6E2-808B40A2C64E}">
  <sheetPr>
    <pageSetUpPr fitToPage="1"/>
  </sheetPr>
  <dimension ref="A1:N38"/>
  <sheetViews>
    <sheetView topLeftCell="A37" zoomScaleNormal="100" workbookViewId="0">
      <selection activeCell="E5" sqref="E5"/>
    </sheetView>
  </sheetViews>
  <sheetFormatPr defaultRowHeight="14.4"/>
  <cols>
    <col min="1" max="1" width="24.77734375" customWidth="1"/>
    <col min="2" max="2" width="25.44140625" customWidth="1"/>
    <col min="3" max="3" width="9.5546875" customWidth="1"/>
    <col min="4" max="4" width="19.21875" customWidth="1"/>
    <col min="5" max="5" width="27.77734375" customWidth="1"/>
    <col min="6" max="6" width="10.77734375" customWidth="1"/>
    <col min="7" max="7" width="7.21875" customWidth="1"/>
    <col min="8" max="8" width="12.5546875" customWidth="1"/>
    <col min="9" max="9" width="10.44140625" customWidth="1"/>
    <col min="10" max="10" width="16.77734375" customWidth="1"/>
    <col min="11" max="11" width="11.21875" customWidth="1"/>
    <col min="12" max="12" width="17.44140625" customWidth="1"/>
    <col min="13" max="13" width="15.21875" customWidth="1"/>
    <col min="14" max="14" width="22.5546875" customWidth="1"/>
  </cols>
  <sheetData>
    <row r="1" spans="1:14" s="254" customFormat="1">
      <c r="A1" s="276" t="s">
        <v>568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</row>
    <row r="2" spans="1:14" s="154" customFormat="1">
      <c r="A2" s="277" t="s">
        <v>736</v>
      </c>
      <c r="B2" s="276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</row>
    <row r="3" spans="1:14" s="154" customFormat="1">
      <c r="A3" s="268" t="s">
        <v>565</v>
      </c>
      <c r="B3" s="268"/>
      <c r="C3" s="268" t="s">
        <v>146</v>
      </c>
      <c r="D3" s="268" t="s">
        <v>122</v>
      </c>
      <c r="E3" s="268"/>
      <c r="F3" s="268" t="s">
        <v>121</v>
      </c>
      <c r="G3" s="268" t="s">
        <v>120</v>
      </c>
      <c r="H3" s="268" t="s">
        <v>119</v>
      </c>
      <c r="I3" s="268" t="s">
        <v>737</v>
      </c>
      <c r="J3" s="268" t="s">
        <v>738</v>
      </c>
      <c r="K3" s="268" t="s">
        <v>560</v>
      </c>
      <c r="L3" s="268" t="s">
        <v>739</v>
      </c>
      <c r="M3" s="268" t="s">
        <v>740</v>
      </c>
      <c r="N3" s="268" t="s">
        <v>402</v>
      </c>
    </row>
    <row r="4" spans="1:14" s="154" customFormat="1" ht="35.25" customHeight="1">
      <c r="A4" s="269" t="s">
        <v>405</v>
      </c>
      <c r="B4" s="269" t="s">
        <v>327</v>
      </c>
      <c r="C4" s="269" t="s">
        <v>459</v>
      </c>
      <c r="D4" s="269" t="s">
        <v>460</v>
      </c>
      <c r="E4" s="269" t="s">
        <v>147</v>
      </c>
      <c r="F4" s="269" t="s">
        <v>521</v>
      </c>
      <c r="G4" s="269" t="s">
        <v>522</v>
      </c>
      <c r="H4" s="269" t="s">
        <v>523</v>
      </c>
      <c r="I4" s="270" t="s">
        <v>524</v>
      </c>
      <c r="J4" s="271" t="s">
        <v>741</v>
      </c>
      <c r="K4" s="272" t="s">
        <v>523</v>
      </c>
      <c r="L4" s="269" t="s">
        <v>533</v>
      </c>
      <c r="M4" s="269" t="s">
        <v>524</v>
      </c>
      <c r="N4" s="273"/>
    </row>
    <row r="5" spans="1:14" s="154" customFormat="1" ht="40.5" customHeight="1">
      <c r="A5" s="269" t="s">
        <v>406</v>
      </c>
      <c r="B5" s="269" t="s">
        <v>384</v>
      </c>
      <c r="C5" s="269" t="s">
        <v>461</v>
      </c>
      <c r="D5" s="269" t="s">
        <v>462</v>
      </c>
      <c r="E5" s="269" t="s">
        <v>362</v>
      </c>
      <c r="F5" s="269" t="s">
        <v>521</v>
      </c>
      <c r="G5" s="269" t="s">
        <v>522</v>
      </c>
      <c r="H5" s="269" t="s">
        <v>523</v>
      </c>
      <c r="I5" s="270" t="s">
        <v>525</v>
      </c>
      <c r="J5" s="271" t="s">
        <v>742</v>
      </c>
      <c r="K5" s="272" t="s">
        <v>527</v>
      </c>
      <c r="L5" s="269" t="s">
        <v>533</v>
      </c>
      <c r="M5" s="269" t="s">
        <v>525</v>
      </c>
      <c r="N5" s="273"/>
    </row>
    <row r="6" spans="1:14" s="154" customFormat="1" ht="35.25" customHeight="1">
      <c r="A6" s="269" t="s">
        <v>407</v>
      </c>
      <c r="B6" s="269" t="s">
        <v>116</v>
      </c>
      <c r="C6" s="269" t="s">
        <v>463</v>
      </c>
      <c r="D6" s="269" t="s">
        <v>464</v>
      </c>
      <c r="E6" s="269" t="s">
        <v>349</v>
      </c>
      <c r="F6" s="269" t="s">
        <v>526</v>
      </c>
      <c r="G6" s="269" t="s">
        <v>522</v>
      </c>
      <c r="H6" s="269" t="s">
        <v>527</v>
      </c>
      <c r="I6" s="270" t="s">
        <v>528</v>
      </c>
      <c r="J6" s="271" t="s">
        <v>547</v>
      </c>
      <c r="K6" s="274" t="s">
        <v>530</v>
      </c>
      <c r="L6" s="269" t="s">
        <v>533</v>
      </c>
      <c r="M6" s="269" t="s">
        <v>528</v>
      </c>
      <c r="N6" s="269" t="s">
        <v>743</v>
      </c>
    </row>
    <row r="7" spans="1:14" s="154" customFormat="1" ht="40.5" customHeight="1">
      <c r="A7" s="269" t="s">
        <v>408</v>
      </c>
      <c r="B7" s="269" t="s">
        <v>115</v>
      </c>
      <c r="C7" s="269" t="s">
        <v>465</v>
      </c>
      <c r="D7" s="269" t="s">
        <v>464</v>
      </c>
      <c r="E7" s="269" t="s">
        <v>349</v>
      </c>
      <c r="F7" s="269" t="s">
        <v>526</v>
      </c>
      <c r="G7" s="269" t="s">
        <v>522</v>
      </c>
      <c r="H7" s="269" t="s">
        <v>527</v>
      </c>
      <c r="I7" s="270" t="s">
        <v>529</v>
      </c>
      <c r="J7" s="271" t="s">
        <v>744</v>
      </c>
      <c r="K7" s="272" t="s">
        <v>527</v>
      </c>
      <c r="L7" s="269" t="s">
        <v>533</v>
      </c>
      <c r="M7" s="269" t="s">
        <v>529</v>
      </c>
      <c r="N7" s="273"/>
    </row>
    <row r="8" spans="1:14" s="154" customFormat="1" ht="54.75" customHeight="1">
      <c r="A8" s="269" t="s">
        <v>409</v>
      </c>
      <c r="B8" s="269" t="s">
        <v>113</v>
      </c>
      <c r="C8" s="269" t="s">
        <v>466</v>
      </c>
      <c r="D8" s="269" t="s">
        <v>467</v>
      </c>
      <c r="E8" s="269" t="s">
        <v>363</v>
      </c>
      <c r="F8" s="269" t="s">
        <v>526</v>
      </c>
      <c r="G8" s="269" t="s">
        <v>522</v>
      </c>
      <c r="H8" s="269" t="s">
        <v>530</v>
      </c>
      <c r="I8" s="270" t="s">
        <v>531</v>
      </c>
      <c r="J8" s="271" t="s">
        <v>745</v>
      </c>
      <c r="K8" s="272" t="s">
        <v>530</v>
      </c>
      <c r="L8" s="269" t="s">
        <v>533</v>
      </c>
      <c r="M8" s="269" t="s">
        <v>531</v>
      </c>
      <c r="N8" s="273"/>
    </row>
    <row r="9" spans="1:14" s="154" customFormat="1" ht="39" customHeight="1">
      <c r="A9" s="269" t="s">
        <v>410</v>
      </c>
      <c r="B9" s="269" t="s">
        <v>359</v>
      </c>
      <c r="C9" s="275" t="s">
        <v>468</v>
      </c>
      <c r="D9" s="273"/>
      <c r="E9" s="273"/>
      <c r="F9" s="269" t="s">
        <v>521</v>
      </c>
      <c r="G9" s="269" t="s">
        <v>532</v>
      </c>
      <c r="H9" s="269" t="s">
        <v>533</v>
      </c>
      <c r="I9" s="270" t="s">
        <v>534</v>
      </c>
      <c r="J9" s="271" t="s">
        <v>533</v>
      </c>
      <c r="K9" s="272" t="s">
        <v>533</v>
      </c>
      <c r="L9" s="269" t="s">
        <v>533</v>
      </c>
      <c r="M9" s="269" t="s">
        <v>534</v>
      </c>
      <c r="N9" s="273"/>
    </row>
    <row r="10" spans="1:14" s="154" customFormat="1" ht="47.25" customHeight="1">
      <c r="A10" s="269" t="s">
        <v>411</v>
      </c>
      <c r="B10" s="269" t="s">
        <v>111</v>
      </c>
      <c r="C10" s="269" t="s">
        <v>469</v>
      </c>
      <c r="D10" s="269" t="s">
        <v>470</v>
      </c>
      <c r="E10" s="269" t="s">
        <v>328</v>
      </c>
      <c r="F10" s="269" t="s">
        <v>526</v>
      </c>
      <c r="G10" s="269" t="s">
        <v>522</v>
      </c>
      <c r="H10" s="269" t="s">
        <v>530</v>
      </c>
      <c r="I10" s="270" t="s">
        <v>535</v>
      </c>
      <c r="J10" s="271" t="s">
        <v>535</v>
      </c>
      <c r="K10" s="272" t="s">
        <v>533</v>
      </c>
      <c r="L10" s="269" t="s">
        <v>533</v>
      </c>
      <c r="M10" s="269" t="s">
        <v>535</v>
      </c>
      <c r="N10" s="273"/>
    </row>
    <row r="11" spans="1:14" s="154" customFormat="1" ht="59.25" customHeight="1">
      <c r="A11" s="269" t="s">
        <v>412</v>
      </c>
      <c r="B11" s="269" t="s">
        <v>382</v>
      </c>
      <c r="C11" s="269" t="s">
        <v>746</v>
      </c>
      <c r="D11" s="269" t="s">
        <v>472</v>
      </c>
      <c r="E11" s="269" t="s">
        <v>364</v>
      </c>
      <c r="F11" s="269" t="s">
        <v>526</v>
      </c>
      <c r="G11" s="269" t="s">
        <v>522</v>
      </c>
      <c r="H11" s="269" t="s">
        <v>530</v>
      </c>
      <c r="I11" s="270" t="s">
        <v>536</v>
      </c>
      <c r="J11" s="271" t="s">
        <v>747</v>
      </c>
      <c r="K11" s="272" t="s">
        <v>748</v>
      </c>
      <c r="L11" s="269" t="s">
        <v>533</v>
      </c>
      <c r="M11" s="269" t="s">
        <v>536</v>
      </c>
      <c r="N11" s="273"/>
    </row>
    <row r="12" spans="1:14" s="154" customFormat="1" ht="53.25" customHeight="1">
      <c r="A12" s="269" t="s">
        <v>413</v>
      </c>
      <c r="B12" s="269" t="s">
        <v>444</v>
      </c>
      <c r="C12" s="269" t="s">
        <v>749</v>
      </c>
      <c r="D12" s="269" t="s">
        <v>474</v>
      </c>
      <c r="E12" s="269" t="s">
        <v>365</v>
      </c>
      <c r="F12" s="269" t="s">
        <v>526</v>
      </c>
      <c r="G12" s="269" t="s">
        <v>532</v>
      </c>
      <c r="H12" s="269" t="s">
        <v>537</v>
      </c>
      <c r="I12" s="270" t="s">
        <v>538</v>
      </c>
      <c r="J12" s="271" t="s">
        <v>750</v>
      </c>
      <c r="K12" s="272" t="s">
        <v>748</v>
      </c>
      <c r="L12" s="269" t="s">
        <v>533</v>
      </c>
      <c r="M12" s="269" t="s">
        <v>538</v>
      </c>
      <c r="N12" s="273"/>
    </row>
    <row r="13" spans="1:14" s="154" customFormat="1" ht="51.75" customHeight="1">
      <c r="A13" s="269" t="s">
        <v>414</v>
      </c>
      <c r="B13" s="269" t="s">
        <v>445</v>
      </c>
      <c r="C13" s="269" t="s">
        <v>475</v>
      </c>
      <c r="D13" s="269" t="s">
        <v>476</v>
      </c>
      <c r="E13" s="269" t="s">
        <v>365</v>
      </c>
      <c r="F13" s="269" t="s">
        <v>526</v>
      </c>
      <c r="G13" s="269" t="s">
        <v>532</v>
      </c>
      <c r="H13" s="269" t="s">
        <v>537</v>
      </c>
      <c r="I13" s="270" t="s">
        <v>539</v>
      </c>
      <c r="J13" s="271" t="s">
        <v>538</v>
      </c>
      <c r="K13" s="274" t="s">
        <v>751</v>
      </c>
      <c r="L13" s="269" t="s">
        <v>533</v>
      </c>
      <c r="M13" s="269" t="s">
        <v>539</v>
      </c>
      <c r="N13" s="269" t="s">
        <v>743</v>
      </c>
    </row>
    <row r="14" spans="1:14" s="154" customFormat="1" ht="42" customHeight="1">
      <c r="A14" s="269" t="s">
        <v>415</v>
      </c>
      <c r="B14" s="269" t="s">
        <v>443</v>
      </c>
      <c r="C14" s="269" t="s">
        <v>752</v>
      </c>
      <c r="D14" s="269" t="s">
        <v>478</v>
      </c>
      <c r="E14" s="269" t="s">
        <v>366</v>
      </c>
      <c r="F14" s="269" t="s">
        <v>521</v>
      </c>
      <c r="G14" s="269" t="s">
        <v>532</v>
      </c>
      <c r="H14" s="269" t="s">
        <v>523</v>
      </c>
      <c r="I14" s="270" t="s">
        <v>536</v>
      </c>
      <c r="J14" s="271" t="s">
        <v>753</v>
      </c>
      <c r="K14" s="274" t="s">
        <v>754</v>
      </c>
      <c r="L14" s="269" t="s">
        <v>533</v>
      </c>
      <c r="M14" s="269" t="s">
        <v>536</v>
      </c>
      <c r="N14" s="269" t="s">
        <v>743</v>
      </c>
    </row>
    <row r="15" spans="1:14" s="154" customFormat="1" ht="38.25" customHeight="1">
      <c r="A15" s="269" t="s">
        <v>416</v>
      </c>
      <c r="B15" s="269" t="s">
        <v>385</v>
      </c>
      <c r="C15" s="269" t="s">
        <v>755</v>
      </c>
      <c r="D15" s="269" t="s">
        <v>480</v>
      </c>
      <c r="E15" s="269" t="s">
        <v>367</v>
      </c>
      <c r="F15" s="269" t="s">
        <v>521</v>
      </c>
      <c r="G15" s="269" t="s">
        <v>532</v>
      </c>
      <c r="H15" s="269" t="s">
        <v>523</v>
      </c>
      <c r="I15" s="270" t="s">
        <v>540</v>
      </c>
      <c r="J15" s="271" t="s">
        <v>540</v>
      </c>
      <c r="K15" s="272" t="s">
        <v>533</v>
      </c>
      <c r="L15" s="269" t="s">
        <v>533</v>
      </c>
      <c r="M15" s="269" t="s">
        <v>540</v>
      </c>
      <c r="N15" s="273"/>
    </row>
    <row r="16" spans="1:14" s="154" customFormat="1" ht="31.5" customHeight="1">
      <c r="A16" s="269" t="s">
        <v>417</v>
      </c>
      <c r="B16" s="269" t="s">
        <v>386</v>
      </c>
      <c r="C16" s="269" t="s">
        <v>756</v>
      </c>
      <c r="D16" s="269" t="s">
        <v>482</v>
      </c>
      <c r="E16" s="269" t="s">
        <v>368</v>
      </c>
      <c r="F16" s="269" t="s">
        <v>521</v>
      </c>
      <c r="G16" s="269" t="s">
        <v>532</v>
      </c>
      <c r="H16" s="269" t="s">
        <v>523</v>
      </c>
      <c r="I16" s="270" t="s">
        <v>541</v>
      </c>
      <c r="J16" s="271" t="s">
        <v>541</v>
      </c>
      <c r="K16" s="272" t="s">
        <v>533</v>
      </c>
      <c r="L16" s="269" t="s">
        <v>533</v>
      </c>
      <c r="M16" s="269" t="s">
        <v>541</v>
      </c>
      <c r="N16" s="273"/>
    </row>
    <row r="17" spans="1:14" s="154" customFormat="1" ht="38.25" customHeight="1">
      <c r="A17" s="269" t="s">
        <v>418</v>
      </c>
      <c r="B17" s="269" t="s">
        <v>446</v>
      </c>
      <c r="C17" s="269" t="s">
        <v>757</v>
      </c>
      <c r="D17" s="269" t="s">
        <v>484</v>
      </c>
      <c r="E17" s="269" t="s">
        <v>361</v>
      </c>
      <c r="F17" s="269" t="s">
        <v>526</v>
      </c>
      <c r="G17" s="269" t="s">
        <v>522</v>
      </c>
      <c r="H17" s="269" t="s">
        <v>527</v>
      </c>
      <c r="I17" s="270" t="s">
        <v>535</v>
      </c>
      <c r="J17" s="271" t="s">
        <v>535</v>
      </c>
      <c r="K17" s="272" t="s">
        <v>533</v>
      </c>
      <c r="L17" s="269" t="s">
        <v>533</v>
      </c>
      <c r="M17" s="269" t="s">
        <v>535</v>
      </c>
      <c r="N17" s="273"/>
    </row>
    <row r="18" spans="1:14" s="154" customFormat="1" ht="60.75" customHeight="1">
      <c r="A18" s="269" t="s">
        <v>419</v>
      </c>
      <c r="B18" s="269" t="s">
        <v>101</v>
      </c>
      <c r="C18" s="269" t="s">
        <v>758</v>
      </c>
      <c r="D18" s="269" t="s">
        <v>486</v>
      </c>
      <c r="E18" s="269" t="s">
        <v>369</v>
      </c>
      <c r="F18" s="269" t="s">
        <v>521</v>
      </c>
      <c r="G18" s="269" t="s">
        <v>522</v>
      </c>
      <c r="H18" s="269" t="s">
        <v>523</v>
      </c>
      <c r="I18" s="270" t="s">
        <v>542</v>
      </c>
      <c r="J18" s="271" t="s">
        <v>759</v>
      </c>
      <c r="K18" s="272" t="s">
        <v>530</v>
      </c>
      <c r="L18" s="269" t="s">
        <v>533</v>
      </c>
      <c r="M18" s="269" t="s">
        <v>542</v>
      </c>
      <c r="N18" s="273"/>
    </row>
    <row r="19" spans="1:14" s="154" customFormat="1" ht="49.5" customHeight="1">
      <c r="A19" s="269" t="s">
        <v>420</v>
      </c>
      <c r="B19" s="269" t="s">
        <v>99</v>
      </c>
      <c r="C19" s="269" t="s">
        <v>760</v>
      </c>
      <c r="D19" s="269" t="s">
        <v>488</v>
      </c>
      <c r="E19" s="269" t="s">
        <v>98</v>
      </c>
      <c r="F19" s="269" t="s">
        <v>526</v>
      </c>
      <c r="G19" s="269" t="s">
        <v>522</v>
      </c>
      <c r="H19" s="269" t="s">
        <v>530</v>
      </c>
      <c r="I19" s="270" t="s">
        <v>543</v>
      </c>
      <c r="J19" s="271" t="s">
        <v>761</v>
      </c>
      <c r="K19" s="272" t="s">
        <v>530</v>
      </c>
      <c r="L19" s="269" t="s">
        <v>533</v>
      </c>
      <c r="M19" s="269" t="s">
        <v>543</v>
      </c>
      <c r="N19" s="273"/>
    </row>
    <row r="20" spans="1:14" s="154" customFormat="1" ht="49.5" customHeight="1">
      <c r="A20" s="269" t="s">
        <v>421</v>
      </c>
      <c r="B20" s="269" t="s">
        <v>348</v>
      </c>
      <c r="C20" s="269" t="s">
        <v>762</v>
      </c>
      <c r="D20" s="269" t="s">
        <v>490</v>
      </c>
      <c r="E20" s="269" t="s">
        <v>366</v>
      </c>
      <c r="F20" s="269" t="s">
        <v>526</v>
      </c>
      <c r="G20" s="269" t="s">
        <v>532</v>
      </c>
      <c r="H20" s="269" t="s">
        <v>530</v>
      </c>
      <c r="I20" s="270" t="s">
        <v>544</v>
      </c>
      <c r="J20" s="271" t="s">
        <v>763</v>
      </c>
      <c r="K20" s="272" t="s">
        <v>764</v>
      </c>
      <c r="L20" s="269" t="s">
        <v>533</v>
      </c>
      <c r="M20" s="269" t="s">
        <v>544</v>
      </c>
      <c r="N20" s="273"/>
    </row>
    <row r="21" spans="1:14" s="154" customFormat="1" ht="36.75" customHeight="1">
      <c r="A21" s="269" t="s">
        <v>422</v>
      </c>
      <c r="B21" s="269" t="s">
        <v>126</v>
      </c>
      <c r="C21" s="269" t="s">
        <v>765</v>
      </c>
      <c r="D21" s="269" t="s">
        <v>492</v>
      </c>
      <c r="E21" s="269" t="s">
        <v>370</v>
      </c>
      <c r="F21" s="269" t="s">
        <v>526</v>
      </c>
      <c r="G21" s="269" t="s">
        <v>532</v>
      </c>
      <c r="H21" s="269" t="s">
        <v>530</v>
      </c>
      <c r="I21" s="270" t="s">
        <v>545</v>
      </c>
      <c r="J21" s="271" t="s">
        <v>766</v>
      </c>
      <c r="K21" s="274" t="s">
        <v>767</v>
      </c>
      <c r="L21" s="269" t="s">
        <v>533</v>
      </c>
      <c r="M21" s="269" t="s">
        <v>545</v>
      </c>
      <c r="N21" s="269" t="s">
        <v>743</v>
      </c>
    </row>
    <row r="22" spans="1:14" s="154" customFormat="1" ht="48.75" customHeight="1">
      <c r="A22" s="269" t="s">
        <v>423</v>
      </c>
      <c r="B22" s="269" t="s">
        <v>387</v>
      </c>
      <c r="C22" s="269" t="s">
        <v>768</v>
      </c>
      <c r="D22" s="269" t="s">
        <v>494</v>
      </c>
      <c r="E22" s="269" t="s">
        <v>350</v>
      </c>
      <c r="F22" s="269" t="s">
        <v>526</v>
      </c>
      <c r="G22" s="269" t="s">
        <v>532</v>
      </c>
      <c r="H22" s="269" t="s">
        <v>530</v>
      </c>
      <c r="I22" s="270" t="s">
        <v>546</v>
      </c>
      <c r="J22" s="271" t="s">
        <v>769</v>
      </c>
      <c r="K22" s="272" t="s">
        <v>530</v>
      </c>
      <c r="L22" s="269" t="s">
        <v>533</v>
      </c>
      <c r="M22" s="269" t="s">
        <v>546</v>
      </c>
      <c r="N22" s="273"/>
    </row>
    <row r="23" spans="1:14" s="154" customFormat="1" ht="39.75" customHeight="1">
      <c r="A23" s="269" t="s">
        <v>424</v>
      </c>
      <c r="B23" s="269" t="s">
        <v>388</v>
      </c>
      <c r="C23" s="269" t="s">
        <v>495</v>
      </c>
      <c r="D23" s="269" t="s">
        <v>496</v>
      </c>
      <c r="E23" s="269" t="s">
        <v>351</v>
      </c>
      <c r="F23" s="269" t="s">
        <v>526</v>
      </c>
      <c r="G23" s="269" t="s">
        <v>532</v>
      </c>
      <c r="H23" s="269" t="s">
        <v>530</v>
      </c>
      <c r="I23" s="270" t="s">
        <v>547</v>
      </c>
      <c r="J23" s="271" t="s">
        <v>770</v>
      </c>
      <c r="K23" s="272" t="s">
        <v>764</v>
      </c>
      <c r="L23" s="269" t="s">
        <v>533</v>
      </c>
      <c r="M23" s="269" t="s">
        <v>547</v>
      </c>
      <c r="N23" s="273"/>
    </row>
    <row r="24" spans="1:14" s="154" customFormat="1" ht="36.75" customHeight="1">
      <c r="A24" s="269" t="s">
        <v>425</v>
      </c>
      <c r="B24" s="269" t="s">
        <v>441</v>
      </c>
      <c r="C24" s="269" t="s">
        <v>497</v>
      </c>
      <c r="D24" s="269" t="s">
        <v>498</v>
      </c>
      <c r="E24" s="269" t="s">
        <v>371</v>
      </c>
      <c r="F24" s="269" t="s">
        <v>526</v>
      </c>
      <c r="G24" s="269" t="s">
        <v>522</v>
      </c>
      <c r="H24" s="269" t="s">
        <v>527</v>
      </c>
      <c r="I24" s="270" t="s">
        <v>535</v>
      </c>
      <c r="J24" s="271" t="s">
        <v>771</v>
      </c>
      <c r="K24" s="272" t="s">
        <v>764</v>
      </c>
      <c r="L24" s="269" t="s">
        <v>533</v>
      </c>
      <c r="M24" s="269" t="s">
        <v>535</v>
      </c>
      <c r="N24" s="273"/>
    </row>
    <row r="25" spans="1:14" s="154" customFormat="1" ht="42" customHeight="1">
      <c r="A25" s="269" t="s">
        <v>426</v>
      </c>
      <c r="B25" s="269" t="s">
        <v>90</v>
      </c>
      <c r="C25" s="269" t="s">
        <v>499</v>
      </c>
      <c r="D25" s="269" t="s">
        <v>500</v>
      </c>
      <c r="E25" s="269" t="s">
        <v>372</v>
      </c>
      <c r="F25" s="269" t="s">
        <v>526</v>
      </c>
      <c r="G25" s="269" t="s">
        <v>532</v>
      </c>
      <c r="H25" s="269" t="s">
        <v>537</v>
      </c>
      <c r="I25" s="270" t="s">
        <v>548</v>
      </c>
      <c r="J25" s="271" t="s">
        <v>772</v>
      </c>
      <c r="K25" s="272" t="s">
        <v>527</v>
      </c>
      <c r="L25" s="269" t="s">
        <v>533</v>
      </c>
      <c r="M25" s="269" t="s">
        <v>548</v>
      </c>
      <c r="N25" s="273"/>
    </row>
    <row r="26" spans="1:14" s="154" customFormat="1" ht="45" customHeight="1">
      <c r="A26" s="269" t="s">
        <v>427</v>
      </c>
      <c r="B26" s="269" t="s">
        <v>88</v>
      </c>
      <c r="C26" s="269" t="s">
        <v>773</v>
      </c>
      <c r="D26" s="273"/>
      <c r="E26" s="273"/>
      <c r="F26" s="269" t="s">
        <v>526</v>
      </c>
      <c r="G26" s="269" t="s">
        <v>522</v>
      </c>
      <c r="H26" s="269" t="s">
        <v>527</v>
      </c>
      <c r="I26" s="270" t="s">
        <v>549</v>
      </c>
      <c r="J26" s="271" t="s">
        <v>761</v>
      </c>
      <c r="K26" s="274" t="s">
        <v>748</v>
      </c>
      <c r="L26" s="269" t="s">
        <v>533</v>
      </c>
      <c r="M26" s="269" t="s">
        <v>549</v>
      </c>
      <c r="N26" s="269" t="s">
        <v>743</v>
      </c>
    </row>
    <row r="27" spans="1:14" s="154" customFormat="1" ht="40.5" customHeight="1">
      <c r="A27" s="269" t="s">
        <v>428</v>
      </c>
      <c r="B27" s="269" t="s">
        <v>383</v>
      </c>
      <c r="C27" s="269" t="s">
        <v>502</v>
      </c>
      <c r="D27" s="269" t="s">
        <v>503</v>
      </c>
      <c r="E27" s="269" t="s">
        <v>373</v>
      </c>
      <c r="F27" s="269" t="s">
        <v>526</v>
      </c>
      <c r="G27" s="269" t="s">
        <v>532</v>
      </c>
      <c r="H27" s="269" t="s">
        <v>537</v>
      </c>
      <c r="I27" s="270" t="s">
        <v>550</v>
      </c>
      <c r="J27" s="271" t="s">
        <v>550</v>
      </c>
      <c r="K27" s="272" t="s">
        <v>533</v>
      </c>
      <c r="L27" s="269" t="s">
        <v>533</v>
      </c>
      <c r="M27" s="269" t="s">
        <v>550</v>
      </c>
      <c r="N27" s="273"/>
    </row>
    <row r="28" spans="1:14" s="154" customFormat="1" ht="47.25" customHeight="1">
      <c r="A28" s="269" t="s">
        <v>429</v>
      </c>
      <c r="B28" s="269" t="s">
        <v>442</v>
      </c>
      <c r="C28" s="269" t="s">
        <v>774</v>
      </c>
      <c r="D28" s="273"/>
      <c r="E28" s="273"/>
      <c r="F28" s="269" t="s">
        <v>526</v>
      </c>
      <c r="G28" s="269" t="s">
        <v>522</v>
      </c>
      <c r="H28" s="269" t="s">
        <v>527</v>
      </c>
      <c r="I28" s="270" t="s">
        <v>551</v>
      </c>
      <c r="J28" s="271" t="s">
        <v>775</v>
      </c>
      <c r="K28" s="274" t="s">
        <v>748</v>
      </c>
      <c r="L28" s="269" t="s">
        <v>533</v>
      </c>
      <c r="M28" s="269" t="s">
        <v>551</v>
      </c>
      <c r="N28" s="269" t="s">
        <v>743</v>
      </c>
    </row>
    <row r="29" spans="1:14" s="154" customFormat="1" ht="51" customHeight="1">
      <c r="A29" s="269" t="s">
        <v>430</v>
      </c>
      <c r="B29" s="269" t="s">
        <v>360</v>
      </c>
      <c r="C29" s="269" t="s">
        <v>776</v>
      </c>
      <c r="D29" s="273"/>
      <c r="E29" s="273"/>
      <c r="F29" s="269" t="s">
        <v>526</v>
      </c>
      <c r="G29" s="269" t="s">
        <v>522</v>
      </c>
      <c r="H29" s="269" t="s">
        <v>527</v>
      </c>
      <c r="I29" s="270" t="s">
        <v>551</v>
      </c>
      <c r="J29" s="271" t="s">
        <v>777</v>
      </c>
      <c r="K29" s="272" t="s">
        <v>764</v>
      </c>
      <c r="L29" s="269" t="s">
        <v>533</v>
      </c>
      <c r="M29" s="269" t="s">
        <v>551</v>
      </c>
      <c r="N29" s="273"/>
    </row>
    <row r="30" spans="1:14" s="154" customFormat="1" ht="29.25" customHeight="1">
      <c r="A30" s="269" t="s">
        <v>431</v>
      </c>
      <c r="B30" s="269" t="s">
        <v>448</v>
      </c>
      <c r="C30" s="269" t="s">
        <v>506</v>
      </c>
      <c r="D30" s="273"/>
      <c r="E30" s="273"/>
      <c r="F30" s="269" t="s">
        <v>526</v>
      </c>
      <c r="G30" s="269" t="s">
        <v>522</v>
      </c>
      <c r="H30" s="269" t="s">
        <v>523</v>
      </c>
      <c r="I30" s="270" t="s">
        <v>552</v>
      </c>
      <c r="J30" s="271" t="s">
        <v>554</v>
      </c>
      <c r="K30" s="274" t="s">
        <v>754</v>
      </c>
      <c r="L30" s="269" t="s">
        <v>533</v>
      </c>
      <c r="M30" s="269" t="s">
        <v>552</v>
      </c>
      <c r="N30" s="269" t="s">
        <v>743</v>
      </c>
    </row>
    <row r="31" spans="1:14" s="154" customFormat="1" ht="18.75" customHeight="1">
      <c r="A31" s="269" t="s">
        <v>432</v>
      </c>
      <c r="B31" s="269" t="s">
        <v>392</v>
      </c>
      <c r="C31" s="269" t="s">
        <v>778</v>
      </c>
      <c r="D31" s="273"/>
      <c r="E31" s="273"/>
      <c r="F31" s="269" t="s">
        <v>526</v>
      </c>
      <c r="G31" s="269" t="s">
        <v>522</v>
      </c>
      <c r="H31" s="269" t="s">
        <v>527</v>
      </c>
      <c r="I31" s="270" t="s">
        <v>553</v>
      </c>
      <c r="J31" s="271" t="s">
        <v>553</v>
      </c>
      <c r="K31" s="272" t="s">
        <v>533</v>
      </c>
      <c r="L31" s="269" t="s">
        <v>533</v>
      </c>
      <c r="M31" s="269" t="s">
        <v>553</v>
      </c>
      <c r="N31" s="273"/>
    </row>
    <row r="32" spans="1:14" s="154" customFormat="1" ht="33" customHeight="1">
      <c r="A32" s="269" t="s">
        <v>433</v>
      </c>
      <c r="B32" s="269" t="s">
        <v>85</v>
      </c>
      <c r="C32" s="269" t="s">
        <v>508</v>
      </c>
      <c r="D32" s="269" t="s">
        <v>509</v>
      </c>
      <c r="E32" s="269" t="s">
        <v>374</v>
      </c>
      <c r="F32" s="269" t="s">
        <v>526</v>
      </c>
      <c r="G32" s="269" t="s">
        <v>522</v>
      </c>
      <c r="H32" s="269" t="s">
        <v>530</v>
      </c>
      <c r="I32" s="270" t="s">
        <v>554</v>
      </c>
      <c r="J32" s="271" t="s">
        <v>554</v>
      </c>
      <c r="K32" s="272" t="s">
        <v>533</v>
      </c>
      <c r="L32" s="269" t="s">
        <v>533</v>
      </c>
      <c r="M32" s="269" t="s">
        <v>554</v>
      </c>
      <c r="N32" s="273"/>
    </row>
    <row r="33" spans="1:14" s="154" customFormat="1" ht="30.75" customHeight="1">
      <c r="A33" s="269" t="s">
        <v>434</v>
      </c>
      <c r="B33" s="269" t="s">
        <v>378</v>
      </c>
      <c r="C33" s="269" t="s">
        <v>779</v>
      </c>
      <c r="D33" s="273"/>
      <c r="E33" s="273"/>
      <c r="F33" s="269" t="s">
        <v>526</v>
      </c>
      <c r="G33" s="269" t="s">
        <v>522</v>
      </c>
      <c r="H33" s="269" t="s">
        <v>527</v>
      </c>
      <c r="I33" s="270" t="s">
        <v>555</v>
      </c>
      <c r="J33" s="271" t="s">
        <v>555</v>
      </c>
      <c r="K33" s="272" t="s">
        <v>533</v>
      </c>
      <c r="L33" s="269" t="s">
        <v>533</v>
      </c>
      <c r="M33" s="269" t="s">
        <v>555</v>
      </c>
      <c r="N33" s="273"/>
    </row>
    <row r="34" spans="1:14" s="154" customFormat="1" ht="33" customHeight="1">
      <c r="A34" s="269" t="s">
        <v>435</v>
      </c>
      <c r="B34" s="269" t="s">
        <v>379</v>
      </c>
      <c r="C34" s="269" t="s">
        <v>511</v>
      </c>
      <c r="D34" s="269" t="s">
        <v>512</v>
      </c>
      <c r="E34" s="269" t="s">
        <v>375</v>
      </c>
      <c r="F34" s="269" t="s">
        <v>526</v>
      </c>
      <c r="G34" s="269" t="s">
        <v>522</v>
      </c>
      <c r="H34" s="269" t="s">
        <v>530</v>
      </c>
      <c r="I34" s="270" t="s">
        <v>552</v>
      </c>
      <c r="J34" s="271" t="s">
        <v>745</v>
      </c>
      <c r="K34" s="272" t="s">
        <v>748</v>
      </c>
      <c r="L34" s="269" t="s">
        <v>533</v>
      </c>
      <c r="M34" s="269" t="s">
        <v>552</v>
      </c>
      <c r="N34" s="273"/>
    </row>
    <row r="35" spans="1:14" s="154" customFormat="1" ht="29.25" customHeight="1">
      <c r="A35" s="269" t="s">
        <v>436</v>
      </c>
      <c r="B35" s="269" t="s">
        <v>380</v>
      </c>
      <c r="C35" s="269" t="s">
        <v>513</v>
      </c>
      <c r="D35" s="269" t="s">
        <v>514</v>
      </c>
      <c r="E35" s="269" t="s">
        <v>376</v>
      </c>
      <c r="F35" s="269" t="s">
        <v>526</v>
      </c>
      <c r="G35" s="269" t="s">
        <v>522</v>
      </c>
      <c r="H35" s="269" t="s">
        <v>530</v>
      </c>
      <c r="I35" s="270" t="s">
        <v>543</v>
      </c>
      <c r="J35" s="271" t="s">
        <v>543</v>
      </c>
      <c r="K35" s="272" t="s">
        <v>533</v>
      </c>
      <c r="L35" s="269" t="s">
        <v>533</v>
      </c>
      <c r="M35" s="269" t="s">
        <v>543</v>
      </c>
      <c r="N35" s="273"/>
    </row>
    <row r="36" spans="1:14" s="154" customFormat="1" ht="30" customHeight="1">
      <c r="A36" s="269" t="s">
        <v>437</v>
      </c>
      <c r="B36" s="269" t="s">
        <v>447</v>
      </c>
      <c r="C36" s="269" t="s">
        <v>780</v>
      </c>
      <c r="D36" s="269" t="s">
        <v>516</v>
      </c>
      <c r="E36" s="269" t="s">
        <v>361</v>
      </c>
      <c r="F36" s="269" t="s">
        <v>526</v>
      </c>
      <c r="G36" s="269" t="s">
        <v>522</v>
      </c>
      <c r="H36" s="269" t="s">
        <v>527</v>
      </c>
      <c r="I36" s="270" t="s">
        <v>529</v>
      </c>
      <c r="J36" s="271" t="s">
        <v>529</v>
      </c>
      <c r="K36" s="272" t="s">
        <v>533</v>
      </c>
      <c r="L36" s="269" t="s">
        <v>533</v>
      </c>
      <c r="M36" s="269" t="s">
        <v>529</v>
      </c>
      <c r="N36" s="273"/>
    </row>
    <row r="37" spans="1:14" s="154" customFormat="1" ht="46.5" customHeight="1">
      <c r="A37" s="269" t="s">
        <v>438</v>
      </c>
      <c r="B37" s="269" t="s">
        <v>389</v>
      </c>
      <c r="C37" s="269" t="s">
        <v>781</v>
      </c>
      <c r="D37" s="269" t="s">
        <v>518</v>
      </c>
      <c r="E37" s="269" t="s">
        <v>391</v>
      </c>
      <c r="F37" s="269" t="s">
        <v>526</v>
      </c>
      <c r="G37" s="269" t="s">
        <v>522</v>
      </c>
      <c r="H37" s="269" t="s">
        <v>527</v>
      </c>
      <c r="I37" s="270" t="s">
        <v>556</v>
      </c>
      <c r="J37" s="271" t="s">
        <v>766</v>
      </c>
      <c r="K37" s="272" t="s">
        <v>527</v>
      </c>
      <c r="L37" s="269" t="s">
        <v>533</v>
      </c>
      <c r="M37" s="269" t="s">
        <v>556</v>
      </c>
      <c r="N37" s="273"/>
    </row>
    <row r="38" spans="1:14" s="154" customFormat="1" ht="46.5" customHeight="1">
      <c r="A38" s="269" t="s">
        <v>782</v>
      </c>
      <c r="B38" s="269" t="s">
        <v>563</v>
      </c>
      <c r="C38" s="269" t="s">
        <v>783</v>
      </c>
      <c r="D38" s="273"/>
      <c r="E38" s="273"/>
      <c r="F38" s="269" t="s">
        <v>526</v>
      </c>
      <c r="G38" s="269" t="s">
        <v>522</v>
      </c>
      <c r="H38" s="269" t="s">
        <v>527</v>
      </c>
      <c r="I38" s="270" t="s">
        <v>533</v>
      </c>
      <c r="J38" s="271" t="s">
        <v>564</v>
      </c>
      <c r="K38" s="274" t="s">
        <v>564</v>
      </c>
      <c r="L38" s="269" t="s">
        <v>564</v>
      </c>
      <c r="M38" s="269" t="s">
        <v>564</v>
      </c>
      <c r="N38" s="269" t="s">
        <v>784</v>
      </c>
    </row>
  </sheetData>
  <pageMargins left="0.7" right="0.7" top="0.75" bottom="0.75" header="0.3" footer="0.3"/>
  <pageSetup paperSize="9" scale="57" fitToHeight="0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E9BC4-05C3-416A-A6E7-2F79259AFE1B}">
  <sheetPr>
    <pageSetUpPr fitToPage="1"/>
  </sheetPr>
  <dimension ref="A1:O43"/>
  <sheetViews>
    <sheetView topLeftCell="B35" zoomScale="70" zoomScaleNormal="70" workbookViewId="0">
      <selection activeCell="R35" sqref="R35"/>
    </sheetView>
  </sheetViews>
  <sheetFormatPr defaultColWidth="8.77734375" defaultRowHeight="13.2"/>
  <cols>
    <col min="1" max="1" width="8.77734375" style="284"/>
    <col min="2" max="2" width="44.33203125" style="284" customWidth="1"/>
    <col min="3" max="3" width="35.88671875" style="284" customWidth="1"/>
    <col min="4" max="4" width="5.109375" style="284" customWidth="1"/>
    <col min="5" max="5" width="40.5546875" style="284" customWidth="1"/>
    <col min="6" max="6" width="48.109375" style="284" customWidth="1"/>
    <col min="7" max="7" width="8.6640625" style="284" customWidth="1"/>
    <col min="8" max="8" width="9.44140625" style="284" customWidth="1"/>
    <col min="9" max="9" width="13.109375" style="284" customWidth="1"/>
    <col min="10" max="15" width="15.21875" style="284" customWidth="1"/>
    <col min="16" max="16384" width="8.77734375" style="284"/>
  </cols>
  <sheetData>
    <row r="1" spans="1:15" ht="45.6" customHeight="1">
      <c r="B1" s="285" t="s">
        <v>894</v>
      </c>
      <c r="C1" s="324">
        <v>45503</v>
      </c>
      <c r="D1" s="287"/>
      <c r="E1" s="287"/>
      <c r="F1" s="287"/>
      <c r="G1" s="287"/>
      <c r="H1" s="287"/>
      <c r="I1" s="287"/>
      <c r="J1" s="287"/>
    </row>
    <row r="2" spans="1:15" ht="8.4" customHeight="1">
      <c r="B2" s="288"/>
      <c r="C2" s="288"/>
      <c r="D2" s="287"/>
      <c r="E2" s="287"/>
      <c r="F2" s="287"/>
      <c r="G2" s="287"/>
      <c r="H2" s="287"/>
      <c r="I2" s="287"/>
      <c r="J2" s="287"/>
    </row>
    <row r="3" spans="1:15" ht="39.6" customHeight="1">
      <c r="B3" s="286"/>
      <c r="C3" s="289" t="s">
        <v>799</v>
      </c>
      <c r="D3" s="287"/>
      <c r="E3" s="287"/>
      <c r="F3" s="287"/>
      <c r="G3" s="287"/>
      <c r="H3" s="287"/>
      <c r="I3" s="287"/>
      <c r="J3" s="287"/>
    </row>
    <row r="4" spans="1:15" ht="12.6" customHeight="1">
      <c r="B4" s="286"/>
      <c r="C4" s="286"/>
      <c r="D4" s="287"/>
      <c r="E4" s="287"/>
      <c r="F4" s="287"/>
      <c r="G4" s="287"/>
      <c r="H4" s="287"/>
      <c r="I4" s="287"/>
      <c r="J4" s="287"/>
    </row>
    <row r="5" spans="1:15" ht="23.55" customHeight="1">
      <c r="B5" s="286"/>
      <c r="C5" s="286"/>
      <c r="D5" s="287"/>
      <c r="E5" s="287"/>
      <c r="F5" s="287"/>
      <c r="G5" s="287"/>
      <c r="H5" s="287"/>
      <c r="I5" s="287"/>
      <c r="J5" s="287"/>
    </row>
    <row r="6" spans="1:15" ht="34.5" customHeight="1">
      <c r="A6" s="290" t="s">
        <v>800</v>
      </c>
      <c r="B6" s="291" t="s">
        <v>565</v>
      </c>
      <c r="C6" s="291" t="s">
        <v>801</v>
      </c>
      <c r="D6" s="291" t="s">
        <v>146</v>
      </c>
      <c r="E6" s="291" t="s">
        <v>122</v>
      </c>
      <c r="F6" s="291" t="s">
        <v>801</v>
      </c>
      <c r="G6" s="291" t="s">
        <v>121</v>
      </c>
      <c r="H6" s="291" t="s">
        <v>120</v>
      </c>
      <c r="I6" s="291" t="s">
        <v>119</v>
      </c>
      <c r="J6" s="292" t="s">
        <v>58</v>
      </c>
      <c r="K6" s="292" t="s">
        <v>51</v>
      </c>
      <c r="L6" s="292" t="s">
        <v>8</v>
      </c>
      <c r="M6" s="292" t="s">
        <v>48</v>
      </c>
      <c r="N6" s="292" t="s">
        <v>49</v>
      </c>
      <c r="O6" s="292" t="s">
        <v>802</v>
      </c>
    </row>
    <row r="7" spans="1:15" ht="38.549999999999997" customHeight="1">
      <c r="A7" s="293">
        <v>1</v>
      </c>
      <c r="B7" s="294" t="s">
        <v>405</v>
      </c>
      <c r="C7" s="294" t="s">
        <v>327</v>
      </c>
      <c r="D7" s="294"/>
      <c r="E7" s="295" t="s">
        <v>460</v>
      </c>
      <c r="F7" s="294" t="s">
        <v>147</v>
      </c>
      <c r="G7" s="294" t="s">
        <v>521</v>
      </c>
      <c r="H7" s="295" t="s">
        <v>522</v>
      </c>
      <c r="I7" s="294" t="s">
        <v>530</v>
      </c>
      <c r="J7" s="296" t="s">
        <v>803</v>
      </c>
      <c r="K7" s="297" t="s">
        <v>804</v>
      </c>
      <c r="L7" s="298" t="s">
        <v>524</v>
      </c>
      <c r="M7" s="296" t="s">
        <v>805</v>
      </c>
      <c r="N7" s="296" t="s">
        <v>806</v>
      </c>
      <c r="O7" s="299" t="s">
        <v>807</v>
      </c>
    </row>
    <row r="8" spans="1:15" ht="43.5" customHeight="1">
      <c r="A8" s="293">
        <v>2</v>
      </c>
      <c r="B8" s="294" t="s">
        <v>406</v>
      </c>
      <c r="C8" s="294" t="s">
        <v>384</v>
      </c>
      <c r="D8" s="294"/>
      <c r="E8" s="295" t="s">
        <v>462</v>
      </c>
      <c r="F8" s="294" t="s">
        <v>362</v>
      </c>
      <c r="G8" s="294" t="s">
        <v>521</v>
      </c>
      <c r="H8" s="295" t="s">
        <v>522</v>
      </c>
      <c r="I8" s="294" t="s">
        <v>530</v>
      </c>
      <c r="J8" s="296" t="s">
        <v>808</v>
      </c>
      <c r="K8" s="297" t="s">
        <v>809</v>
      </c>
      <c r="L8" s="298" t="s">
        <v>525</v>
      </c>
      <c r="M8" s="296" t="s">
        <v>810</v>
      </c>
      <c r="N8" s="296" t="s">
        <v>811</v>
      </c>
      <c r="O8" s="299" t="s">
        <v>812</v>
      </c>
    </row>
    <row r="9" spans="1:15" ht="34.5" customHeight="1">
      <c r="A9" s="293">
        <v>3</v>
      </c>
      <c r="B9" s="294" t="s">
        <v>407</v>
      </c>
      <c r="C9" s="294" t="s">
        <v>116</v>
      </c>
      <c r="D9" s="294"/>
      <c r="E9" s="295" t="s">
        <v>464</v>
      </c>
      <c r="F9" s="294" t="s">
        <v>349</v>
      </c>
      <c r="G9" s="294" t="s">
        <v>526</v>
      </c>
      <c r="H9" s="295" t="s">
        <v>522</v>
      </c>
      <c r="I9" s="294" t="s">
        <v>527</v>
      </c>
      <c r="J9" s="296" t="s">
        <v>813</v>
      </c>
      <c r="K9" s="297" t="s">
        <v>813</v>
      </c>
      <c r="L9" s="298" t="s">
        <v>528</v>
      </c>
      <c r="M9" s="296" t="s">
        <v>770</v>
      </c>
      <c r="N9" s="296" t="s">
        <v>547</v>
      </c>
      <c r="O9" s="299" t="s">
        <v>814</v>
      </c>
    </row>
    <row r="10" spans="1:15" ht="56.4" customHeight="1">
      <c r="A10" s="293">
        <v>4</v>
      </c>
      <c r="B10" s="294" t="s">
        <v>408</v>
      </c>
      <c r="C10" s="294" t="s">
        <v>115</v>
      </c>
      <c r="D10" s="294"/>
      <c r="E10" s="295" t="s">
        <v>464</v>
      </c>
      <c r="F10" s="294" t="s">
        <v>349</v>
      </c>
      <c r="G10" s="294" t="s">
        <v>526</v>
      </c>
      <c r="H10" s="295" t="s">
        <v>522</v>
      </c>
      <c r="I10" s="294" t="s">
        <v>527</v>
      </c>
      <c r="J10" s="296" t="s">
        <v>529</v>
      </c>
      <c r="K10" s="297" t="s">
        <v>529</v>
      </c>
      <c r="L10" s="298" t="s">
        <v>529</v>
      </c>
      <c r="M10" s="296" t="s">
        <v>529</v>
      </c>
      <c r="N10" s="296" t="s">
        <v>529</v>
      </c>
      <c r="O10" s="299" t="s">
        <v>529</v>
      </c>
    </row>
    <row r="11" spans="1:15" ht="38.549999999999997" customHeight="1">
      <c r="A11" s="293">
        <v>5</v>
      </c>
      <c r="B11" s="294" t="s">
        <v>409</v>
      </c>
      <c r="C11" s="294" t="s">
        <v>113</v>
      </c>
      <c r="D11" s="294"/>
      <c r="E11" s="295" t="s">
        <v>467</v>
      </c>
      <c r="F11" s="294" t="s">
        <v>363</v>
      </c>
      <c r="G11" s="294" t="s">
        <v>526</v>
      </c>
      <c r="H11" s="295" t="s">
        <v>522</v>
      </c>
      <c r="I11" s="294" t="s">
        <v>530</v>
      </c>
      <c r="J11" s="296" t="s">
        <v>554</v>
      </c>
      <c r="K11" s="297" t="s">
        <v>554</v>
      </c>
      <c r="L11" s="298" t="s">
        <v>531</v>
      </c>
      <c r="M11" s="296" t="s">
        <v>745</v>
      </c>
      <c r="N11" s="296" t="s">
        <v>552</v>
      </c>
      <c r="O11" s="299" t="s">
        <v>815</v>
      </c>
    </row>
    <row r="12" spans="1:15" ht="38.549999999999997" customHeight="1">
      <c r="A12" s="293">
        <v>6</v>
      </c>
      <c r="B12" s="294" t="s">
        <v>410</v>
      </c>
      <c r="C12" s="294" t="s">
        <v>359</v>
      </c>
      <c r="D12" s="294"/>
      <c r="E12" s="295"/>
      <c r="F12" s="294"/>
      <c r="G12" s="294" t="s">
        <v>521</v>
      </c>
      <c r="H12" s="295" t="s">
        <v>532</v>
      </c>
      <c r="I12" s="294" t="s">
        <v>533</v>
      </c>
      <c r="J12" s="296" t="s">
        <v>534</v>
      </c>
      <c r="K12" s="297" t="s">
        <v>534</v>
      </c>
      <c r="L12" s="298" t="s">
        <v>534</v>
      </c>
      <c r="M12" s="296" t="s">
        <v>534</v>
      </c>
      <c r="N12" s="296" t="s">
        <v>534</v>
      </c>
      <c r="O12" s="296" t="s">
        <v>534</v>
      </c>
    </row>
    <row r="13" spans="1:15" ht="34.5" customHeight="1">
      <c r="A13" s="293">
        <v>7</v>
      </c>
      <c r="B13" s="294" t="s">
        <v>411</v>
      </c>
      <c r="C13" s="294" t="s">
        <v>111</v>
      </c>
      <c r="D13" s="294"/>
      <c r="E13" s="295" t="s">
        <v>470</v>
      </c>
      <c r="F13" s="294" t="s">
        <v>328</v>
      </c>
      <c r="G13" s="294" t="s">
        <v>526</v>
      </c>
      <c r="H13" s="295" t="s">
        <v>522</v>
      </c>
      <c r="I13" s="294" t="s">
        <v>530</v>
      </c>
      <c r="J13" s="296" t="s">
        <v>535</v>
      </c>
      <c r="K13" s="297" t="s">
        <v>535</v>
      </c>
      <c r="L13" s="298" t="s">
        <v>535</v>
      </c>
      <c r="M13" s="296" t="s">
        <v>535</v>
      </c>
      <c r="N13" s="296" t="s">
        <v>535</v>
      </c>
      <c r="O13" s="299" t="s">
        <v>535</v>
      </c>
    </row>
    <row r="14" spans="1:15" ht="53.4" customHeight="1">
      <c r="A14" s="293">
        <v>8</v>
      </c>
      <c r="B14" s="294" t="s">
        <v>412</v>
      </c>
      <c r="C14" s="294" t="s">
        <v>382</v>
      </c>
      <c r="D14" s="294"/>
      <c r="E14" s="295" t="s">
        <v>472</v>
      </c>
      <c r="F14" s="294" t="s">
        <v>364</v>
      </c>
      <c r="G14" s="294" t="s">
        <v>526</v>
      </c>
      <c r="H14" s="295" t="s">
        <v>522</v>
      </c>
      <c r="I14" s="294" t="s">
        <v>530</v>
      </c>
      <c r="J14" s="296" t="s">
        <v>538</v>
      </c>
      <c r="K14" s="297" t="s">
        <v>816</v>
      </c>
      <c r="L14" s="298" t="s">
        <v>536</v>
      </c>
      <c r="M14" s="296" t="s">
        <v>817</v>
      </c>
      <c r="N14" s="296" t="s">
        <v>818</v>
      </c>
      <c r="O14" s="299" t="s">
        <v>819</v>
      </c>
    </row>
    <row r="15" spans="1:15" ht="39.450000000000003" customHeight="1">
      <c r="A15" s="293">
        <v>9</v>
      </c>
      <c r="B15" s="294" t="s">
        <v>413</v>
      </c>
      <c r="C15" s="294" t="s">
        <v>444</v>
      </c>
      <c r="D15" s="294"/>
      <c r="E15" s="295" t="s">
        <v>474</v>
      </c>
      <c r="F15" s="294" t="s">
        <v>365</v>
      </c>
      <c r="G15" s="294" t="s">
        <v>526</v>
      </c>
      <c r="H15" s="295" t="s">
        <v>532</v>
      </c>
      <c r="I15" s="294" t="s">
        <v>530</v>
      </c>
      <c r="J15" s="296" t="s">
        <v>820</v>
      </c>
      <c r="K15" s="297" t="s">
        <v>821</v>
      </c>
      <c r="L15" s="298" t="s">
        <v>538</v>
      </c>
      <c r="M15" s="296" t="s">
        <v>816</v>
      </c>
      <c r="N15" s="296" t="s">
        <v>822</v>
      </c>
      <c r="O15" s="299" t="s">
        <v>808</v>
      </c>
    </row>
    <row r="16" spans="1:15" ht="45.45" customHeight="1">
      <c r="A16" s="293">
        <v>10</v>
      </c>
      <c r="B16" s="294" t="s">
        <v>414</v>
      </c>
      <c r="C16" s="294" t="s">
        <v>445</v>
      </c>
      <c r="D16" s="294"/>
      <c r="E16" s="295" t="s">
        <v>476</v>
      </c>
      <c r="F16" s="294" t="s">
        <v>365</v>
      </c>
      <c r="G16" s="294" t="s">
        <v>526</v>
      </c>
      <c r="H16" s="295" t="s">
        <v>532</v>
      </c>
      <c r="I16" s="294" t="s">
        <v>530</v>
      </c>
      <c r="J16" s="296" t="s">
        <v>540</v>
      </c>
      <c r="K16" s="297" t="s">
        <v>823</v>
      </c>
      <c r="L16" s="298" t="s">
        <v>539</v>
      </c>
      <c r="M16" s="296" t="s">
        <v>824</v>
      </c>
      <c r="N16" s="296" t="s">
        <v>817</v>
      </c>
      <c r="O16" s="299" t="s">
        <v>818</v>
      </c>
    </row>
    <row r="17" spans="1:15" ht="55.8" customHeight="1">
      <c r="A17" s="293">
        <v>11</v>
      </c>
      <c r="B17" s="294" t="s">
        <v>415</v>
      </c>
      <c r="C17" s="294" t="s">
        <v>443</v>
      </c>
      <c r="D17" s="294"/>
      <c r="E17" s="295" t="s">
        <v>478</v>
      </c>
      <c r="F17" s="294" t="s">
        <v>366</v>
      </c>
      <c r="G17" s="294" t="s">
        <v>521</v>
      </c>
      <c r="H17" s="295" t="s">
        <v>532</v>
      </c>
      <c r="I17" s="294" t="s">
        <v>530</v>
      </c>
      <c r="J17" s="296" t="s">
        <v>538</v>
      </c>
      <c r="K17" s="297" t="s">
        <v>816</v>
      </c>
      <c r="L17" s="298" t="s">
        <v>536</v>
      </c>
      <c r="M17" s="296" t="s">
        <v>817</v>
      </c>
      <c r="N17" s="296" t="s">
        <v>818</v>
      </c>
      <c r="O17" s="296" t="s">
        <v>819</v>
      </c>
    </row>
    <row r="18" spans="1:15" ht="52.2" customHeight="1">
      <c r="A18" s="293">
        <v>12</v>
      </c>
      <c r="B18" s="294" t="s">
        <v>416</v>
      </c>
      <c r="C18" s="294" t="s">
        <v>385</v>
      </c>
      <c r="D18" s="294"/>
      <c r="E18" s="295" t="s">
        <v>480</v>
      </c>
      <c r="F18" s="294" t="s">
        <v>367</v>
      </c>
      <c r="G18" s="294" t="s">
        <v>521</v>
      </c>
      <c r="H18" s="295" t="s">
        <v>532</v>
      </c>
      <c r="I18" s="294" t="s">
        <v>530</v>
      </c>
      <c r="J18" s="296" t="s">
        <v>541</v>
      </c>
      <c r="K18" s="297" t="s">
        <v>887</v>
      </c>
      <c r="L18" s="298" t="s">
        <v>540</v>
      </c>
      <c r="M18" s="296" t="s">
        <v>823</v>
      </c>
      <c r="N18" s="296" t="s">
        <v>816</v>
      </c>
      <c r="O18" s="299" t="s">
        <v>822</v>
      </c>
    </row>
    <row r="19" spans="1:15" ht="42" customHeight="1">
      <c r="A19" s="293">
        <v>13</v>
      </c>
      <c r="B19" s="294" t="s">
        <v>417</v>
      </c>
      <c r="C19" s="294" t="s">
        <v>386</v>
      </c>
      <c r="D19" s="294"/>
      <c r="E19" s="295" t="s">
        <v>482</v>
      </c>
      <c r="F19" s="294" t="s">
        <v>368</v>
      </c>
      <c r="G19" s="294" t="s">
        <v>521</v>
      </c>
      <c r="H19" s="295" t="s">
        <v>532</v>
      </c>
      <c r="I19" s="294" t="s">
        <v>530</v>
      </c>
      <c r="J19" s="296" t="s">
        <v>548</v>
      </c>
      <c r="K19" s="297" t="s">
        <v>888</v>
      </c>
      <c r="L19" s="298" t="s">
        <v>541</v>
      </c>
      <c r="M19" s="296" t="s">
        <v>887</v>
      </c>
      <c r="N19" s="296" t="s">
        <v>821</v>
      </c>
      <c r="O19" s="299" t="s">
        <v>539</v>
      </c>
    </row>
    <row r="20" spans="1:15" ht="39" customHeight="1">
      <c r="A20" s="293">
        <v>14</v>
      </c>
      <c r="B20" s="294" t="s">
        <v>418</v>
      </c>
      <c r="C20" s="294" t="s">
        <v>446</v>
      </c>
      <c r="D20" s="294"/>
      <c r="E20" s="295" t="s">
        <v>484</v>
      </c>
      <c r="F20" s="294" t="s">
        <v>361</v>
      </c>
      <c r="G20" s="294" t="s">
        <v>526</v>
      </c>
      <c r="H20" s="295" t="s">
        <v>522</v>
      </c>
      <c r="I20" s="294" t="s">
        <v>527</v>
      </c>
      <c r="J20" s="296" t="s">
        <v>535</v>
      </c>
      <c r="K20" s="297" t="s">
        <v>535</v>
      </c>
      <c r="L20" s="298" t="s">
        <v>535</v>
      </c>
      <c r="M20" s="296" t="s">
        <v>535</v>
      </c>
      <c r="N20" s="296" t="s">
        <v>535</v>
      </c>
      <c r="O20" s="299" t="s">
        <v>535</v>
      </c>
    </row>
    <row r="21" spans="1:15" ht="39" customHeight="1">
      <c r="A21" s="293">
        <v>15</v>
      </c>
      <c r="B21" s="294" t="s">
        <v>419</v>
      </c>
      <c r="C21" s="294" t="s">
        <v>101</v>
      </c>
      <c r="D21" s="294"/>
      <c r="E21" s="295" t="s">
        <v>486</v>
      </c>
      <c r="F21" s="294" t="s">
        <v>369</v>
      </c>
      <c r="G21" s="294" t="s">
        <v>521</v>
      </c>
      <c r="H21" s="295" t="s">
        <v>522</v>
      </c>
      <c r="I21" s="294" t="s">
        <v>523</v>
      </c>
      <c r="J21" s="296" t="s">
        <v>825</v>
      </c>
      <c r="K21" s="297" t="s">
        <v>826</v>
      </c>
      <c r="L21" s="298" t="s">
        <v>542</v>
      </c>
      <c r="M21" s="296" t="s">
        <v>827</v>
      </c>
      <c r="N21" s="296" t="s">
        <v>828</v>
      </c>
      <c r="O21" s="299" t="s">
        <v>829</v>
      </c>
    </row>
    <row r="22" spans="1:15" ht="42" customHeight="1">
      <c r="A22" s="293">
        <v>16</v>
      </c>
      <c r="B22" s="294" t="s">
        <v>420</v>
      </c>
      <c r="C22" s="294" t="s">
        <v>99</v>
      </c>
      <c r="D22" s="294"/>
      <c r="E22" s="295" t="s">
        <v>488</v>
      </c>
      <c r="F22" s="294" t="s">
        <v>98</v>
      </c>
      <c r="G22" s="294" t="s">
        <v>526</v>
      </c>
      <c r="H22" s="295" t="s">
        <v>522</v>
      </c>
      <c r="I22" s="294" t="s">
        <v>530</v>
      </c>
      <c r="J22" s="296" t="s">
        <v>830</v>
      </c>
      <c r="K22" s="297" t="s">
        <v>831</v>
      </c>
      <c r="L22" s="298" t="s">
        <v>543</v>
      </c>
      <c r="M22" s="296" t="s">
        <v>832</v>
      </c>
      <c r="N22" s="296" t="s">
        <v>833</v>
      </c>
      <c r="O22" s="299" t="s">
        <v>834</v>
      </c>
    </row>
    <row r="23" spans="1:15" ht="42" customHeight="1">
      <c r="A23" s="293">
        <v>17</v>
      </c>
      <c r="B23" s="294" t="s">
        <v>421</v>
      </c>
      <c r="C23" s="294" t="s">
        <v>348</v>
      </c>
      <c r="D23" s="294"/>
      <c r="E23" s="295" t="s">
        <v>490</v>
      </c>
      <c r="F23" s="294" t="s">
        <v>366</v>
      </c>
      <c r="G23" s="294" t="s">
        <v>526</v>
      </c>
      <c r="H23" s="295" t="s">
        <v>532</v>
      </c>
      <c r="I23" s="294" t="s">
        <v>530</v>
      </c>
      <c r="J23" s="296" t="s">
        <v>552</v>
      </c>
      <c r="K23" s="297" t="s">
        <v>835</v>
      </c>
      <c r="L23" s="298" t="s">
        <v>544</v>
      </c>
      <c r="M23" s="296" t="s">
        <v>836</v>
      </c>
      <c r="N23" s="296" t="s">
        <v>837</v>
      </c>
      <c r="O23" s="296" t="s">
        <v>838</v>
      </c>
    </row>
    <row r="24" spans="1:15" ht="34.5" customHeight="1">
      <c r="A24" s="293">
        <v>18</v>
      </c>
      <c r="B24" s="294" t="s">
        <v>422</v>
      </c>
      <c r="C24" s="294" t="s">
        <v>126</v>
      </c>
      <c r="D24" s="294"/>
      <c r="E24" s="295" t="s">
        <v>492</v>
      </c>
      <c r="F24" s="294" t="s">
        <v>370</v>
      </c>
      <c r="G24" s="294" t="s">
        <v>526</v>
      </c>
      <c r="H24" s="295" t="s">
        <v>532</v>
      </c>
      <c r="I24" s="294" t="s">
        <v>530</v>
      </c>
      <c r="J24" s="296" t="s">
        <v>556</v>
      </c>
      <c r="K24" s="297" t="s">
        <v>346</v>
      </c>
      <c r="L24" s="298" t="s">
        <v>545</v>
      </c>
      <c r="M24" s="296" t="s">
        <v>839</v>
      </c>
      <c r="N24" s="296" t="s">
        <v>840</v>
      </c>
      <c r="O24" s="296" t="s">
        <v>841</v>
      </c>
    </row>
    <row r="25" spans="1:15" ht="49.95" customHeight="1">
      <c r="A25" s="293">
        <v>19</v>
      </c>
      <c r="B25" s="294" t="s">
        <v>423</v>
      </c>
      <c r="C25" s="294" t="s">
        <v>387</v>
      </c>
      <c r="D25" s="294"/>
      <c r="E25" s="295" t="s">
        <v>494</v>
      </c>
      <c r="F25" s="294" t="s">
        <v>350</v>
      </c>
      <c r="G25" s="294" t="s">
        <v>526</v>
      </c>
      <c r="H25" s="295" t="s">
        <v>532</v>
      </c>
      <c r="I25" s="294" t="s">
        <v>530</v>
      </c>
      <c r="J25" s="296" t="s">
        <v>842</v>
      </c>
      <c r="K25" s="297" t="s">
        <v>843</v>
      </c>
      <c r="L25" s="298" t="s">
        <v>546</v>
      </c>
      <c r="M25" s="296" t="s">
        <v>769</v>
      </c>
      <c r="N25" s="296" t="s">
        <v>844</v>
      </c>
      <c r="O25" s="299" t="s">
        <v>845</v>
      </c>
    </row>
    <row r="26" spans="1:15" ht="34.5" customHeight="1">
      <c r="A26" s="293">
        <v>20</v>
      </c>
      <c r="B26" s="294" t="s">
        <v>424</v>
      </c>
      <c r="C26" s="294" t="s">
        <v>388</v>
      </c>
      <c r="D26" s="294"/>
      <c r="E26" s="295" t="s">
        <v>496</v>
      </c>
      <c r="F26" s="294" t="s">
        <v>351</v>
      </c>
      <c r="G26" s="294" t="s">
        <v>526</v>
      </c>
      <c r="H26" s="295" t="s">
        <v>532</v>
      </c>
      <c r="I26" s="294" t="s">
        <v>530</v>
      </c>
      <c r="J26" s="296" t="s">
        <v>564</v>
      </c>
      <c r="K26" s="297" t="s">
        <v>528</v>
      </c>
      <c r="L26" s="298" t="s">
        <v>547</v>
      </c>
      <c r="M26" s="296" t="s">
        <v>846</v>
      </c>
      <c r="N26" s="296" t="s">
        <v>847</v>
      </c>
      <c r="O26" s="299" t="s">
        <v>546</v>
      </c>
    </row>
    <row r="27" spans="1:15" ht="55.8" customHeight="1">
      <c r="A27" s="293">
        <v>21</v>
      </c>
      <c r="B27" s="294" t="s">
        <v>425</v>
      </c>
      <c r="C27" s="294" t="s">
        <v>441</v>
      </c>
      <c r="D27" s="294"/>
      <c r="E27" s="295" t="s">
        <v>498</v>
      </c>
      <c r="F27" s="294" t="s">
        <v>371</v>
      </c>
      <c r="G27" s="294" t="s">
        <v>526</v>
      </c>
      <c r="H27" s="295" t="s">
        <v>522</v>
      </c>
      <c r="I27" s="294" t="s">
        <v>527</v>
      </c>
      <c r="J27" s="296" t="s">
        <v>535</v>
      </c>
      <c r="K27" s="297" t="s">
        <v>535</v>
      </c>
      <c r="L27" s="298" t="s">
        <v>535</v>
      </c>
      <c r="M27" s="296" t="s">
        <v>535</v>
      </c>
      <c r="N27" s="296" t="s">
        <v>535</v>
      </c>
      <c r="O27" s="299" t="s">
        <v>535</v>
      </c>
    </row>
    <row r="28" spans="1:15" ht="53.4" customHeight="1">
      <c r="A28" s="293">
        <v>22</v>
      </c>
      <c r="B28" s="294" t="s">
        <v>426</v>
      </c>
      <c r="C28" s="294" t="s">
        <v>90</v>
      </c>
      <c r="D28" s="294"/>
      <c r="E28" s="295" t="s">
        <v>500</v>
      </c>
      <c r="F28" s="294" t="s">
        <v>372</v>
      </c>
      <c r="G28" s="294" t="s">
        <v>526</v>
      </c>
      <c r="H28" s="295" t="s">
        <v>532</v>
      </c>
      <c r="I28" s="294" t="s">
        <v>537</v>
      </c>
      <c r="J28" s="296" t="s">
        <v>848</v>
      </c>
      <c r="K28" s="297" t="s">
        <v>848</v>
      </c>
      <c r="L28" s="298" t="s">
        <v>548</v>
      </c>
      <c r="M28" s="296" t="s">
        <v>548</v>
      </c>
      <c r="N28" s="296" t="s">
        <v>849</v>
      </c>
      <c r="O28" s="296" t="s">
        <v>849</v>
      </c>
    </row>
    <row r="29" spans="1:15" ht="53.4" customHeight="1">
      <c r="A29" s="293">
        <v>23</v>
      </c>
      <c r="B29" s="294" t="s">
        <v>427</v>
      </c>
      <c r="C29" s="294" t="s">
        <v>88</v>
      </c>
      <c r="D29" s="294"/>
      <c r="E29" s="295"/>
      <c r="F29" s="294"/>
      <c r="G29" s="294" t="s">
        <v>526</v>
      </c>
      <c r="H29" s="295" t="s">
        <v>522</v>
      </c>
      <c r="I29" s="294" t="s">
        <v>527</v>
      </c>
      <c r="J29" s="296" t="s">
        <v>761</v>
      </c>
      <c r="K29" s="297" t="s">
        <v>761</v>
      </c>
      <c r="L29" s="298" t="s">
        <v>549</v>
      </c>
      <c r="M29" s="296" t="s">
        <v>549</v>
      </c>
      <c r="N29" s="296" t="s">
        <v>850</v>
      </c>
      <c r="O29" s="296" t="s">
        <v>850</v>
      </c>
    </row>
    <row r="30" spans="1:15" ht="53.4" customHeight="1">
      <c r="A30" s="293">
        <v>24</v>
      </c>
      <c r="B30" s="294" t="s">
        <v>428</v>
      </c>
      <c r="C30" s="294" t="s">
        <v>383</v>
      </c>
      <c r="D30" s="294"/>
      <c r="E30" s="295" t="s">
        <v>503</v>
      </c>
      <c r="F30" s="294" t="s">
        <v>373</v>
      </c>
      <c r="G30" s="294" t="s">
        <v>526</v>
      </c>
      <c r="H30" s="295" t="s">
        <v>532</v>
      </c>
      <c r="I30" s="294" t="s">
        <v>537</v>
      </c>
      <c r="J30" s="296" t="s">
        <v>544</v>
      </c>
      <c r="K30" s="297" t="s">
        <v>544</v>
      </c>
      <c r="L30" s="298" t="s">
        <v>550</v>
      </c>
      <c r="M30" s="296" t="s">
        <v>851</v>
      </c>
      <c r="N30" s="296" t="s">
        <v>852</v>
      </c>
      <c r="O30" s="296" t="s">
        <v>853</v>
      </c>
    </row>
    <row r="31" spans="1:15" ht="53.4" customHeight="1">
      <c r="A31" s="293">
        <v>25</v>
      </c>
      <c r="B31" s="294" t="s">
        <v>429</v>
      </c>
      <c r="C31" s="294" t="s">
        <v>442</v>
      </c>
      <c r="D31" s="294"/>
      <c r="E31" s="295"/>
      <c r="F31" s="294"/>
      <c r="G31" s="294" t="s">
        <v>526</v>
      </c>
      <c r="H31" s="295" t="s">
        <v>522</v>
      </c>
      <c r="I31" s="294" t="s">
        <v>527</v>
      </c>
      <c r="J31" s="296" t="s">
        <v>775</v>
      </c>
      <c r="K31" s="297" t="s">
        <v>775</v>
      </c>
      <c r="L31" s="298" t="s">
        <v>775</v>
      </c>
      <c r="M31" s="296" t="s">
        <v>775</v>
      </c>
      <c r="N31" s="296" t="s">
        <v>775</v>
      </c>
      <c r="O31" s="296" t="s">
        <v>775</v>
      </c>
    </row>
    <row r="32" spans="1:15" ht="53.4" customHeight="1">
      <c r="A32" s="293">
        <v>26</v>
      </c>
      <c r="B32" s="294" t="s">
        <v>430</v>
      </c>
      <c r="C32" s="294" t="s">
        <v>360</v>
      </c>
      <c r="D32" s="294"/>
      <c r="E32" s="295"/>
      <c r="F32" s="294"/>
      <c r="G32" s="294" t="s">
        <v>526</v>
      </c>
      <c r="H32" s="295" t="s">
        <v>522</v>
      </c>
      <c r="I32" s="294" t="s">
        <v>527</v>
      </c>
      <c r="J32" s="296" t="s">
        <v>551</v>
      </c>
      <c r="K32" s="297" t="s">
        <v>551</v>
      </c>
      <c r="L32" s="298" t="s">
        <v>551</v>
      </c>
      <c r="M32" s="296" t="s">
        <v>551</v>
      </c>
      <c r="N32" s="296" t="s">
        <v>551</v>
      </c>
      <c r="O32" s="296" t="s">
        <v>551</v>
      </c>
    </row>
    <row r="33" spans="1:15" ht="53.4" customHeight="1">
      <c r="A33" s="293">
        <v>27</v>
      </c>
      <c r="B33" s="294" t="s">
        <v>431</v>
      </c>
      <c r="C33" s="294" t="s">
        <v>448</v>
      </c>
      <c r="D33" s="294"/>
      <c r="E33" s="295"/>
      <c r="F33" s="294"/>
      <c r="G33" s="294" t="s">
        <v>526</v>
      </c>
      <c r="H33" s="295" t="s">
        <v>522</v>
      </c>
      <c r="I33" s="294" t="s">
        <v>523</v>
      </c>
      <c r="J33" s="296" t="s">
        <v>552</v>
      </c>
      <c r="K33" s="297" t="s">
        <v>552</v>
      </c>
      <c r="L33" s="298" t="s">
        <v>552</v>
      </c>
      <c r="M33" s="296" t="s">
        <v>552</v>
      </c>
      <c r="N33" s="296" t="s">
        <v>552</v>
      </c>
      <c r="O33" s="296" t="s">
        <v>552</v>
      </c>
    </row>
    <row r="34" spans="1:15" ht="53.4" customHeight="1">
      <c r="A34" s="293">
        <v>28</v>
      </c>
      <c r="B34" s="294" t="s">
        <v>432</v>
      </c>
      <c r="C34" s="294" t="s">
        <v>392</v>
      </c>
      <c r="D34" s="294"/>
      <c r="E34" s="295"/>
      <c r="F34" s="294"/>
      <c r="G34" s="294" t="s">
        <v>526</v>
      </c>
      <c r="H34" s="295" t="s">
        <v>522</v>
      </c>
      <c r="I34" s="294" t="s">
        <v>527</v>
      </c>
      <c r="J34" s="296" t="s">
        <v>553</v>
      </c>
      <c r="K34" s="297" t="s">
        <v>553</v>
      </c>
      <c r="L34" s="298" t="s">
        <v>553</v>
      </c>
      <c r="M34" s="296" t="s">
        <v>553</v>
      </c>
      <c r="N34" s="296" t="s">
        <v>553</v>
      </c>
      <c r="O34" s="296" t="s">
        <v>553</v>
      </c>
    </row>
    <row r="35" spans="1:15" ht="53.4" customHeight="1">
      <c r="A35" s="293">
        <v>29</v>
      </c>
      <c r="B35" s="294" t="s">
        <v>433</v>
      </c>
      <c r="C35" s="294" t="s">
        <v>85</v>
      </c>
      <c r="D35" s="294"/>
      <c r="E35" s="295" t="s">
        <v>509</v>
      </c>
      <c r="F35" s="294" t="s">
        <v>374</v>
      </c>
      <c r="G35" s="294" t="s">
        <v>526</v>
      </c>
      <c r="H35" s="295" t="s">
        <v>522</v>
      </c>
      <c r="I35" s="294" t="s">
        <v>530</v>
      </c>
      <c r="J35" s="296" t="s">
        <v>855</v>
      </c>
      <c r="K35" s="297" t="s">
        <v>841</v>
      </c>
      <c r="L35" s="298" t="s">
        <v>554</v>
      </c>
      <c r="M35" s="296" t="s">
        <v>531</v>
      </c>
      <c r="N35" s="296" t="s">
        <v>745</v>
      </c>
      <c r="O35" s="296" t="s">
        <v>552</v>
      </c>
    </row>
    <row r="36" spans="1:15" ht="53.4" customHeight="1">
      <c r="A36" s="293">
        <v>30</v>
      </c>
      <c r="B36" s="294" t="s">
        <v>435</v>
      </c>
      <c r="C36" s="294" t="s">
        <v>379</v>
      </c>
      <c r="D36" s="294"/>
      <c r="E36" s="295" t="s">
        <v>512</v>
      </c>
      <c r="F36" s="294" t="s">
        <v>375</v>
      </c>
      <c r="G36" s="294" t="s">
        <v>526</v>
      </c>
      <c r="H36" s="295" t="s">
        <v>522</v>
      </c>
      <c r="I36" s="294" t="s">
        <v>530</v>
      </c>
      <c r="J36" s="296" t="s">
        <v>531</v>
      </c>
      <c r="K36" s="297" t="s">
        <v>745</v>
      </c>
      <c r="L36" s="298" t="s">
        <v>552</v>
      </c>
      <c r="M36" s="296" t="s">
        <v>815</v>
      </c>
      <c r="N36" s="296" t="s">
        <v>854</v>
      </c>
      <c r="O36" s="296" t="s">
        <v>544</v>
      </c>
    </row>
    <row r="37" spans="1:15" ht="53.4" customHeight="1">
      <c r="A37" s="293">
        <v>31</v>
      </c>
      <c r="B37" s="294" t="s">
        <v>436</v>
      </c>
      <c r="C37" s="294" t="s">
        <v>380</v>
      </c>
      <c r="D37" s="294"/>
      <c r="E37" s="295" t="s">
        <v>514</v>
      </c>
      <c r="F37" s="294" t="s">
        <v>376</v>
      </c>
      <c r="G37" s="294" t="s">
        <v>526</v>
      </c>
      <c r="H37" s="295" t="s">
        <v>522</v>
      </c>
      <c r="I37" s="294" t="s">
        <v>530</v>
      </c>
      <c r="J37" s="296" t="s">
        <v>856</v>
      </c>
      <c r="K37" s="297" t="s">
        <v>857</v>
      </c>
      <c r="L37" s="298" t="s">
        <v>543</v>
      </c>
      <c r="M37" s="296" t="s">
        <v>761</v>
      </c>
      <c r="N37" s="296" t="s">
        <v>549</v>
      </c>
      <c r="O37" s="296" t="s">
        <v>850</v>
      </c>
    </row>
    <row r="38" spans="1:15" ht="53.4" customHeight="1">
      <c r="A38" s="293">
        <v>32</v>
      </c>
      <c r="B38" s="294" t="s">
        <v>434</v>
      </c>
      <c r="C38" s="294" t="s">
        <v>378</v>
      </c>
      <c r="D38" s="294"/>
      <c r="E38" s="295"/>
      <c r="F38" s="294"/>
      <c r="G38" s="294" t="s">
        <v>526</v>
      </c>
      <c r="H38" s="295" t="s">
        <v>522</v>
      </c>
      <c r="I38" s="294" t="s">
        <v>527</v>
      </c>
      <c r="J38" s="296" t="s">
        <v>555</v>
      </c>
      <c r="K38" s="297" t="s">
        <v>555</v>
      </c>
      <c r="L38" s="298" t="s">
        <v>555</v>
      </c>
      <c r="M38" s="296" t="s">
        <v>555</v>
      </c>
      <c r="N38" s="296" t="s">
        <v>555</v>
      </c>
      <c r="O38" s="296" t="s">
        <v>555</v>
      </c>
    </row>
    <row r="39" spans="1:15" ht="53.4" customHeight="1">
      <c r="A39" s="293">
        <v>33</v>
      </c>
      <c r="B39" s="294" t="s">
        <v>437</v>
      </c>
      <c r="C39" s="294" t="s">
        <v>447</v>
      </c>
      <c r="D39" s="294"/>
      <c r="E39" s="295" t="s">
        <v>516</v>
      </c>
      <c r="F39" s="294" t="s">
        <v>361</v>
      </c>
      <c r="G39" s="294" t="s">
        <v>526</v>
      </c>
      <c r="H39" s="295" t="s">
        <v>522</v>
      </c>
      <c r="I39" s="294" t="s">
        <v>527</v>
      </c>
      <c r="J39" s="296" t="s">
        <v>529</v>
      </c>
      <c r="K39" s="297" t="s">
        <v>529</v>
      </c>
      <c r="L39" s="298" t="s">
        <v>529</v>
      </c>
      <c r="M39" s="296" t="s">
        <v>529</v>
      </c>
      <c r="N39" s="296" t="s">
        <v>529</v>
      </c>
      <c r="O39" s="296" t="s">
        <v>529</v>
      </c>
    </row>
    <row r="40" spans="1:15" ht="53.4" customHeight="1">
      <c r="A40" s="293">
        <v>34</v>
      </c>
      <c r="B40" s="294" t="s">
        <v>782</v>
      </c>
      <c r="C40" s="294" t="s">
        <v>563</v>
      </c>
      <c r="D40" s="294"/>
      <c r="E40" s="295"/>
      <c r="F40" s="294"/>
      <c r="G40" s="294" t="s">
        <v>526</v>
      </c>
      <c r="H40" s="295" t="s">
        <v>522</v>
      </c>
      <c r="I40" s="294" t="s">
        <v>527</v>
      </c>
      <c r="J40" s="296" t="s">
        <v>555</v>
      </c>
      <c r="K40" s="297" t="s">
        <v>858</v>
      </c>
      <c r="L40" s="298" t="s">
        <v>564</v>
      </c>
      <c r="M40" s="296" t="s">
        <v>813</v>
      </c>
      <c r="N40" s="296" t="s">
        <v>528</v>
      </c>
      <c r="O40" s="296" t="s">
        <v>770</v>
      </c>
    </row>
    <row r="41" spans="1:15" ht="53.4" customHeight="1">
      <c r="A41" s="293">
        <v>35</v>
      </c>
      <c r="B41" s="294" t="s">
        <v>882</v>
      </c>
      <c r="C41" s="294" t="s">
        <v>889</v>
      </c>
      <c r="D41" s="294"/>
      <c r="E41" s="295" t="s">
        <v>884</v>
      </c>
      <c r="F41" s="294" t="s">
        <v>890</v>
      </c>
      <c r="G41" s="294" t="s">
        <v>521</v>
      </c>
      <c r="H41" s="295" t="s">
        <v>522</v>
      </c>
      <c r="I41" s="294" t="s">
        <v>533</v>
      </c>
      <c r="J41" s="296" t="s">
        <v>886</v>
      </c>
      <c r="K41" s="297" t="s">
        <v>886</v>
      </c>
      <c r="L41" s="298" t="s">
        <v>886</v>
      </c>
      <c r="M41" s="296" t="s">
        <v>886</v>
      </c>
      <c r="N41" s="296" t="s">
        <v>886</v>
      </c>
      <c r="O41" s="296" t="s">
        <v>886</v>
      </c>
    </row>
    <row r="42" spans="1:15" ht="53.4" customHeight="1">
      <c r="A42" s="293">
        <v>36</v>
      </c>
      <c r="B42" s="294" t="s">
        <v>883</v>
      </c>
      <c r="C42" s="294" t="s">
        <v>891</v>
      </c>
      <c r="D42" s="294"/>
      <c r="E42" s="295" t="s">
        <v>885</v>
      </c>
      <c r="F42" s="294" t="s">
        <v>892</v>
      </c>
      <c r="G42" s="294" t="s">
        <v>521</v>
      </c>
      <c r="H42" s="295" t="s">
        <v>522</v>
      </c>
      <c r="I42" s="294" t="s">
        <v>533</v>
      </c>
      <c r="J42" s="296" t="s">
        <v>529</v>
      </c>
      <c r="K42" s="297" t="s">
        <v>529</v>
      </c>
      <c r="L42" s="298" t="s">
        <v>529</v>
      </c>
      <c r="M42" s="296" t="s">
        <v>529</v>
      </c>
      <c r="N42" s="296" t="s">
        <v>529</v>
      </c>
      <c r="O42" s="296" t="s">
        <v>529</v>
      </c>
    </row>
    <row r="43" spans="1:15" ht="53.4" customHeight="1">
      <c r="A43" s="293">
        <v>37</v>
      </c>
      <c r="B43" s="294" t="s">
        <v>438</v>
      </c>
      <c r="C43" s="294" t="s">
        <v>389</v>
      </c>
      <c r="D43" s="294"/>
      <c r="E43" s="295" t="s">
        <v>518</v>
      </c>
      <c r="F43" s="294" t="s">
        <v>391</v>
      </c>
      <c r="G43" s="294" t="s">
        <v>526</v>
      </c>
      <c r="H43" s="295" t="s">
        <v>522</v>
      </c>
      <c r="I43" s="294" t="s">
        <v>527</v>
      </c>
      <c r="J43" s="296" t="s">
        <v>556</v>
      </c>
      <c r="K43" s="297" t="s">
        <v>556</v>
      </c>
      <c r="L43" s="298" t="s">
        <v>556</v>
      </c>
      <c r="M43" s="296" t="s">
        <v>556</v>
      </c>
      <c r="N43" s="296" t="s">
        <v>556</v>
      </c>
      <c r="O43" s="296" t="s">
        <v>556</v>
      </c>
    </row>
  </sheetData>
  <autoFilter ref="A6:O42" xr:uid="{BB8D947C-B277-4FB4-AD16-AF2A810FA707}"/>
  <pageMargins left="0.7" right="0.7" top="0.75" bottom="0.75" header="0.3" footer="0.3"/>
  <pageSetup paperSize="9" scale="4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940AA-2FB0-410C-8AA2-A7424532B4A5}">
  <sheetPr>
    <pageSetUpPr fitToPage="1"/>
  </sheetPr>
  <dimension ref="A1:H62"/>
  <sheetViews>
    <sheetView zoomScale="85" zoomScaleNormal="85" zoomScaleSheetLayoutView="85" zoomScalePageLayoutView="70" workbookViewId="0">
      <selection activeCell="C11" sqref="C11:F11"/>
    </sheetView>
  </sheetViews>
  <sheetFormatPr defaultColWidth="9.88671875" defaultRowHeight="18.600000000000001"/>
  <cols>
    <col min="1" max="1" width="5.44140625" style="321" bestFit="1" customWidth="1"/>
    <col min="2" max="2" width="19.6640625" style="321" customWidth="1"/>
    <col min="3" max="3" width="10.5546875" style="321" customWidth="1"/>
    <col min="4" max="4" width="20" style="321" customWidth="1"/>
    <col min="5" max="5" width="2.33203125" style="321" customWidth="1"/>
    <col min="6" max="6" width="15.88671875" style="321" customWidth="1"/>
    <col min="7" max="7" width="19.33203125" style="321" customWidth="1"/>
    <col min="8" max="8" width="45.5546875" style="321" customWidth="1"/>
    <col min="9" max="254" width="9.88671875" style="321"/>
    <col min="255" max="255" width="3.88671875" style="321" customWidth="1"/>
    <col min="256" max="257" width="9.5546875" style="321" customWidth="1"/>
    <col min="258" max="259" width="14.6640625" style="321" customWidth="1"/>
    <col min="260" max="260" width="0" style="321" hidden="1" customWidth="1"/>
    <col min="261" max="267" width="9.5546875" style="321" customWidth="1"/>
    <col min="268" max="510" width="9.88671875" style="321"/>
    <col min="511" max="511" width="3.88671875" style="321" customWidth="1"/>
    <col min="512" max="513" width="9.5546875" style="321" customWidth="1"/>
    <col min="514" max="515" width="14.6640625" style="321" customWidth="1"/>
    <col min="516" max="516" width="0" style="321" hidden="1" customWidth="1"/>
    <col min="517" max="523" width="9.5546875" style="321" customWidth="1"/>
    <col min="524" max="766" width="9.88671875" style="321"/>
    <col min="767" max="767" width="3.88671875" style="321" customWidth="1"/>
    <col min="768" max="769" width="9.5546875" style="321" customWidth="1"/>
    <col min="770" max="771" width="14.6640625" style="321" customWidth="1"/>
    <col min="772" max="772" width="0" style="321" hidden="1" customWidth="1"/>
    <col min="773" max="779" width="9.5546875" style="321" customWidth="1"/>
    <col min="780" max="1022" width="9.88671875" style="321"/>
    <col min="1023" max="1023" width="3.88671875" style="321" customWidth="1"/>
    <col min="1024" max="1025" width="9.5546875" style="321" customWidth="1"/>
    <col min="1026" max="1027" width="14.6640625" style="321" customWidth="1"/>
    <col min="1028" max="1028" width="0" style="321" hidden="1" customWidth="1"/>
    <col min="1029" max="1035" width="9.5546875" style="321" customWidth="1"/>
    <col min="1036" max="1278" width="9.88671875" style="321"/>
    <col min="1279" max="1279" width="3.88671875" style="321" customWidth="1"/>
    <col min="1280" max="1281" width="9.5546875" style="321" customWidth="1"/>
    <col min="1282" max="1283" width="14.6640625" style="321" customWidth="1"/>
    <col min="1284" max="1284" width="0" style="321" hidden="1" customWidth="1"/>
    <col min="1285" max="1291" width="9.5546875" style="321" customWidth="1"/>
    <col min="1292" max="1534" width="9.88671875" style="321"/>
    <col min="1535" max="1535" width="3.88671875" style="321" customWidth="1"/>
    <col min="1536" max="1537" width="9.5546875" style="321" customWidth="1"/>
    <col min="1538" max="1539" width="14.6640625" style="321" customWidth="1"/>
    <col min="1540" max="1540" width="0" style="321" hidden="1" customWidth="1"/>
    <col min="1541" max="1547" width="9.5546875" style="321" customWidth="1"/>
    <col min="1548" max="1790" width="9.88671875" style="321"/>
    <col min="1791" max="1791" width="3.88671875" style="321" customWidth="1"/>
    <col min="1792" max="1793" width="9.5546875" style="321" customWidth="1"/>
    <col min="1794" max="1795" width="14.6640625" style="321" customWidth="1"/>
    <col min="1796" max="1796" width="0" style="321" hidden="1" customWidth="1"/>
    <col min="1797" max="1803" width="9.5546875" style="321" customWidth="1"/>
    <col min="1804" max="2046" width="9.88671875" style="321"/>
    <col min="2047" max="2047" width="3.88671875" style="321" customWidth="1"/>
    <col min="2048" max="2049" width="9.5546875" style="321" customWidth="1"/>
    <col min="2050" max="2051" width="14.6640625" style="321" customWidth="1"/>
    <col min="2052" max="2052" width="0" style="321" hidden="1" customWidth="1"/>
    <col min="2053" max="2059" width="9.5546875" style="321" customWidth="1"/>
    <col min="2060" max="2302" width="9.88671875" style="321"/>
    <col min="2303" max="2303" width="3.88671875" style="321" customWidth="1"/>
    <col min="2304" max="2305" width="9.5546875" style="321" customWidth="1"/>
    <col min="2306" max="2307" width="14.6640625" style="321" customWidth="1"/>
    <col min="2308" max="2308" width="0" style="321" hidden="1" customWidth="1"/>
    <col min="2309" max="2315" width="9.5546875" style="321" customWidth="1"/>
    <col min="2316" max="2558" width="9.88671875" style="321"/>
    <col min="2559" max="2559" width="3.88671875" style="321" customWidth="1"/>
    <col min="2560" max="2561" width="9.5546875" style="321" customWidth="1"/>
    <col min="2562" max="2563" width="14.6640625" style="321" customWidth="1"/>
    <col min="2564" max="2564" width="0" style="321" hidden="1" customWidth="1"/>
    <col min="2565" max="2571" width="9.5546875" style="321" customWidth="1"/>
    <col min="2572" max="2814" width="9.88671875" style="321"/>
    <col min="2815" max="2815" width="3.88671875" style="321" customWidth="1"/>
    <col min="2816" max="2817" width="9.5546875" style="321" customWidth="1"/>
    <col min="2818" max="2819" width="14.6640625" style="321" customWidth="1"/>
    <col min="2820" max="2820" width="0" style="321" hidden="1" customWidth="1"/>
    <col min="2821" max="2827" width="9.5546875" style="321" customWidth="1"/>
    <col min="2828" max="3070" width="9.88671875" style="321"/>
    <col min="3071" max="3071" width="3.88671875" style="321" customWidth="1"/>
    <col min="3072" max="3073" width="9.5546875" style="321" customWidth="1"/>
    <col min="3074" max="3075" width="14.6640625" style="321" customWidth="1"/>
    <col min="3076" max="3076" width="0" style="321" hidden="1" customWidth="1"/>
    <col min="3077" max="3083" width="9.5546875" style="321" customWidth="1"/>
    <col min="3084" max="3326" width="9.88671875" style="321"/>
    <col min="3327" max="3327" width="3.88671875" style="321" customWidth="1"/>
    <col min="3328" max="3329" width="9.5546875" style="321" customWidth="1"/>
    <col min="3330" max="3331" width="14.6640625" style="321" customWidth="1"/>
    <col min="3332" max="3332" width="0" style="321" hidden="1" customWidth="1"/>
    <col min="3333" max="3339" width="9.5546875" style="321" customWidth="1"/>
    <col min="3340" max="3582" width="9.88671875" style="321"/>
    <col min="3583" max="3583" width="3.88671875" style="321" customWidth="1"/>
    <col min="3584" max="3585" width="9.5546875" style="321" customWidth="1"/>
    <col min="3586" max="3587" width="14.6640625" style="321" customWidth="1"/>
    <col min="3588" max="3588" width="0" style="321" hidden="1" customWidth="1"/>
    <col min="3589" max="3595" width="9.5546875" style="321" customWidth="1"/>
    <col min="3596" max="3838" width="9.88671875" style="321"/>
    <col min="3839" max="3839" width="3.88671875" style="321" customWidth="1"/>
    <col min="3840" max="3841" width="9.5546875" style="321" customWidth="1"/>
    <col min="3842" max="3843" width="14.6640625" style="321" customWidth="1"/>
    <col min="3844" max="3844" width="0" style="321" hidden="1" customWidth="1"/>
    <col min="3845" max="3851" width="9.5546875" style="321" customWidth="1"/>
    <col min="3852" max="4094" width="9.88671875" style="321"/>
    <col min="4095" max="4095" width="3.88671875" style="321" customWidth="1"/>
    <col min="4096" max="4097" width="9.5546875" style="321" customWidth="1"/>
    <col min="4098" max="4099" width="14.6640625" style="321" customWidth="1"/>
    <col min="4100" max="4100" width="0" style="321" hidden="1" customWidth="1"/>
    <col min="4101" max="4107" width="9.5546875" style="321" customWidth="1"/>
    <col min="4108" max="4350" width="9.88671875" style="321"/>
    <col min="4351" max="4351" width="3.88671875" style="321" customWidth="1"/>
    <col min="4352" max="4353" width="9.5546875" style="321" customWidth="1"/>
    <col min="4354" max="4355" width="14.6640625" style="321" customWidth="1"/>
    <col min="4356" max="4356" width="0" style="321" hidden="1" customWidth="1"/>
    <col min="4357" max="4363" width="9.5546875" style="321" customWidth="1"/>
    <col min="4364" max="4606" width="9.88671875" style="321"/>
    <col min="4607" max="4607" width="3.88671875" style="321" customWidth="1"/>
    <col min="4608" max="4609" width="9.5546875" style="321" customWidth="1"/>
    <col min="4610" max="4611" width="14.6640625" style="321" customWidth="1"/>
    <col min="4612" max="4612" width="0" style="321" hidden="1" customWidth="1"/>
    <col min="4613" max="4619" width="9.5546875" style="321" customWidth="1"/>
    <col min="4620" max="4862" width="9.88671875" style="321"/>
    <col min="4863" max="4863" width="3.88671875" style="321" customWidth="1"/>
    <col min="4864" max="4865" width="9.5546875" style="321" customWidth="1"/>
    <col min="4866" max="4867" width="14.6640625" style="321" customWidth="1"/>
    <col min="4868" max="4868" width="0" style="321" hidden="1" customWidth="1"/>
    <col min="4869" max="4875" width="9.5546875" style="321" customWidth="1"/>
    <col min="4876" max="5118" width="9.88671875" style="321"/>
    <col min="5119" max="5119" width="3.88671875" style="321" customWidth="1"/>
    <col min="5120" max="5121" width="9.5546875" style="321" customWidth="1"/>
    <col min="5122" max="5123" width="14.6640625" style="321" customWidth="1"/>
    <col min="5124" max="5124" width="0" style="321" hidden="1" customWidth="1"/>
    <col min="5125" max="5131" width="9.5546875" style="321" customWidth="1"/>
    <col min="5132" max="5374" width="9.88671875" style="321"/>
    <col min="5375" max="5375" width="3.88671875" style="321" customWidth="1"/>
    <col min="5376" max="5377" width="9.5546875" style="321" customWidth="1"/>
    <col min="5378" max="5379" width="14.6640625" style="321" customWidth="1"/>
    <col min="5380" max="5380" width="0" style="321" hidden="1" customWidth="1"/>
    <col min="5381" max="5387" width="9.5546875" style="321" customWidth="1"/>
    <col min="5388" max="5630" width="9.88671875" style="321"/>
    <col min="5631" max="5631" width="3.88671875" style="321" customWidth="1"/>
    <col min="5632" max="5633" width="9.5546875" style="321" customWidth="1"/>
    <col min="5634" max="5635" width="14.6640625" style="321" customWidth="1"/>
    <col min="5636" max="5636" width="0" style="321" hidden="1" customWidth="1"/>
    <col min="5637" max="5643" width="9.5546875" style="321" customWidth="1"/>
    <col min="5644" max="5886" width="9.88671875" style="321"/>
    <col min="5887" max="5887" width="3.88671875" style="321" customWidth="1"/>
    <col min="5888" max="5889" width="9.5546875" style="321" customWidth="1"/>
    <col min="5890" max="5891" width="14.6640625" style="321" customWidth="1"/>
    <col min="5892" max="5892" width="0" style="321" hidden="1" customWidth="1"/>
    <col min="5893" max="5899" width="9.5546875" style="321" customWidth="1"/>
    <col min="5900" max="6142" width="9.88671875" style="321"/>
    <col min="6143" max="6143" width="3.88671875" style="321" customWidth="1"/>
    <col min="6144" max="6145" width="9.5546875" style="321" customWidth="1"/>
    <col min="6146" max="6147" width="14.6640625" style="321" customWidth="1"/>
    <col min="6148" max="6148" width="0" style="321" hidden="1" customWidth="1"/>
    <col min="6149" max="6155" width="9.5546875" style="321" customWidth="1"/>
    <col min="6156" max="6398" width="9.88671875" style="321"/>
    <col min="6399" max="6399" width="3.88671875" style="321" customWidth="1"/>
    <col min="6400" max="6401" width="9.5546875" style="321" customWidth="1"/>
    <col min="6402" max="6403" width="14.6640625" style="321" customWidth="1"/>
    <col min="6404" max="6404" width="0" style="321" hidden="1" customWidth="1"/>
    <col min="6405" max="6411" width="9.5546875" style="321" customWidth="1"/>
    <col min="6412" max="6654" width="9.88671875" style="321"/>
    <col min="6655" max="6655" width="3.88671875" style="321" customWidth="1"/>
    <col min="6656" max="6657" width="9.5546875" style="321" customWidth="1"/>
    <col min="6658" max="6659" width="14.6640625" style="321" customWidth="1"/>
    <col min="6660" max="6660" width="0" style="321" hidden="1" customWidth="1"/>
    <col min="6661" max="6667" width="9.5546875" style="321" customWidth="1"/>
    <col min="6668" max="6910" width="9.88671875" style="321"/>
    <col min="6911" max="6911" width="3.88671875" style="321" customWidth="1"/>
    <col min="6912" max="6913" width="9.5546875" style="321" customWidth="1"/>
    <col min="6914" max="6915" width="14.6640625" style="321" customWidth="1"/>
    <col min="6916" max="6916" width="0" style="321" hidden="1" customWidth="1"/>
    <col min="6917" max="6923" width="9.5546875" style="321" customWidth="1"/>
    <col min="6924" max="7166" width="9.88671875" style="321"/>
    <col min="7167" max="7167" width="3.88671875" style="321" customWidth="1"/>
    <col min="7168" max="7169" width="9.5546875" style="321" customWidth="1"/>
    <col min="7170" max="7171" width="14.6640625" style="321" customWidth="1"/>
    <col min="7172" max="7172" width="0" style="321" hidden="1" customWidth="1"/>
    <col min="7173" max="7179" width="9.5546875" style="321" customWidth="1"/>
    <col min="7180" max="7422" width="9.88671875" style="321"/>
    <col min="7423" max="7423" width="3.88671875" style="321" customWidth="1"/>
    <col min="7424" max="7425" width="9.5546875" style="321" customWidth="1"/>
    <col min="7426" max="7427" width="14.6640625" style="321" customWidth="1"/>
    <col min="7428" max="7428" width="0" style="321" hidden="1" customWidth="1"/>
    <col min="7429" max="7435" width="9.5546875" style="321" customWidth="1"/>
    <col min="7436" max="7678" width="9.88671875" style="321"/>
    <col min="7679" max="7679" width="3.88671875" style="321" customWidth="1"/>
    <col min="7680" max="7681" width="9.5546875" style="321" customWidth="1"/>
    <col min="7682" max="7683" width="14.6640625" style="321" customWidth="1"/>
    <col min="7684" max="7684" width="0" style="321" hidden="1" customWidth="1"/>
    <col min="7685" max="7691" width="9.5546875" style="321" customWidth="1"/>
    <col min="7692" max="7934" width="9.88671875" style="321"/>
    <col min="7935" max="7935" width="3.88671875" style="321" customWidth="1"/>
    <col min="7936" max="7937" width="9.5546875" style="321" customWidth="1"/>
    <col min="7938" max="7939" width="14.6640625" style="321" customWidth="1"/>
    <col min="7940" max="7940" width="0" style="321" hidden="1" customWidth="1"/>
    <col min="7941" max="7947" width="9.5546875" style="321" customWidth="1"/>
    <col min="7948" max="8190" width="9.88671875" style="321"/>
    <col min="8191" max="8191" width="3.88671875" style="321" customWidth="1"/>
    <col min="8192" max="8193" width="9.5546875" style="321" customWidth="1"/>
    <col min="8194" max="8195" width="14.6640625" style="321" customWidth="1"/>
    <col min="8196" max="8196" width="0" style="321" hidden="1" customWidth="1"/>
    <col min="8197" max="8203" width="9.5546875" style="321" customWidth="1"/>
    <col min="8204" max="8446" width="9.88671875" style="321"/>
    <col min="8447" max="8447" width="3.88671875" style="321" customWidth="1"/>
    <col min="8448" max="8449" width="9.5546875" style="321" customWidth="1"/>
    <col min="8450" max="8451" width="14.6640625" style="321" customWidth="1"/>
    <col min="8452" max="8452" width="0" style="321" hidden="1" customWidth="1"/>
    <col min="8453" max="8459" width="9.5546875" style="321" customWidth="1"/>
    <col min="8460" max="8702" width="9.88671875" style="321"/>
    <col min="8703" max="8703" width="3.88671875" style="321" customWidth="1"/>
    <col min="8704" max="8705" width="9.5546875" style="321" customWidth="1"/>
    <col min="8706" max="8707" width="14.6640625" style="321" customWidth="1"/>
    <col min="8708" max="8708" width="0" style="321" hidden="1" customWidth="1"/>
    <col min="8709" max="8715" width="9.5546875" style="321" customWidth="1"/>
    <col min="8716" max="8958" width="9.88671875" style="321"/>
    <col min="8959" max="8959" width="3.88671875" style="321" customWidth="1"/>
    <col min="8960" max="8961" width="9.5546875" style="321" customWidth="1"/>
    <col min="8962" max="8963" width="14.6640625" style="321" customWidth="1"/>
    <col min="8964" max="8964" width="0" style="321" hidden="1" customWidth="1"/>
    <col min="8965" max="8971" width="9.5546875" style="321" customWidth="1"/>
    <col min="8972" max="9214" width="9.88671875" style="321"/>
    <col min="9215" max="9215" width="3.88671875" style="321" customWidth="1"/>
    <col min="9216" max="9217" width="9.5546875" style="321" customWidth="1"/>
    <col min="9218" max="9219" width="14.6640625" style="321" customWidth="1"/>
    <col min="9220" max="9220" width="0" style="321" hidden="1" customWidth="1"/>
    <col min="9221" max="9227" width="9.5546875" style="321" customWidth="1"/>
    <col min="9228" max="9470" width="9.88671875" style="321"/>
    <col min="9471" max="9471" width="3.88671875" style="321" customWidth="1"/>
    <col min="9472" max="9473" width="9.5546875" style="321" customWidth="1"/>
    <col min="9474" max="9475" width="14.6640625" style="321" customWidth="1"/>
    <col min="9476" max="9476" width="0" style="321" hidden="1" customWidth="1"/>
    <col min="9477" max="9483" width="9.5546875" style="321" customWidth="1"/>
    <col min="9484" max="9726" width="9.88671875" style="321"/>
    <col min="9727" max="9727" width="3.88671875" style="321" customWidth="1"/>
    <col min="9728" max="9729" width="9.5546875" style="321" customWidth="1"/>
    <col min="9730" max="9731" width="14.6640625" style="321" customWidth="1"/>
    <col min="9732" max="9732" width="0" style="321" hidden="1" customWidth="1"/>
    <col min="9733" max="9739" width="9.5546875" style="321" customWidth="1"/>
    <col min="9740" max="9982" width="9.88671875" style="321"/>
    <col min="9983" max="9983" width="3.88671875" style="321" customWidth="1"/>
    <col min="9984" max="9985" width="9.5546875" style="321" customWidth="1"/>
    <col min="9986" max="9987" width="14.6640625" style="321" customWidth="1"/>
    <col min="9988" max="9988" width="0" style="321" hidden="1" customWidth="1"/>
    <col min="9989" max="9995" width="9.5546875" style="321" customWidth="1"/>
    <col min="9996" max="10238" width="9.88671875" style="321"/>
    <col min="10239" max="10239" width="3.88671875" style="321" customWidth="1"/>
    <col min="10240" max="10241" width="9.5546875" style="321" customWidth="1"/>
    <col min="10242" max="10243" width="14.6640625" style="321" customWidth="1"/>
    <col min="10244" max="10244" width="0" style="321" hidden="1" customWidth="1"/>
    <col min="10245" max="10251" width="9.5546875" style="321" customWidth="1"/>
    <col min="10252" max="10494" width="9.88671875" style="321"/>
    <col min="10495" max="10495" width="3.88671875" style="321" customWidth="1"/>
    <col min="10496" max="10497" width="9.5546875" style="321" customWidth="1"/>
    <col min="10498" max="10499" width="14.6640625" style="321" customWidth="1"/>
    <col min="10500" max="10500" width="0" style="321" hidden="1" customWidth="1"/>
    <col min="10501" max="10507" width="9.5546875" style="321" customWidth="1"/>
    <col min="10508" max="10750" width="9.88671875" style="321"/>
    <col min="10751" max="10751" width="3.88671875" style="321" customWidth="1"/>
    <col min="10752" max="10753" width="9.5546875" style="321" customWidth="1"/>
    <col min="10754" max="10755" width="14.6640625" style="321" customWidth="1"/>
    <col min="10756" max="10756" width="0" style="321" hidden="1" customWidth="1"/>
    <col min="10757" max="10763" width="9.5546875" style="321" customWidth="1"/>
    <col min="10764" max="11006" width="9.88671875" style="321"/>
    <col min="11007" max="11007" width="3.88671875" style="321" customWidth="1"/>
    <col min="11008" max="11009" width="9.5546875" style="321" customWidth="1"/>
    <col min="11010" max="11011" width="14.6640625" style="321" customWidth="1"/>
    <col min="11012" max="11012" width="0" style="321" hidden="1" customWidth="1"/>
    <col min="11013" max="11019" width="9.5546875" style="321" customWidth="1"/>
    <col min="11020" max="11262" width="9.88671875" style="321"/>
    <col min="11263" max="11263" width="3.88671875" style="321" customWidth="1"/>
    <col min="11264" max="11265" width="9.5546875" style="321" customWidth="1"/>
    <col min="11266" max="11267" width="14.6640625" style="321" customWidth="1"/>
    <col min="11268" max="11268" width="0" style="321" hidden="1" customWidth="1"/>
    <col min="11269" max="11275" width="9.5546875" style="321" customWidth="1"/>
    <col min="11276" max="11518" width="9.88671875" style="321"/>
    <col min="11519" max="11519" width="3.88671875" style="321" customWidth="1"/>
    <col min="11520" max="11521" width="9.5546875" style="321" customWidth="1"/>
    <col min="11522" max="11523" width="14.6640625" style="321" customWidth="1"/>
    <col min="11524" max="11524" width="0" style="321" hidden="1" customWidth="1"/>
    <col min="11525" max="11531" width="9.5546875" style="321" customWidth="1"/>
    <col min="11532" max="11774" width="9.88671875" style="321"/>
    <col min="11775" max="11775" width="3.88671875" style="321" customWidth="1"/>
    <col min="11776" max="11777" width="9.5546875" style="321" customWidth="1"/>
    <col min="11778" max="11779" width="14.6640625" style="321" customWidth="1"/>
    <col min="11780" max="11780" width="0" style="321" hidden="1" customWidth="1"/>
    <col min="11781" max="11787" width="9.5546875" style="321" customWidth="1"/>
    <col min="11788" max="12030" width="9.88671875" style="321"/>
    <col min="12031" max="12031" width="3.88671875" style="321" customWidth="1"/>
    <col min="12032" max="12033" width="9.5546875" style="321" customWidth="1"/>
    <col min="12034" max="12035" width="14.6640625" style="321" customWidth="1"/>
    <col min="12036" max="12036" width="0" style="321" hidden="1" customWidth="1"/>
    <col min="12037" max="12043" width="9.5546875" style="321" customWidth="1"/>
    <col min="12044" max="12286" width="9.88671875" style="321"/>
    <col min="12287" max="12287" width="3.88671875" style="321" customWidth="1"/>
    <col min="12288" max="12289" width="9.5546875" style="321" customWidth="1"/>
    <col min="12290" max="12291" width="14.6640625" style="321" customWidth="1"/>
    <col min="12292" max="12292" width="0" style="321" hidden="1" customWidth="1"/>
    <col min="12293" max="12299" width="9.5546875" style="321" customWidth="1"/>
    <col min="12300" max="12542" width="9.88671875" style="321"/>
    <col min="12543" max="12543" width="3.88671875" style="321" customWidth="1"/>
    <col min="12544" max="12545" width="9.5546875" style="321" customWidth="1"/>
    <col min="12546" max="12547" width="14.6640625" style="321" customWidth="1"/>
    <col min="12548" max="12548" width="0" style="321" hidden="1" customWidth="1"/>
    <col min="12549" max="12555" width="9.5546875" style="321" customWidth="1"/>
    <col min="12556" max="12798" width="9.88671875" style="321"/>
    <col min="12799" max="12799" width="3.88671875" style="321" customWidth="1"/>
    <col min="12800" max="12801" width="9.5546875" style="321" customWidth="1"/>
    <col min="12802" max="12803" width="14.6640625" style="321" customWidth="1"/>
    <col min="12804" max="12804" width="0" style="321" hidden="1" customWidth="1"/>
    <col min="12805" max="12811" width="9.5546875" style="321" customWidth="1"/>
    <col min="12812" max="13054" width="9.88671875" style="321"/>
    <col min="13055" max="13055" width="3.88671875" style="321" customWidth="1"/>
    <col min="13056" max="13057" width="9.5546875" style="321" customWidth="1"/>
    <col min="13058" max="13059" width="14.6640625" style="321" customWidth="1"/>
    <col min="13060" max="13060" width="0" style="321" hidden="1" customWidth="1"/>
    <col min="13061" max="13067" width="9.5546875" style="321" customWidth="1"/>
    <col min="13068" max="13310" width="9.88671875" style="321"/>
    <col min="13311" max="13311" width="3.88671875" style="321" customWidth="1"/>
    <col min="13312" max="13313" width="9.5546875" style="321" customWidth="1"/>
    <col min="13314" max="13315" width="14.6640625" style="321" customWidth="1"/>
    <col min="13316" max="13316" width="0" style="321" hidden="1" customWidth="1"/>
    <col min="13317" max="13323" width="9.5546875" style="321" customWidth="1"/>
    <col min="13324" max="13566" width="9.88671875" style="321"/>
    <col min="13567" max="13567" width="3.88671875" style="321" customWidth="1"/>
    <col min="13568" max="13569" width="9.5546875" style="321" customWidth="1"/>
    <col min="13570" max="13571" width="14.6640625" style="321" customWidth="1"/>
    <col min="13572" max="13572" width="0" style="321" hidden="1" customWidth="1"/>
    <col min="13573" max="13579" width="9.5546875" style="321" customWidth="1"/>
    <col min="13580" max="13822" width="9.88671875" style="321"/>
    <col min="13823" max="13823" width="3.88671875" style="321" customWidth="1"/>
    <col min="13824" max="13825" width="9.5546875" style="321" customWidth="1"/>
    <col min="13826" max="13827" width="14.6640625" style="321" customWidth="1"/>
    <col min="13828" max="13828" width="0" style="321" hidden="1" customWidth="1"/>
    <col min="13829" max="13835" width="9.5546875" style="321" customWidth="1"/>
    <col min="13836" max="14078" width="9.88671875" style="321"/>
    <col min="14079" max="14079" width="3.88671875" style="321" customWidth="1"/>
    <col min="14080" max="14081" width="9.5546875" style="321" customWidth="1"/>
    <col min="14082" max="14083" width="14.6640625" style="321" customWidth="1"/>
    <col min="14084" max="14084" width="0" style="321" hidden="1" customWidth="1"/>
    <col min="14085" max="14091" width="9.5546875" style="321" customWidth="1"/>
    <col min="14092" max="14334" width="9.88671875" style="321"/>
    <col min="14335" max="14335" width="3.88671875" style="321" customWidth="1"/>
    <col min="14336" max="14337" width="9.5546875" style="321" customWidth="1"/>
    <col min="14338" max="14339" width="14.6640625" style="321" customWidth="1"/>
    <col min="14340" max="14340" width="0" style="321" hidden="1" customWidth="1"/>
    <col min="14341" max="14347" width="9.5546875" style="321" customWidth="1"/>
    <col min="14348" max="14590" width="9.88671875" style="321"/>
    <col min="14591" max="14591" width="3.88671875" style="321" customWidth="1"/>
    <col min="14592" max="14593" width="9.5546875" style="321" customWidth="1"/>
    <col min="14594" max="14595" width="14.6640625" style="321" customWidth="1"/>
    <col min="14596" max="14596" width="0" style="321" hidden="1" customWidth="1"/>
    <col min="14597" max="14603" width="9.5546875" style="321" customWidth="1"/>
    <col min="14604" max="14846" width="9.88671875" style="321"/>
    <col min="14847" max="14847" width="3.88671875" style="321" customWidth="1"/>
    <col min="14848" max="14849" width="9.5546875" style="321" customWidth="1"/>
    <col min="14850" max="14851" width="14.6640625" style="321" customWidth="1"/>
    <col min="14852" max="14852" width="0" style="321" hidden="1" customWidth="1"/>
    <col min="14853" max="14859" width="9.5546875" style="321" customWidth="1"/>
    <col min="14860" max="15102" width="9.88671875" style="321"/>
    <col min="15103" max="15103" width="3.88671875" style="321" customWidth="1"/>
    <col min="15104" max="15105" width="9.5546875" style="321" customWidth="1"/>
    <col min="15106" max="15107" width="14.6640625" style="321" customWidth="1"/>
    <col min="15108" max="15108" width="0" style="321" hidden="1" customWidth="1"/>
    <col min="15109" max="15115" width="9.5546875" style="321" customWidth="1"/>
    <col min="15116" max="15358" width="9.88671875" style="321"/>
    <col min="15359" max="15359" width="3.88671875" style="321" customWidth="1"/>
    <col min="15360" max="15361" width="9.5546875" style="321" customWidth="1"/>
    <col min="15362" max="15363" width="14.6640625" style="321" customWidth="1"/>
    <col min="15364" max="15364" width="0" style="321" hidden="1" customWidth="1"/>
    <col min="15365" max="15371" width="9.5546875" style="321" customWidth="1"/>
    <col min="15372" max="15614" width="9.88671875" style="321"/>
    <col min="15615" max="15615" width="3.88671875" style="321" customWidth="1"/>
    <col min="15616" max="15617" width="9.5546875" style="321" customWidth="1"/>
    <col min="15618" max="15619" width="14.6640625" style="321" customWidth="1"/>
    <col min="15620" max="15620" width="0" style="321" hidden="1" customWidth="1"/>
    <col min="15621" max="15627" width="9.5546875" style="321" customWidth="1"/>
    <col min="15628" max="15870" width="9.88671875" style="321"/>
    <col min="15871" max="15871" width="3.88671875" style="321" customWidth="1"/>
    <col min="15872" max="15873" width="9.5546875" style="321" customWidth="1"/>
    <col min="15874" max="15875" width="14.6640625" style="321" customWidth="1"/>
    <col min="15876" max="15876" width="0" style="321" hidden="1" customWidth="1"/>
    <col min="15877" max="15883" width="9.5546875" style="321" customWidth="1"/>
    <col min="15884" max="16126" width="9.88671875" style="321"/>
    <col min="16127" max="16127" width="3.88671875" style="321" customWidth="1"/>
    <col min="16128" max="16129" width="9.5546875" style="321" customWidth="1"/>
    <col min="16130" max="16131" width="14.6640625" style="321" customWidth="1"/>
    <col min="16132" max="16132" width="0" style="321" hidden="1" customWidth="1"/>
    <col min="16133" max="16139" width="9.5546875" style="321" customWidth="1"/>
    <col min="16140" max="16384" width="9.88671875" style="321"/>
  </cols>
  <sheetData>
    <row r="1" spans="1:8" s="300" customFormat="1" ht="12.75" customHeight="1">
      <c r="B1" s="301"/>
      <c r="C1" s="301"/>
      <c r="D1" s="301"/>
      <c r="E1" s="301"/>
      <c r="F1" s="302" t="s">
        <v>63</v>
      </c>
      <c r="G1" s="303" t="s">
        <v>859</v>
      </c>
      <c r="H1" s="301"/>
    </row>
    <row r="2" spans="1:8" s="300" customFormat="1" ht="12.75" customHeight="1">
      <c r="B2" s="301"/>
      <c r="C2" s="301"/>
      <c r="D2" s="301"/>
      <c r="E2" s="301"/>
      <c r="F2" s="302" t="s">
        <v>65</v>
      </c>
      <c r="G2" s="304" t="s">
        <v>860</v>
      </c>
      <c r="H2" s="301"/>
    </row>
    <row r="3" spans="1:8" s="300" customFormat="1" ht="12.75" customHeight="1" thickBot="1">
      <c r="B3" s="301"/>
      <c r="C3" s="301"/>
      <c r="D3" s="301"/>
      <c r="E3" s="301"/>
      <c r="F3" s="302" t="s">
        <v>67</v>
      </c>
      <c r="G3" s="305" t="s">
        <v>861</v>
      </c>
      <c r="H3" s="301"/>
    </row>
    <row r="4" spans="1:8" s="300" customFormat="1" ht="17.25" customHeight="1" thickBot="1">
      <c r="A4" s="306"/>
      <c r="B4" s="462" t="s">
        <v>862</v>
      </c>
      <c r="C4" s="462"/>
      <c r="D4" s="308">
        <v>45504</v>
      </c>
      <c r="E4" s="301"/>
      <c r="F4" s="301"/>
      <c r="G4" s="301"/>
      <c r="H4" s="301"/>
    </row>
    <row r="5" spans="1:8" s="300" customFormat="1" ht="3.9" customHeight="1" thickBot="1">
      <c r="A5" s="306"/>
      <c r="B5" s="463"/>
      <c r="C5" s="463"/>
      <c r="D5" s="309"/>
      <c r="E5" s="301"/>
      <c r="F5" s="306"/>
      <c r="G5" s="306"/>
      <c r="H5" s="301"/>
    </row>
    <row r="6" spans="1:8" s="300" customFormat="1" ht="17.25" customHeight="1" thickBot="1">
      <c r="A6" s="306"/>
      <c r="B6" s="462" t="s">
        <v>863</v>
      </c>
      <c r="C6" s="462"/>
      <c r="D6" s="310" t="s">
        <v>81</v>
      </c>
      <c r="E6" s="301"/>
      <c r="F6" s="307" t="s">
        <v>864</v>
      </c>
      <c r="G6" s="311" t="s">
        <v>865</v>
      </c>
      <c r="H6" s="301"/>
    </row>
    <row r="7" spans="1:8" s="300" customFormat="1" ht="3.9" customHeight="1" thickBot="1">
      <c r="A7" s="306"/>
      <c r="B7" s="464"/>
      <c r="C7" s="464"/>
      <c r="D7" s="309"/>
      <c r="E7" s="301"/>
      <c r="F7" s="312"/>
      <c r="G7" s="313"/>
      <c r="H7" s="301"/>
    </row>
    <row r="8" spans="1:8" s="300" customFormat="1" ht="17.25" customHeight="1" thickBot="1">
      <c r="A8" s="306"/>
      <c r="B8" s="462" t="s">
        <v>866</v>
      </c>
      <c r="C8" s="462"/>
      <c r="D8" s="310" t="str">
        <f>'1. CUTTING DOCKET'!$D$7</f>
        <v>MASCH000</v>
      </c>
      <c r="E8" s="314"/>
      <c r="F8" s="307" t="s">
        <v>867</v>
      </c>
      <c r="G8" s="311" t="str">
        <f>'1. CUTTING DOCKET'!$D$8</f>
        <v>Sonny Hoodie</v>
      </c>
      <c r="H8" s="301"/>
    </row>
    <row r="9" spans="1:8" s="300" customFormat="1" ht="9" customHeight="1" thickBot="1">
      <c r="B9" s="315"/>
      <c r="C9" s="315"/>
      <c r="D9" s="315"/>
      <c r="F9" s="315"/>
      <c r="G9" s="315"/>
    </row>
    <row r="10" spans="1:8" s="313" customFormat="1" ht="33.75" customHeight="1" thickBot="1">
      <c r="A10" s="316" t="s">
        <v>868</v>
      </c>
      <c r="B10" s="316" t="s">
        <v>869</v>
      </c>
      <c r="C10" s="461" t="s">
        <v>870</v>
      </c>
      <c r="D10" s="461"/>
      <c r="E10" s="461"/>
      <c r="F10" s="461"/>
      <c r="G10" s="317" t="s">
        <v>871</v>
      </c>
      <c r="H10" s="317" t="s">
        <v>872</v>
      </c>
    </row>
    <row r="11" spans="1:8" s="300" customFormat="1" ht="106.95" customHeight="1" thickBot="1">
      <c r="A11" s="458">
        <v>1</v>
      </c>
      <c r="B11" s="319" t="s">
        <v>873</v>
      </c>
      <c r="C11" s="459"/>
      <c r="D11" s="459"/>
      <c r="E11" s="459"/>
      <c r="F11" s="459"/>
      <c r="G11" s="458"/>
      <c r="H11" s="318"/>
    </row>
    <row r="12" spans="1:8" s="300" customFormat="1" ht="147.6" customHeight="1" thickBot="1">
      <c r="A12" s="458"/>
      <c r="B12" s="319" t="s">
        <v>874</v>
      </c>
      <c r="C12" s="460"/>
      <c r="D12" s="460"/>
      <c r="E12" s="460"/>
      <c r="F12" s="460"/>
      <c r="G12" s="458"/>
      <c r="H12" s="318"/>
    </row>
    <row r="13" spans="1:8" s="300" customFormat="1" ht="79.95" customHeight="1" thickBot="1">
      <c r="A13" s="318">
        <v>2</v>
      </c>
      <c r="B13" s="319" t="s">
        <v>875</v>
      </c>
      <c r="C13" s="456"/>
      <c r="D13" s="456"/>
      <c r="E13" s="456"/>
      <c r="F13" s="456"/>
      <c r="G13" s="318"/>
      <c r="H13" s="318"/>
    </row>
    <row r="14" spans="1:8" s="300" customFormat="1" ht="106.95" customHeight="1" thickBot="1">
      <c r="A14" s="318">
        <v>3</v>
      </c>
      <c r="B14" s="319" t="s">
        <v>876</v>
      </c>
      <c r="C14" s="456"/>
      <c r="D14" s="456"/>
      <c r="E14" s="456"/>
      <c r="F14" s="456"/>
      <c r="G14" s="318"/>
      <c r="H14" s="318"/>
    </row>
    <row r="15" spans="1:8" s="300" customFormat="1" ht="106.95" customHeight="1" thickBot="1">
      <c r="A15" s="318">
        <v>4</v>
      </c>
      <c r="B15" s="319" t="s">
        <v>877</v>
      </c>
      <c r="C15" s="456"/>
      <c r="D15" s="456"/>
      <c r="E15" s="456"/>
      <c r="F15" s="456"/>
      <c r="G15" s="318"/>
      <c r="H15" s="318"/>
    </row>
    <row r="16" spans="1:8" s="300" customFormat="1" ht="106.95" customHeight="1" thickBot="1">
      <c r="A16" s="318">
        <v>5</v>
      </c>
      <c r="B16" s="319" t="s">
        <v>878</v>
      </c>
      <c r="C16" s="456"/>
      <c r="D16" s="456"/>
      <c r="E16" s="456"/>
      <c r="F16" s="456"/>
      <c r="G16" s="318"/>
      <c r="H16" s="318"/>
    </row>
    <row r="17" spans="1:8" ht="12" customHeight="1">
      <c r="A17" s="313"/>
      <c r="B17" s="313"/>
      <c r="C17" s="320"/>
      <c r="D17" s="320"/>
      <c r="E17" s="320"/>
      <c r="F17" s="320"/>
      <c r="G17" s="313"/>
      <c r="H17" s="313"/>
    </row>
    <row r="18" spans="1:8" ht="34.5" customHeight="1">
      <c r="A18" s="313"/>
      <c r="B18" s="457" t="s">
        <v>879</v>
      </c>
      <c r="C18" s="457"/>
      <c r="D18" s="457"/>
      <c r="E18" s="320"/>
      <c r="F18" s="320"/>
      <c r="G18" s="457" t="s">
        <v>880</v>
      </c>
      <c r="H18" s="457"/>
    </row>
    <row r="19" spans="1:8" ht="39.9" customHeight="1">
      <c r="A19" s="313"/>
      <c r="B19" s="322"/>
      <c r="C19" s="322"/>
      <c r="D19" s="322"/>
      <c r="E19" s="322"/>
      <c r="F19" s="300"/>
      <c r="G19" s="322"/>
      <c r="H19" s="322"/>
    </row>
    <row r="20" spans="1:8" ht="39.9" customHeight="1">
      <c r="A20" s="306"/>
      <c r="B20" s="323"/>
      <c r="C20" s="323"/>
      <c r="D20" s="323"/>
      <c r="E20" s="323"/>
      <c r="F20" s="323"/>
      <c r="G20" s="323"/>
      <c r="H20" s="323"/>
    </row>
    <row r="21" spans="1:8" ht="39.9" customHeight="1">
      <c r="A21" s="306"/>
      <c r="B21" s="323"/>
      <c r="C21" s="323"/>
      <c r="D21" s="323"/>
      <c r="E21" s="323"/>
      <c r="F21" s="323"/>
      <c r="G21" s="323"/>
      <c r="H21" s="323"/>
    </row>
    <row r="22" spans="1:8" ht="39.9" customHeight="1">
      <c r="A22" s="306"/>
      <c r="B22" s="323"/>
      <c r="C22" s="323"/>
      <c r="D22" s="323"/>
      <c r="E22" s="323"/>
      <c r="F22" s="323"/>
      <c r="G22" s="323"/>
      <c r="H22" s="323"/>
    </row>
    <row r="23" spans="1:8" ht="39.9" customHeight="1">
      <c r="A23" s="306"/>
      <c r="B23" s="323"/>
      <c r="C23" s="323"/>
      <c r="D23" s="323"/>
      <c r="E23" s="323"/>
      <c r="F23" s="323"/>
      <c r="G23" s="323"/>
      <c r="H23" s="323"/>
    </row>
    <row r="24" spans="1:8" ht="39.9" customHeight="1">
      <c r="A24" s="306"/>
      <c r="B24" s="323"/>
      <c r="C24" s="323"/>
      <c r="D24" s="323"/>
      <c r="E24" s="323"/>
      <c r="F24" s="323"/>
      <c r="G24" s="323"/>
      <c r="H24" s="323"/>
    </row>
    <row r="25" spans="1:8" ht="39.9" customHeight="1">
      <c r="A25" s="306"/>
      <c r="B25" s="323"/>
      <c r="C25" s="323"/>
      <c r="D25" s="323"/>
      <c r="E25" s="323"/>
      <c r="F25" s="323"/>
      <c r="G25" s="323"/>
      <c r="H25" s="323"/>
    </row>
    <row r="26" spans="1:8" ht="39.9" customHeight="1">
      <c r="A26" s="306"/>
      <c r="B26" s="323"/>
      <c r="C26" s="323"/>
      <c r="D26" s="323"/>
      <c r="E26" s="323"/>
      <c r="F26" s="323"/>
      <c r="G26" s="323"/>
      <c r="H26" s="323"/>
    </row>
    <row r="27" spans="1:8" ht="39.9" customHeight="1">
      <c r="A27" s="306"/>
      <c r="B27" s="323"/>
      <c r="C27" s="323"/>
      <c r="D27" s="323"/>
      <c r="E27" s="323"/>
      <c r="F27" s="323"/>
      <c r="G27" s="323"/>
      <c r="H27" s="323"/>
    </row>
    <row r="28" spans="1:8" ht="39.9" customHeight="1">
      <c r="A28" s="306"/>
      <c r="B28" s="323"/>
      <c r="C28" s="323"/>
      <c r="D28" s="323"/>
      <c r="E28" s="323"/>
      <c r="F28" s="323"/>
      <c r="G28" s="323"/>
      <c r="H28" s="323"/>
    </row>
    <row r="29" spans="1:8" ht="39.9" customHeight="1">
      <c r="A29" s="306"/>
      <c r="B29" s="323"/>
      <c r="C29" s="323"/>
      <c r="D29" s="323"/>
      <c r="E29" s="323"/>
      <c r="F29" s="323"/>
      <c r="G29" s="323"/>
      <c r="H29" s="323"/>
    </row>
    <row r="30" spans="1:8" ht="39.9" customHeight="1">
      <c r="A30" s="306"/>
      <c r="B30" s="323"/>
      <c r="C30" s="323"/>
      <c r="D30" s="323"/>
      <c r="E30" s="323"/>
      <c r="F30" s="323"/>
      <c r="G30" s="323"/>
      <c r="H30" s="323"/>
    </row>
    <row r="31" spans="1:8" ht="39.9" customHeight="1">
      <c r="A31" s="306"/>
      <c r="B31" s="323"/>
      <c r="C31" s="323"/>
      <c r="D31" s="323"/>
      <c r="E31" s="323"/>
      <c r="F31" s="323"/>
      <c r="G31" s="323"/>
      <c r="H31" s="323"/>
    </row>
    <row r="32" spans="1:8" ht="39.9" customHeight="1">
      <c r="A32" s="306"/>
      <c r="B32" s="323"/>
      <c r="C32" s="323"/>
      <c r="D32" s="323"/>
      <c r="E32" s="323"/>
      <c r="F32" s="323"/>
      <c r="G32" s="323"/>
      <c r="H32" s="323"/>
    </row>
    <row r="33" spans="1:8" ht="39.9" customHeight="1">
      <c r="A33" s="306"/>
      <c r="B33" s="323"/>
      <c r="C33" s="323"/>
      <c r="D33" s="323"/>
      <c r="E33" s="323"/>
      <c r="F33" s="323"/>
      <c r="G33" s="323"/>
      <c r="H33" s="323"/>
    </row>
    <row r="34" spans="1:8" ht="39.9" customHeight="1">
      <c r="A34" s="306"/>
      <c r="B34" s="323"/>
      <c r="C34" s="323"/>
      <c r="D34" s="323"/>
      <c r="E34" s="323"/>
      <c r="F34" s="323"/>
      <c r="G34" s="323"/>
      <c r="H34" s="323"/>
    </row>
    <row r="35" spans="1:8" ht="39.9" customHeight="1">
      <c r="A35" s="306"/>
      <c r="B35" s="323"/>
      <c r="C35" s="323"/>
      <c r="D35" s="323"/>
      <c r="E35" s="323"/>
      <c r="F35" s="323"/>
      <c r="G35" s="323"/>
      <c r="H35" s="323"/>
    </row>
    <row r="36" spans="1:8" ht="39.9" customHeight="1">
      <c r="A36" s="306"/>
      <c r="B36" s="323"/>
      <c r="C36" s="323"/>
      <c r="D36" s="323"/>
      <c r="E36" s="323"/>
      <c r="F36" s="323"/>
      <c r="G36" s="323"/>
      <c r="H36" s="323"/>
    </row>
    <row r="37" spans="1:8" ht="39.9" customHeight="1">
      <c r="A37" s="306"/>
      <c r="B37" s="323"/>
      <c r="C37" s="323"/>
      <c r="D37" s="323"/>
      <c r="E37" s="323"/>
      <c r="F37" s="323"/>
      <c r="G37" s="323"/>
      <c r="H37" s="323"/>
    </row>
    <row r="38" spans="1:8" ht="39.9" customHeight="1">
      <c r="A38" s="306"/>
      <c r="B38" s="323"/>
      <c r="C38" s="323"/>
      <c r="D38" s="323"/>
      <c r="E38" s="323"/>
      <c r="F38" s="323"/>
      <c r="G38" s="323"/>
      <c r="H38" s="323"/>
    </row>
    <row r="39" spans="1:8" ht="39.9" customHeight="1">
      <c r="A39" s="306"/>
      <c r="B39" s="323"/>
      <c r="C39" s="323"/>
      <c r="D39" s="323"/>
      <c r="E39" s="323"/>
      <c r="F39" s="323"/>
      <c r="G39" s="323"/>
      <c r="H39" s="323"/>
    </row>
    <row r="40" spans="1:8" ht="39.9" customHeight="1">
      <c r="A40" s="306"/>
      <c r="B40" s="323"/>
      <c r="C40" s="323"/>
      <c r="D40" s="323"/>
      <c r="E40" s="323"/>
      <c r="F40" s="323"/>
      <c r="G40" s="323"/>
      <c r="H40" s="323"/>
    </row>
    <row r="41" spans="1:8" ht="39.9" customHeight="1">
      <c r="A41" s="306"/>
      <c r="B41" s="323"/>
      <c r="C41" s="323"/>
      <c r="D41" s="323"/>
      <c r="E41" s="323"/>
      <c r="F41" s="323"/>
      <c r="G41" s="323"/>
      <c r="H41" s="323"/>
    </row>
    <row r="42" spans="1:8" ht="39.9" customHeight="1">
      <c r="A42" s="306"/>
      <c r="B42" s="323"/>
      <c r="C42" s="323"/>
      <c r="D42" s="323"/>
      <c r="E42" s="323"/>
      <c r="F42" s="323"/>
      <c r="G42" s="323"/>
      <c r="H42" s="323"/>
    </row>
    <row r="43" spans="1:8" ht="39.9" customHeight="1">
      <c r="A43" s="306"/>
      <c r="B43" s="323"/>
      <c r="C43" s="323"/>
      <c r="D43" s="323"/>
      <c r="E43" s="323"/>
      <c r="F43" s="323"/>
      <c r="G43" s="323"/>
      <c r="H43" s="323"/>
    </row>
    <row r="44" spans="1:8" ht="39.9" customHeight="1">
      <c r="A44" s="306"/>
      <c r="B44" s="323"/>
      <c r="C44" s="323"/>
      <c r="D44" s="323"/>
      <c r="E44" s="323"/>
      <c r="F44" s="323"/>
      <c r="G44" s="323"/>
      <c r="H44" s="323"/>
    </row>
    <row r="45" spans="1:8" ht="39.9" customHeight="1">
      <c r="A45" s="306"/>
      <c r="B45" s="323"/>
      <c r="C45" s="323"/>
      <c r="D45" s="323"/>
      <c r="E45" s="323"/>
      <c r="F45" s="323"/>
      <c r="G45" s="323"/>
      <c r="H45" s="323"/>
    </row>
    <row r="46" spans="1:8" ht="39.9" customHeight="1">
      <c r="A46" s="306"/>
      <c r="B46" s="323"/>
      <c r="C46" s="323"/>
      <c r="D46" s="323"/>
      <c r="E46" s="323"/>
      <c r="F46" s="323"/>
      <c r="G46" s="323"/>
      <c r="H46" s="323"/>
    </row>
    <row r="47" spans="1:8" ht="39.9" customHeight="1">
      <c r="A47" s="306"/>
      <c r="B47" s="323"/>
      <c r="C47" s="323"/>
      <c r="D47" s="323"/>
      <c r="E47" s="323"/>
      <c r="F47" s="323"/>
      <c r="G47" s="323"/>
      <c r="H47" s="323"/>
    </row>
    <row r="48" spans="1:8" ht="39.9" customHeight="1">
      <c r="A48" s="306"/>
      <c r="B48" s="323"/>
      <c r="C48" s="323"/>
      <c r="D48" s="323"/>
      <c r="E48" s="323"/>
      <c r="F48" s="323"/>
      <c r="G48" s="323"/>
      <c r="H48" s="323"/>
    </row>
    <row r="49" spans="1:8" ht="39.9" customHeight="1">
      <c r="A49" s="306"/>
      <c r="B49" s="323"/>
      <c r="C49" s="323"/>
      <c r="D49" s="323"/>
      <c r="E49" s="323"/>
      <c r="F49" s="323"/>
      <c r="G49" s="323"/>
      <c r="H49" s="323"/>
    </row>
    <row r="50" spans="1:8" ht="39.9" customHeight="1">
      <c r="A50" s="306"/>
      <c r="B50" s="323"/>
      <c r="C50" s="323"/>
      <c r="D50" s="323"/>
      <c r="E50" s="323"/>
      <c r="F50" s="323"/>
      <c r="G50" s="323"/>
      <c r="H50" s="323"/>
    </row>
    <row r="51" spans="1:8" ht="39.9" customHeight="1">
      <c r="A51" s="306"/>
      <c r="B51" s="323"/>
      <c r="C51" s="323"/>
      <c r="D51" s="323"/>
      <c r="E51" s="323"/>
      <c r="F51" s="323"/>
      <c r="G51" s="323"/>
      <c r="H51" s="323"/>
    </row>
    <row r="52" spans="1:8" ht="39.9" customHeight="1">
      <c r="A52" s="306"/>
      <c r="B52" s="323"/>
      <c r="C52" s="323"/>
      <c r="D52" s="323"/>
      <c r="E52" s="323"/>
      <c r="F52" s="323"/>
      <c r="G52" s="323"/>
      <c r="H52" s="323"/>
    </row>
    <row r="53" spans="1:8" ht="39.9" customHeight="1">
      <c r="A53" s="306"/>
      <c r="B53" s="323"/>
      <c r="C53" s="323"/>
      <c r="D53" s="323"/>
      <c r="E53" s="323"/>
      <c r="F53" s="323"/>
      <c r="G53" s="323"/>
      <c r="H53" s="323"/>
    </row>
    <row r="54" spans="1:8" ht="39.9" customHeight="1">
      <c r="A54" s="306"/>
      <c r="B54" s="323"/>
      <c r="C54" s="323"/>
      <c r="D54" s="323"/>
      <c r="E54" s="323"/>
      <c r="F54" s="323"/>
      <c r="G54" s="323"/>
      <c r="H54" s="323"/>
    </row>
    <row r="55" spans="1:8" ht="39.9" customHeight="1">
      <c r="A55" s="306"/>
      <c r="B55" s="323"/>
      <c r="C55" s="323"/>
      <c r="D55" s="323"/>
      <c r="E55" s="323"/>
      <c r="F55" s="323"/>
      <c r="G55" s="323"/>
      <c r="H55" s="323"/>
    </row>
    <row r="56" spans="1:8" ht="39.9" customHeight="1">
      <c r="A56" s="306"/>
      <c r="B56" s="323"/>
      <c r="C56" s="323"/>
      <c r="D56" s="323"/>
      <c r="E56" s="323"/>
      <c r="F56" s="323"/>
      <c r="G56" s="323"/>
      <c r="H56" s="323"/>
    </row>
    <row r="57" spans="1:8" ht="39.9" customHeight="1">
      <c r="A57" s="306"/>
      <c r="B57" s="323"/>
      <c r="C57" s="323"/>
      <c r="D57" s="323"/>
      <c r="E57" s="323"/>
      <c r="F57" s="323"/>
      <c r="G57" s="323"/>
      <c r="H57" s="323"/>
    </row>
    <row r="58" spans="1:8" ht="39.9" customHeight="1">
      <c r="A58" s="306"/>
      <c r="B58" s="323"/>
      <c r="C58" s="323"/>
      <c r="D58" s="323"/>
      <c r="E58" s="323"/>
      <c r="F58" s="323"/>
      <c r="G58" s="323"/>
      <c r="H58" s="323"/>
    </row>
    <row r="59" spans="1:8" ht="39.9" customHeight="1">
      <c r="A59" s="306"/>
      <c r="B59" s="323"/>
      <c r="C59" s="323"/>
      <c r="D59" s="323"/>
      <c r="E59" s="323"/>
      <c r="F59" s="323"/>
      <c r="G59" s="323"/>
      <c r="H59" s="323"/>
    </row>
    <row r="60" spans="1:8" ht="39.9" customHeight="1">
      <c r="A60" s="306"/>
      <c r="B60" s="323"/>
      <c r="C60" s="323"/>
      <c r="D60" s="323"/>
      <c r="E60" s="323"/>
      <c r="F60" s="323"/>
      <c r="G60" s="323"/>
      <c r="H60" s="323"/>
    </row>
    <row r="61" spans="1:8" ht="39.9" customHeight="1">
      <c r="A61" s="306"/>
      <c r="B61" s="323"/>
      <c r="C61" s="323"/>
      <c r="D61" s="323"/>
      <c r="E61" s="323"/>
      <c r="F61" s="323"/>
      <c r="G61" s="323"/>
      <c r="H61" s="323"/>
    </row>
    <row r="62" spans="1:8" ht="39.9" customHeight="1">
      <c r="A62" s="306"/>
      <c r="B62" s="323"/>
      <c r="C62" s="323"/>
      <c r="D62" s="323"/>
      <c r="E62" s="323"/>
      <c r="F62" s="323"/>
      <c r="G62" s="323"/>
      <c r="H62" s="323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12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AD675-190E-44A9-8948-6C6BFE786065}">
  <sheetPr>
    <pageSetUpPr fitToPage="1"/>
  </sheetPr>
  <dimension ref="A1:B25"/>
  <sheetViews>
    <sheetView topLeftCell="A6" workbookViewId="0">
      <selection activeCell="B9" sqref="B9"/>
    </sheetView>
  </sheetViews>
  <sheetFormatPr defaultRowHeight="14.4"/>
  <cols>
    <col min="1" max="1" width="79.77734375" customWidth="1"/>
    <col min="2" max="2" width="77.44140625" customWidth="1"/>
  </cols>
  <sheetData>
    <row r="1" spans="1:2" s="154" customFormat="1" ht="16.2">
      <c r="A1" s="259" t="s">
        <v>568</v>
      </c>
      <c r="B1" s="262"/>
    </row>
    <row r="2" spans="1:2" s="154" customFormat="1" ht="16.2">
      <c r="A2" s="259" t="s">
        <v>715</v>
      </c>
      <c r="B2" s="262"/>
    </row>
    <row r="3" spans="1:2" s="154" customFormat="1" ht="16.2">
      <c r="A3" s="259" t="s">
        <v>716</v>
      </c>
      <c r="B3" s="262"/>
    </row>
    <row r="4" spans="1:2" s="154" customFormat="1" ht="16.2">
      <c r="A4" s="259" t="s">
        <v>717</v>
      </c>
      <c r="B4" s="262"/>
    </row>
    <row r="5" spans="1:2" s="154" customFormat="1" ht="16.2">
      <c r="A5" s="259" t="s">
        <v>718</v>
      </c>
      <c r="B5" s="262"/>
    </row>
    <row r="6" spans="1:2" s="154" customFormat="1" ht="16.2">
      <c r="A6" s="259" t="s">
        <v>719</v>
      </c>
      <c r="B6" s="262"/>
    </row>
    <row r="7" spans="1:2" s="154" customFormat="1" ht="16.2">
      <c r="A7" s="259" t="s">
        <v>720</v>
      </c>
      <c r="B7" s="262"/>
    </row>
    <row r="8" spans="1:2" s="154" customFormat="1" ht="16.2">
      <c r="A8" s="259" t="s">
        <v>721</v>
      </c>
      <c r="B8" s="262"/>
    </row>
    <row r="9" spans="1:2" s="154" customFormat="1" ht="16.2">
      <c r="A9" s="259" t="s">
        <v>730</v>
      </c>
      <c r="B9" s="262"/>
    </row>
    <row r="10" spans="1:2" s="154" customFormat="1" ht="16.2">
      <c r="A10" s="259" t="s">
        <v>568</v>
      </c>
      <c r="B10" s="262"/>
    </row>
    <row r="11" spans="1:2" s="154" customFormat="1" ht="16.2">
      <c r="A11" s="262" t="s">
        <v>722</v>
      </c>
      <c r="B11" s="262"/>
    </row>
    <row r="12" spans="1:2" s="154" customFormat="1" ht="16.2">
      <c r="A12" s="262" t="s">
        <v>723</v>
      </c>
      <c r="B12" s="262"/>
    </row>
    <row r="13" spans="1:2" s="154" customFormat="1" ht="16.2">
      <c r="A13" s="262" t="s">
        <v>724</v>
      </c>
      <c r="B13" s="262"/>
    </row>
    <row r="14" spans="1:2" s="154" customFormat="1" ht="16.2">
      <c r="A14" s="261" t="s">
        <v>725</v>
      </c>
      <c r="B14" s="263"/>
    </row>
    <row r="15" spans="1:2" s="154" customFormat="1" ht="16.2">
      <c r="A15" s="260" t="s">
        <v>726</v>
      </c>
      <c r="B15" s="263" t="s">
        <v>562</v>
      </c>
    </row>
    <row r="16" spans="1:2" s="154" customFormat="1" ht="16.2">
      <c r="A16" s="260" t="s">
        <v>727</v>
      </c>
      <c r="B16" s="263" t="s">
        <v>569</v>
      </c>
    </row>
    <row r="17" spans="1:2" s="154" customFormat="1" ht="16.2">
      <c r="A17" s="260" t="s">
        <v>728</v>
      </c>
      <c r="B17" s="263" t="s">
        <v>572</v>
      </c>
    </row>
    <row r="18" spans="1:2" s="154" customFormat="1" ht="16.2">
      <c r="A18" s="260" t="s">
        <v>570</v>
      </c>
      <c r="B18" s="263" t="s">
        <v>571</v>
      </c>
    </row>
    <row r="19" spans="1:2" s="154" customFormat="1" ht="16.2">
      <c r="A19" s="260" t="s">
        <v>573</v>
      </c>
      <c r="B19" s="263" t="s">
        <v>574</v>
      </c>
    </row>
    <row r="20" spans="1:2" s="154" customFormat="1" ht="16.2">
      <c r="A20" s="260" t="s">
        <v>575</v>
      </c>
      <c r="B20" s="263" t="s">
        <v>577</v>
      </c>
    </row>
    <row r="21" spans="1:2" s="154" customFormat="1" ht="19.5" customHeight="1">
      <c r="A21" s="260" t="s">
        <v>576</v>
      </c>
      <c r="B21" s="263" t="s">
        <v>735</v>
      </c>
    </row>
    <row r="22" spans="1:2" s="154" customFormat="1" ht="17.100000000000001" customHeight="1">
      <c r="A22" s="260" t="s">
        <v>578</v>
      </c>
      <c r="B22" s="263" t="s">
        <v>579</v>
      </c>
    </row>
    <row r="23" spans="1:2" s="154" customFormat="1" ht="16.2">
      <c r="A23" s="261" t="s">
        <v>729</v>
      </c>
      <c r="B23" s="263"/>
    </row>
    <row r="24" spans="1:2" s="154" customFormat="1" ht="17.100000000000001" customHeight="1">
      <c r="A24" s="260" t="s">
        <v>580</v>
      </c>
      <c r="B24" s="263" t="s">
        <v>581</v>
      </c>
    </row>
    <row r="25" spans="1:2" s="154" customFormat="1" ht="16.05" customHeight="1">
      <c r="A25" s="260" t="s">
        <v>731</v>
      </c>
      <c r="B25" s="263" t="s">
        <v>732</v>
      </c>
    </row>
  </sheetData>
  <pageMargins left="0.7" right="0.7" top="0.75" bottom="0.75" header="0.3" footer="0.3"/>
  <pageSetup paperSize="9" scale="84" fitToHeight="0" orientation="landscape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B8AB0E-CA9B-44E7-B47B-7FF9A5E53863}">
  <ds:schemaRefs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www.w3.org/XML/1998/namespace"/>
    <ds:schemaRef ds:uri="http://schemas.openxmlformats.org/package/2006/metadata/core-properties"/>
    <ds:schemaRef ds:uri="4bf10b48-52f7-4ad4-b1e1-de514cec68e0"/>
    <ds:schemaRef ds:uri="http://schemas.microsoft.com/office/infopath/2007/PartnerControls"/>
    <ds:schemaRef ds:uri="cc099e4b-e381-4360-bcff-5e1f51ab48dc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E5D3B74-AA4A-4D49-8C2E-FD8BBC9723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1978DA0-7AEE-4395-91AE-5C055B3792B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1ST FIT COMMENT</vt:lpstr>
      <vt:lpstr>1. CUTTING DOCKET</vt:lpstr>
      <vt:lpstr>2. TRIM CARD</vt:lpstr>
      <vt:lpstr>SPEC</vt:lpstr>
      <vt:lpstr>3. SPEC</vt:lpstr>
      <vt:lpstr>3. SPEC 1</vt:lpstr>
      <vt:lpstr>5. SPEC BULK</vt:lpstr>
      <vt:lpstr>PP MEETING (2)</vt:lpstr>
      <vt:lpstr>4. COMMENT</vt:lpstr>
      <vt:lpstr>SPEC SEND 8.3</vt:lpstr>
      <vt:lpstr>COMMENT 1ST PROTO</vt:lpstr>
      <vt:lpstr>'1. CUTTING DOCKET'!Print_Area</vt:lpstr>
      <vt:lpstr>'1ST FIT COMMENT'!Print_Area</vt:lpstr>
      <vt:lpstr>'2. TRIM CARD'!Print_Area</vt:lpstr>
      <vt:lpstr>'COMMENT 1ST PROTO'!Print_Area</vt:lpstr>
      <vt:lpstr>SPEC!Print_Area</vt:lpstr>
      <vt:lpstr>'SPEC SEND 8.3'!Print_Area</vt:lpstr>
      <vt:lpstr>'1. CUTTING DOCKET'!Print_Titles</vt:lpstr>
      <vt:lpstr>'2. TRIM CARD'!Print_Titles</vt:lpstr>
      <vt:lpstr>'COMMENT 1ST PROTO'!Print_Titles</vt:lpstr>
      <vt:lpstr>SPEC!Print_Titles</vt:lpstr>
      <vt:lpstr>'SPEC SEND 8.3'!Print_Titles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Lam Nguyen Thi Phuong</cp:lastModifiedBy>
  <cp:lastPrinted>2024-07-31T10:00:00Z</cp:lastPrinted>
  <dcterms:created xsi:type="dcterms:W3CDTF">2016-05-06T01:47:29Z</dcterms:created>
  <dcterms:modified xsi:type="dcterms:W3CDTF">2024-07-31T10:01:18Z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