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3-FW24/2-PRODUCTION/2-STYLE-FILE/CUTTING DOCKET/MASCS000/"/>
    </mc:Choice>
  </mc:AlternateContent>
  <xr:revisionPtr revIDLastSave="591" documentId="13_ncr:1_{121A6529-C14F-48C7-AA96-BA3C7652A62C}" xr6:coauthVersionLast="47" xr6:coauthVersionMax="47" xr10:uidLastSave="{522BC2C4-843A-42C8-B7A6-183C7C100B81}"/>
  <bookViews>
    <workbookView xWindow="-108" yWindow="-108" windowWidth="23256" windowHeight="12456" tabRatio="914" xr2:uid="{00000000-000D-0000-FFFF-FFFF00000000}"/>
  </bookViews>
  <sheets>
    <sheet name="1. CUTTING DOCKET" sheetId="12" r:id="rId1"/>
    <sheet name="2. TRIM CARD" sheetId="13" r:id="rId2"/>
    <sheet name="2. TRIM CARD (2)" sheetId="52" state="hidden" r:id="rId3"/>
    <sheet name="GRADING" sheetId="50" r:id="rId4"/>
    <sheet name="PP MEETING" sheetId="2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hidden="1">#REF!</definedName>
    <definedName name="_xlnm._FilterDatabase" localSheetId="0" hidden="1">'1. CUTTING DOCKET'!$A$53:$Z$88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2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2">[10]!K_1</definedName>
    <definedName name="K_1">[10]!K_1</definedName>
    <definedName name="K_2" localSheetId="2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2">[15]!NToS</definedName>
    <definedName name="NToS">[15]!NToS</definedName>
    <definedName name="PRICE">#REF!</definedName>
    <definedName name="_xlnm.Print_Area" localSheetId="0">'1. CUTTING DOCKET'!$A$1:$P$123</definedName>
    <definedName name="_xlnm.Print_Area" localSheetId="1">'2. TRIM CARD'!$A$1:$D$30</definedName>
    <definedName name="_xlnm.Print_Area" localSheetId="2">'2. TRIM CARD (2)'!$A$1:$D$30</definedName>
    <definedName name="_xlnm.Print_Area" localSheetId="3">GRADING!$A$1:$T$38</definedName>
    <definedName name="_xlnm.Print_Area" localSheetId="4">'PP MEETING'!$A$1:$H$23</definedName>
    <definedName name="Print_erea">[8]QT!$A$1:$U$54</definedName>
    <definedName name="_xlnm.Print_Titles" localSheetId="0">'1. CUTTING DOCKET'!$1:$16</definedName>
    <definedName name="_xlnm.Print_Titles" localSheetId="1">'2. TRIM CARD'!$1:$5</definedName>
    <definedName name="_xlnm.Print_Titles" localSheetId="2">'2. TRIM CARD (2)'!$1:$5</definedName>
    <definedName name="_xlnm.Print_Titles" localSheetId="3">GRADING!$1:$7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" i="12" l="1"/>
  <c r="G44" i="12"/>
  <c r="I44" i="12"/>
  <c r="J44" i="12" s="1"/>
  <c r="D21" i="52"/>
  <c r="D12" i="52"/>
  <c r="D6" i="52"/>
  <c r="D9" i="52" s="1"/>
  <c r="B29" i="52"/>
  <c r="A29" i="52"/>
  <c r="B27" i="52"/>
  <c r="A27" i="52"/>
  <c r="B25" i="52"/>
  <c r="A25" i="52"/>
  <c r="B23" i="52"/>
  <c r="A23" i="52"/>
  <c r="A19" i="52"/>
  <c r="B17" i="52"/>
  <c r="A17" i="52"/>
  <c r="B15" i="52"/>
  <c r="A15" i="52"/>
  <c r="B13" i="52"/>
  <c r="A13" i="52"/>
  <c r="C12" i="52"/>
  <c r="B12" i="52"/>
  <c r="A11" i="52"/>
  <c r="A10" i="52"/>
  <c r="A8" i="52"/>
  <c r="B6" i="52"/>
  <c r="B9" i="52" s="1"/>
  <c r="B4" i="52"/>
  <c r="A4" i="52"/>
  <c r="B3" i="52"/>
  <c r="A3" i="52"/>
  <c r="B2" i="52"/>
  <c r="A2" i="52"/>
  <c r="B12" i="13"/>
  <c r="B6" i="13"/>
  <c r="B9" i="13" s="1"/>
  <c r="E101" i="12"/>
  <c r="E102" i="12"/>
  <c r="E103" i="12"/>
  <c r="E104" i="12"/>
  <c r="E100" i="12"/>
  <c r="F103" i="12"/>
  <c r="G103" i="12"/>
  <c r="H103" i="12"/>
  <c r="I103" i="12"/>
  <c r="J103" i="12"/>
  <c r="K103" i="12"/>
  <c r="F104" i="12"/>
  <c r="G104" i="12"/>
  <c r="H104" i="12"/>
  <c r="I104" i="12"/>
  <c r="J104" i="12"/>
  <c r="K104" i="12"/>
  <c r="F101" i="12"/>
  <c r="G101" i="12"/>
  <c r="H101" i="12"/>
  <c r="I101" i="12"/>
  <c r="J101" i="12"/>
  <c r="K101" i="12"/>
  <c r="F102" i="12"/>
  <c r="G102" i="12"/>
  <c r="H102" i="12"/>
  <c r="I102" i="12"/>
  <c r="J102" i="12"/>
  <c r="K102" i="12"/>
  <c r="G100" i="12"/>
  <c r="H100" i="12"/>
  <c r="I100" i="12"/>
  <c r="J100" i="12"/>
  <c r="K100" i="12"/>
  <c r="F100" i="12"/>
  <c r="B101" i="12"/>
  <c r="B102" i="12"/>
  <c r="B103" i="12"/>
  <c r="B104" i="12"/>
  <c r="B100" i="12"/>
  <c r="M44" i="12" l="1"/>
  <c r="K19" i="12"/>
  <c r="J19" i="12"/>
  <c r="I19" i="12"/>
  <c r="H19" i="12"/>
  <c r="G19" i="12"/>
  <c r="F19" i="12"/>
  <c r="I36" i="12"/>
  <c r="P35" i="12"/>
  <c r="P34" i="12"/>
  <c r="P32" i="12"/>
  <c r="G36" i="12"/>
  <c r="H36" i="12"/>
  <c r="J36" i="12"/>
  <c r="K36" i="12"/>
  <c r="F36" i="12"/>
  <c r="B61" i="12"/>
  <c r="B62" i="12" s="1"/>
  <c r="P33" i="12" l="1"/>
  <c r="P36" i="12" s="1"/>
  <c r="G50" i="12" s="1"/>
  <c r="D12" i="13"/>
  <c r="C12" i="13"/>
  <c r="K87" i="12"/>
  <c r="J87" i="12"/>
  <c r="J88" i="12" s="1"/>
  <c r="F87" i="12"/>
  <c r="F88" i="12" s="1"/>
  <c r="B87" i="12"/>
  <c r="B88" i="12" s="1"/>
  <c r="A87" i="12"/>
  <c r="A88" i="12" s="1"/>
  <c r="K84" i="12"/>
  <c r="J84" i="12"/>
  <c r="J85" i="12" s="1"/>
  <c r="F84" i="12"/>
  <c r="F85" i="12" s="1"/>
  <c r="B84" i="12"/>
  <c r="B85" i="12" s="1"/>
  <c r="A84" i="12"/>
  <c r="A85" i="12" s="1"/>
  <c r="L83" i="12"/>
  <c r="L84" i="12" s="1"/>
  <c r="K81" i="12"/>
  <c r="J81" i="12"/>
  <c r="J82" i="12" s="1"/>
  <c r="F81" i="12"/>
  <c r="F82" i="12" s="1"/>
  <c r="B81" i="12"/>
  <c r="B82" i="12" s="1"/>
  <c r="A81" i="12"/>
  <c r="A82" i="12" s="1"/>
  <c r="L80" i="12"/>
  <c r="L81" i="12" s="1"/>
  <c r="L78" i="12"/>
  <c r="K78" i="12"/>
  <c r="J78" i="12"/>
  <c r="J79" i="12" s="1"/>
  <c r="F78" i="12"/>
  <c r="F79" i="12" s="1"/>
  <c r="A78" i="12"/>
  <c r="A79" i="12" s="1"/>
  <c r="L75" i="12"/>
  <c r="L76" i="12" s="1"/>
  <c r="K75" i="12"/>
  <c r="J75" i="12"/>
  <c r="J76" i="12" s="1"/>
  <c r="F75" i="12"/>
  <c r="F76" i="12" s="1"/>
  <c r="D23" i="52" s="1"/>
  <c r="B75" i="12"/>
  <c r="B76" i="12" s="1"/>
  <c r="A75" i="12"/>
  <c r="A76" i="12" s="1"/>
  <c r="L72" i="12"/>
  <c r="L73" i="12" s="1"/>
  <c r="K72" i="12"/>
  <c r="J72" i="12"/>
  <c r="J73" i="12" s="1"/>
  <c r="F72" i="12"/>
  <c r="B21" i="52" s="1"/>
  <c r="B72" i="12"/>
  <c r="A21" i="52" s="1"/>
  <c r="A72" i="12"/>
  <c r="A73" i="12" s="1"/>
  <c r="K82" i="12" l="1"/>
  <c r="K76" i="12"/>
  <c r="M76" i="12" s="1"/>
  <c r="O76" i="12" s="1"/>
  <c r="K85" i="12"/>
  <c r="K79" i="12"/>
  <c r="K88" i="12"/>
  <c r="K73" i="12"/>
  <c r="M73" i="12"/>
  <c r="O73" i="12" s="1"/>
  <c r="M78" i="12"/>
  <c r="O78" i="12" s="1"/>
  <c r="L79" i="12"/>
  <c r="B73" i="12"/>
  <c r="A21" i="13"/>
  <c r="F73" i="12"/>
  <c r="B21" i="13"/>
  <c r="M72" i="12"/>
  <c r="O72" i="12" s="1"/>
  <c r="L85" i="12"/>
  <c r="M85" i="12" s="1"/>
  <c r="O85" i="12" s="1"/>
  <c r="M84" i="12"/>
  <c r="O84" i="12" s="1"/>
  <c r="L82" i="12"/>
  <c r="M81" i="12"/>
  <c r="O81" i="12" s="1"/>
  <c r="M75" i="12"/>
  <c r="O75" i="12" s="1"/>
  <c r="L86" i="12"/>
  <c r="M82" i="12" l="1"/>
  <c r="O82" i="12" s="1"/>
  <c r="M79" i="12"/>
  <c r="O79" i="12" s="1"/>
  <c r="L87" i="12"/>
  <c r="L88" i="12" l="1"/>
  <c r="M88" i="12" s="1"/>
  <c r="O88" i="12" s="1"/>
  <c r="M87" i="12"/>
  <c r="O87" i="12" s="1"/>
  <c r="K68" i="12" l="1"/>
  <c r="K67" i="12"/>
  <c r="K65" i="12"/>
  <c r="K64" i="12"/>
  <c r="K62" i="12"/>
  <c r="K61" i="12"/>
  <c r="K59" i="12"/>
  <c r="K58" i="12"/>
  <c r="K56" i="12"/>
  <c r="K55" i="12"/>
  <c r="B55" i="12"/>
  <c r="A55" i="12"/>
  <c r="B48" i="12"/>
  <c r="D33" i="12"/>
  <c r="D34" i="12" s="1"/>
  <c r="D26" i="12"/>
  <c r="D27" i="12" s="1"/>
  <c r="K22" i="12"/>
  <c r="K38" i="12" s="1"/>
  <c r="I22" i="12"/>
  <c r="F22" i="12"/>
  <c r="F38" i="12" s="1"/>
  <c r="B51" i="12" l="1"/>
  <c r="A9" i="52"/>
  <c r="I38" i="12"/>
  <c r="D36" i="12"/>
  <c r="D29" i="12"/>
  <c r="J22" i="12"/>
  <c r="J38" i="12" s="1"/>
  <c r="H22" i="12"/>
  <c r="H38" i="12" s="1"/>
  <c r="G22" i="12"/>
  <c r="G38" i="12" s="1"/>
  <c r="H87" i="12" l="1"/>
  <c r="H72" i="12"/>
  <c r="H84" i="12"/>
  <c r="H75" i="12"/>
  <c r="H78" i="12"/>
  <c r="H81" i="12"/>
  <c r="H85" i="12"/>
  <c r="H79" i="12"/>
  <c r="H76" i="12"/>
  <c r="H82" i="12"/>
  <c r="H88" i="12"/>
  <c r="H73" i="12"/>
  <c r="D28" i="12"/>
  <c r="H61" i="12"/>
  <c r="H67" i="12"/>
  <c r="H58" i="12"/>
  <c r="H55" i="12"/>
  <c r="H64" i="12"/>
  <c r="D35" i="12"/>
  <c r="H68" i="12"/>
  <c r="H59" i="12"/>
  <c r="H62" i="12"/>
  <c r="H65" i="12"/>
  <c r="H56" i="12"/>
  <c r="B15" i="13" l="1"/>
  <c r="B13" i="13"/>
  <c r="B47" i="12"/>
  <c r="B43" i="12"/>
  <c r="G51" i="12"/>
  <c r="B17" i="13"/>
  <c r="A19" i="13"/>
  <c r="A17" i="13"/>
  <c r="A15" i="13"/>
  <c r="A13" i="13"/>
  <c r="A49" i="12" l="1"/>
  <c r="A46" i="12"/>
  <c r="C5" i="52" s="1"/>
  <c r="B49" i="12"/>
  <c r="D12" i="12"/>
  <c r="C6" i="52" l="1"/>
  <c r="C11" i="52"/>
  <c r="C9" i="52"/>
  <c r="D5" i="13"/>
  <c r="D5" i="52"/>
  <c r="D11" i="52" s="1"/>
  <c r="C5" i="13"/>
  <c r="B95" i="12"/>
  <c r="B96" i="12"/>
  <c r="F67" i="12"/>
  <c r="F68" i="12"/>
  <c r="A10" i="13"/>
  <c r="D112" i="12"/>
  <c r="F112" i="12"/>
  <c r="G112" i="12"/>
  <c r="H112" i="12"/>
  <c r="I112" i="12"/>
  <c r="J112" i="12"/>
  <c r="E112" i="12"/>
  <c r="L112" i="12"/>
  <c r="D6" i="13" l="1"/>
  <c r="D11" i="13"/>
  <c r="D9" i="13"/>
  <c r="C11" i="13"/>
  <c r="C9" i="13"/>
  <c r="C6" i="13"/>
  <c r="A29" i="13"/>
  <c r="B25" i="13"/>
  <c r="A25" i="13"/>
  <c r="B27" i="13"/>
  <c r="A27" i="13"/>
  <c r="P21" i="12" l="1"/>
  <c r="P20" i="12"/>
  <c r="A11" i="13" l="1"/>
  <c r="A9" i="13"/>
  <c r="E47" i="12"/>
  <c r="D19" i="12" l="1"/>
  <c r="P18" i="12"/>
  <c r="D20" i="12" l="1"/>
  <c r="B5" i="52"/>
  <c r="B11" i="52" s="1"/>
  <c r="D22" i="12"/>
  <c r="E45" i="12" s="1"/>
  <c r="B108" i="12"/>
  <c r="P19" i="12"/>
  <c r="P22" i="12" s="1"/>
  <c r="G45" i="12" l="1"/>
  <c r="K83" i="12"/>
  <c r="M83" i="12" s="1"/>
  <c r="O83" i="12" s="1"/>
  <c r="K74" i="12"/>
  <c r="M74" i="12" s="1"/>
  <c r="O74" i="12" s="1"/>
  <c r="K71" i="12"/>
  <c r="M71" i="12" s="1"/>
  <c r="O71" i="12" s="1"/>
  <c r="K80" i="12"/>
  <c r="M80" i="12" s="1"/>
  <c r="O80" i="12" s="1"/>
  <c r="K77" i="12"/>
  <c r="M77" i="12" s="1"/>
  <c r="O77" i="12" s="1"/>
  <c r="K86" i="12"/>
  <c r="M86" i="12" s="1"/>
  <c r="O86" i="12" s="1"/>
  <c r="H83" i="12"/>
  <c r="H74" i="12"/>
  <c r="H71" i="12"/>
  <c r="H80" i="12"/>
  <c r="H77" i="12"/>
  <c r="H86" i="12"/>
  <c r="K63" i="12"/>
  <c r="K60" i="12"/>
  <c r="K57" i="12"/>
  <c r="K66" i="12"/>
  <c r="M66" i="12" s="1"/>
  <c r="O66" i="12" s="1"/>
  <c r="P38" i="12"/>
  <c r="H60" i="12"/>
  <c r="H66" i="12"/>
  <c r="H63" i="12"/>
  <c r="H57" i="12"/>
  <c r="H54" i="12"/>
  <c r="M65" i="12"/>
  <c r="O65" i="12" s="1"/>
  <c r="M67" i="12"/>
  <c r="O67" i="12" s="1"/>
  <c r="M62" i="12"/>
  <c r="O62" i="12" s="1"/>
  <c r="M64" i="12"/>
  <c r="O64" i="12" s="1"/>
  <c r="M58" i="12"/>
  <c r="O58" i="12" s="1"/>
  <c r="M61" i="12"/>
  <c r="O61" i="12" s="1"/>
  <c r="M56" i="12"/>
  <c r="O56" i="12" s="1"/>
  <c r="M59" i="12"/>
  <c r="O59" i="12" s="1"/>
  <c r="F56" i="12"/>
  <c r="F55" i="12"/>
  <c r="A42" i="12"/>
  <c r="B94" i="12" s="1"/>
  <c r="B42" i="12"/>
  <c r="M55" i="12"/>
  <c r="O55" i="12" s="1"/>
  <c r="D21" i="12"/>
  <c r="M68" i="12"/>
  <c r="O68" i="12" s="1"/>
  <c r="F66" i="12" l="1"/>
  <c r="A8" i="13"/>
  <c r="B78" i="20"/>
  <c r="M58" i="20"/>
  <c r="O58" i="20" s="1"/>
  <c r="B19" i="13" l="1"/>
  <c r="B19" i="52"/>
  <c r="C19" i="20"/>
  <c r="C18" i="20"/>
  <c r="C17" i="20"/>
  <c r="G8" i="20"/>
  <c r="G6" i="20"/>
  <c r="D8" i="20"/>
  <c r="D6" i="20"/>
  <c r="B29" i="13" l="1"/>
  <c r="B23" i="13"/>
  <c r="A23" i="13"/>
  <c r="E51" i="12" l="1"/>
  <c r="E48" i="12"/>
  <c r="B5" i="13" l="1"/>
  <c r="E122" i="12"/>
  <c r="D122" i="12"/>
  <c r="G122" i="12"/>
  <c r="F122" i="12"/>
  <c r="H122" i="12"/>
  <c r="C122" i="12"/>
  <c r="B11" i="13" l="1"/>
  <c r="M60" i="12"/>
  <c r="O60" i="12" s="1"/>
  <c r="F54" i="12"/>
  <c r="B115" i="12"/>
  <c r="C115" i="12" s="1"/>
  <c r="G47" i="12"/>
  <c r="G48" i="12" s="1"/>
  <c r="I48" i="12" s="1"/>
  <c r="K54" i="12"/>
  <c r="J122" i="12"/>
  <c r="I50" i="12"/>
  <c r="I51" i="12"/>
  <c r="J50" i="12" l="1"/>
  <c r="M50" i="12"/>
  <c r="J51" i="12"/>
  <c r="M51" i="12"/>
  <c r="J48" i="12"/>
  <c r="M48" i="12" s="1"/>
  <c r="I47" i="12"/>
  <c r="J47" i="12" s="1"/>
  <c r="M47" i="12" l="1"/>
  <c r="B50" i="12" l="1"/>
  <c r="B4" i="13" l="1"/>
  <c r="B3" i="13"/>
  <c r="B2" i="13"/>
  <c r="A4" i="13"/>
  <c r="A3" i="13"/>
  <c r="A2" i="13"/>
  <c r="M63" i="12" l="1"/>
  <c r="O63" i="12" s="1"/>
  <c r="M57" i="12"/>
  <c r="O57" i="12" s="1"/>
  <c r="M54" i="12"/>
  <c r="O54" i="12" s="1"/>
  <c r="I43" i="12" l="1"/>
  <c r="I45" i="12"/>
  <c r="J45" i="12" s="1"/>
  <c r="M45" i="12" l="1"/>
  <c r="M43" i="12"/>
</calcChain>
</file>

<file path=xl/sharedStrings.xml><?xml version="1.0" encoding="utf-8"?>
<sst xmlns="http://schemas.openxmlformats.org/spreadsheetml/2006/main" count="744" uniqueCount="403">
  <si>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</si>
  <si>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</si>
  <si>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</si>
  <si>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</si>
  <si>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</si>
  <si>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</si>
  <si>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</si>
  <si>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</si>
  <si>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</si>
  <si>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</si>
  <si>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</si>
  <si>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</si>
  <si>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</si>
  <si>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</si>
  <si>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</si>
  <si>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</si>
  <si>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</si>
  <si>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</si>
  <si>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</si>
  <si>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</si>
  <si>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</si>
  <si>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</si>
  <si>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</si>
  <si>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</si>
  <si>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</si>
  <si>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</si>
  <si>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</si>
  <si>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</si>
  <si>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</si>
  <si>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</si>
  <si>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</si>
  <si>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</si>
  <si>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</si>
  <si>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</si>
  <si>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</si>
  <si>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</si>
  <si>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</si>
  <si>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</si>
  <si>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</si>
  <si>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</si>
  <si>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</si>
  <si>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</si>
  <si>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</si>
  <si>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</si>
  <si>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</si>
  <si>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</si>
  <si>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</si>
  <si>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</si>
  <si>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PP MEETING DATE</t>
  </si>
  <si>
    <t xml:space="preserve">BUYER </t>
  </si>
  <si>
    <t>SEASON</t>
  </si>
  <si>
    <t>ITEM</t>
  </si>
  <si>
    <t>Fabric</t>
  </si>
  <si>
    <t>Trims and Accessories</t>
  </si>
  <si>
    <t>Pattern &amp; Marker</t>
  </si>
  <si>
    <t>Cutting</t>
  </si>
  <si>
    <t>Technical Garment Construction</t>
  </si>
  <si>
    <t>Operation and Attachments</t>
  </si>
  <si>
    <t>Embroidery</t>
  </si>
  <si>
    <t>Washing</t>
  </si>
  <si>
    <t>Packing</t>
  </si>
  <si>
    <t>TẤM LÓT THÙNG</t>
  </si>
  <si>
    <t>NATURAL</t>
  </si>
  <si>
    <t>100% COTTON</t>
  </si>
  <si>
    <t>SIZE:</t>
  </si>
  <si>
    <t>L</t>
  </si>
  <si>
    <t>XL</t>
  </si>
  <si>
    <t>XXL</t>
  </si>
  <si>
    <t>S</t>
  </si>
  <si>
    <t>SIZE</t>
  </si>
  <si>
    <t>SỐ LƯỢNG</t>
  </si>
  <si>
    <t>-CẮT CHÍNH XÁC</t>
  </si>
  <si>
    <t>EXTRA (+/-)</t>
  </si>
  <si>
    <t xml:space="preserve">XUẤT NGÀY </t>
  </si>
  <si>
    <t>PHẦN C : PHỤ LIỆU ĐÓNG GÓI</t>
  </si>
  <si>
    <t>PHẦN D : IN / THÊU / WASH</t>
  </si>
  <si>
    <t>XS</t>
  </si>
  <si>
    <t>SKU</t>
  </si>
  <si>
    <t>CLEAR</t>
  </si>
  <si>
    <t>DUYỆT HÌNH IN THEO</t>
  </si>
  <si>
    <t>THÔNG TIN ĐỊNH VỊ HÌNH IN</t>
  </si>
  <si>
    <t>CHẤT LƯỢNG, HIỆU ỨNG  DUYỆT THEO</t>
  </si>
  <si>
    <t>Mã số:</t>
  </si>
  <si>
    <t>MER.QT-1.BM.4</t>
  </si>
  <si>
    <t>Lần ban hành:</t>
  </si>
  <si>
    <t>01</t>
  </si>
  <si>
    <t>Số trang</t>
  </si>
  <si>
    <t>03/03</t>
  </si>
  <si>
    <t>MER.QT-4.BM4</t>
  </si>
  <si>
    <t>01/01</t>
  </si>
  <si>
    <t>Printting</t>
  </si>
  <si>
    <t xml:space="preserve">PHẦN F: LƯU Ý </t>
  </si>
  <si>
    <t>PCS</t>
  </si>
  <si>
    <t>WHITE</t>
  </si>
  <si>
    <r>
      <t>THÊU :</t>
    </r>
    <r>
      <rPr>
        <b/>
        <sz val="18"/>
        <rFont val="Muli"/>
      </rPr>
      <t xml:space="preserve"> </t>
    </r>
  </si>
  <si>
    <r>
      <t>WASH:</t>
    </r>
    <r>
      <rPr>
        <sz val="18"/>
        <rFont val="Muli"/>
      </rPr>
      <t xml:space="preserve"> </t>
    </r>
  </si>
  <si>
    <t>PHẦN A: VẢI</t>
  </si>
  <si>
    <t>WHITE/ BLACK</t>
  </si>
  <si>
    <t>BÊN TRONG THÙNG</t>
  </si>
  <si>
    <t>02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</si>
  <si>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</si>
  <si>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</si>
  <si>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</si>
  <si>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</si>
  <si>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</si>
  <si>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</si>
  <si>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-CUNG CẤP RẬP THÂN TRƯỚC, SAU NGƯỜI MẶC ĐỦ SIZE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</si>
  <si>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</si>
  <si>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</si>
  <si>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-MAY THEO MẪU SIZE SET ĐÃ DUYỆT 
</t>
  </si>
  <si>
    <t>THÙNG CARTON 60CM (L) *40CM (W)* 30CM (H)</t>
  </si>
  <si>
    <t>THEO S/O DUYỆT MÀU GREEN DỰ KIẾN CHUYỂN 24/2/23</t>
  </si>
  <si>
    <t>NHÃN XÉ PHÂN SIZE</t>
  </si>
  <si>
    <t>LỖI VẢI (DEFECT)
+ ĐẦU KHÚC</t>
  </si>
  <si>
    <t>SỐ LƯỢNG CẦN CẤP CHO TEST INHOUSE</t>
  </si>
  <si>
    <t>SỐ LƯỢNG CẦN CẤP CHO TEST OUTSOURCE</t>
  </si>
  <si>
    <t>ALD</t>
  </si>
  <si>
    <t>XEM TÀI LIỆU ĐÍNH KÈM</t>
  </si>
  <si>
    <t xml:space="preserve"> </t>
  </si>
  <si>
    <t>TOLERANCE</t>
  </si>
  <si>
    <t>-SỐ LƯỢNG NHÃN SIZE NHƯ SAU :</t>
  </si>
  <si>
    <t>CREWNECK</t>
  </si>
  <si>
    <t>GẬP ĐÔI, MAY TẠI SƯỜN TRÁI NGƯỜI MẶC, TỪ LAI ÁO LÊN 7 INCH, MAY 
( BÊN NGOÀI ÁO)</t>
  </si>
  <si>
    <t>165cm</t>
  </si>
  <si>
    <t>DUYỆT HÌNH THÊU THEO</t>
  </si>
  <si>
    <t xml:space="preserve">Hình thêu thân trước: </t>
  </si>
  <si>
    <t>DÂY TAPE XƯƠNG CÁ 1CM</t>
  </si>
  <si>
    <r>
      <rPr>
        <sz val="12"/>
        <color rgb="FF052937"/>
        <rFont val="Arial"/>
        <family val="2"/>
      </rPr>
      <t>Front Body Length</t>
    </r>
  </si>
  <si>
    <r>
      <rPr>
        <sz val="12"/>
        <color rgb="FF052937"/>
        <rFont val="Arial"/>
        <family val="2"/>
      </rPr>
      <t>HPS to bottom edge</t>
    </r>
  </si>
  <si>
    <r>
      <rPr>
        <sz val="12"/>
        <color rgb="FF052937"/>
        <rFont val="Arial"/>
        <family val="2"/>
      </rPr>
      <t>true</t>
    </r>
  </si>
  <si>
    <r>
      <rPr>
        <sz val="12"/>
        <color rgb="FF052937"/>
        <rFont val="Arial"/>
        <family val="2"/>
      </rPr>
      <t>1/2 in</t>
    </r>
  </si>
  <si>
    <r>
      <rPr>
        <sz val="12"/>
        <color rgb="FF052937"/>
        <rFont val="Arial"/>
        <family val="2"/>
      </rPr>
      <t>26 3/4 in</t>
    </r>
  </si>
  <si>
    <r>
      <rPr>
        <sz val="12"/>
        <color rgb="FF052937"/>
        <rFont val="Arial"/>
        <family val="2"/>
      </rPr>
      <t>27 in</t>
    </r>
  </si>
  <si>
    <r>
      <rPr>
        <sz val="12"/>
        <color rgb="FF052937"/>
        <rFont val="Arial"/>
        <family val="2"/>
      </rPr>
      <t>Back Body Length</t>
    </r>
  </si>
  <si>
    <r>
      <rPr>
        <sz val="12"/>
        <color rgb="FF052937"/>
        <rFont val="Arial"/>
        <family val="2"/>
      </rPr>
      <t>CB neck seam to bottom edge</t>
    </r>
  </si>
  <si>
    <r>
      <rPr>
        <sz val="12"/>
        <color rgb="FF052937"/>
        <rFont val="Arial"/>
        <family val="2"/>
      </rPr>
      <t>25 3/4 in</t>
    </r>
  </si>
  <si>
    <r>
      <rPr>
        <sz val="12"/>
        <color rgb="FF052937"/>
        <rFont val="Arial"/>
        <family val="2"/>
      </rPr>
      <t>Front Neck Drop</t>
    </r>
  </si>
  <si>
    <r>
      <rPr>
        <sz val="12"/>
        <color rgb="FF052937"/>
        <rFont val="Arial"/>
        <family val="2"/>
      </rPr>
      <t>HPS to neck seam</t>
    </r>
  </si>
  <si>
    <r>
      <rPr>
        <sz val="12"/>
        <color rgb="FF052937"/>
        <rFont val="Arial"/>
        <family val="2"/>
      </rPr>
      <t>false</t>
    </r>
  </si>
  <si>
    <r>
      <rPr>
        <sz val="12"/>
        <color rgb="FF052937"/>
        <rFont val="Arial"/>
        <family val="2"/>
      </rPr>
      <t>1/8 in</t>
    </r>
  </si>
  <si>
    <r>
      <rPr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</si>
  <si>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</si>
  <si>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</si>
  <si>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Back Neck Drop</t>
    </r>
  </si>
  <si>
    <r>
      <rPr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</si>
  <si>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Back Neck Width</t>
    </r>
  </si>
  <si>
    <r>
      <rPr>
        <sz val="12"/>
        <color rgb="FF052937"/>
        <rFont val="Arial"/>
        <family val="2"/>
      </rPr>
      <t>Seam to seam at back neck, at HPS point</t>
    </r>
  </si>
  <si>
    <r>
      <rPr>
        <sz val="12"/>
        <color rgb="FF052937"/>
        <rFont val="Arial"/>
        <family val="2"/>
      </rPr>
      <t>1/4 in</t>
    </r>
  </si>
  <si>
    <r>
      <rPr>
        <sz val="12"/>
        <color rgb="FF052937"/>
        <rFont val="Arial"/>
        <family val="2"/>
      </rPr>
      <t>7 3/4 in</t>
    </r>
  </si>
  <si>
    <r>
      <rPr>
        <sz val="12"/>
        <color rgb="FF052937"/>
        <rFont val="Arial"/>
        <family val="2"/>
      </rPr>
      <t>Shoulder Seam Forward</t>
    </r>
  </si>
  <si>
    <r>
      <rPr>
        <sz val="12"/>
        <color rgb="FF052937"/>
        <rFont val="Arial"/>
        <family val="2"/>
      </rPr>
      <t>HPS to seam</t>
    </r>
  </si>
  <si>
    <r>
      <rPr>
        <sz val="12"/>
        <color rgb="FF052937"/>
        <rFont val="Arial"/>
        <family val="2"/>
      </rPr>
      <t>Shoulder Slope</t>
    </r>
  </si>
  <si>
    <r>
      <rPr>
        <sz val="12"/>
        <color rgb="FF052937"/>
        <rFont val="Arial"/>
        <family val="2"/>
      </rPr>
      <t>Shoulder point perpendicular to HPS</t>
    </r>
  </si>
  <si>
    <r>
      <rPr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</si>
  <si>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Across Shoulder</t>
    </r>
  </si>
  <si>
    <r>
      <rPr>
        <sz val="12"/>
        <color rgb="FF052937"/>
        <rFont val="Arial"/>
        <family val="2"/>
      </rPr>
      <t>Seam to seam</t>
    </r>
  </si>
  <si>
    <r>
      <rPr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</si>
  <si>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18 1/2 in</t>
    </r>
  </si>
  <si>
    <r>
      <rPr>
        <sz val="12"/>
        <color rgb="FF052937"/>
        <rFont val="Arial"/>
        <family val="2"/>
      </rPr>
      <t>Across Front</t>
    </r>
  </si>
  <si>
    <r>
      <rPr>
        <sz val="12"/>
        <color rgb="FF052937"/>
        <rFont val="Arial"/>
        <family val="2"/>
      </rPr>
      <t>7" dwn from HPS, Seam to seam</t>
    </r>
  </si>
  <si>
    <r>
      <rPr>
        <sz val="12"/>
        <color rgb="FF052937"/>
        <rFont val="Arial"/>
        <family val="2"/>
      </rPr>
      <t>17 1/4 in</t>
    </r>
  </si>
  <si>
    <r>
      <rPr>
        <sz val="12"/>
        <color rgb="FF052937"/>
        <rFont val="Arial"/>
        <family val="2"/>
      </rPr>
      <t>Across Back</t>
    </r>
  </si>
  <si>
    <r>
      <rPr>
        <sz val="12"/>
        <color rgb="FF052937"/>
        <rFont val="Arial"/>
        <family val="2"/>
      </rPr>
      <t>7" dwn from HPS, Seam to Seam</t>
    </r>
  </si>
  <si>
    <r>
      <rPr>
        <sz val="12"/>
        <color rgb="FF052937"/>
        <rFont val="Arial"/>
        <family val="2"/>
      </rPr>
      <t>17 3/4 in</t>
    </r>
  </si>
  <si>
    <r>
      <rPr>
        <sz val="12"/>
        <color rgb="FF052937"/>
        <rFont val="Arial"/>
        <family val="2"/>
      </rPr>
      <t>Chest Width</t>
    </r>
  </si>
  <si>
    <r>
      <rPr>
        <sz val="12"/>
        <color rgb="FF052937"/>
        <rFont val="Arial"/>
        <family val="2"/>
      </rPr>
      <t>1" Below armhole- edge to edge</t>
    </r>
  </si>
  <si>
    <r>
      <rPr>
        <sz val="12"/>
        <color rgb="FF052937"/>
        <rFont val="Arial"/>
        <family val="2"/>
      </rPr>
      <t>22 3/4 in</t>
    </r>
  </si>
  <si>
    <r>
      <rPr>
        <sz val="12"/>
        <color rgb="FF052937"/>
        <rFont val="Arial"/>
        <family val="2"/>
      </rPr>
      <t>19 in</t>
    </r>
  </si>
  <si>
    <r>
      <rPr>
        <sz val="12"/>
        <color rgb="FF052937"/>
        <rFont val="Arial"/>
        <family val="2"/>
      </rPr>
      <t>19 1/2 in</t>
    </r>
  </si>
  <si>
    <r>
      <rPr>
        <sz val="12"/>
        <color rgb="FF052937"/>
        <rFont val="Arial"/>
        <family val="2"/>
      </rPr>
      <t>Bottom Opening Width- At Edge</t>
    </r>
  </si>
  <si>
    <r>
      <rPr>
        <sz val="12"/>
        <color rgb="FF052937"/>
        <rFont val="Arial"/>
        <family val="2"/>
      </rPr>
      <t>At bottom edge</t>
    </r>
  </si>
  <si>
    <r>
      <rPr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</si>
  <si>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Bottom Hem Height</t>
    </r>
  </si>
  <si>
    <r>
      <rPr>
        <sz val="12"/>
        <color rgb="FF052937"/>
        <rFont val="Arial"/>
        <family val="2"/>
      </rPr>
      <t>Bottom edge to stitch line or trim seam</t>
    </r>
  </si>
  <si>
    <r>
      <rPr>
        <sz val="12"/>
        <color rgb="FF052937"/>
        <rFont val="Arial"/>
        <family val="2"/>
      </rPr>
      <t>3 in</t>
    </r>
  </si>
  <si>
    <r>
      <rPr>
        <sz val="12"/>
        <color rgb="FF052937"/>
        <rFont val="Arial"/>
        <family val="2"/>
      </rPr>
      <t>Sleeve Length from CB Neck</t>
    </r>
  </si>
  <si>
    <r>
      <rPr>
        <sz val="12"/>
        <color rgb="FF052937"/>
        <rFont val="Arial"/>
        <family val="2"/>
      </rPr>
      <t>3-point measure from CB Neck to shoulder point to sleeve edge</t>
    </r>
  </si>
  <si>
    <r>
      <rPr>
        <sz val="12"/>
        <color rgb="FF052937"/>
        <rFont val="Arial"/>
        <family val="2"/>
      </rPr>
      <t>34 in</t>
    </r>
  </si>
  <si>
    <r>
      <rPr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</si>
  <si>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Armhole Drop</t>
    </r>
  </si>
  <si>
    <r>
      <rPr>
        <sz val="12"/>
        <color rgb="FF052937"/>
        <rFont val="Arial"/>
        <family val="2"/>
      </rPr>
      <t>Below HPS - measure perpendicular</t>
    </r>
  </si>
  <si>
    <r>
      <rPr>
        <sz val="12"/>
        <color rgb="FF052937"/>
        <rFont val="Arial"/>
        <family val="2"/>
      </rPr>
      <t>11 3/4 in</t>
    </r>
  </si>
  <si>
    <r>
      <rPr>
        <sz val="12"/>
        <color rgb="FF052937"/>
        <rFont val="Arial"/>
        <family val="2"/>
      </rPr>
      <t>12 1/2 in</t>
    </r>
  </si>
  <si>
    <r>
      <rPr>
        <sz val="12"/>
        <color rgb="FF052937"/>
        <rFont val="Arial"/>
        <family val="2"/>
      </rPr>
      <t>Bicep Width</t>
    </r>
  </si>
  <si>
    <r>
      <rPr>
        <sz val="12"/>
        <color rgb="FF052937"/>
        <rFont val="Arial"/>
        <family val="2"/>
      </rPr>
      <t>1" below armhole- edge to edge</t>
    </r>
  </si>
  <si>
    <r>
      <rPr>
        <sz val="12"/>
        <color rgb="FF052937"/>
        <rFont val="Arial"/>
        <family val="2"/>
      </rPr>
      <t>9 in</t>
    </r>
  </si>
  <si>
    <r>
      <rPr>
        <sz val="12"/>
        <color rgb="FF052937"/>
        <rFont val="Arial"/>
        <family val="2"/>
      </rPr>
      <t>Forearm Width</t>
    </r>
  </si>
  <si>
    <r>
      <rPr>
        <sz val="12"/>
        <color rgb="FF052937"/>
        <rFont val="Arial"/>
        <family val="2"/>
      </rPr>
      <t>9" up from sleeve cuff edge</t>
    </r>
  </si>
  <si>
    <r>
      <rPr>
        <sz val="12"/>
        <color rgb="FF052937"/>
        <rFont val="Arial"/>
        <family val="2"/>
      </rPr>
      <t>7 in</t>
    </r>
  </si>
  <si>
    <r>
      <rPr>
        <sz val="12"/>
        <color rgb="FF052937"/>
        <rFont val="Arial"/>
        <family val="2"/>
      </rPr>
      <t>7 1/4 in</t>
    </r>
  </si>
  <si>
    <r>
      <rPr>
        <sz val="12"/>
        <color rgb="FF052937"/>
        <rFont val="Arial"/>
        <family val="2"/>
      </rPr>
      <t>4 3/4 in</t>
    </r>
  </si>
  <si>
    <r>
      <rPr>
        <sz val="12"/>
        <color rgb="FF052937"/>
        <rFont val="Arial"/>
        <family val="2"/>
      </rPr>
      <t>Sleeve Opening Width- At Edge</t>
    </r>
  </si>
  <si>
    <r>
      <rPr>
        <sz val="12"/>
        <color rgb="FF052937"/>
        <rFont val="Arial"/>
        <family val="2"/>
      </rPr>
      <t>At edge</t>
    </r>
  </si>
  <si>
    <r>
      <rPr>
        <sz val="12"/>
        <color rgb="FF052937"/>
        <rFont val="Arial"/>
        <family val="2"/>
      </rPr>
      <t>Sleeve Cuff Height</t>
    </r>
  </si>
  <si>
    <r>
      <rPr>
        <sz val="12"/>
        <color rgb="FF052937"/>
        <rFont val="Arial"/>
        <family val="2"/>
      </rPr>
      <t>Cuff edge to seam</t>
    </r>
  </si>
  <si>
    <r>
      <rPr>
        <sz val="12"/>
        <color rgb="FF052937"/>
        <rFont val="Arial"/>
        <family val="2"/>
      </rPr>
      <t>Neck Trim Height</t>
    </r>
  </si>
  <si>
    <r>
      <rPr>
        <sz val="12"/>
        <color rgb="FF052937"/>
        <rFont val="Arial"/>
        <family val="2"/>
      </rPr>
      <t>Neck Seam to trim edge</t>
    </r>
  </si>
  <si>
    <r>
      <rPr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</si>
  <si>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</si>
  <si>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Full</t>
    </r>
  </si>
  <si>
    <r>
      <rPr>
        <sz val="12"/>
        <color rgb="FF052937"/>
        <rFont val="Arial"/>
        <family val="2"/>
      </rPr>
      <t>25 1/4 in</t>
    </r>
  </si>
  <si>
    <r>
      <rPr>
        <sz val="12"/>
        <color rgb="FF052937"/>
        <rFont val="Arial"/>
        <family val="2"/>
      </rPr>
      <t>26 1/8 in</t>
    </r>
  </si>
  <si>
    <r>
      <rPr>
        <sz val="12"/>
        <color rgb="FF052937"/>
        <rFont val="Arial"/>
        <family val="2"/>
      </rPr>
      <t>24 in</t>
    </r>
  </si>
  <si>
    <r>
      <rPr>
        <sz val="12"/>
        <color rgb="FF052937"/>
        <rFont val="Arial"/>
        <family val="2"/>
      </rPr>
      <t>24 7/8 in</t>
    </r>
  </si>
  <si>
    <r>
      <rPr>
        <sz val="12"/>
        <color rgb="FF052937"/>
        <rFont val="Arial"/>
        <family val="2"/>
      </rPr>
      <t>3 7/8 in</t>
    </r>
  </si>
  <si>
    <r>
      <rPr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</si>
  <si>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Half</t>
    </r>
  </si>
  <si>
    <r>
      <rPr>
        <sz val="12"/>
        <color rgb="FF052937"/>
        <rFont val="Arial"/>
        <family val="2"/>
      </rPr>
      <t>15 3/4 in</t>
    </r>
  </si>
  <si>
    <r>
      <rPr>
        <sz val="12"/>
        <color rgb="FF052937"/>
        <rFont val="Arial"/>
        <family val="2"/>
      </rPr>
      <t>16 1/2 in</t>
    </r>
  </si>
  <si>
    <r>
      <rPr>
        <sz val="12"/>
        <color rgb="FF052937"/>
        <rFont val="Arial"/>
        <family val="2"/>
      </rPr>
      <t>16 1/4 in</t>
    </r>
  </si>
  <si>
    <r>
      <rPr>
        <sz val="12"/>
        <color rgb="FF052937"/>
        <rFont val="Arial"/>
        <family val="2"/>
      </rPr>
      <t>21 in</t>
    </r>
  </si>
  <si>
    <r>
      <rPr>
        <sz val="12"/>
        <color rgb="FF052937"/>
        <rFont val="Arial"/>
        <family val="2"/>
      </rPr>
      <t>15 in</t>
    </r>
  </si>
  <si>
    <r>
      <rPr>
        <sz val="12"/>
        <color rgb="FF052937"/>
        <rFont val="Arial"/>
        <family val="2"/>
      </rPr>
      <t>16 in</t>
    </r>
  </si>
  <si>
    <r>
      <rPr>
        <sz val="12"/>
        <color rgb="FF052937"/>
        <rFont val="Arial"/>
        <family val="2"/>
      </rPr>
      <t>33 in</t>
    </r>
  </si>
  <si>
    <r>
      <rPr>
        <sz val="12"/>
        <color rgb="FF052937"/>
        <rFont val="Arial"/>
        <family val="2"/>
      </rPr>
      <t>12 1/8 in</t>
    </r>
  </si>
  <si>
    <r>
      <rPr>
        <sz val="12"/>
        <color rgb="FF052937"/>
        <rFont val="Arial"/>
        <family val="2"/>
      </rPr>
      <t>8 1/2 in</t>
    </r>
  </si>
  <si>
    <r>
      <rPr>
        <sz val="12"/>
        <color rgb="FF052937"/>
        <rFont val="Arial"/>
        <family val="2"/>
      </rPr>
      <t>4 1/4 in</t>
    </r>
  </si>
  <si>
    <r>
      <rPr>
        <sz val="12"/>
        <color rgb="FF052937"/>
        <rFont val="Arial"/>
        <family val="2"/>
      </rPr>
      <t>3 1/4 in</t>
    </r>
  </si>
  <si>
    <t>PAUL'S SAMPLE</t>
  </si>
  <si>
    <t>SHIPPING SAMPLE</t>
  </si>
  <si>
    <t>UPC STICKER 3" X 2"</t>
  </si>
  <si>
    <t>ALFW23P0186005E00K LOT C2303124 ÁNH A CẤP 337 M</t>
  </si>
  <si>
    <t>ALFW23P0186006E00K LOT 3594 ÁNH A CẤP 92 M</t>
  </si>
  <si>
    <t>BAO BIG POLYBAG 100X120CM</t>
  </si>
  <si>
    <t>THEO QUY CÁCH ĐÓNG GÓI</t>
  </si>
  <si>
    <t>THEO ÁO MẪU CHUYỂN NGÀY 28/07/2023</t>
  </si>
  <si>
    <t>CANH GIỮA THÂN TRƯỚC</t>
  </si>
  <si>
    <t>BO CỔ/TAY/ LAI</t>
  </si>
  <si>
    <t>CHỈ 40/2 MAY CHÍNH + VẮT SỔ</t>
  </si>
  <si>
    <t>NHÃN SƯỜN NGOÀI  ALD-ML02</t>
  </si>
  <si>
    <r>
      <t>IN :</t>
    </r>
    <r>
      <rPr>
        <b/>
        <sz val="24"/>
        <rFont val="Muli"/>
      </rPr>
      <t xml:space="preserve"> </t>
    </r>
  </si>
  <si>
    <t>SỬ DỤNG TOÀN BỘ ÁO</t>
  </si>
  <si>
    <t>GẬP ĐÔI, MAY TẠI SƯỜN TRÁI NGƯỜI MẶC, 5 INCH TỪ MÉP LAI LÊN  ( BÊN TRONG ÁO)</t>
  </si>
  <si>
    <t>VIỀN TẠI TRA CỔ SAU</t>
  </si>
  <si>
    <t xml:space="preserve">TOLERANCE </t>
  </si>
  <si>
    <t>DÀI ÁO THÂN SAU</t>
  </si>
  <si>
    <t>TỪ GIỮA CỔ SAU ĐẾN MÉP</t>
  </si>
  <si>
    <t>HẠ CỔ TRƯỚC</t>
  </si>
  <si>
    <t>TỪ ĐỈNH VAI ĐẾN ĐƯỜNG MAY CỔ</t>
  </si>
  <si>
    <t>HẠ CỔ SAU</t>
  </si>
  <si>
    <t>RỘNG CỔ SAU</t>
  </si>
  <si>
    <t>HẠ NÁCH</t>
  </si>
  <si>
    <t>DÀI ÁO THÂN TRƯỚC</t>
  </si>
  <si>
    <t>CHỒM VAI</t>
  </si>
  <si>
    <t>XUÔI VAI</t>
  </si>
  <si>
    <t>NGANG VAI</t>
  </si>
  <si>
    <t>TỪ ĐỈNH VAI ĐẾN MÉP</t>
  </si>
  <si>
    <t>TỪ ĐƯỜNG MAY ĐẾN ĐƯỜNG MAY, TẠI CỔ, ĐIỂM VAI</t>
  </si>
  <si>
    <t>ĐO 3 ĐIỂM, TỪ GIỮA CỔ SAU ĐẾ ĐẦU VAI ĐẾN MÉP TAY LAI TAY</t>
  </si>
  <si>
    <t>KHÔNG THÊU</t>
  </si>
  <si>
    <t>RỘNG LAI TAY TRÊN ĐƯỜNG MAY LAI 1''</t>
  </si>
  <si>
    <t>RỘNG LAI TAY - TẠI MÉP</t>
  </si>
  <si>
    <t>ĐƯỜNG MAY ĐẾN ĐƯỜNG MAY</t>
  </si>
  <si>
    <t>TẠI MÉP</t>
  </si>
  <si>
    <t>DƯỚI ĐỈNH VAI - VUÔNG GÓC</t>
  </si>
  <si>
    <t>TỪ MÉP LAI TAY LÊN 9''</t>
  </si>
  <si>
    <t>TỪ MÉP ĐẾN ĐƯỜNG MAY</t>
  </si>
  <si>
    <t>CAO BO CỔ</t>
  </si>
  <si>
    <t>HẠ 7'' TỪ CAO VAI, ĐƯỜNG MAY ĐẾN ĐƯỜNG MAY</t>
  </si>
  <si>
    <t>HẠ 1'' DƯỚI NÁCH - MÉP ĐẾN MÉP</t>
  </si>
  <si>
    <t>PINE GROVE</t>
  </si>
  <si>
    <t>SILVER MIX</t>
  </si>
  <si>
    <t>ÁO MẪU CHUYỂN CÙNG TÁC NGHIỆP</t>
  </si>
  <si>
    <t>RỘNG BẮP TAY</t>
  </si>
  <si>
    <t>THẺ BÀI ALD ALD-T06P</t>
  </si>
  <si>
    <t>GIÃN CỔ TỐI THIỀU</t>
  </si>
  <si>
    <t>NGANG NGỰC</t>
  </si>
  <si>
    <t>NGANG LƯNG</t>
  </si>
  <si>
    <t>RỘNG NGỰC DƯỚI NÁCH 1"</t>
  </si>
  <si>
    <t>TỪ ĐỈNH VAI, ĐO VUÔNG GÓC ĐẦU VAI</t>
  </si>
  <si>
    <t>NGANG LAI TẠI MÉP</t>
  </si>
  <si>
    <t>NGANG LAI TRÊN ĐƯỜNG MAY BO 2"</t>
  </si>
  <si>
    <t>CAO BO LAI</t>
  </si>
  <si>
    <t>ĐO TẠI MÉP DƯỚI</t>
  </si>
  <si>
    <t>ĐO TỪ MÉP DƯỚI ĐẾN ĐƯỜNG DIỄU</t>
  </si>
  <si>
    <t>CAO BO TAY</t>
  </si>
  <si>
    <t>RỘNG KHỦY TAY</t>
  </si>
  <si>
    <t>THÔNG TIN ĐỊNH VỊ HÌNH THÊU</t>
  </si>
  <si>
    <t>DUNG SAI</t>
  </si>
  <si>
    <t>DUYỆT MÀU SẮC + CHẤT LƯỢNG THEO ÁO MẪU CHUYỂN CÙNG TÁC NGHIỆP</t>
  </si>
  <si>
    <t>VTK5946-1B 100%COTTON 410GSM
40'S CM + 20'S CM + 10'S CD AA SIRO DK; 
1.31M/KG; CW: 185CM</t>
  </si>
  <si>
    <t>RIB1X1_ 100%COTTON 415GSM_VTK5947</t>
  </si>
  <si>
    <t>DÀI TAY TỪ GIỮA CỔ SAU</t>
  </si>
  <si>
    <t>VỊ TRÍ NHÃN SƯỜN NGOÀI TẠI ĐM SƯỜN</t>
  </si>
  <si>
    <t>MÉP LAI ĐẾN MÉP NHÃN, TẠI ĐM SƯỜN TRÁI  NGƯỜI MẬC</t>
  </si>
  <si>
    <t>ĐƯỜNG MAY ĐẾN MÉP BO</t>
  </si>
  <si>
    <t>Sonny Crewneck</t>
  </si>
  <si>
    <t>3.25'' W X 1.69'' H</t>
  </si>
  <si>
    <t>9.25” W X 9.76” H</t>
  </si>
  <si>
    <t>IN TẠI THÂN TRƯỚC + THÂN SAU + TAY TRÁI - IN BTP TẠI UA</t>
  </si>
  <si>
    <t>100%COTTON 410GSM</t>
  </si>
  <si>
    <t>MASCS000</t>
  </si>
  <si>
    <t xml:space="preserve">FW24 </t>
  </si>
  <si>
    <t>RAIN FOREST</t>
  </si>
  <si>
    <t>PHƯƠNG LÂM - 205</t>
  </si>
  <si>
    <t>A15 FW24 G2719</t>
  </si>
  <si>
    <t>DROP 2  MASARYK</t>
  </si>
  <si>
    <t>NCC TAH TONG</t>
  </si>
  <si>
    <t>RAIN FOREST-19-5232 TCX</t>
  </si>
  <si>
    <t>SILVER MIX (BROS BA08)</t>
  </si>
  <si>
    <t>ALFW24P0569005A00K</t>
  </si>
  <si>
    <t>ALFW24P0569006A00K</t>
  </si>
  <si>
    <t>GR10151</t>
  </si>
  <si>
    <t>GY7097</t>
  </si>
  <si>
    <t>NHÃN CHÍNH ALD X NB Masaryk 100%COTTON</t>
  </si>
  <si>
    <t>A15-0646</t>
  </si>
  <si>
    <t>NHÃN THÀNH PHẦN 100% COTTON ALD-COO-612</t>
  </si>
  <si>
    <t>A15-0591</t>
  </si>
  <si>
    <t>A15-0705</t>
  </si>
  <si>
    <t>BAO Masaryk Large Poly Bag (15 X 18) - Recycled MaterialCODE: ALD PB30-R</t>
  </si>
  <si>
    <t>A15-0590/A15-0598</t>
  </si>
  <si>
    <t>A15 0566</t>
  </si>
  <si>
    <r>
      <rPr>
        <sz val="12"/>
        <color rgb="FF90A5B3"/>
        <rFont val="Arial"/>
        <family val="2"/>
      </rPr>
      <t xml:space="preserve">Name                               </t>
    </r>
    <r>
      <rPr>
        <sz val="12"/>
        <color rgb="FF052937"/>
        <rFont val="Arial"/>
        <family val="2"/>
      </rPr>
      <t>Sonny Crewneck</t>
    </r>
  </si>
  <si>
    <r>
      <rPr>
        <sz val="12"/>
        <color rgb="FF90A5B3"/>
        <rFont val="Arial"/>
        <family val="2"/>
      </rPr>
      <t xml:space="preserve">Style No.                         </t>
    </r>
    <r>
      <rPr>
        <sz val="12"/>
        <color rgb="FF052937"/>
        <rFont val="Arial"/>
        <family val="2"/>
      </rPr>
      <t>MASCS000</t>
    </r>
  </si>
  <si>
    <r>
      <rPr>
        <sz val="12"/>
        <color rgb="FF90A5B3"/>
        <rFont val="Arial"/>
        <family val="2"/>
      </rPr>
      <t xml:space="preserve">Division                           </t>
    </r>
    <r>
      <rPr>
        <sz val="12"/>
        <color rgb="FF052937"/>
        <rFont val="Arial"/>
        <family val="2"/>
      </rPr>
      <t>Mens</t>
    </r>
  </si>
  <si>
    <r>
      <rPr>
        <sz val="12"/>
        <color rgb="FF90A5B3"/>
        <rFont val="Arial"/>
        <family val="2"/>
      </rPr>
      <t xml:space="preserve">Category                         </t>
    </r>
    <r>
      <rPr>
        <sz val="12"/>
        <color rgb="FF052937"/>
        <rFont val="Arial"/>
        <family val="2"/>
      </rPr>
      <t>Sweatshirts</t>
    </r>
  </si>
  <si>
    <r>
      <rPr>
        <sz val="12"/>
        <color rgb="FF90A5B3"/>
        <rFont val="Arial"/>
        <family val="2"/>
      </rPr>
      <t xml:space="preserve">Season                            </t>
    </r>
    <r>
      <rPr>
        <sz val="12"/>
        <color rgb="FF052937"/>
        <rFont val="Arial"/>
        <family val="2"/>
      </rPr>
      <t>Fall/Winter</t>
    </r>
  </si>
  <si>
    <r>
      <rPr>
        <sz val="12"/>
        <color rgb="FF90A5B3"/>
        <rFont val="Arial"/>
        <family val="2"/>
      </rPr>
      <t xml:space="preserve">Year                                 </t>
    </r>
    <r>
      <rPr>
        <sz val="12"/>
        <color rgb="FF052937"/>
        <rFont val="Arial"/>
        <family val="2"/>
      </rPr>
      <t>2024</t>
    </r>
  </si>
  <si>
    <t xml:space="preserve">POINT OF MEASURE                                                                                          </t>
  </si>
  <si>
    <t xml:space="preserve"> HOW TO MEASURE                              </t>
  </si>
  <si>
    <t xml:space="preserve">CRITICAL          </t>
  </si>
  <si>
    <t xml:space="preserve">TYPE       </t>
  </si>
  <si>
    <r>
      <rPr>
        <sz val="12"/>
        <color rgb="FF052937"/>
        <rFont val="Arial"/>
        <family val="2"/>
      </rPr>
      <t>27 7/8 in</t>
    </r>
  </si>
  <si>
    <r>
      <rPr>
        <sz val="12"/>
        <color rgb="FF052937"/>
        <rFont val="Arial"/>
        <family val="2"/>
      </rPr>
      <t>28 3/4 in</t>
    </r>
  </si>
  <si>
    <r>
      <rPr>
        <sz val="12"/>
        <color rgb="FF052937"/>
        <rFont val="Arial"/>
        <family val="2"/>
      </rPr>
      <t>29 5/8 in</t>
    </r>
  </si>
  <si>
    <r>
      <rPr>
        <sz val="12"/>
        <color rgb="FF052937"/>
        <rFont val="Arial"/>
        <family val="2"/>
      </rPr>
      <t>26 5/8 in</t>
    </r>
  </si>
  <si>
    <r>
      <rPr>
        <sz val="12"/>
        <color rgb="FF052937"/>
        <rFont val="Arial"/>
        <family val="2"/>
      </rPr>
      <t>27 1/2 in</t>
    </r>
  </si>
  <si>
    <r>
      <rPr>
        <sz val="12"/>
        <color rgb="FF052937"/>
        <rFont val="Arial"/>
        <family val="2"/>
      </rPr>
      <t>28 3/8 in</t>
    </r>
  </si>
  <si>
    <r>
      <rPr>
        <sz val="12"/>
        <color rgb="FF052937"/>
        <rFont val="Arial"/>
        <family val="2"/>
      </rPr>
      <t>4 1/8 in</t>
    </r>
  </si>
  <si>
    <r>
      <rPr>
        <sz val="12"/>
        <color rgb="FF052937"/>
        <rFont val="Arial"/>
        <family val="2"/>
      </rPr>
      <t>4 3/8 in</t>
    </r>
  </si>
  <si>
    <r>
      <rPr>
        <sz val="12"/>
        <color rgb="FF052937"/>
        <rFont val="Arial"/>
        <family val="2"/>
      </rPr>
      <t>8 in</t>
    </r>
  </si>
  <si>
    <r>
      <rPr>
        <sz val="12"/>
        <color rgb="FF052937"/>
        <rFont val="Arial"/>
        <family val="2"/>
      </rPr>
      <t>8 1/4 in</t>
    </r>
  </si>
  <si>
    <r>
      <rPr>
        <sz val="12"/>
        <color rgb="FF052937"/>
        <rFont val="Arial"/>
        <family val="2"/>
      </rPr>
      <t>Minimum Neck Stretch</t>
    </r>
  </si>
  <si>
    <r>
      <rPr>
        <sz val="12"/>
        <color rgb="FF052937"/>
        <rFont val="Arial"/>
        <family val="2"/>
      </rPr>
      <t>11 1/2 in</t>
    </r>
  </si>
  <si>
    <r>
      <rPr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</si>
  <si>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20 1/4 in</t>
    </r>
  </si>
  <si>
    <r>
      <rPr>
        <sz val="12"/>
        <color rgb="FF052937"/>
        <rFont val="Arial"/>
        <family val="2"/>
      </rPr>
      <t>21 1/4 in</t>
    </r>
  </si>
  <si>
    <r>
      <rPr>
        <sz val="12"/>
        <color rgb="FF052937"/>
        <rFont val="Arial"/>
        <family val="2"/>
      </rPr>
      <t>20 in</t>
    </r>
  </si>
  <si>
    <r>
      <rPr>
        <sz val="12"/>
        <color rgb="FF052937"/>
        <rFont val="Arial"/>
        <family val="2"/>
      </rPr>
      <t>20 1/2 in</t>
    </r>
  </si>
  <si>
    <r>
      <rPr>
        <sz val="12"/>
        <color rgb="FF052937"/>
        <rFont val="Arial"/>
        <family val="2"/>
      </rPr>
      <t>20 3/4 in</t>
    </r>
  </si>
  <si>
    <r>
      <rPr>
        <sz val="12"/>
        <color rgb="FF052937"/>
        <rFont val="Arial"/>
        <family val="2"/>
      </rPr>
      <t>21 3/4 in</t>
    </r>
  </si>
  <si>
    <r>
      <rPr>
        <sz val="12"/>
        <color rgb="FF052937"/>
        <rFont val="Arial"/>
        <family val="2"/>
      </rPr>
      <t>23 3/4 in</t>
    </r>
  </si>
  <si>
    <r>
      <rPr>
        <sz val="12"/>
        <color rgb="FF052937"/>
        <rFont val="Arial"/>
        <family val="2"/>
      </rPr>
      <t>Bottom Opening 2" Above Rib Knit Seam</t>
    </r>
  </si>
  <si>
    <r>
      <rPr>
        <sz val="12"/>
        <color rgb="FF052937"/>
        <rFont val="Arial"/>
        <family val="2"/>
      </rPr>
      <t>19 3/4 in</t>
    </r>
  </si>
  <si>
    <r>
      <rPr>
        <sz val="12"/>
        <color rgb="FF052937"/>
        <rFont val="Arial"/>
        <family val="2"/>
      </rPr>
      <t>24 1/4 in</t>
    </r>
  </si>
  <si>
    <r>
      <rPr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</si>
  <si>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36 in</t>
    </r>
  </si>
  <si>
    <r>
      <rPr>
        <sz val="12"/>
        <color rgb="FF052937"/>
        <rFont val="Arial"/>
        <family val="2"/>
      </rPr>
      <t>37 in</t>
    </r>
  </si>
  <si>
    <r>
      <rPr>
        <sz val="12"/>
        <color rgb="FF052937"/>
        <rFont val="Arial"/>
        <family val="2"/>
      </rPr>
      <t>38 in</t>
    </r>
  </si>
  <si>
    <r>
      <rPr>
        <sz val="12"/>
        <color rgb="FF052937"/>
        <rFont val="Arial"/>
        <family val="2"/>
      </rPr>
      <t>12 7/8 in</t>
    </r>
  </si>
  <si>
    <r>
      <rPr>
        <sz val="12"/>
        <color rgb="FF052937"/>
        <rFont val="Arial"/>
        <family val="2"/>
      </rPr>
      <t>13 3/8 in</t>
    </r>
  </si>
  <si>
    <r>
      <rPr>
        <sz val="12"/>
        <color rgb="FF052937"/>
        <rFont val="Arial"/>
        <family val="2"/>
      </rPr>
      <t>13 7/8 in</t>
    </r>
  </si>
  <si>
    <r>
      <rPr>
        <sz val="12"/>
        <color rgb="FF052937"/>
        <rFont val="Arial"/>
        <family val="2"/>
      </rPr>
      <t>8 5/8 in</t>
    </r>
  </si>
  <si>
    <r>
      <rPr>
        <sz val="12"/>
        <color rgb="FF052937"/>
        <rFont val="Arial"/>
        <family val="2"/>
      </rPr>
      <t>9 3/8 in</t>
    </r>
  </si>
  <si>
    <r>
      <rPr>
        <sz val="12"/>
        <color rgb="FF052937"/>
        <rFont val="Arial"/>
        <family val="2"/>
      </rPr>
      <t>9 7/8 in</t>
    </r>
  </si>
  <si>
    <r>
      <rPr>
        <sz val="12"/>
        <color rgb="FF052937"/>
        <rFont val="Arial"/>
        <family val="2"/>
      </rPr>
      <t>10 3/8 in</t>
    </r>
  </si>
  <si>
    <r>
      <rPr>
        <sz val="12"/>
        <color rgb="FF052937"/>
        <rFont val="Arial"/>
        <family val="2"/>
      </rPr>
      <t>6 5/8 in</t>
    </r>
  </si>
  <si>
    <r>
      <rPr>
        <sz val="12"/>
        <color rgb="FF052937"/>
        <rFont val="Arial"/>
        <family val="2"/>
      </rPr>
      <t>6 7/8 in</t>
    </r>
  </si>
  <si>
    <r>
      <rPr>
        <sz val="12"/>
        <color rgb="FF052937"/>
        <rFont val="Arial"/>
        <family val="2"/>
      </rPr>
      <t>7 1/8 in</t>
    </r>
  </si>
  <si>
    <r>
      <rPr>
        <sz val="12"/>
        <color rgb="FF052937"/>
        <rFont val="Arial"/>
        <family val="2"/>
      </rPr>
      <t>7 3/8 in</t>
    </r>
  </si>
  <si>
    <r>
      <rPr>
        <sz val="12"/>
        <color rgb="FF052937"/>
        <rFont val="Arial"/>
        <family val="2"/>
      </rPr>
      <t>8 1/8 in</t>
    </r>
  </si>
  <si>
    <r>
      <rPr>
        <sz val="12"/>
        <color rgb="FF052937"/>
        <rFont val="Arial"/>
        <family val="2"/>
      </rPr>
      <t>Sleeve Opening Width 1" Above Rib Knit Seam</t>
    </r>
  </si>
  <si>
    <r>
      <rPr>
        <sz val="12"/>
        <color rgb="FF052937"/>
        <rFont val="Arial"/>
        <family val="2"/>
      </rPr>
      <t>4 7/8 in</t>
    </r>
  </si>
  <si>
    <r>
      <rPr>
        <sz val="12"/>
        <color rgb="FF052937"/>
        <rFont val="Arial"/>
        <family val="2"/>
      </rPr>
      <t>5 1/8 in</t>
    </r>
  </si>
  <si>
    <r>
      <rPr>
        <sz val="12"/>
        <color rgb="FF052937"/>
        <rFont val="Arial"/>
        <family val="2"/>
      </rPr>
      <t>5 3/8 in</t>
    </r>
  </si>
  <si>
    <r>
      <rPr>
        <sz val="12"/>
        <color rgb="FF052937"/>
        <rFont val="Arial"/>
        <family val="2"/>
      </rPr>
      <t>5 5/8 in</t>
    </r>
  </si>
  <si>
    <r>
      <rPr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</si>
  <si>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6 3/8 in</t>
    </r>
  </si>
  <si>
    <r>
      <rPr>
        <sz val="12"/>
        <color rgb="FF052937"/>
        <rFont val="Arial"/>
        <family val="2"/>
      </rPr>
      <t>WL Chest Artwork Placement from HPS to Top Edge</t>
    </r>
  </si>
  <si>
    <t>ĐỊNH VỊ HÌNH IN NGỰC TRÁI NGƯỜI MẶC TỪ ĐỈNH VAI ĐẾN ĐỈNH HÌNH IN</t>
  </si>
  <si>
    <r>
      <rPr>
        <sz val="12"/>
        <color rgb="FF052937"/>
        <rFont val="Arial"/>
        <family val="2"/>
      </rPr>
      <t>WL Chest Artwork Placement Out from CF Line</t>
    </r>
  </si>
  <si>
    <t>ĐỊNH VỊ HÌNH IN NGỰC TRÁI NGƯỜI MẶC TỪ GIỮA TRƯỚC QUA</t>
  </si>
  <si>
    <r>
      <rPr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</si>
  <si>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2 5/8 in</t>
    </r>
  </si>
  <si>
    <r>
      <rPr>
        <sz val="12"/>
        <color rgb="FF052937"/>
        <rFont val="Arial"/>
        <family val="2"/>
      </rPr>
      <t>2 7/8 in</t>
    </r>
  </si>
  <si>
    <r>
      <rPr>
        <sz val="12"/>
        <color rgb="FF052937"/>
        <rFont val="Arial"/>
        <family val="2"/>
      </rPr>
      <t>3 1/8 in</t>
    </r>
  </si>
  <si>
    <r>
      <rPr>
        <sz val="12"/>
        <color rgb="FF052937"/>
        <rFont val="Arial"/>
        <family val="2"/>
      </rPr>
      <t>WL Sleeve Artwork Placement from Rib Seam</t>
    </r>
  </si>
  <si>
    <t>ĐỊNH VỊ HÌNH IN TAY TRÁI NGƯỜI MẶC TỪ ĐƯỜNG TRA BO LÊN MÉP DƯỚI HÌNH IN</t>
  </si>
  <si>
    <r>
      <rPr>
        <sz val="12"/>
        <color rgb="FF052937"/>
        <rFont val="Arial"/>
        <family val="2"/>
      </rPr>
      <t>To Bottom Edge of Artwork</t>
    </r>
  </si>
  <si>
    <r>
      <rPr>
        <sz val="12"/>
        <color rgb="FF052937"/>
        <rFont val="Arial"/>
        <family val="2"/>
      </rPr>
      <t>1 1/8 in</t>
    </r>
  </si>
  <si>
    <r>
      <rPr>
        <sz val="12"/>
        <color rgb="FF052937"/>
        <rFont val="Arial"/>
        <family val="2"/>
      </rPr>
      <t>WL Sleeve Artwork Placement from Sleeve Fold</t>
    </r>
  </si>
  <si>
    <t>ĐỊNH VỊ HÌNH IN TAY TRÁI NGƯỜI MẶC TỪ GIỮA NẾP GẤP TAY ĐẾN CẠNH NGOÀI HÌNH IN</t>
  </si>
  <si>
    <r>
      <rPr>
        <sz val="12"/>
        <color rgb="FF052937"/>
        <rFont val="Arial"/>
        <family val="2"/>
      </rPr>
      <t>From Sleeve Fold to Outer Edge of Artwork</t>
    </r>
  </si>
  <si>
    <r>
      <rPr>
        <sz val="12"/>
        <color rgb="FF052937"/>
        <rFont val="Arial"/>
        <family val="2"/>
      </rPr>
      <t>3/4 in</t>
    </r>
  </si>
  <si>
    <r>
      <rPr>
        <sz val="12"/>
        <color rgb="FF052937"/>
        <rFont val="Arial"/>
        <family val="2"/>
      </rPr>
      <t>CB Artwork Placement below CB Neck Seam</t>
    </r>
  </si>
  <si>
    <t>ĐỊNH VỊ HÌNH IN TỪ ĐƯỜNG MAY CỔ TẠI GIỮA SAU ĐẾN ĐỈNH HÌNH IN</t>
  </si>
  <si>
    <r>
      <rPr>
        <sz val="12"/>
        <color rgb="FF052937"/>
        <rFont val="Arial"/>
        <family val="2"/>
      </rPr>
      <t>From CB neck seam to top Artwork</t>
    </r>
  </si>
  <si>
    <r>
      <rPr>
        <sz val="12"/>
        <color rgb="FF052937"/>
        <rFont val="Arial"/>
        <family val="2"/>
      </rPr>
      <t>Neck Triangle Width at Seam</t>
    </r>
  </si>
  <si>
    <t>RỘNG TAM GIÁC CỔ TẠI ĐƯỜNG MAY</t>
  </si>
  <si>
    <r>
      <rPr>
        <sz val="12"/>
        <color rgb="FF052937"/>
        <rFont val="Arial"/>
        <family val="2"/>
      </rPr>
      <t>Neck Triangle Height</t>
    </r>
  </si>
  <si>
    <t>CAO TAM GIÁC CỔ</t>
  </si>
  <si>
    <r>
      <rPr>
        <sz val="12"/>
        <color rgb="FF052937"/>
        <rFont val="Arial"/>
        <family val="2"/>
      </rPr>
      <t>2 1/4 in</t>
    </r>
  </si>
  <si>
    <r>
      <rPr>
        <sz val="12"/>
        <color rgb="FF052937"/>
        <rFont val="Arial"/>
        <family val="2"/>
      </rPr>
      <t>Loop Label Placement at Sideseam</t>
    </r>
  </si>
  <si>
    <r>
      <rPr>
        <sz val="12"/>
        <color rgb="FF052937"/>
        <rFont val="Arial"/>
        <family val="2"/>
      </rPr>
      <t>Bottom edge to bottom of loop label, at the WL side seam</t>
    </r>
  </si>
  <si>
    <t>TỪ CẠNH DƯỚI NHÃN ĐẾN MÉP LAI, TẠI SƯỜN TRÁI NGƯỜI MẶC</t>
  </si>
  <si>
    <t>GẮN NHÃN CHÍNH GIỮA CỔ, GẤP ĐÔI KHI MAY</t>
  </si>
  <si>
    <t>THAM KHẢO CÁCH MAY THEO ÁO MẪU PP MÃ MASCS000 MÀU RAIN FOREST ĐÃ CHUYỂN NGÀY 1/8/24</t>
  </si>
  <si>
    <t>1'' W X 0.48'' H</t>
  </si>
  <si>
    <t>WASH GIẢM CO RÚT</t>
  </si>
  <si>
    <t>ĐÃ XUỐNG TÁC NGHIỆP</t>
  </si>
  <si>
    <t>ALFW24P0569003A00K
'LOT 3-3A ÁNH B: CẤP HẾT 253M</t>
  </si>
  <si>
    <t>ALFW24P0569004A00K
LOT 1-1 ÁNH A: CẤP 141M</t>
  </si>
  <si>
    <r>
      <t xml:space="preserve">ALFW24P0569003A00K
'LOT 3-7 ÁNH A - ĐI SƠ ĐỒ CỤM NGẮN ĐỐI CHIỀU: CẤP  </t>
    </r>
    <r>
      <rPr>
        <b/>
        <strike/>
        <sz val="22"/>
        <color theme="1"/>
        <rFont val="Muli"/>
      </rPr>
      <t>359M</t>
    </r>
    <r>
      <rPr>
        <b/>
        <sz val="22"/>
        <color theme="1"/>
        <rFont val="Muli"/>
      </rPr>
      <t xml:space="preserve"> - </t>
    </r>
    <r>
      <rPr>
        <b/>
        <sz val="22"/>
        <color rgb="FFFF0000"/>
        <rFont val="Muli"/>
      </rPr>
      <t>235M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</si>
</sst>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\-yy;@"/>
    <numFmt numFmtId="174" formatCode="0.000"/>
    <numFmt numFmtId="175" formatCode="&quot;$&quot;#,##0;\-&quot;$&quot;#,##0"/>
    <numFmt numFmtId="176" formatCode="&quot;$&quot;#,##0;[Red]\-&quot;$&quot;#,##0"/>
    <numFmt numFmtId="177" formatCode="_-&quot;$&quot;* #,##0_-;\-&quot;$&quot;* #,##0_-;_-&quot;$&quot;* &quot;-&quot;_-;_-@_-"/>
    <numFmt numFmtId="178" formatCode="_-* #,##0_-;\-* #,##0_-;_-* &quot;-&quot;_-;_-@_-"/>
    <numFmt numFmtId="179" formatCode="_-&quot;$&quot;* #,##0.00_-;\-&quot;$&quot;* #,##0.00_-;_-&quot;$&quot;* &quot;-&quot;??_-;_-@_-"/>
    <numFmt numFmtId="180" formatCode="_-* #,##0.00_-;\-* #,##0.00_-;_-* &quot;-&quot;??_-;_-@_-"/>
    <numFmt numFmtId="181" formatCode="_-* #,##0.00\ &quot;₫&quot;_-;\-* #,##0.00\ &quot;₫&quot;_-;_-* &quot;-&quot;??\ &quot;₫&quot;_-;_-@_-"/>
    <numFmt numFmtId="182" formatCode="_(* #,##0_);_(* \(#,##0\);_(* &quot;-&quot;??_);_(@_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[$-409]d\-mmm;@"/>
    <numFmt numFmtId="186" formatCode="&quot;¥&quot;#,##0.00;[Red]&quot;¥&quot;\-#,##0.00"/>
    <numFmt numFmtId="187" formatCode="&quot;¥&quot;#,##0;[Red]&quot;¥&quot;\-#,##0"/>
    <numFmt numFmtId="188" formatCode="_ * #,##0.00_)\ &quot;F&quot;_ ;_ * \(#,##0.00\)\ &quot;F&quot;_ ;_ * &quot;-&quot;??_)\ &quot;F&quot;_ ;_ @_ "/>
    <numFmt numFmtId="189" formatCode="&quot;ß&quot;\t#,##0_);\(&quot;ß&quot;\t#,##0\)"/>
    <numFmt numFmtId="190" formatCode="_(\ß* \t#,##0_);_(\ß* \(\t#,##0\);_(\ß* &quot;-&quot;_);_(@_)"/>
    <numFmt numFmtId="191" formatCode="_ * #,##0.00_)\ _$_ ;_ * \(#,##0.00\)\ _$_ ;_ * &quot;-&quot;??_)\ _$_ ;_ @_ "/>
    <numFmt numFmtId="192" formatCode="&quot;ß&quot;\t#,##0_);[Red]\(&quot;ß&quot;\t#,##0\)"/>
    <numFmt numFmtId="193" formatCode="_ * #,##0.00_ ;_ * \-#,##0.00_ ;_ * &quot;-&quot;??_ ;_ @_ "/>
    <numFmt numFmtId="194" formatCode="_(* #,##0_);_(* \(#,##0\);_(* &quot;-&quot;?_);@_)"/>
    <numFmt numFmtId="195" formatCode="#,##0.0_);\(#,##0.0\)"/>
    <numFmt numFmtId="196" formatCode="_(* #,##0.0000_);_(* \(#,##0.0000\);_(* &quot;-&quot;??_);_(@_)"/>
    <numFmt numFmtId="197" formatCode="0.0%;[Red]\(0.0%\)"/>
    <numFmt numFmtId="198" formatCode="_ * #,##0.00_)&quot;£&quot;_ ;_ * \(#,##0.00\)&quot;£&quot;_ ;_ * &quot;-&quot;??_)&quot;£&quot;_ ;_ @_ "/>
    <numFmt numFmtId="199" formatCode="0.0%;\(0.0%\)"/>
    <numFmt numFmtId="200" formatCode="_-* #,##0.00\ _₫_-;\-* #,##0.00\ _₫_-;_-* &quot;-&quot;??\ _₫_-;_-@_-"/>
    <numFmt numFmtId="201" formatCode="_-&quot;₫&quot;* #,##0.00_-;\-&quot;₫&quot;* #,##0.00_-;_-&quot;₫&quot;* &quot;-&quot;??_-;_-@_-"/>
    <numFmt numFmtId="202" formatCode="_(&quot;€&quot;* #,##0.00_);_(&quot;€&quot;* \(#,##0.00\);_(&quot;€&quot;* &quot;-&quot;??_);_(@_)"/>
    <numFmt numFmtId="203" formatCode="#,###"/>
    <numFmt numFmtId="204" formatCode="&quot;\&quot;#,##0;[Red]\-&quot;\&quot;#,##0"/>
    <numFmt numFmtId="205" formatCode="&quot;\&quot;#,##0.00;\-&quot;\&quot;#,##0.00"/>
    <numFmt numFmtId="206" formatCode="#,##0.000_);\(#,##0.000\)"/>
    <numFmt numFmtId="207" formatCode="#,##0.00\ &quot;F&quot;;[Red]\-#,##0.00\ &quot;F&quot;"/>
    <numFmt numFmtId="208" formatCode="#,##0\ &quot;F&quot;;\-#,##0\ &quot;F&quot;"/>
    <numFmt numFmtId="209" formatCode="#,##0\ &quot;F&quot;;[Red]\-#,##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 &quot;\&quot;* #,##0_ ;_ &quot;\&quot;* \-#,##0_ ;_ &quot;\&quot;* &quot;-&quot;_ ;_ @_ "/>
    <numFmt numFmtId="213" formatCode="_ &quot;\&quot;* #,##0.00_ ;_ &quot;\&quot;* \-#,##0.00_ ;_ &quot;\&quot;* &quot;-&quot;??_ ;_ @_ "/>
  </numFmts>
  <fonts count="2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b/>
      <sz val="22"/>
      <color theme="1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8"/>
      <color rgb="FFFF0000"/>
      <name val="Muli"/>
    </font>
    <font>
      <b/>
      <sz val="22"/>
      <color rgb="FFFF0000"/>
      <name val="Muli"/>
    </font>
    <font>
      <sz val="10"/>
      <color rgb="FF000000"/>
      <name val="Times New Roman"/>
      <family val="1"/>
    </font>
    <font>
      <b/>
      <u/>
      <sz val="22"/>
      <name val="Muli"/>
    </font>
    <font>
      <sz val="12"/>
      <color rgb="FF052937"/>
      <name val="Arial"/>
      <family val="2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3"/>
      <name val="Muli"/>
    </font>
    <font>
      <sz val="28"/>
      <color theme="1"/>
      <name val="Muli"/>
    </font>
    <font>
      <sz val="24"/>
      <color theme="1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12"/>
      <color rgb="FF90A5B3"/>
      <name val="Arial"/>
      <family val="2"/>
    </font>
    <font>
      <sz val="12"/>
      <color rgb="FF000000"/>
      <name val="Times New Roman"/>
      <family val="1"/>
    </font>
    <font>
      <b/>
      <strike/>
      <sz val="22"/>
      <color theme="1"/>
      <name val="Muli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5FAFF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/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55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7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8" borderId="21" applyNumberFormat="0" applyProtection="0">
      <alignment horizontal="right" vertical="center"/>
    </xf>
    <xf numFmtId="0" fontId="2" fillId="9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0" fillId="0" borderId="0"/>
    <xf numFmtId="0" fontId="57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" fillId="0" borderId="0"/>
    <xf numFmtId="0" fontId="62" fillId="0" borderId="0"/>
    <xf numFmtId="0" fontId="64" fillId="16" borderId="0" applyNumberFormat="0" applyBorder="0" applyAlignment="0" applyProtection="0"/>
    <xf numFmtId="177" fontId="6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5" fillId="0" borderId="0" applyFont="0" applyFill="0" applyBorder="0" applyAlignment="0" applyProtection="0"/>
    <xf numFmtId="182" fontId="66" fillId="0" borderId="53" applyFont="0" applyBorder="0"/>
    <xf numFmtId="182" fontId="66" fillId="0" borderId="53" applyFont="0" applyBorder="0"/>
    <xf numFmtId="170" fontId="2" fillId="0" borderId="0" applyFont="0" applyFill="0" applyBorder="0" applyAlignment="0" applyProtection="0"/>
    <xf numFmtId="0" fontId="6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0" fontId="67" fillId="0" borderId="0" applyFont="0" applyFill="0" applyBorder="0" applyAlignment="0" applyProtection="0"/>
    <xf numFmtId="38" fontId="67" fillId="0" borderId="0" applyFont="0" applyFill="0" applyBorder="0" applyAlignment="0" applyProtection="0"/>
    <xf numFmtId="178" fontId="68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70" fillId="0" borderId="0"/>
    <xf numFmtId="0" fontId="71" fillId="0" borderId="0"/>
    <xf numFmtId="0" fontId="72" fillId="0" borderId="0"/>
    <xf numFmtId="0" fontId="72" fillId="0" borderId="0"/>
    <xf numFmtId="185" fontId="71" fillId="0" borderId="0"/>
    <xf numFmtId="185" fontId="71" fillId="0" borderId="0"/>
    <xf numFmtId="185" fontId="71" fillId="0" borderId="0"/>
    <xf numFmtId="0" fontId="73" fillId="0" borderId="0"/>
    <xf numFmtId="0" fontId="72" fillId="0" borderId="0"/>
    <xf numFmtId="0" fontId="72" fillId="0" borderId="0"/>
    <xf numFmtId="185" fontId="73" fillId="0" borderId="0"/>
    <xf numFmtId="185" fontId="73" fillId="0" borderId="0"/>
    <xf numFmtId="185" fontId="7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85" fontId="74" fillId="0" borderId="0" applyFont="0" applyFill="0" applyBorder="0" applyAlignment="0" applyProtection="0"/>
    <xf numFmtId="185" fontId="74" fillId="0" borderId="0" applyFont="0" applyFill="0" applyBorder="0" applyAlignment="0" applyProtection="0"/>
    <xf numFmtId="185" fontId="7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76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9" fillId="0" borderId="0" applyFont="0" applyFill="0" applyBorder="0" applyAlignment="0" applyProtection="0"/>
    <xf numFmtId="177" fontId="79" fillId="0" borderId="0" applyFont="0" applyFill="0" applyBorder="0" applyAlignment="0" applyProtection="0"/>
    <xf numFmtId="177" fontId="78" fillId="0" borderId="0" applyFont="0" applyFill="0" applyBorder="0" applyAlignment="0" applyProtection="0"/>
    <xf numFmtId="0" fontId="80" fillId="0" borderId="0"/>
    <xf numFmtId="0" fontId="81" fillId="0" borderId="0"/>
    <xf numFmtId="0" fontId="81" fillId="0" borderId="0"/>
    <xf numFmtId="185" fontId="80" fillId="0" borderId="0"/>
    <xf numFmtId="185" fontId="80" fillId="0" borderId="0"/>
    <xf numFmtId="185" fontId="80" fillId="0" borderId="0"/>
    <xf numFmtId="0" fontId="81" fillId="0" borderId="0"/>
    <xf numFmtId="0" fontId="81" fillId="0" borderId="0"/>
    <xf numFmtId="178" fontId="78" fillId="0" borderId="0" applyFont="0" applyFill="0" applyBorder="0" applyAlignment="0" applyProtection="0"/>
    <xf numFmtId="178" fontId="79" fillId="0" borderId="0" applyFont="0" applyFill="0" applyBorder="0" applyAlignment="0" applyProtection="0"/>
    <xf numFmtId="178" fontId="79" fillId="0" borderId="0" applyFont="0" applyFill="0" applyBorder="0" applyAlignment="0" applyProtection="0"/>
    <xf numFmtId="178" fontId="78" fillId="0" borderId="0" applyFont="0" applyFill="0" applyBorder="0" applyAlignment="0" applyProtection="0"/>
    <xf numFmtId="40" fontId="74" fillId="0" borderId="0" applyFont="0" applyFill="0" applyBorder="0" applyAlignment="0" applyProtection="0"/>
    <xf numFmtId="40" fontId="75" fillId="0" borderId="0" applyFont="0" applyFill="0" applyBorder="0" applyAlignment="0" applyProtection="0"/>
    <xf numFmtId="40" fontId="75" fillId="0" borderId="0" applyFont="0" applyFill="0" applyBorder="0" applyAlignment="0" applyProtection="0"/>
    <xf numFmtId="38" fontId="74" fillId="0" borderId="0" applyFont="0" applyFill="0" applyBorder="0" applyAlignment="0" applyProtection="0"/>
    <xf numFmtId="38" fontId="75" fillId="0" borderId="0" applyFont="0" applyFill="0" applyBorder="0" applyAlignment="0" applyProtection="0"/>
    <xf numFmtId="38" fontId="75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180" fontId="78" fillId="0" borderId="0" applyFont="0" applyFill="0" applyBorder="0" applyAlignment="0" applyProtection="0"/>
    <xf numFmtId="180" fontId="79" fillId="0" borderId="0" applyFont="0" applyFill="0" applyBorder="0" applyAlignment="0" applyProtection="0"/>
    <xf numFmtId="180" fontId="79" fillId="0" borderId="0" applyFont="0" applyFill="0" applyBorder="0" applyAlignment="0" applyProtection="0"/>
    <xf numFmtId="180" fontId="7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2" fontId="76" fillId="0" borderId="0" applyFont="0" applyFill="0" applyBorder="0" applyAlignment="0" applyProtection="0"/>
    <xf numFmtId="187" fontId="77" fillId="0" borderId="0" applyFont="0" applyFill="0" applyBorder="0" applyAlignment="0" applyProtection="0"/>
    <xf numFmtId="187" fontId="77" fillId="0" borderId="0" applyFont="0" applyFill="0" applyBorder="0" applyAlignment="0" applyProtection="0"/>
    <xf numFmtId="172" fontId="76" fillId="0" borderId="0" applyFont="0" applyFill="0" applyBorder="0" applyAlignment="0" applyProtection="0"/>
    <xf numFmtId="187" fontId="77" fillId="0" borderId="0" applyFont="0" applyFill="0" applyBorder="0" applyAlignment="0" applyProtection="0"/>
    <xf numFmtId="187" fontId="77" fillId="0" borderId="0" applyFont="0" applyFill="0" applyBorder="0" applyAlignment="0" applyProtection="0"/>
    <xf numFmtId="187" fontId="77" fillId="0" borderId="0" applyFont="0" applyFill="0" applyBorder="0" applyAlignment="0" applyProtection="0"/>
    <xf numFmtId="187" fontId="77" fillId="0" borderId="0" applyFont="0" applyFill="0" applyBorder="0" applyAlignment="0" applyProtection="0"/>
    <xf numFmtId="187" fontId="77" fillId="0" borderId="0" applyFont="0" applyFill="0" applyBorder="0" applyAlignment="0" applyProtection="0"/>
    <xf numFmtId="187" fontId="77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0" fontId="78" fillId="0" borderId="0"/>
    <xf numFmtId="0" fontId="83" fillId="0" borderId="0"/>
    <xf numFmtId="0" fontId="79" fillId="0" borderId="0"/>
    <xf numFmtId="0" fontId="79" fillId="0" borderId="0"/>
    <xf numFmtId="185" fontId="83" fillId="0" borderId="0"/>
    <xf numFmtId="185" fontId="83" fillId="0" borderId="0"/>
    <xf numFmtId="185" fontId="83" fillId="0" borderId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9" fillId="0" borderId="0"/>
    <xf numFmtId="0" fontId="79" fillId="0" borderId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9" fillId="0" borderId="0"/>
    <xf numFmtId="0" fontId="79" fillId="0" borderId="0"/>
    <xf numFmtId="0" fontId="83" fillId="0" borderId="0"/>
    <xf numFmtId="0" fontId="79" fillId="0" borderId="0"/>
    <xf numFmtId="0" fontId="79" fillId="0" borderId="0"/>
    <xf numFmtId="185" fontId="83" fillId="0" borderId="0"/>
    <xf numFmtId="185" fontId="83" fillId="0" borderId="0"/>
    <xf numFmtId="185" fontId="83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3" fillId="0" borderId="0"/>
    <xf numFmtId="0" fontId="79" fillId="0" borderId="0"/>
    <xf numFmtId="0" fontId="79" fillId="0" borderId="0"/>
    <xf numFmtId="185" fontId="83" fillId="0" borderId="0"/>
    <xf numFmtId="185" fontId="83" fillId="0" borderId="0"/>
    <xf numFmtId="185" fontId="83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3" fillId="0" borderId="0"/>
    <xf numFmtId="0" fontId="79" fillId="0" borderId="0"/>
    <xf numFmtId="0" fontId="79" fillId="0" borderId="0"/>
    <xf numFmtId="185" fontId="83" fillId="0" borderId="0"/>
    <xf numFmtId="185" fontId="83" fillId="0" borderId="0"/>
    <xf numFmtId="185" fontId="83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3" fillId="0" borderId="0"/>
    <xf numFmtId="0" fontId="79" fillId="0" borderId="0"/>
    <xf numFmtId="0" fontId="79" fillId="0" borderId="0"/>
    <xf numFmtId="185" fontId="83" fillId="0" borderId="0"/>
    <xf numFmtId="185" fontId="83" fillId="0" borderId="0"/>
    <xf numFmtId="185" fontId="83" fillId="0" borderId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9" fillId="0" borderId="0"/>
    <xf numFmtId="0" fontId="79" fillId="0" borderId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9" fillId="0" borderId="0"/>
    <xf numFmtId="0" fontId="79" fillId="0" borderId="0"/>
    <xf numFmtId="0" fontId="83" fillId="0" borderId="0"/>
    <xf numFmtId="185" fontId="83" fillId="0" borderId="0"/>
    <xf numFmtId="185" fontId="83" fillId="0" borderId="0"/>
    <xf numFmtId="185" fontId="83" fillId="0" borderId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179" fontId="78" fillId="0" borderId="0" applyFont="0" applyFill="0" applyBorder="0" applyAlignment="0" applyProtection="0"/>
    <xf numFmtId="179" fontId="79" fillId="0" borderId="0" applyFont="0" applyFill="0" applyBorder="0" applyAlignment="0" applyProtection="0"/>
    <xf numFmtId="179" fontId="79" fillId="0" borderId="0" applyFont="0" applyFill="0" applyBorder="0" applyAlignment="0" applyProtection="0"/>
    <xf numFmtId="179" fontId="78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7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85" fontId="74" fillId="0" borderId="0" applyFont="0" applyFill="0" applyBorder="0" applyAlignment="0" applyProtection="0"/>
    <xf numFmtId="185" fontId="74" fillId="0" borderId="0" applyFont="0" applyFill="0" applyBorder="0" applyAlignment="0" applyProtection="0"/>
    <xf numFmtId="185" fontId="74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77" fontId="8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5" fillId="0" borderId="0" applyFont="0" applyFill="0" applyBorder="0" applyAlignment="0" applyProtection="0"/>
    <xf numFmtId="180" fontId="6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5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4" fillId="0" borderId="0" applyFont="0" applyFill="0" applyBorder="0" applyAlignment="0" applyProtection="0"/>
    <xf numFmtId="178" fontId="6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5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6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5" fillId="0" borderId="0" applyFont="0" applyFill="0" applyBorder="0" applyAlignment="0" applyProtection="0"/>
    <xf numFmtId="178" fontId="8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4" fillId="0" borderId="0" applyFont="0" applyFill="0" applyBorder="0" applyAlignment="0" applyProtection="0"/>
    <xf numFmtId="178" fontId="6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5" fillId="0" borderId="0" applyFont="0" applyFill="0" applyBorder="0" applyAlignment="0" applyProtection="0"/>
    <xf numFmtId="180" fontId="6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5" fillId="0" borderId="0" applyFont="0" applyFill="0" applyBorder="0" applyAlignment="0" applyProtection="0"/>
    <xf numFmtId="178" fontId="8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4" fillId="0" borderId="0" applyFont="0" applyFill="0" applyBorder="0" applyAlignment="0" applyProtection="0"/>
    <xf numFmtId="178" fontId="6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5" fillId="0" borderId="0" applyFont="0" applyFill="0" applyBorder="0" applyAlignment="0" applyProtection="0"/>
    <xf numFmtId="178" fontId="6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5" fillId="0" borderId="0" applyFont="0" applyFill="0" applyBorder="0" applyAlignment="0" applyProtection="0"/>
    <xf numFmtId="178" fontId="8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4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5" fillId="0" borderId="0" applyFont="0" applyFill="0" applyBorder="0" applyAlignment="0" applyProtection="0"/>
    <xf numFmtId="180" fontId="6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86" fillId="5" borderId="0"/>
    <xf numFmtId="185" fontId="86" fillId="5" borderId="0"/>
    <xf numFmtId="185" fontId="86" fillId="5" borderId="0"/>
    <xf numFmtId="185" fontId="86" fillId="5" borderId="0"/>
    <xf numFmtId="9" fontId="87" fillId="0" borderId="0" applyFont="0" applyFill="0" applyBorder="0" applyAlignment="0" applyProtection="0"/>
    <xf numFmtId="0" fontId="88" fillId="5" borderId="0"/>
    <xf numFmtId="185" fontId="88" fillId="5" borderId="0"/>
    <xf numFmtId="185" fontId="88" fillId="5" borderId="0"/>
    <xf numFmtId="185" fontId="88" fillId="5" borderId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89" fillId="21" borderId="0" applyNumberFormat="0" applyBorder="0" applyAlignment="0" applyProtection="0"/>
    <xf numFmtId="0" fontId="89" fillId="22" borderId="0" applyNumberFormat="0" applyBorder="0" applyAlignment="0" applyProtection="0"/>
    <xf numFmtId="0" fontId="89" fillId="23" borderId="0" applyNumberFormat="0" applyBorder="0" applyAlignment="0" applyProtection="0"/>
    <xf numFmtId="0" fontId="89" fillId="24" borderId="0" applyNumberFormat="0" applyBorder="0" applyAlignment="0" applyProtection="0"/>
    <xf numFmtId="0" fontId="89" fillId="20" borderId="0" applyNumberFormat="0" applyBorder="0" applyAlignment="0" applyProtection="0"/>
    <xf numFmtId="0" fontId="89" fillId="18" borderId="0" applyNumberFormat="0" applyBorder="0" applyAlignment="0" applyProtection="0"/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185" fontId="90" fillId="21" borderId="0" applyNumberFormat="0" applyBorder="0" applyAlignment="0" applyProtection="0">
      <alignment vertical="center"/>
    </xf>
    <xf numFmtId="185" fontId="90" fillId="21" borderId="0" applyNumberFormat="0" applyBorder="0" applyAlignment="0" applyProtection="0">
      <alignment vertical="center"/>
    </xf>
    <xf numFmtId="185" fontId="90" fillId="21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1" fillId="22" borderId="0" applyNumberFormat="0" applyBorder="0" applyAlignment="0" applyProtection="0">
      <alignment vertical="center"/>
    </xf>
    <xf numFmtId="185" fontId="90" fillId="22" borderId="0" applyNumberFormat="0" applyBorder="0" applyAlignment="0" applyProtection="0">
      <alignment vertical="center"/>
    </xf>
    <xf numFmtId="185" fontId="90" fillId="22" borderId="0" applyNumberFormat="0" applyBorder="0" applyAlignment="0" applyProtection="0">
      <alignment vertical="center"/>
    </xf>
    <xf numFmtId="185" fontId="90" fillId="22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1" fillId="23" borderId="0" applyNumberFormat="0" applyBorder="0" applyAlignment="0" applyProtection="0">
      <alignment vertical="center"/>
    </xf>
    <xf numFmtId="185" fontId="90" fillId="23" borderId="0" applyNumberFormat="0" applyBorder="0" applyAlignment="0" applyProtection="0">
      <alignment vertical="center"/>
    </xf>
    <xf numFmtId="185" fontId="90" fillId="23" borderId="0" applyNumberFormat="0" applyBorder="0" applyAlignment="0" applyProtection="0">
      <alignment vertical="center"/>
    </xf>
    <xf numFmtId="185" fontId="90" fillId="23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185" fontId="90" fillId="24" borderId="0" applyNumberFormat="0" applyBorder="0" applyAlignment="0" applyProtection="0">
      <alignment vertical="center"/>
    </xf>
    <xf numFmtId="185" fontId="90" fillId="24" borderId="0" applyNumberFormat="0" applyBorder="0" applyAlignment="0" applyProtection="0">
      <alignment vertical="center"/>
    </xf>
    <xf numFmtId="185" fontId="90" fillId="24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185" fontId="90" fillId="20" borderId="0" applyNumberFormat="0" applyBorder="0" applyAlignment="0" applyProtection="0">
      <alignment vertical="center"/>
    </xf>
    <xf numFmtId="185" fontId="90" fillId="20" borderId="0" applyNumberFormat="0" applyBorder="0" applyAlignment="0" applyProtection="0">
      <alignment vertical="center"/>
    </xf>
    <xf numFmtId="185" fontId="90" fillId="20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185" fontId="90" fillId="18" borderId="0" applyNumberFormat="0" applyBorder="0" applyAlignment="0" applyProtection="0">
      <alignment vertical="center"/>
    </xf>
    <xf numFmtId="185" fontId="90" fillId="18" borderId="0" applyNumberFormat="0" applyBorder="0" applyAlignment="0" applyProtection="0">
      <alignment vertical="center"/>
    </xf>
    <xf numFmtId="185" fontId="90" fillId="18" borderId="0" applyNumberFormat="0" applyBorder="0" applyAlignment="0" applyProtection="0">
      <alignment vertical="center"/>
    </xf>
    <xf numFmtId="0" fontId="92" fillId="5" borderId="0"/>
    <xf numFmtId="185" fontId="92" fillId="5" borderId="0"/>
    <xf numFmtId="185" fontId="92" fillId="5" borderId="0"/>
    <xf numFmtId="185" fontId="92" fillId="5" borderId="0"/>
    <xf numFmtId="0" fontId="93" fillId="0" borderId="0">
      <alignment wrapText="1"/>
    </xf>
    <xf numFmtId="185" fontId="93" fillId="0" borderId="0">
      <alignment wrapText="1"/>
    </xf>
    <xf numFmtId="185" fontId="93" fillId="0" borderId="0">
      <alignment wrapText="1"/>
    </xf>
    <xf numFmtId="185" fontId="93" fillId="0" borderId="0">
      <alignment wrapText="1"/>
    </xf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9" fillId="26" borderId="0" applyNumberFormat="0" applyBorder="0" applyAlignment="0" applyProtection="0"/>
    <xf numFmtId="0" fontId="89" fillId="26" borderId="0" applyNumberFormat="0" applyBorder="0" applyAlignment="0" applyProtection="0"/>
    <xf numFmtId="0" fontId="89" fillId="26" borderId="0" applyNumberFormat="0" applyBorder="0" applyAlignment="0" applyProtection="0"/>
    <xf numFmtId="0" fontId="89" fillId="26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9" fillId="28" borderId="0" applyNumberFormat="0" applyBorder="0" applyAlignment="0" applyProtection="0"/>
    <xf numFmtId="0" fontId="89" fillId="28" borderId="0" applyNumberFormat="0" applyBorder="0" applyAlignment="0" applyProtection="0"/>
    <xf numFmtId="0" fontId="89" fillId="28" borderId="0" applyNumberFormat="0" applyBorder="0" applyAlignment="0" applyProtection="0"/>
    <xf numFmtId="0" fontId="89" fillId="28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89" fillId="28" borderId="0" applyNumberFormat="0" applyBorder="0" applyAlignment="0" applyProtection="0"/>
    <xf numFmtId="0" fontId="89" fillId="26" borderId="0" applyNumberFormat="0" applyBorder="0" applyAlignment="0" applyProtection="0"/>
    <xf numFmtId="0" fontId="89" fillId="29" borderId="0" applyNumberFormat="0" applyBorder="0" applyAlignment="0" applyProtection="0"/>
    <xf numFmtId="0" fontId="89" fillId="24" borderId="0" applyNumberFormat="0" applyBorder="0" applyAlignment="0" applyProtection="0"/>
    <xf numFmtId="0" fontId="89" fillId="28" borderId="0" applyNumberFormat="0" applyBorder="0" applyAlignment="0" applyProtection="0"/>
    <xf numFmtId="0" fontId="89" fillId="30" borderId="0" applyNumberFormat="0" applyBorder="0" applyAlignment="0" applyProtection="0"/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185" fontId="90" fillId="28" borderId="0" applyNumberFormat="0" applyBorder="0" applyAlignment="0" applyProtection="0">
      <alignment vertical="center"/>
    </xf>
    <xf numFmtId="185" fontId="90" fillId="28" borderId="0" applyNumberFormat="0" applyBorder="0" applyAlignment="0" applyProtection="0">
      <alignment vertical="center"/>
    </xf>
    <xf numFmtId="185" fontId="90" fillId="28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185" fontId="90" fillId="26" borderId="0" applyNumberFormat="0" applyBorder="0" applyAlignment="0" applyProtection="0">
      <alignment vertical="center"/>
    </xf>
    <xf numFmtId="185" fontId="90" fillId="26" borderId="0" applyNumberFormat="0" applyBorder="0" applyAlignment="0" applyProtection="0">
      <alignment vertical="center"/>
    </xf>
    <xf numFmtId="185" fontId="90" fillId="26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185" fontId="90" fillId="29" borderId="0" applyNumberFormat="0" applyBorder="0" applyAlignment="0" applyProtection="0">
      <alignment vertical="center"/>
    </xf>
    <xf numFmtId="185" fontId="90" fillId="29" borderId="0" applyNumberFormat="0" applyBorder="0" applyAlignment="0" applyProtection="0">
      <alignment vertical="center"/>
    </xf>
    <xf numFmtId="185" fontId="90" fillId="29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185" fontId="90" fillId="24" borderId="0" applyNumberFormat="0" applyBorder="0" applyAlignment="0" applyProtection="0">
      <alignment vertical="center"/>
    </xf>
    <xf numFmtId="185" fontId="90" fillId="24" borderId="0" applyNumberFormat="0" applyBorder="0" applyAlignment="0" applyProtection="0">
      <alignment vertical="center"/>
    </xf>
    <xf numFmtId="185" fontId="90" fillId="24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185" fontId="90" fillId="28" borderId="0" applyNumberFormat="0" applyBorder="0" applyAlignment="0" applyProtection="0">
      <alignment vertical="center"/>
    </xf>
    <xf numFmtId="185" fontId="90" fillId="28" borderId="0" applyNumberFormat="0" applyBorder="0" applyAlignment="0" applyProtection="0">
      <alignment vertical="center"/>
    </xf>
    <xf numFmtId="185" fontId="90" fillId="28" borderId="0" applyNumberFormat="0" applyBorder="0" applyAlignment="0" applyProtection="0">
      <alignment vertical="center"/>
    </xf>
    <xf numFmtId="0" fontId="90" fillId="30" borderId="0" applyNumberFormat="0" applyBorder="0" applyAlignment="0" applyProtection="0">
      <alignment vertical="center"/>
    </xf>
    <xf numFmtId="0" fontId="91" fillId="30" borderId="0" applyNumberFormat="0" applyBorder="0" applyAlignment="0" applyProtection="0">
      <alignment vertical="center"/>
    </xf>
    <xf numFmtId="185" fontId="90" fillId="30" borderId="0" applyNumberFormat="0" applyBorder="0" applyAlignment="0" applyProtection="0">
      <alignment vertical="center"/>
    </xf>
    <xf numFmtId="185" fontId="90" fillId="30" borderId="0" applyNumberFormat="0" applyBorder="0" applyAlignment="0" applyProtection="0">
      <alignment vertical="center"/>
    </xf>
    <xf numFmtId="185" fontId="90" fillId="30" borderId="0" applyNumberFormat="0" applyBorder="0" applyAlignment="0" applyProtection="0">
      <alignment vertical="center"/>
    </xf>
    <xf numFmtId="0" fontId="94" fillId="31" borderId="0" applyNumberFormat="0" applyBorder="0" applyAlignment="0" applyProtection="0"/>
    <xf numFmtId="0" fontId="94" fillId="26" borderId="0" applyNumberFormat="0" applyBorder="0" applyAlignment="0" applyProtection="0"/>
    <xf numFmtId="0" fontId="94" fillId="27" borderId="0" applyNumberFormat="0" applyBorder="0" applyAlignment="0" applyProtection="0"/>
    <xf numFmtId="0" fontId="94" fillId="25" borderId="0" applyNumberFormat="0" applyBorder="0" applyAlignment="0" applyProtection="0"/>
    <xf numFmtId="0" fontId="94" fillId="31" borderId="0" applyNumberFormat="0" applyBorder="0" applyAlignment="0" applyProtection="0"/>
    <xf numFmtId="0" fontId="94" fillId="18" borderId="0" applyNumberFormat="0" applyBorder="0" applyAlignment="0" applyProtection="0"/>
    <xf numFmtId="0" fontId="94" fillId="32" borderId="0" applyNumberFormat="0" applyBorder="0" applyAlignment="0" applyProtection="0"/>
    <xf numFmtId="0" fontId="94" fillId="26" borderId="0" applyNumberFormat="0" applyBorder="0" applyAlignment="0" applyProtection="0"/>
    <xf numFmtId="0" fontId="94" fillId="29" borderId="0" applyNumberFormat="0" applyBorder="0" applyAlignment="0" applyProtection="0"/>
    <xf numFmtId="0" fontId="94" fillId="33" borderId="0" applyNumberFormat="0" applyBorder="0" applyAlignment="0" applyProtection="0"/>
    <xf numFmtId="0" fontId="94" fillId="31" borderId="0" applyNumberFormat="0" applyBorder="0" applyAlignment="0" applyProtection="0"/>
    <xf numFmtId="0" fontId="94" fillId="34" borderId="0" applyNumberFormat="0" applyBorder="0" applyAlignment="0" applyProtection="0"/>
    <xf numFmtId="0" fontId="95" fillId="32" borderId="0" applyNumberFormat="0" applyBorder="0" applyAlignment="0" applyProtection="0">
      <alignment vertical="center"/>
    </xf>
    <xf numFmtId="0" fontId="96" fillId="32" borderId="0" applyNumberFormat="0" applyBorder="0" applyAlignment="0" applyProtection="0">
      <alignment vertical="center"/>
    </xf>
    <xf numFmtId="185" fontId="95" fillId="32" borderId="0" applyNumberFormat="0" applyBorder="0" applyAlignment="0" applyProtection="0">
      <alignment vertical="center"/>
    </xf>
    <xf numFmtId="185" fontId="95" fillId="32" borderId="0" applyNumberFormat="0" applyBorder="0" applyAlignment="0" applyProtection="0">
      <alignment vertical="center"/>
    </xf>
    <xf numFmtId="185" fontId="95" fillId="32" borderId="0" applyNumberFormat="0" applyBorder="0" applyAlignment="0" applyProtection="0">
      <alignment vertical="center"/>
    </xf>
    <xf numFmtId="0" fontId="95" fillId="26" borderId="0" applyNumberFormat="0" applyBorder="0" applyAlignment="0" applyProtection="0">
      <alignment vertical="center"/>
    </xf>
    <xf numFmtId="0" fontId="96" fillId="26" borderId="0" applyNumberFormat="0" applyBorder="0" applyAlignment="0" applyProtection="0">
      <alignment vertical="center"/>
    </xf>
    <xf numFmtId="185" fontId="95" fillId="26" borderId="0" applyNumberFormat="0" applyBorder="0" applyAlignment="0" applyProtection="0">
      <alignment vertical="center"/>
    </xf>
    <xf numFmtId="185" fontId="95" fillId="26" borderId="0" applyNumberFormat="0" applyBorder="0" applyAlignment="0" applyProtection="0">
      <alignment vertical="center"/>
    </xf>
    <xf numFmtId="185" fontId="95" fillId="26" borderId="0" applyNumberFormat="0" applyBorder="0" applyAlignment="0" applyProtection="0">
      <alignment vertical="center"/>
    </xf>
    <xf numFmtId="0" fontId="95" fillId="29" borderId="0" applyNumberFormat="0" applyBorder="0" applyAlignment="0" applyProtection="0">
      <alignment vertical="center"/>
    </xf>
    <xf numFmtId="0" fontId="96" fillId="29" borderId="0" applyNumberFormat="0" applyBorder="0" applyAlignment="0" applyProtection="0">
      <alignment vertical="center"/>
    </xf>
    <xf numFmtId="185" fontId="95" fillId="29" borderId="0" applyNumberFormat="0" applyBorder="0" applyAlignment="0" applyProtection="0">
      <alignment vertical="center"/>
    </xf>
    <xf numFmtId="185" fontId="95" fillId="29" borderId="0" applyNumberFormat="0" applyBorder="0" applyAlignment="0" applyProtection="0">
      <alignment vertical="center"/>
    </xf>
    <xf numFmtId="185" fontId="95" fillId="29" borderId="0" applyNumberFormat="0" applyBorder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96" fillId="33" borderId="0" applyNumberFormat="0" applyBorder="0" applyAlignment="0" applyProtection="0">
      <alignment vertical="center"/>
    </xf>
    <xf numFmtId="185" fontId="95" fillId="33" borderId="0" applyNumberFormat="0" applyBorder="0" applyAlignment="0" applyProtection="0">
      <alignment vertical="center"/>
    </xf>
    <xf numFmtId="185" fontId="95" fillId="33" borderId="0" applyNumberFormat="0" applyBorder="0" applyAlignment="0" applyProtection="0">
      <alignment vertical="center"/>
    </xf>
    <xf numFmtId="185" fontId="95" fillId="33" borderId="0" applyNumberFormat="0" applyBorder="0" applyAlignment="0" applyProtection="0">
      <alignment vertical="center"/>
    </xf>
    <xf numFmtId="0" fontId="95" fillId="31" borderId="0" applyNumberFormat="0" applyBorder="0" applyAlignment="0" applyProtection="0">
      <alignment vertical="center"/>
    </xf>
    <xf numFmtId="0" fontId="96" fillId="31" borderId="0" applyNumberFormat="0" applyBorder="0" applyAlignment="0" applyProtection="0">
      <alignment vertical="center"/>
    </xf>
    <xf numFmtId="185" fontId="95" fillId="31" borderId="0" applyNumberFormat="0" applyBorder="0" applyAlignment="0" applyProtection="0">
      <alignment vertical="center"/>
    </xf>
    <xf numFmtId="185" fontId="95" fillId="31" borderId="0" applyNumberFormat="0" applyBorder="0" applyAlignment="0" applyProtection="0">
      <alignment vertical="center"/>
    </xf>
    <xf numFmtId="185" fontId="95" fillId="31" borderId="0" applyNumberFormat="0" applyBorder="0" applyAlignment="0" applyProtection="0">
      <alignment vertical="center"/>
    </xf>
    <xf numFmtId="0" fontId="95" fillId="34" borderId="0" applyNumberFormat="0" applyBorder="0" applyAlignment="0" applyProtection="0">
      <alignment vertical="center"/>
    </xf>
    <xf numFmtId="0" fontId="96" fillId="34" borderId="0" applyNumberFormat="0" applyBorder="0" applyAlignment="0" applyProtection="0">
      <alignment vertical="center"/>
    </xf>
    <xf numFmtId="185" fontId="95" fillId="34" borderId="0" applyNumberFormat="0" applyBorder="0" applyAlignment="0" applyProtection="0">
      <alignment vertical="center"/>
    </xf>
    <xf numFmtId="185" fontId="95" fillId="34" borderId="0" applyNumberFormat="0" applyBorder="0" applyAlignment="0" applyProtection="0">
      <alignment vertical="center"/>
    </xf>
    <xf numFmtId="185" fontId="95" fillId="34" borderId="0" applyNumberFormat="0" applyBorder="0" applyAlignment="0" applyProtection="0">
      <alignment vertical="center"/>
    </xf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94" fillId="37" borderId="0" applyNumberFormat="0" applyBorder="0" applyAlignment="0" applyProtection="0"/>
    <xf numFmtId="0" fontId="94" fillId="33" borderId="0" applyNumberFormat="0" applyBorder="0" applyAlignment="0" applyProtection="0"/>
    <xf numFmtId="0" fontId="94" fillId="31" borderId="0" applyNumberFormat="0" applyBorder="0" applyAlignment="0" applyProtection="0"/>
    <xf numFmtId="0" fontId="94" fillId="38" borderId="0" applyNumberFormat="0" applyBorder="0" applyAlignment="0" applyProtection="0"/>
    <xf numFmtId="188" fontId="2" fillId="0" borderId="0" applyFont="0" applyFill="0" applyBorder="0" applyAlignment="0" applyProtection="0"/>
    <xf numFmtId="0" fontId="97" fillId="0" borderId="0" applyFont="0" applyFill="0" applyBorder="0" applyAlignment="0" applyProtection="0"/>
    <xf numFmtId="18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7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9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7" fillId="0" borderId="0" applyFont="0" applyFill="0" applyBorder="0" applyAlignment="0" applyProtection="0"/>
    <xf numFmtId="193" fontId="87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5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0" fillId="22" borderId="0" applyNumberFormat="0" applyBorder="0" applyAlignment="0" applyProtection="0"/>
    <xf numFmtId="194" fontId="101" fillId="0" borderId="0" applyAlignment="0" applyProtection="0"/>
    <xf numFmtId="0" fontId="97" fillId="0" borderId="0"/>
    <xf numFmtId="0" fontId="102" fillId="0" borderId="0"/>
    <xf numFmtId="0" fontId="98" fillId="0" borderId="0"/>
    <xf numFmtId="0" fontId="103" fillId="0" borderId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95" fontId="104" fillId="0" borderId="0" applyFill="0" applyBorder="0" applyAlignment="0"/>
    <xf numFmtId="195" fontId="105" fillId="0" borderId="0" applyFill="0" applyBorder="0" applyAlignment="0"/>
    <xf numFmtId="195" fontId="104" fillId="0" borderId="0" applyFill="0" applyBorder="0" applyAlignment="0"/>
    <xf numFmtId="196" fontId="104" fillId="0" borderId="0" applyFill="0" applyBorder="0" applyAlignment="0"/>
    <xf numFmtId="196" fontId="105" fillId="0" borderId="0" applyFill="0" applyBorder="0" applyAlignment="0"/>
    <xf numFmtId="196" fontId="104" fillId="0" borderId="0" applyFill="0" applyBorder="0" applyAlignment="0"/>
    <xf numFmtId="197" fontId="104" fillId="0" borderId="0" applyFill="0" applyBorder="0" applyAlignment="0"/>
    <xf numFmtId="197" fontId="105" fillId="0" borderId="0" applyFill="0" applyBorder="0" applyAlignment="0"/>
    <xf numFmtId="197" fontId="104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9" fontId="104" fillId="0" borderId="0" applyFill="0" applyBorder="0" applyAlignment="0"/>
    <xf numFmtId="179" fontId="105" fillId="0" borderId="0" applyFill="0" applyBorder="0" applyAlignment="0"/>
    <xf numFmtId="179" fontId="105" fillId="0" borderId="0" applyFill="0" applyBorder="0" applyAlignment="0"/>
    <xf numFmtId="179" fontId="104" fillId="0" borderId="0" applyFill="0" applyBorder="0" applyAlignment="0"/>
    <xf numFmtId="199" fontId="104" fillId="0" borderId="0" applyFill="0" applyBorder="0" applyAlignment="0"/>
    <xf numFmtId="199" fontId="105" fillId="0" borderId="0" applyFill="0" applyBorder="0" applyAlignment="0"/>
    <xf numFmtId="199" fontId="104" fillId="0" borderId="0" applyFill="0" applyBorder="0" applyAlignment="0"/>
    <xf numFmtId="195" fontId="104" fillId="0" borderId="0" applyFill="0" applyBorder="0" applyAlignment="0"/>
    <xf numFmtId="195" fontId="105" fillId="0" borderId="0" applyFill="0" applyBorder="0" applyAlignment="0"/>
    <xf numFmtId="195" fontId="104" fillId="0" borderId="0" applyFill="0" applyBorder="0" applyAlignment="0"/>
    <xf numFmtId="0" fontId="106" fillId="17" borderId="54" applyNumberFormat="0" applyAlignment="0" applyProtection="0"/>
    <xf numFmtId="0" fontId="106" fillId="25" borderId="54" applyNumberFormat="0" applyAlignment="0" applyProtection="0"/>
    <xf numFmtId="0" fontId="107" fillId="0" borderId="0"/>
    <xf numFmtId="0" fontId="108" fillId="0" borderId="0"/>
    <xf numFmtId="185" fontId="107" fillId="0" borderId="0"/>
    <xf numFmtId="185" fontId="107" fillId="0" borderId="0"/>
    <xf numFmtId="0" fontId="107" fillId="0" borderId="0"/>
    <xf numFmtId="0" fontId="109" fillId="0" borderId="55" applyNumberFormat="0" applyFill="0" applyAlignment="0" applyProtection="0"/>
    <xf numFmtId="0" fontId="110" fillId="39" borderId="56" applyNumberFormat="0" applyAlignment="0" applyProtection="0"/>
    <xf numFmtId="1" fontId="111" fillId="0" borderId="10" applyBorder="0"/>
    <xf numFmtId="1" fontId="112" fillId="0" borderId="10" applyBorder="0"/>
    <xf numFmtId="1" fontId="111" fillId="0" borderId="10" applyBorder="0"/>
    <xf numFmtId="0" fontId="113" fillId="0" borderId="0" applyNumberFormat="0" applyFill="0" applyBorder="0" applyAlignment="0" applyProtection="0"/>
    <xf numFmtId="179" fontId="104" fillId="0" borderId="0" applyFont="0" applyFill="0" applyBorder="0" applyAlignment="0" applyProtection="0"/>
    <xf numFmtId="179" fontId="105" fillId="0" borderId="0" applyFont="0" applyFill="0" applyBorder="0" applyAlignment="0" applyProtection="0"/>
    <xf numFmtId="179" fontId="105" fillId="0" borderId="0" applyFont="0" applyFill="0" applyBorder="0" applyAlignment="0" applyProtection="0"/>
    <xf numFmtId="179" fontId="104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89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89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06" fillId="0" borderId="0" applyFont="0" applyFill="0" applyBorder="0" applyAlignment="0" applyProtection="0"/>
    <xf numFmtId="200" fontId="2" fillId="0" borderId="0" quotePrefix="1">
      <protection locked="0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2" fillId="19" borderId="57" applyNumberFormat="0" applyFont="0" applyAlignment="0" applyProtection="0"/>
    <xf numFmtId="195" fontId="104" fillId="0" borderId="0" applyFont="0" applyFill="0" applyBorder="0" applyAlignment="0" applyProtection="0"/>
    <xf numFmtId="195" fontId="105" fillId="0" borderId="0" applyFont="0" applyFill="0" applyBorder="0" applyAlignment="0" applyProtection="0"/>
    <xf numFmtId="195" fontId="104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114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9" fillId="0" borderId="0" applyFont="0" applyFill="0" applyBorder="0" applyAlignment="0" applyProtection="0"/>
    <xf numFmtId="179" fontId="89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9" fillId="0" borderId="0" applyFont="0" applyFill="0" applyBorder="0" applyAlignment="0" applyProtection="0"/>
    <xf numFmtId="179" fontId="89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06" fillId="0" borderId="0" applyFont="0" applyFill="0" applyBorder="0" applyAlignment="0" applyProtection="0"/>
    <xf numFmtId="179" fontId="206" fillId="0" borderId="0" applyFont="0" applyFill="0" applyBorder="0" applyAlignment="0" applyProtection="0"/>
    <xf numFmtId="179" fontId="207" fillId="0" borderId="0" applyFont="0" applyFill="0" applyBorder="0" applyAlignment="0" applyProtection="0"/>
    <xf numFmtId="181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4" fontId="13" fillId="0" borderId="0" applyFill="0" applyBorder="0" applyAlignment="0"/>
    <xf numFmtId="0" fontId="84" fillId="0" borderId="0"/>
    <xf numFmtId="0" fontId="5" fillId="0" borderId="0"/>
    <xf numFmtId="185" fontId="84" fillId="0" borderId="0"/>
    <xf numFmtId="185" fontId="84" fillId="0" borderId="0"/>
    <xf numFmtId="0" fontId="84" fillId="0" borderId="0"/>
    <xf numFmtId="179" fontId="104" fillId="0" borderId="0" applyFill="0" applyBorder="0" applyAlignment="0"/>
    <xf numFmtId="179" fontId="105" fillId="0" borderId="0" applyFill="0" applyBorder="0" applyAlignment="0"/>
    <xf numFmtId="179" fontId="105" fillId="0" borderId="0" applyFill="0" applyBorder="0" applyAlignment="0"/>
    <xf numFmtId="179" fontId="104" fillId="0" borderId="0" applyFill="0" applyBorder="0" applyAlignment="0"/>
    <xf numFmtId="195" fontId="104" fillId="0" borderId="0" applyFill="0" applyBorder="0" applyAlignment="0"/>
    <xf numFmtId="195" fontId="105" fillId="0" borderId="0" applyFill="0" applyBorder="0" applyAlignment="0"/>
    <xf numFmtId="195" fontId="104" fillId="0" borderId="0" applyFill="0" applyBorder="0" applyAlignment="0"/>
    <xf numFmtId="179" fontId="104" fillId="0" borderId="0" applyFill="0" applyBorder="0" applyAlignment="0"/>
    <xf numFmtId="179" fontId="105" fillId="0" borderId="0" applyFill="0" applyBorder="0" applyAlignment="0"/>
    <xf numFmtId="179" fontId="105" fillId="0" borderId="0" applyFill="0" applyBorder="0" applyAlignment="0"/>
    <xf numFmtId="179" fontId="104" fillId="0" borderId="0" applyFill="0" applyBorder="0" applyAlignment="0"/>
    <xf numFmtId="199" fontId="104" fillId="0" borderId="0" applyFill="0" applyBorder="0" applyAlignment="0"/>
    <xf numFmtId="199" fontId="105" fillId="0" borderId="0" applyFill="0" applyBorder="0" applyAlignment="0"/>
    <xf numFmtId="199" fontId="104" fillId="0" borderId="0" applyFill="0" applyBorder="0" applyAlignment="0"/>
    <xf numFmtId="195" fontId="104" fillId="0" borderId="0" applyFill="0" applyBorder="0" applyAlignment="0"/>
    <xf numFmtId="195" fontId="105" fillId="0" borderId="0" applyFill="0" applyBorder="0" applyAlignment="0"/>
    <xf numFmtId="195" fontId="104" fillId="0" borderId="0" applyFill="0" applyBorder="0" applyAlignment="0"/>
    <xf numFmtId="0" fontId="115" fillId="18" borderId="54" applyNumberFormat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80" fontId="2" fillId="0" borderId="0" applyBorder="0" applyAlignment="0" applyProtection="0"/>
    <xf numFmtId="0" fontId="116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17" fillId="23" borderId="0" applyNumberFormat="0" applyBorder="0" applyAlignment="0" applyProtection="0"/>
    <xf numFmtId="38" fontId="6" fillId="5" borderId="0" applyNumberFormat="0" applyBorder="0" applyAlignment="0" applyProtection="0"/>
    <xf numFmtId="38" fontId="204" fillId="5" borderId="0" applyNumberFormat="0" applyBorder="0" applyAlignment="0" applyProtection="0"/>
    <xf numFmtId="0" fontId="118" fillId="0" borderId="0" applyNumberFormat="0" applyFont="0" applyBorder="0" applyAlignment="0">
      <alignment horizontal="left" vertical="center"/>
    </xf>
    <xf numFmtId="185" fontId="118" fillId="0" borderId="0" applyNumberFormat="0" applyFont="0" applyBorder="0" applyAlignment="0">
      <alignment horizontal="left" vertical="center"/>
    </xf>
    <xf numFmtId="185" fontId="118" fillId="0" borderId="0" applyNumberFormat="0" applyFont="0" applyBorder="0" applyAlignment="0">
      <alignment horizontal="left" vertical="center"/>
    </xf>
    <xf numFmtId="185" fontId="118" fillId="0" borderId="0" applyNumberFormat="0" applyFont="0" applyBorder="0" applyAlignment="0">
      <alignment horizontal="left" vertical="center"/>
    </xf>
    <xf numFmtId="0" fontId="119" fillId="0" borderId="0">
      <alignment horizontal="left"/>
    </xf>
    <xf numFmtId="0" fontId="120" fillId="0" borderId="0">
      <alignment horizontal="left"/>
    </xf>
    <xf numFmtId="185" fontId="119" fillId="0" borderId="0">
      <alignment horizontal="left"/>
    </xf>
    <xf numFmtId="185" fontId="119" fillId="0" borderId="0">
      <alignment horizontal="left"/>
    </xf>
    <xf numFmtId="0" fontId="119" fillId="0" borderId="0">
      <alignment horizontal="left"/>
    </xf>
    <xf numFmtId="0" fontId="8" fillId="0" borderId="6" applyNumberFormat="0" applyAlignment="0" applyProtection="0">
      <alignment horizontal="left" vertical="center"/>
    </xf>
    <xf numFmtId="185" fontId="8" fillId="0" borderId="6" applyNumberFormat="0" applyAlignment="0" applyProtection="0">
      <alignment horizontal="left" vertical="center"/>
    </xf>
    <xf numFmtId="185" fontId="8" fillId="0" borderId="6" applyNumberFormat="0" applyAlignment="0" applyProtection="0">
      <alignment horizontal="left" vertical="center"/>
    </xf>
    <xf numFmtId="185" fontId="8" fillId="0" borderId="6" applyNumberFormat="0" applyAlignment="0" applyProtection="0">
      <alignment horizontal="left" vertical="center"/>
    </xf>
    <xf numFmtId="0" fontId="8" fillId="0" borderId="12">
      <alignment horizontal="left" vertical="center"/>
    </xf>
    <xf numFmtId="0" fontId="8" fillId="0" borderId="12">
      <alignment horizontal="left" vertical="center"/>
    </xf>
    <xf numFmtId="185" fontId="8" fillId="0" borderId="12">
      <alignment horizontal="left" vertical="center"/>
    </xf>
    <xf numFmtId="0" fontId="8" fillId="0" borderId="12">
      <alignment horizontal="left" vertical="center"/>
    </xf>
    <xf numFmtId="185" fontId="8" fillId="0" borderId="12">
      <alignment horizontal="left" vertical="center"/>
    </xf>
    <xf numFmtId="0" fontId="8" fillId="0" borderId="12">
      <alignment horizontal="left" vertical="center"/>
    </xf>
    <xf numFmtId="185" fontId="8" fillId="0" borderId="12">
      <alignment horizontal="left" vertical="center"/>
    </xf>
    <xf numFmtId="0" fontId="121" fillId="0" borderId="58" applyNumberFormat="0" applyFill="0" applyAlignment="0" applyProtection="0"/>
    <xf numFmtId="0" fontId="122" fillId="0" borderId="59" applyNumberFormat="0" applyFill="0" applyAlignment="0" applyProtection="0"/>
    <xf numFmtId="0" fontId="123" fillId="0" borderId="60" applyNumberFormat="0" applyFill="0" applyAlignment="0" applyProtection="0"/>
    <xf numFmtId="0" fontId="123" fillId="0" borderId="0" applyNumberFormat="0" applyFill="0" applyBorder="0" applyAlignment="0" applyProtection="0"/>
    <xf numFmtId="49" fontId="124" fillId="0" borderId="14">
      <alignment vertical="center"/>
    </xf>
    <xf numFmtId="49" fontId="124" fillId="0" borderId="14">
      <alignment vertical="center"/>
    </xf>
    <xf numFmtId="49" fontId="124" fillId="0" borderId="14">
      <alignment vertical="center"/>
    </xf>
    <xf numFmtId="49" fontId="124" fillId="0" borderId="14">
      <alignment vertical="center"/>
    </xf>
    <xf numFmtId="185" fontId="125" fillId="0" borderId="0" applyNumberFormat="0" applyFill="0" applyBorder="0" applyAlignment="0" applyProtection="0">
      <alignment vertical="top"/>
      <protection locked="0"/>
    </xf>
    <xf numFmtId="178" fontId="8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4" fillId="0" borderId="0" applyFont="0" applyFill="0" applyBorder="0" applyAlignment="0" applyProtection="0"/>
    <xf numFmtId="10" fontId="6" fillId="7" borderId="14" applyNumberFormat="0" applyBorder="0" applyAlignment="0" applyProtection="0"/>
    <xf numFmtId="10" fontId="6" fillId="7" borderId="14" applyNumberFormat="0" applyBorder="0" applyAlignment="0" applyProtection="0"/>
    <xf numFmtId="10" fontId="6" fillId="7" borderId="14" applyNumberFormat="0" applyBorder="0" applyAlignment="0" applyProtection="0"/>
    <xf numFmtId="10" fontId="6" fillId="7" borderId="14" applyNumberFormat="0" applyBorder="0" applyAlignment="0" applyProtection="0"/>
    <xf numFmtId="0" fontId="115" fillId="18" borderId="54" applyNumberFormat="0" applyAlignment="0" applyProtection="0"/>
    <xf numFmtId="0" fontId="115" fillId="18" borderId="54" applyNumberFormat="0" applyAlignment="0" applyProtection="0"/>
    <xf numFmtId="0" fontId="115" fillId="18" borderId="54" applyNumberFormat="0" applyAlignment="0" applyProtection="0"/>
    <xf numFmtId="0" fontId="115" fillId="18" borderId="54" applyNumberFormat="0" applyAlignment="0" applyProtection="0"/>
    <xf numFmtId="0" fontId="126" fillId="22" borderId="0" applyNumberFormat="0" applyBorder="0" applyAlignment="0" applyProtection="0"/>
    <xf numFmtId="0" fontId="3" fillId="0" borderId="0"/>
    <xf numFmtId="185" fontId="3" fillId="0" borderId="0"/>
    <xf numFmtId="185" fontId="3" fillId="0" borderId="0"/>
    <xf numFmtId="185" fontId="3" fillId="0" borderId="0"/>
    <xf numFmtId="185" fontId="3" fillId="0" borderId="0"/>
    <xf numFmtId="179" fontId="104" fillId="0" borderId="0" applyFill="0" applyBorder="0" applyAlignment="0"/>
    <xf numFmtId="179" fontId="105" fillId="0" borderId="0" applyFill="0" applyBorder="0" applyAlignment="0"/>
    <xf numFmtId="179" fontId="105" fillId="0" borderId="0" applyFill="0" applyBorder="0" applyAlignment="0"/>
    <xf numFmtId="179" fontId="104" fillId="0" borderId="0" applyFill="0" applyBorder="0" applyAlignment="0"/>
    <xf numFmtId="195" fontId="104" fillId="0" borderId="0" applyFill="0" applyBorder="0" applyAlignment="0"/>
    <xf numFmtId="195" fontId="105" fillId="0" borderId="0" applyFill="0" applyBorder="0" applyAlignment="0"/>
    <xf numFmtId="195" fontId="104" fillId="0" borderId="0" applyFill="0" applyBorder="0" applyAlignment="0"/>
    <xf numFmtId="179" fontId="104" fillId="0" borderId="0" applyFill="0" applyBorder="0" applyAlignment="0"/>
    <xf numFmtId="179" fontId="105" fillId="0" borderId="0" applyFill="0" applyBorder="0" applyAlignment="0"/>
    <xf numFmtId="179" fontId="105" fillId="0" borderId="0" applyFill="0" applyBorder="0" applyAlignment="0"/>
    <xf numFmtId="179" fontId="104" fillId="0" borderId="0" applyFill="0" applyBorder="0" applyAlignment="0"/>
    <xf numFmtId="199" fontId="104" fillId="0" borderId="0" applyFill="0" applyBorder="0" applyAlignment="0"/>
    <xf numFmtId="199" fontId="105" fillId="0" borderId="0" applyFill="0" applyBorder="0" applyAlignment="0"/>
    <xf numFmtId="199" fontId="104" fillId="0" borderId="0" applyFill="0" applyBorder="0" applyAlignment="0"/>
    <xf numFmtId="195" fontId="104" fillId="0" borderId="0" applyFill="0" applyBorder="0" applyAlignment="0"/>
    <xf numFmtId="195" fontId="105" fillId="0" borderId="0" applyFill="0" applyBorder="0" applyAlignment="0"/>
    <xf numFmtId="195" fontId="104" fillId="0" borderId="0" applyFill="0" applyBorder="0" applyAlignment="0"/>
    <xf numFmtId="0" fontId="109" fillId="0" borderId="55" applyNumberFormat="0" applyFill="0" applyAlignment="0" applyProtection="0"/>
    <xf numFmtId="17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127" fillId="0" borderId="29"/>
    <xf numFmtId="0" fontId="128" fillId="0" borderId="29"/>
    <xf numFmtId="185" fontId="127" fillId="0" borderId="29"/>
    <xf numFmtId="185" fontId="127" fillId="0" borderId="29"/>
    <xf numFmtId="0" fontId="127" fillId="0" borderId="29"/>
    <xf numFmtId="203" fontId="129" fillId="0" borderId="61"/>
    <xf numFmtId="203" fontId="129" fillId="0" borderId="61"/>
    <xf numFmtId="203" fontId="129" fillId="0" borderId="61"/>
    <xf numFmtId="203" fontId="129" fillId="0" borderId="61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63" fillId="0" borderId="0" applyNumberFormat="0" applyFont="0" applyFill="0" applyAlignment="0"/>
    <xf numFmtId="185" fontId="63" fillId="0" borderId="0" applyNumberFormat="0" applyFont="0" applyFill="0" applyAlignment="0"/>
    <xf numFmtId="185" fontId="63" fillId="0" borderId="0" applyNumberFormat="0" applyFont="0" applyFill="0" applyAlignment="0"/>
    <xf numFmtId="185" fontId="63" fillId="0" borderId="0" applyNumberFormat="0" applyFont="0" applyFill="0" applyAlignment="0"/>
    <xf numFmtId="0" fontId="130" fillId="27" borderId="0" applyNumberFormat="0" applyBorder="0" applyAlignment="0" applyProtection="0"/>
    <xf numFmtId="0" fontId="130" fillId="27" borderId="0" applyNumberFormat="0" applyBorder="0" applyAlignment="0" applyProtection="0"/>
    <xf numFmtId="0" fontId="131" fillId="0" borderId="14" applyNumberFormat="0" applyFont="0" applyFill="0" applyBorder="0" applyAlignment="0">
      <alignment horizontal="center"/>
    </xf>
    <xf numFmtId="0" fontId="131" fillId="0" borderId="14" applyNumberFormat="0" applyFont="0" applyFill="0" applyBorder="0" applyAlignment="0">
      <alignment horizontal="center"/>
    </xf>
    <xf numFmtId="0" fontId="132" fillId="0" borderId="14" applyNumberFormat="0" applyFont="0" applyFill="0" applyBorder="0" applyAlignment="0">
      <alignment horizontal="center"/>
    </xf>
    <xf numFmtId="0" fontId="131" fillId="0" borderId="14" applyNumberFormat="0" applyFont="0" applyFill="0" applyBorder="0" applyAlignment="0">
      <alignment horizontal="center"/>
    </xf>
    <xf numFmtId="185" fontId="131" fillId="0" borderId="14" applyNumberFormat="0" applyFont="0" applyFill="0" applyBorder="0" applyAlignment="0">
      <alignment horizontal="center"/>
    </xf>
    <xf numFmtId="0" fontId="131" fillId="0" borderId="14" applyNumberFormat="0" applyFont="0" applyFill="0" applyBorder="0" applyAlignment="0">
      <alignment horizontal="center"/>
    </xf>
    <xf numFmtId="185" fontId="131" fillId="0" borderId="14" applyNumberFormat="0" applyFont="0" applyFill="0" applyBorder="0" applyAlignment="0">
      <alignment horizontal="center"/>
    </xf>
    <xf numFmtId="0" fontId="132" fillId="0" borderId="14" applyNumberFormat="0" applyFont="0" applyFill="0" applyBorder="0" applyAlignment="0">
      <alignment horizontal="center"/>
    </xf>
    <xf numFmtId="168" fontId="133" fillId="0" borderId="0"/>
    <xf numFmtId="0" fontId="134" fillId="0" borderId="0"/>
    <xf numFmtId="0" fontId="135" fillId="0" borderId="0"/>
    <xf numFmtId="0" fontId="135" fillId="0" borderId="0"/>
    <xf numFmtId="185" fontId="134" fillId="0" borderId="0"/>
    <xf numFmtId="185" fontId="134" fillId="0" borderId="0"/>
    <xf numFmtId="0" fontId="134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6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6" fillId="0" borderId="0"/>
    <xf numFmtId="0" fontId="206" fillId="0" borderId="0"/>
    <xf numFmtId="0" fontId="206" fillId="0" borderId="0"/>
    <xf numFmtId="0" fontId="2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06" fillId="0" borderId="0"/>
    <xf numFmtId="0" fontId="206" fillId="0" borderId="0"/>
    <xf numFmtId="0" fontId="206" fillId="0" borderId="0"/>
    <xf numFmtId="0" fontId="206" fillId="0" borderId="0"/>
    <xf numFmtId="0" fontId="208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0" fontId="2" fillId="0" borderId="0"/>
    <xf numFmtId="0" fontId="209" fillId="0" borderId="0"/>
    <xf numFmtId="0" fontId="137" fillId="0" borderId="0"/>
    <xf numFmtId="185" fontId="2" fillId="0" borderId="0"/>
    <xf numFmtId="185" fontId="2" fillId="0" borderId="0"/>
    <xf numFmtId="0" fontId="137" fillId="0" borderId="0"/>
    <xf numFmtId="0" fontId="2" fillId="0" borderId="0"/>
    <xf numFmtId="185" fontId="2" fillId="0" borderId="0"/>
    <xf numFmtId="0" fontId="136" fillId="0" borderId="0"/>
    <xf numFmtId="185" fontId="2" fillId="0" borderId="0"/>
    <xf numFmtId="0" fontId="209" fillId="0" borderId="0"/>
    <xf numFmtId="0" fontId="1" fillId="0" borderId="0"/>
    <xf numFmtId="0" fontId="5" fillId="0" borderId="0" applyFill="0"/>
    <xf numFmtId="185" fontId="2" fillId="0" borderId="0"/>
    <xf numFmtId="0" fontId="5" fillId="0" borderId="0" applyFill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5" fillId="0" borderId="0" applyFill="0"/>
    <xf numFmtId="0" fontId="2" fillId="0" borderId="0"/>
    <xf numFmtId="0" fontId="2" fillId="0" borderId="0"/>
    <xf numFmtId="0" fontId="2" fillId="0" borderId="0"/>
    <xf numFmtId="0" fontId="2" fillId="0" borderId="0" applyProtection="0"/>
    <xf numFmtId="185" fontId="2" fillId="0" borderId="0"/>
    <xf numFmtId="0" fontId="2" fillId="0" borderId="0"/>
    <xf numFmtId="0" fontId="2" fillId="0" borderId="0" applyProtection="0"/>
    <xf numFmtId="0" fontId="138" fillId="0" borderId="0">
      <alignment vertical="center"/>
    </xf>
    <xf numFmtId="0" fontId="2" fillId="0" borderId="0" applyProtection="0"/>
    <xf numFmtId="0" fontId="136" fillId="0" borderId="0"/>
    <xf numFmtId="0" fontId="2" fillId="0" borderId="0"/>
    <xf numFmtId="173" fontId="2" fillId="0" borderId="0"/>
    <xf numFmtId="185" fontId="2" fillId="0" borderId="0"/>
    <xf numFmtId="185" fontId="2" fillId="0" borderId="0"/>
    <xf numFmtId="17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185" fontId="138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10" fillId="0" borderId="0"/>
    <xf numFmtId="0" fontId="210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11" fillId="0" borderId="0"/>
    <xf numFmtId="0" fontId="12" fillId="0" borderId="0"/>
    <xf numFmtId="0" fontId="211" fillId="0" borderId="0"/>
    <xf numFmtId="0" fontId="21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6" fillId="0" borderId="0"/>
    <xf numFmtId="0" fontId="2" fillId="0" borderId="0"/>
    <xf numFmtId="0" fontId="1" fillId="0" borderId="0"/>
    <xf numFmtId="0" fontId="137" fillId="0" borderId="0"/>
    <xf numFmtId="0" fontId="138" fillId="0" borderId="0"/>
    <xf numFmtId="0" fontId="137" fillId="0" borderId="0"/>
    <xf numFmtId="185" fontId="1" fillId="0" borderId="0"/>
    <xf numFmtId="185" fontId="1" fillId="0" borderId="0"/>
    <xf numFmtId="0" fontId="212" fillId="0" borderId="0"/>
    <xf numFmtId="0" fontId="212" fillId="0" borderId="0"/>
    <xf numFmtId="0" fontId="206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09" fillId="0" borderId="0"/>
    <xf numFmtId="0" fontId="1" fillId="0" borderId="0"/>
    <xf numFmtId="0" fontId="2" fillId="0" borderId="0"/>
    <xf numFmtId="0" fontId="1" fillId="0" borderId="0"/>
    <xf numFmtId="0" fontId="136" fillId="0" borderId="0"/>
    <xf numFmtId="0" fontId="1" fillId="0" borderId="0"/>
    <xf numFmtId="0" fontId="136" fillId="0" borderId="0"/>
    <xf numFmtId="0" fontId="12" fillId="0" borderId="0"/>
    <xf numFmtId="0" fontId="136" fillId="0" borderId="0"/>
    <xf numFmtId="0" fontId="211" fillId="0" borderId="0"/>
    <xf numFmtId="0" fontId="211" fillId="0" borderId="0"/>
    <xf numFmtId="0" fontId="2" fillId="0" borderId="0"/>
    <xf numFmtId="0" fontId="209" fillId="0" borderId="0"/>
    <xf numFmtId="0" fontId="2" fillId="0" borderId="0"/>
    <xf numFmtId="0" fontId="2" fillId="0" borderId="0"/>
    <xf numFmtId="0" fontId="12" fillId="0" borderId="0"/>
    <xf numFmtId="0" fontId="206" fillId="0" borderId="0"/>
    <xf numFmtId="0" fontId="2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9" fillId="0" borderId="0"/>
    <xf numFmtId="0" fontId="1" fillId="0" borderId="0"/>
    <xf numFmtId="0" fontId="136" fillId="0" borderId="0"/>
    <xf numFmtId="0" fontId="1" fillId="0" borderId="0"/>
    <xf numFmtId="0" fontId="2" fillId="0" borderId="0"/>
    <xf numFmtId="185" fontId="2" fillId="0" borderId="0"/>
    <xf numFmtId="0" fontId="2" fillId="0" borderId="0"/>
    <xf numFmtId="185" fontId="2" fillId="0" borderId="0"/>
    <xf numFmtId="185" fontId="1" fillId="0" borderId="0"/>
    <xf numFmtId="0" fontId="209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9" fillId="0" borderId="0"/>
    <xf numFmtId="0" fontId="1" fillId="0" borderId="0"/>
    <xf numFmtId="0" fontId="136" fillId="0" borderId="0"/>
    <xf numFmtId="0" fontId="1" fillId="0" borderId="0"/>
    <xf numFmtId="0" fontId="2" fillId="0" borderId="0"/>
    <xf numFmtId="185" fontId="138" fillId="0" borderId="0"/>
    <xf numFmtId="185" fontId="1" fillId="0" borderId="0"/>
    <xf numFmtId="0" fontId="20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9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36" fillId="0" borderId="0"/>
    <xf numFmtId="0" fontId="136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0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19" borderId="57" applyNumberFormat="0" applyFont="0" applyAlignment="0" applyProtection="0"/>
    <xf numFmtId="0" fontId="2" fillId="19" borderId="57" applyNumberFormat="0" applyFont="0" applyAlignment="0" applyProtection="0"/>
    <xf numFmtId="0" fontId="2" fillId="19" borderId="57" applyNumberFormat="0" applyFont="0" applyAlignment="0" applyProtection="0"/>
    <xf numFmtId="185" fontId="2" fillId="19" borderId="57" applyNumberFormat="0" applyFont="0" applyAlignment="0" applyProtection="0"/>
    <xf numFmtId="0" fontId="2" fillId="19" borderId="57" applyNumberFormat="0" applyFont="0" applyAlignment="0" applyProtection="0"/>
    <xf numFmtId="185" fontId="2" fillId="19" borderId="57" applyNumberFormat="0" applyFont="0" applyAlignment="0" applyProtection="0"/>
    <xf numFmtId="0" fontId="2" fillId="19" borderId="57" applyNumberFormat="0" applyFont="0" applyAlignment="0" applyProtection="0"/>
    <xf numFmtId="185" fontId="2" fillId="19" borderId="57" applyNumberFormat="0" applyFont="0" applyAlignment="0" applyProtection="0"/>
    <xf numFmtId="0" fontId="2" fillId="19" borderId="57" applyNumberFormat="0" applyFont="0" applyAlignment="0" applyProtection="0"/>
    <xf numFmtId="185" fontId="2" fillId="19" borderId="57" applyNumberFormat="0" applyFont="0" applyAlignment="0" applyProtection="0"/>
    <xf numFmtId="0" fontId="2" fillId="19" borderId="57" applyNumberFormat="0" applyFont="0" applyAlignment="0" applyProtection="0"/>
    <xf numFmtId="185" fontId="2" fillId="19" borderId="57" applyNumberFormat="0" applyFont="0" applyAlignment="0" applyProtection="0"/>
    <xf numFmtId="0" fontId="2" fillId="19" borderId="57" applyNumberFormat="0" applyFont="0" applyAlignment="0" applyProtection="0"/>
    <xf numFmtId="185" fontId="2" fillId="19" borderId="57" applyNumberFormat="0" applyFont="0" applyAlignment="0" applyProtection="0"/>
    <xf numFmtId="0" fontId="2" fillId="19" borderId="57" applyNumberFormat="0" applyFont="0" applyAlignment="0" applyProtection="0"/>
    <xf numFmtId="0" fontId="2" fillId="19" borderId="57" applyNumberFormat="0" applyFont="0" applyAlignment="0" applyProtection="0"/>
    <xf numFmtId="0" fontId="2" fillId="19" borderId="57" applyNumberFormat="0" applyFont="0" applyAlignment="0" applyProtection="0"/>
    <xf numFmtId="0" fontId="2" fillId="19" borderId="57" applyNumberFormat="0" applyFont="0" applyAlignment="0" applyProtection="0"/>
    <xf numFmtId="0" fontId="2" fillId="19" borderId="57" applyNumberFormat="0" applyFont="0" applyAlignment="0" applyProtection="0"/>
    <xf numFmtId="3" fontId="139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0" fontId="140" fillId="25" borderId="21" applyNumberFormat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2" fillId="0" borderId="0" quotePrefix="1">
      <protection locked="0"/>
    </xf>
    <xf numFmtId="9" fontId="3" fillId="0" borderId="24" applyNumberFormat="0" applyBorder="0"/>
    <xf numFmtId="9" fontId="3" fillId="0" borderId="24" applyNumberFormat="0" applyBorder="0"/>
    <xf numFmtId="179" fontId="104" fillId="0" borderId="0" applyFill="0" applyBorder="0" applyAlignment="0"/>
    <xf numFmtId="179" fontId="105" fillId="0" borderId="0" applyFill="0" applyBorder="0" applyAlignment="0"/>
    <xf numFmtId="179" fontId="105" fillId="0" borderId="0" applyFill="0" applyBorder="0" applyAlignment="0"/>
    <xf numFmtId="179" fontId="104" fillId="0" borderId="0" applyFill="0" applyBorder="0" applyAlignment="0"/>
    <xf numFmtId="195" fontId="104" fillId="0" borderId="0" applyFill="0" applyBorder="0" applyAlignment="0"/>
    <xf numFmtId="195" fontId="105" fillId="0" borderId="0" applyFill="0" applyBorder="0" applyAlignment="0"/>
    <xf numFmtId="195" fontId="104" fillId="0" borderId="0" applyFill="0" applyBorder="0" applyAlignment="0"/>
    <xf numFmtId="179" fontId="104" fillId="0" borderId="0" applyFill="0" applyBorder="0" applyAlignment="0"/>
    <xf numFmtId="179" fontId="105" fillId="0" borderId="0" applyFill="0" applyBorder="0" applyAlignment="0"/>
    <xf numFmtId="179" fontId="105" fillId="0" borderId="0" applyFill="0" applyBorder="0" applyAlignment="0"/>
    <xf numFmtId="179" fontId="104" fillId="0" borderId="0" applyFill="0" applyBorder="0" applyAlignment="0"/>
    <xf numFmtId="199" fontId="104" fillId="0" borderId="0" applyFill="0" applyBorder="0" applyAlignment="0"/>
    <xf numFmtId="199" fontId="105" fillId="0" borderId="0" applyFill="0" applyBorder="0" applyAlignment="0"/>
    <xf numFmtId="199" fontId="104" fillId="0" borderId="0" applyFill="0" applyBorder="0" applyAlignment="0"/>
    <xf numFmtId="195" fontId="104" fillId="0" borderId="0" applyFill="0" applyBorder="0" applyAlignment="0"/>
    <xf numFmtId="195" fontId="105" fillId="0" borderId="0" applyFill="0" applyBorder="0" applyAlignment="0"/>
    <xf numFmtId="195" fontId="104" fillId="0" borderId="0" applyFill="0" applyBorder="0" applyAlignment="0"/>
    <xf numFmtId="0" fontId="141" fillId="0" borderId="0"/>
    <xf numFmtId="0" fontId="142" fillId="0" borderId="0"/>
    <xf numFmtId="185" fontId="141" fillId="0" borderId="0"/>
    <xf numFmtId="185" fontId="141" fillId="0" borderId="0"/>
    <xf numFmtId="0" fontId="141" fillId="0" borderId="0"/>
    <xf numFmtId="0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0" fontId="143" fillId="0" borderId="29">
      <alignment horizontal="center"/>
    </xf>
    <xf numFmtId="185" fontId="143" fillId="0" borderId="29">
      <alignment horizontal="center"/>
    </xf>
    <xf numFmtId="185" fontId="143" fillId="0" borderId="29">
      <alignment horizontal="center"/>
    </xf>
    <xf numFmtId="185" fontId="143" fillId="0" borderId="29">
      <alignment horizontal="center"/>
    </xf>
    <xf numFmtId="0" fontId="144" fillId="0" borderId="0" applyNumberFormat="0" applyFill="0" applyBorder="0" applyAlignment="0" applyProtection="0"/>
    <xf numFmtId="178" fontId="8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4" fillId="0" borderId="0" applyFont="0" applyFill="0" applyBorder="0" applyAlignment="0" applyProtection="0"/>
    <xf numFmtId="4" fontId="13" fillId="8" borderId="21" applyNumberFormat="0" applyProtection="0">
      <alignment horizontal="right" vertical="center"/>
    </xf>
    <xf numFmtId="4" fontId="13" fillId="8" borderId="21" applyNumberFormat="0" applyProtection="0">
      <alignment horizontal="right" vertical="center"/>
    </xf>
    <xf numFmtId="4" fontId="13" fillId="8" borderId="21" applyNumberFormat="0" applyProtection="0">
      <alignment horizontal="right" vertical="center"/>
    </xf>
    <xf numFmtId="0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0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185" fontId="2" fillId="9" borderId="21" applyNumberFormat="0" applyProtection="0">
      <alignment horizontal="left" vertical="center" indent="1"/>
    </xf>
    <xf numFmtId="0" fontId="117" fillId="23" borderId="0" applyNumberFormat="0" applyBorder="0" applyAlignment="0" applyProtection="0"/>
    <xf numFmtId="0" fontId="140" fillId="17" borderId="21" applyNumberFormat="0" applyAlignment="0" applyProtection="0"/>
    <xf numFmtId="0" fontId="2" fillId="0" borderId="0"/>
    <xf numFmtId="0" fontId="104" fillId="0" borderId="0"/>
    <xf numFmtId="0" fontId="105" fillId="0" borderId="0"/>
    <xf numFmtId="0" fontId="105" fillId="0" borderId="0"/>
    <xf numFmtId="185" fontId="104" fillId="0" borderId="0"/>
    <xf numFmtId="185" fontId="104" fillId="0" borderId="0"/>
    <xf numFmtId="185" fontId="104" fillId="0" borderId="0"/>
    <xf numFmtId="178" fontId="8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4" fillId="0" borderId="0" applyFont="0" applyFill="0" applyBorder="0" applyAlignment="0" applyProtection="0"/>
    <xf numFmtId="178" fontId="8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127" fillId="0" borderId="0"/>
    <xf numFmtId="0" fontId="128" fillId="0" borderId="0"/>
    <xf numFmtId="185" fontId="127" fillId="0" borderId="0"/>
    <xf numFmtId="185" fontId="127" fillId="0" borderId="0"/>
    <xf numFmtId="0" fontId="127" fillId="0" borderId="0"/>
    <xf numFmtId="207" fontId="145" fillId="0" borderId="15">
      <alignment horizontal="right" vertical="center"/>
    </xf>
    <xf numFmtId="207" fontId="145" fillId="0" borderId="15">
      <alignment horizontal="right" vertical="center"/>
    </xf>
    <xf numFmtId="207" fontId="145" fillId="0" borderId="15">
      <alignment horizontal="right" vertical="center"/>
    </xf>
    <xf numFmtId="49" fontId="13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116" fillId="0" borderId="0" applyNumberFormat="0" applyFill="0" applyBorder="0" applyAlignment="0" applyProtection="0"/>
    <xf numFmtId="210" fontId="145" fillId="0" borderId="15">
      <alignment horizontal="center"/>
    </xf>
    <xf numFmtId="0" fontId="85" fillId="0" borderId="0" applyNumberFormat="0" applyFill="0" applyBorder="0" applyAlignment="0" applyProtection="0"/>
    <xf numFmtId="210" fontId="145" fillId="0" borderId="15">
      <alignment horizontal="center"/>
    </xf>
    <xf numFmtId="185" fontId="85" fillId="0" borderId="0" applyNumberFormat="0" applyFill="0" applyBorder="0" applyAlignment="0" applyProtection="0"/>
    <xf numFmtId="210" fontId="145" fillId="0" borderId="15">
      <alignment horizontal="center"/>
    </xf>
    <xf numFmtId="185" fontId="85" fillId="0" borderId="0" applyNumberFormat="0" applyFill="0" applyBorder="0" applyAlignment="0" applyProtection="0"/>
    <xf numFmtId="210" fontId="145" fillId="0" borderId="15">
      <alignment horizontal="center"/>
    </xf>
    <xf numFmtId="185" fontId="85" fillId="0" borderId="0" applyNumberFormat="0" applyFill="0" applyBorder="0" applyAlignment="0" applyProtection="0"/>
    <xf numFmtId="210" fontId="145" fillId="0" borderId="15">
      <alignment horizontal="center"/>
    </xf>
    <xf numFmtId="210" fontId="145" fillId="0" borderId="15">
      <alignment horizontal="center"/>
    </xf>
    <xf numFmtId="210" fontId="145" fillId="0" borderId="15">
      <alignment horizontal="center"/>
    </xf>
    <xf numFmtId="210" fontId="145" fillId="0" borderId="15">
      <alignment horizontal="center"/>
    </xf>
    <xf numFmtId="210" fontId="145" fillId="0" borderId="15">
      <alignment horizontal="center"/>
    </xf>
    <xf numFmtId="0" fontId="146" fillId="0" borderId="62"/>
    <xf numFmtId="0" fontId="147" fillId="0" borderId="62"/>
    <xf numFmtId="0" fontId="146" fillId="0" borderId="62"/>
    <xf numFmtId="185" fontId="147" fillId="0" borderId="62"/>
    <xf numFmtId="185" fontId="147" fillId="0" borderId="62"/>
    <xf numFmtId="0" fontId="147" fillId="0" borderId="62"/>
    <xf numFmtId="0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40" fontId="14" fillId="0" borderId="0"/>
    <xf numFmtId="40" fontId="205" fillId="0" borderId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63" applyNumberFormat="0" applyFill="0" applyAlignment="0" applyProtection="0"/>
    <xf numFmtId="0" fontId="151" fillId="0" borderId="59" applyNumberFormat="0" applyFill="0" applyAlignment="0" applyProtection="0"/>
    <xf numFmtId="0" fontId="152" fillId="0" borderId="64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65" applyNumberFormat="0" applyFill="0" applyAlignment="0" applyProtection="0"/>
    <xf numFmtId="0" fontId="129" fillId="0" borderId="66" applyNumberFormat="0" applyAlignment="0">
      <alignment horizontal="center"/>
    </xf>
    <xf numFmtId="185" fontId="129" fillId="0" borderId="66" applyNumberFormat="0" applyAlignment="0">
      <alignment horizontal="center"/>
    </xf>
    <xf numFmtId="185" fontId="129" fillId="0" borderId="66" applyNumberFormat="0" applyAlignment="0">
      <alignment horizontal="center"/>
    </xf>
    <xf numFmtId="185" fontId="129" fillId="0" borderId="66" applyNumberFormat="0" applyAlignment="0">
      <alignment horizontal="center"/>
    </xf>
    <xf numFmtId="0" fontId="154" fillId="0" borderId="0">
      <alignment horizontal="centerContinuous"/>
    </xf>
    <xf numFmtId="0" fontId="155" fillId="0" borderId="0">
      <alignment horizontal="centerContinuous"/>
    </xf>
    <xf numFmtId="185" fontId="154" fillId="0" borderId="0">
      <alignment horizontal="centerContinuous"/>
    </xf>
    <xf numFmtId="185" fontId="154" fillId="0" borderId="0">
      <alignment horizontal="centerContinuous"/>
    </xf>
    <xf numFmtId="0" fontId="154" fillId="0" borderId="0">
      <alignment horizontal="centerContinuous"/>
    </xf>
    <xf numFmtId="0" fontId="156" fillId="0" borderId="0">
      <alignment horizontal="centerContinuous"/>
    </xf>
    <xf numFmtId="0" fontId="157" fillId="0" borderId="0">
      <alignment horizontal="centerContinuous"/>
    </xf>
    <xf numFmtId="185" fontId="156" fillId="0" borderId="0">
      <alignment horizontal="centerContinuous"/>
    </xf>
    <xf numFmtId="185" fontId="156" fillId="0" borderId="0">
      <alignment horizontal="centerContinuous"/>
    </xf>
    <xf numFmtId="0" fontId="156" fillId="0" borderId="0">
      <alignment horizontal="centerContinuous"/>
    </xf>
    <xf numFmtId="0" fontId="158" fillId="0" borderId="0"/>
    <xf numFmtId="0" fontId="159" fillId="0" borderId="0"/>
    <xf numFmtId="185" fontId="158" fillId="0" borderId="0"/>
    <xf numFmtId="185" fontId="158" fillId="0" borderId="0"/>
    <xf numFmtId="0" fontId="158" fillId="0" borderId="0"/>
    <xf numFmtId="0" fontId="110" fillId="39" borderId="56" applyNumberFormat="0" applyAlignment="0" applyProtection="0"/>
    <xf numFmtId="209" fontId="145" fillId="0" borderId="0"/>
    <xf numFmtId="211" fontId="145" fillId="0" borderId="14"/>
    <xf numFmtId="211" fontId="145" fillId="0" borderId="14"/>
    <xf numFmtId="211" fontId="145" fillId="0" borderId="14"/>
    <xf numFmtId="211" fontId="145" fillId="0" borderId="14"/>
    <xf numFmtId="0" fontId="160" fillId="0" borderId="0"/>
    <xf numFmtId="185" fontId="160" fillId="0" borderId="0"/>
    <xf numFmtId="185" fontId="160" fillId="0" borderId="0"/>
    <xf numFmtId="185" fontId="160" fillId="0" borderId="0"/>
    <xf numFmtId="0" fontId="160" fillId="0" borderId="0"/>
    <xf numFmtId="185" fontId="160" fillId="0" borderId="0"/>
    <xf numFmtId="185" fontId="160" fillId="0" borderId="0"/>
    <xf numFmtId="185" fontId="160" fillId="0" borderId="0"/>
    <xf numFmtId="0" fontId="161" fillId="40" borderId="14">
      <alignment horizontal="left" vertical="center"/>
    </xf>
    <xf numFmtId="0" fontId="161" fillId="40" borderId="14">
      <alignment horizontal="left" vertical="center"/>
    </xf>
    <xf numFmtId="185" fontId="161" fillId="40" borderId="14">
      <alignment horizontal="left" vertical="center"/>
    </xf>
    <xf numFmtId="0" fontId="161" fillId="40" borderId="14">
      <alignment horizontal="left" vertical="center"/>
    </xf>
    <xf numFmtId="185" fontId="161" fillId="40" borderId="14">
      <alignment horizontal="left" vertical="center"/>
    </xf>
    <xf numFmtId="0" fontId="161" fillId="40" borderId="14">
      <alignment horizontal="left" vertical="center"/>
    </xf>
    <xf numFmtId="185" fontId="161" fillId="40" borderId="14">
      <alignment horizontal="left" vertical="center"/>
    </xf>
    <xf numFmtId="175" fontId="162" fillId="0" borderId="11">
      <alignment horizontal="left" vertical="top"/>
    </xf>
    <xf numFmtId="175" fontId="162" fillId="0" borderId="11">
      <alignment horizontal="left" vertical="top"/>
    </xf>
    <xf numFmtId="175" fontId="162" fillId="0" borderId="11">
      <alignment horizontal="left" vertical="top"/>
    </xf>
    <xf numFmtId="175" fontId="162" fillId="0" borderId="11">
      <alignment horizontal="left" vertical="top"/>
    </xf>
    <xf numFmtId="175" fontId="162" fillId="0" borderId="11">
      <alignment horizontal="left" vertical="top"/>
    </xf>
    <xf numFmtId="175" fontId="162" fillId="0" borderId="11">
      <alignment horizontal="left" vertical="top"/>
    </xf>
    <xf numFmtId="175" fontId="162" fillId="0" borderId="11">
      <alignment horizontal="left" vertical="top"/>
    </xf>
    <xf numFmtId="175" fontId="162" fillId="0" borderId="11">
      <alignment horizontal="left" vertical="top"/>
    </xf>
    <xf numFmtId="175" fontId="163" fillId="0" borderId="52">
      <alignment horizontal="left" vertical="top"/>
    </xf>
    <xf numFmtId="175" fontId="163" fillId="0" borderId="52">
      <alignment horizontal="left" vertical="top"/>
    </xf>
    <xf numFmtId="175" fontId="163" fillId="0" borderId="52">
      <alignment horizontal="left" vertical="top"/>
    </xf>
    <xf numFmtId="0" fontId="164" fillId="0" borderId="52">
      <alignment horizontal="left" vertical="center"/>
    </xf>
    <xf numFmtId="185" fontId="164" fillId="0" borderId="52">
      <alignment horizontal="left" vertical="center"/>
    </xf>
    <xf numFmtId="185" fontId="164" fillId="0" borderId="52">
      <alignment horizontal="left" vertical="center"/>
    </xf>
    <xf numFmtId="185" fontId="164" fillId="0" borderId="52">
      <alignment horizontal="left" vertical="center"/>
    </xf>
    <xf numFmtId="0" fontId="99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85" fontId="165" fillId="0" borderId="0" applyNumberFormat="0" applyFill="0" applyBorder="0" applyAlignment="0" applyProtection="0"/>
    <xf numFmtId="185" fontId="165" fillId="0" borderId="0" applyNumberFormat="0" applyFill="0" applyBorder="0" applyAlignment="0" applyProtection="0"/>
    <xf numFmtId="185" fontId="165" fillId="0" borderId="0" applyNumberFormat="0" applyFill="0" applyBorder="0" applyAlignment="0" applyProtection="0"/>
    <xf numFmtId="0" fontId="166" fillId="0" borderId="0" applyFont="0" applyFill="0" applyBorder="0" applyAlignment="0" applyProtection="0"/>
    <xf numFmtId="0" fontId="166" fillId="0" borderId="0" applyFont="0" applyFill="0" applyBorder="0" applyAlignment="0" applyProtection="0"/>
    <xf numFmtId="0" fontId="10" fillId="0" borderId="0">
      <alignment vertical="center"/>
    </xf>
    <xf numFmtId="9" fontId="167" fillId="0" borderId="0" applyFont="0" applyFill="0" applyBorder="0" applyAlignment="0" applyProtection="0"/>
    <xf numFmtId="0" fontId="104" fillId="0" borderId="0"/>
    <xf numFmtId="0" fontId="105" fillId="0" borderId="0"/>
    <xf numFmtId="0" fontId="105" fillId="0" borderId="0"/>
    <xf numFmtId="185" fontId="104" fillId="0" borderId="0"/>
    <xf numFmtId="185" fontId="104" fillId="0" borderId="0"/>
    <xf numFmtId="185" fontId="104" fillId="0" borderId="0"/>
    <xf numFmtId="0" fontId="104" fillId="0" borderId="0"/>
    <xf numFmtId="0" fontId="105" fillId="0" borderId="0"/>
    <xf numFmtId="0" fontId="105" fillId="0" borderId="0"/>
    <xf numFmtId="185" fontId="104" fillId="0" borderId="0"/>
    <xf numFmtId="185" fontId="104" fillId="0" borderId="0"/>
    <xf numFmtId="185" fontId="104" fillId="0" borderId="0"/>
    <xf numFmtId="0" fontId="104" fillId="0" borderId="0"/>
    <xf numFmtId="0" fontId="105" fillId="0" borderId="0"/>
    <xf numFmtId="0" fontId="105" fillId="0" borderId="0"/>
    <xf numFmtId="185" fontId="104" fillId="0" borderId="0"/>
    <xf numFmtId="185" fontId="104" fillId="0" borderId="0"/>
    <xf numFmtId="185" fontId="104" fillId="0" borderId="0"/>
    <xf numFmtId="0" fontId="104" fillId="0" borderId="0"/>
    <xf numFmtId="0" fontId="105" fillId="0" borderId="0"/>
    <xf numFmtId="0" fontId="105" fillId="0" borderId="0"/>
    <xf numFmtId="185" fontId="104" fillId="0" borderId="0"/>
    <xf numFmtId="185" fontId="104" fillId="0" borderId="0"/>
    <xf numFmtId="185" fontId="104" fillId="0" borderId="0"/>
    <xf numFmtId="0" fontId="104" fillId="0" borderId="0"/>
    <xf numFmtId="0" fontId="105" fillId="0" borderId="0"/>
    <xf numFmtId="0" fontId="105" fillId="0" borderId="0"/>
    <xf numFmtId="185" fontId="104" fillId="0" borderId="0"/>
    <xf numFmtId="185" fontId="104" fillId="0" borderId="0"/>
    <xf numFmtId="185" fontId="104" fillId="0" borderId="0"/>
    <xf numFmtId="0" fontId="104" fillId="0" borderId="0"/>
    <xf numFmtId="0" fontId="105" fillId="0" borderId="0"/>
    <xf numFmtId="0" fontId="105" fillId="0" borderId="0"/>
    <xf numFmtId="185" fontId="104" fillId="0" borderId="0"/>
    <xf numFmtId="185" fontId="104" fillId="0" borderId="0"/>
    <xf numFmtId="185" fontId="104" fillId="0" borderId="0"/>
    <xf numFmtId="0" fontId="104" fillId="0" borderId="0"/>
    <xf numFmtId="0" fontId="105" fillId="0" borderId="0"/>
    <xf numFmtId="0" fontId="105" fillId="0" borderId="0"/>
    <xf numFmtId="185" fontId="104" fillId="0" borderId="0"/>
    <xf numFmtId="185" fontId="104" fillId="0" borderId="0"/>
    <xf numFmtId="185" fontId="104" fillId="0" borderId="0"/>
    <xf numFmtId="0" fontId="104" fillId="0" borderId="0"/>
    <xf numFmtId="0" fontId="105" fillId="0" borderId="0"/>
    <xf numFmtId="0" fontId="105" fillId="0" borderId="0"/>
    <xf numFmtId="185" fontId="104" fillId="0" borderId="0"/>
    <xf numFmtId="185" fontId="104" fillId="0" borderId="0"/>
    <xf numFmtId="185" fontId="104" fillId="0" borderId="0"/>
    <xf numFmtId="178" fontId="168" fillId="0" borderId="0" applyFont="0" applyFill="0" applyBorder="0" applyAlignment="0" applyProtection="0"/>
    <xf numFmtId="180" fontId="168" fillId="0" borderId="0" applyFont="0" applyFill="0" applyBorder="0" applyAlignment="0" applyProtection="0"/>
    <xf numFmtId="212" fontId="134" fillId="0" borderId="0" applyFont="0" applyFill="0" applyBorder="0" applyAlignment="0" applyProtection="0"/>
    <xf numFmtId="213" fontId="134" fillId="0" borderId="0" applyFont="0" applyFill="0" applyBorder="0" applyAlignment="0" applyProtection="0"/>
    <xf numFmtId="0" fontId="169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185" fontId="169" fillId="0" borderId="0">
      <alignment vertical="center"/>
    </xf>
    <xf numFmtId="185" fontId="169" fillId="0" borderId="0">
      <alignment vertical="center"/>
    </xf>
    <xf numFmtId="185" fontId="169" fillId="0" borderId="0">
      <alignment vertical="center"/>
    </xf>
    <xf numFmtId="185" fontId="169" fillId="0" borderId="0">
      <alignment vertical="center"/>
    </xf>
    <xf numFmtId="0" fontId="63" fillId="0" borderId="0"/>
    <xf numFmtId="0" fontId="171" fillId="27" borderId="0" applyNumberFormat="0" applyBorder="0" applyAlignment="0" applyProtection="0">
      <alignment vertical="center"/>
    </xf>
    <xf numFmtId="0" fontId="172" fillId="27" borderId="0" applyNumberFormat="0" applyBorder="0" applyAlignment="0" applyProtection="0">
      <alignment vertical="center"/>
    </xf>
    <xf numFmtId="185" fontId="171" fillId="27" borderId="0" applyNumberFormat="0" applyBorder="0" applyAlignment="0" applyProtection="0">
      <alignment vertical="center"/>
    </xf>
    <xf numFmtId="185" fontId="171" fillId="27" borderId="0" applyNumberFormat="0" applyBorder="0" applyAlignment="0" applyProtection="0">
      <alignment vertical="center"/>
    </xf>
    <xf numFmtId="185" fontId="171" fillId="27" borderId="0" applyNumberFormat="0" applyBorder="0" applyAlignment="0" applyProtection="0">
      <alignment vertical="center"/>
    </xf>
    <xf numFmtId="0" fontId="90" fillId="19" borderId="57" applyNumberFormat="0" applyFont="0" applyAlignment="0" applyProtection="0">
      <alignment vertical="center"/>
    </xf>
    <xf numFmtId="0" fontId="2" fillId="19" borderId="57" applyNumberFormat="0" applyFont="0" applyAlignment="0" applyProtection="0">
      <alignment vertical="center"/>
    </xf>
    <xf numFmtId="0" fontId="2" fillId="19" borderId="57" applyNumberFormat="0" applyFont="0" applyAlignment="0" applyProtection="0">
      <alignment vertical="center"/>
    </xf>
    <xf numFmtId="185" fontId="2" fillId="19" borderId="57" applyNumberFormat="0" applyFont="0" applyAlignment="0" applyProtection="0">
      <alignment vertical="center"/>
    </xf>
    <xf numFmtId="0" fontId="2" fillId="19" borderId="57" applyNumberFormat="0" applyFont="0" applyAlignment="0" applyProtection="0">
      <alignment vertical="center"/>
    </xf>
    <xf numFmtId="185" fontId="2" fillId="19" borderId="57" applyNumberFormat="0" applyFont="0" applyAlignment="0" applyProtection="0">
      <alignment vertical="center"/>
    </xf>
    <xf numFmtId="0" fontId="2" fillId="19" borderId="57" applyNumberFormat="0" applyFont="0" applyAlignment="0" applyProtection="0">
      <alignment vertical="center"/>
    </xf>
    <xf numFmtId="185" fontId="2" fillId="19" borderId="57" applyNumberFormat="0" applyFont="0" applyAlignment="0" applyProtection="0">
      <alignment vertical="center"/>
    </xf>
    <xf numFmtId="0" fontId="90" fillId="19" borderId="57" applyNumberFormat="0" applyFont="0" applyAlignment="0" applyProtection="0">
      <alignment vertical="center"/>
    </xf>
    <xf numFmtId="185" fontId="90" fillId="19" borderId="57" applyNumberFormat="0" applyFont="0" applyAlignment="0" applyProtection="0">
      <alignment vertical="center"/>
    </xf>
    <xf numFmtId="0" fontId="90" fillId="19" borderId="57" applyNumberFormat="0" applyFont="0" applyAlignment="0" applyProtection="0">
      <alignment vertical="center"/>
    </xf>
    <xf numFmtId="185" fontId="90" fillId="19" borderId="57" applyNumberFormat="0" applyFont="0" applyAlignment="0" applyProtection="0">
      <alignment vertical="center"/>
    </xf>
    <xf numFmtId="0" fontId="90" fillId="19" borderId="57" applyNumberFormat="0" applyFont="0" applyAlignment="0" applyProtection="0">
      <alignment vertical="center"/>
    </xf>
    <xf numFmtId="185" fontId="90" fillId="19" borderId="57" applyNumberFormat="0" applyFont="0" applyAlignment="0" applyProtection="0">
      <alignment vertical="center"/>
    </xf>
    <xf numFmtId="178" fontId="101" fillId="0" borderId="0" applyFont="0" applyFill="0" applyBorder="0" applyAlignment="0" applyProtection="0"/>
    <xf numFmtId="180" fontId="101" fillId="0" borderId="0" applyFont="0" applyFill="0" applyBorder="0" applyAlignment="0" applyProtection="0"/>
    <xf numFmtId="0" fontId="173" fillId="0" borderId="65" applyNumberFormat="0" applyFill="0" applyAlignment="0" applyProtection="0">
      <alignment vertical="center"/>
    </xf>
    <xf numFmtId="0" fontId="173" fillId="0" borderId="65" applyNumberFormat="0" applyFill="0" applyAlignment="0" applyProtection="0">
      <alignment vertical="center"/>
    </xf>
    <xf numFmtId="0" fontId="173" fillId="0" borderId="65" applyNumberFormat="0" applyFill="0" applyAlignment="0" applyProtection="0">
      <alignment vertical="center"/>
    </xf>
    <xf numFmtId="185" fontId="173" fillId="0" borderId="65" applyNumberFormat="0" applyFill="0" applyAlignment="0" applyProtection="0">
      <alignment vertical="center"/>
    </xf>
    <xf numFmtId="0" fontId="173" fillId="0" borderId="65" applyNumberFormat="0" applyFill="0" applyAlignment="0" applyProtection="0">
      <alignment vertical="center"/>
    </xf>
    <xf numFmtId="185" fontId="173" fillId="0" borderId="65" applyNumberFormat="0" applyFill="0" applyAlignment="0" applyProtection="0">
      <alignment vertical="center"/>
    </xf>
    <xf numFmtId="0" fontId="174" fillId="0" borderId="65" applyNumberFormat="0" applyFill="0" applyAlignment="0" applyProtection="0">
      <alignment vertical="center"/>
    </xf>
    <xf numFmtId="185" fontId="173" fillId="0" borderId="65" applyNumberFormat="0" applyFill="0" applyAlignment="0" applyProtection="0">
      <alignment vertical="center"/>
    </xf>
    <xf numFmtId="0" fontId="175" fillId="22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185" fontId="175" fillId="22" borderId="0" applyNumberFormat="0" applyBorder="0" applyAlignment="0" applyProtection="0">
      <alignment vertical="center"/>
    </xf>
    <xf numFmtId="185" fontId="175" fillId="22" borderId="0" applyNumberFormat="0" applyBorder="0" applyAlignment="0" applyProtection="0">
      <alignment vertical="center"/>
    </xf>
    <xf numFmtId="185" fontId="175" fillId="22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/>
    <xf numFmtId="185" fontId="100" fillId="22" borderId="0" applyNumberFormat="0" applyBorder="0" applyAlignment="0" applyProtection="0"/>
    <xf numFmtId="185" fontId="100" fillId="22" borderId="0" applyNumberFormat="0" applyBorder="0" applyAlignment="0" applyProtection="0"/>
    <xf numFmtId="185" fontId="100" fillId="22" borderId="0" applyNumberFormat="0" applyBorder="0" applyAlignment="0" applyProtection="0"/>
    <xf numFmtId="0" fontId="178" fillId="23" borderId="0" applyNumberFormat="0" applyBorder="0" applyAlignment="0" applyProtection="0">
      <alignment vertical="center"/>
    </xf>
    <xf numFmtId="0" fontId="179" fillId="23" borderId="0" applyNumberFormat="0" applyBorder="0" applyAlignment="0" applyProtection="0">
      <alignment vertical="center"/>
    </xf>
    <xf numFmtId="185" fontId="178" fillId="23" borderId="0" applyNumberFormat="0" applyBorder="0" applyAlignment="0" applyProtection="0">
      <alignment vertical="center"/>
    </xf>
    <xf numFmtId="185" fontId="178" fillId="23" borderId="0" applyNumberFormat="0" applyBorder="0" applyAlignment="0" applyProtection="0">
      <alignment vertical="center"/>
    </xf>
    <xf numFmtId="185" fontId="178" fillId="23" borderId="0" applyNumberFormat="0" applyBorder="0" applyAlignment="0" applyProtection="0">
      <alignment vertical="center"/>
    </xf>
    <xf numFmtId="0" fontId="117" fillId="23" borderId="0" applyNumberFormat="0" applyBorder="0" applyAlignment="0" applyProtection="0"/>
    <xf numFmtId="185" fontId="117" fillId="23" borderId="0" applyNumberFormat="0" applyBorder="0" applyAlignment="0" applyProtection="0"/>
    <xf numFmtId="185" fontId="117" fillId="23" borderId="0" applyNumberFormat="0" applyBorder="0" applyAlignment="0" applyProtection="0"/>
    <xf numFmtId="185" fontId="117" fillId="23" borderId="0" applyNumberFormat="0" applyBorder="0" applyAlignment="0" applyProtection="0"/>
    <xf numFmtId="0" fontId="138" fillId="0" borderId="0">
      <alignment vertical="center"/>
    </xf>
    <xf numFmtId="0" fontId="138" fillId="0" borderId="0">
      <alignment vertical="center"/>
    </xf>
    <xf numFmtId="0" fontId="138" fillId="0" borderId="0"/>
    <xf numFmtId="178" fontId="2" fillId="0" borderId="0" applyFont="0" applyFill="0" applyBorder="0" applyAlignment="0" applyProtection="0"/>
    <xf numFmtId="0" fontId="2" fillId="0" borderId="0"/>
    <xf numFmtId="0" fontId="180" fillId="0" borderId="0" applyNumberFormat="0" applyFill="0" applyBorder="0" applyAlignment="0" applyProtection="0">
      <alignment vertical="center"/>
    </xf>
    <xf numFmtId="0" fontId="181" fillId="0" borderId="58" applyNumberFormat="0" applyFill="0" applyAlignment="0" applyProtection="0">
      <alignment vertical="center"/>
    </xf>
    <xf numFmtId="0" fontId="182" fillId="0" borderId="58" applyNumberFormat="0" applyFill="0" applyAlignment="0" applyProtection="0">
      <alignment vertical="center"/>
    </xf>
    <xf numFmtId="185" fontId="181" fillId="0" borderId="58" applyNumberFormat="0" applyFill="0" applyAlignment="0" applyProtection="0">
      <alignment vertical="center"/>
    </xf>
    <xf numFmtId="185" fontId="181" fillId="0" borderId="58" applyNumberFormat="0" applyFill="0" applyAlignment="0" applyProtection="0">
      <alignment vertical="center"/>
    </xf>
    <xf numFmtId="185" fontId="181" fillId="0" borderId="58" applyNumberFormat="0" applyFill="0" applyAlignment="0" applyProtection="0">
      <alignment vertical="center"/>
    </xf>
    <xf numFmtId="0" fontId="183" fillId="0" borderId="59" applyNumberFormat="0" applyFill="0" applyAlignment="0" applyProtection="0">
      <alignment vertical="center"/>
    </xf>
    <xf numFmtId="0" fontId="184" fillId="0" borderId="59" applyNumberFormat="0" applyFill="0" applyAlignment="0" applyProtection="0">
      <alignment vertical="center"/>
    </xf>
    <xf numFmtId="185" fontId="183" fillId="0" borderId="59" applyNumberFormat="0" applyFill="0" applyAlignment="0" applyProtection="0">
      <alignment vertical="center"/>
    </xf>
    <xf numFmtId="185" fontId="183" fillId="0" borderId="59" applyNumberFormat="0" applyFill="0" applyAlignment="0" applyProtection="0">
      <alignment vertical="center"/>
    </xf>
    <xf numFmtId="185" fontId="183" fillId="0" borderId="59" applyNumberFormat="0" applyFill="0" applyAlignment="0" applyProtection="0">
      <alignment vertical="center"/>
    </xf>
    <xf numFmtId="0" fontId="185" fillId="0" borderId="60" applyNumberFormat="0" applyFill="0" applyAlignment="0" applyProtection="0">
      <alignment vertical="center"/>
    </xf>
    <xf numFmtId="0" fontId="186" fillId="0" borderId="60" applyNumberFormat="0" applyFill="0" applyAlignment="0" applyProtection="0">
      <alignment vertical="center"/>
    </xf>
    <xf numFmtId="185" fontId="185" fillId="0" borderId="60" applyNumberFormat="0" applyFill="0" applyAlignment="0" applyProtection="0">
      <alignment vertical="center"/>
    </xf>
    <xf numFmtId="185" fontId="185" fillId="0" borderId="60" applyNumberFormat="0" applyFill="0" applyAlignment="0" applyProtection="0">
      <alignment vertical="center"/>
    </xf>
    <xf numFmtId="185" fontId="185" fillId="0" borderId="60" applyNumberFormat="0" applyFill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185" fontId="185" fillId="0" borderId="0" applyNumberFormat="0" applyFill="0" applyBorder="0" applyAlignment="0" applyProtection="0">
      <alignment vertical="center"/>
    </xf>
    <xf numFmtId="185" fontId="185" fillId="0" borderId="0" applyNumberFormat="0" applyFill="0" applyBorder="0" applyAlignment="0" applyProtection="0">
      <alignment vertical="center"/>
    </xf>
    <xf numFmtId="185" fontId="185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185" fontId="180" fillId="0" borderId="0" applyNumberFormat="0" applyFill="0" applyBorder="0" applyAlignment="0" applyProtection="0">
      <alignment vertical="center"/>
    </xf>
    <xf numFmtId="185" fontId="180" fillId="0" borderId="0" applyNumberFormat="0" applyFill="0" applyBorder="0" applyAlignment="0" applyProtection="0">
      <alignment vertical="center"/>
    </xf>
    <xf numFmtId="185" fontId="180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39" borderId="56" applyNumberFormat="0" applyAlignment="0" applyProtection="0">
      <alignment vertical="center"/>
    </xf>
    <xf numFmtId="0" fontId="190" fillId="39" borderId="56" applyNumberFormat="0" applyAlignment="0" applyProtection="0">
      <alignment vertical="center"/>
    </xf>
    <xf numFmtId="185" fontId="189" fillId="39" borderId="56" applyNumberFormat="0" applyAlignment="0" applyProtection="0">
      <alignment vertical="center"/>
    </xf>
    <xf numFmtId="185" fontId="189" fillId="39" borderId="56" applyNumberFormat="0" applyAlignment="0" applyProtection="0">
      <alignment vertical="center"/>
    </xf>
    <xf numFmtId="185" fontId="189" fillId="39" borderId="56" applyNumberFormat="0" applyAlignment="0" applyProtection="0">
      <alignment vertical="center"/>
    </xf>
    <xf numFmtId="0" fontId="191" fillId="25" borderId="54" applyNumberFormat="0" applyAlignment="0" applyProtection="0">
      <alignment vertical="center"/>
    </xf>
    <xf numFmtId="0" fontId="191" fillId="25" borderId="54" applyNumberFormat="0" applyAlignment="0" applyProtection="0">
      <alignment vertical="center"/>
    </xf>
    <xf numFmtId="0" fontId="191" fillId="25" borderId="54" applyNumberFormat="0" applyAlignment="0" applyProtection="0">
      <alignment vertical="center"/>
    </xf>
    <xf numFmtId="185" fontId="191" fillId="25" borderId="54" applyNumberFormat="0" applyAlignment="0" applyProtection="0">
      <alignment vertical="center"/>
    </xf>
    <xf numFmtId="0" fontId="191" fillId="25" borderId="54" applyNumberFormat="0" applyAlignment="0" applyProtection="0">
      <alignment vertical="center"/>
    </xf>
    <xf numFmtId="185" fontId="191" fillId="25" borderId="54" applyNumberFormat="0" applyAlignment="0" applyProtection="0">
      <alignment vertical="center"/>
    </xf>
    <xf numFmtId="0" fontId="191" fillId="25" borderId="54" applyNumberFormat="0" applyAlignment="0" applyProtection="0">
      <alignment vertical="center"/>
    </xf>
    <xf numFmtId="185" fontId="191" fillId="25" borderId="54" applyNumberFormat="0" applyAlignment="0" applyProtection="0">
      <alignment vertical="center"/>
    </xf>
    <xf numFmtId="0" fontId="192" fillId="25" borderId="54" applyNumberFormat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185" fontId="195" fillId="0" borderId="0" applyNumberFormat="0" applyFill="0" applyBorder="0" applyAlignment="0" applyProtection="0">
      <alignment vertical="center"/>
    </xf>
    <xf numFmtId="185" fontId="195" fillId="0" borderId="0" applyNumberFormat="0" applyFill="0" applyBorder="0" applyAlignment="0" applyProtection="0">
      <alignment vertical="center"/>
    </xf>
    <xf numFmtId="185" fontId="195" fillId="0" borderId="0" applyNumberFormat="0" applyFill="0" applyBorder="0" applyAlignment="0" applyProtection="0">
      <alignment vertical="center"/>
    </xf>
    <xf numFmtId="177" fontId="101" fillId="0" borderId="0" applyFont="0" applyFill="0" applyBorder="0" applyAlignment="0" applyProtection="0"/>
    <xf numFmtId="176" fontId="197" fillId="0" borderId="0" applyFont="0" applyFill="0" applyBorder="0" applyAlignment="0" applyProtection="0"/>
    <xf numFmtId="179" fontId="101" fillId="0" borderId="0" applyFont="0" applyFill="0" applyBorder="0" applyAlignment="0" applyProtection="0"/>
    <xf numFmtId="0" fontId="95" fillId="35" borderId="0" applyNumberFormat="0" applyBorder="0" applyAlignment="0" applyProtection="0">
      <alignment vertical="center"/>
    </xf>
    <xf numFmtId="0" fontId="96" fillId="35" borderId="0" applyNumberFormat="0" applyBorder="0" applyAlignment="0" applyProtection="0">
      <alignment vertical="center"/>
    </xf>
    <xf numFmtId="185" fontId="95" fillId="35" borderId="0" applyNumberFormat="0" applyBorder="0" applyAlignment="0" applyProtection="0">
      <alignment vertical="center"/>
    </xf>
    <xf numFmtId="185" fontId="95" fillId="35" borderId="0" applyNumberFormat="0" applyBorder="0" applyAlignment="0" applyProtection="0">
      <alignment vertical="center"/>
    </xf>
    <xf numFmtId="185" fontId="95" fillId="35" borderId="0" applyNumberFormat="0" applyBorder="0" applyAlignment="0" applyProtection="0">
      <alignment vertical="center"/>
    </xf>
    <xf numFmtId="0" fontId="95" fillId="3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185" fontId="95" fillId="36" borderId="0" applyNumberFormat="0" applyBorder="0" applyAlignment="0" applyProtection="0">
      <alignment vertical="center"/>
    </xf>
    <xf numFmtId="185" fontId="95" fillId="36" borderId="0" applyNumberFormat="0" applyBorder="0" applyAlignment="0" applyProtection="0">
      <alignment vertical="center"/>
    </xf>
    <xf numFmtId="185" fontId="95" fillId="36" borderId="0" applyNumberFormat="0" applyBorder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96" fillId="37" borderId="0" applyNumberFormat="0" applyBorder="0" applyAlignment="0" applyProtection="0">
      <alignment vertical="center"/>
    </xf>
    <xf numFmtId="185" fontId="95" fillId="37" borderId="0" applyNumberFormat="0" applyBorder="0" applyAlignment="0" applyProtection="0">
      <alignment vertical="center"/>
    </xf>
    <xf numFmtId="185" fontId="95" fillId="37" borderId="0" applyNumberFormat="0" applyBorder="0" applyAlignment="0" applyProtection="0">
      <alignment vertical="center"/>
    </xf>
    <xf numFmtId="185" fontId="95" fillId="37" borderId="0" applyNumberFormat="0" applyBorder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96" fillId="33" borderId="0" applyNumberFormat="0" applyBorder="0" applyAlignment="0" applyProtection="0">
      <alignment vertical="center"/>
    </xf>
    <xf numFmtId="185" fontId="95" fillId="33" borderId="0" applyNumberFormat="0" applyBorder="0" applyAlignment="0" applyProtection="0">
      <alignment vertical="center"/>
    </xf>
    <xf numFmtId="185" fontId="95" fillId="33" borderId="0" applyNumberFormat="0" applyBorder="0" applyAlignment="0" applyProtection="0">
      <alignment vertical="center"/>
    </xf>
    <xf numFmtId="185" fontId="95" fillId="33" borderId="0" applyNumberFormat="0" applyBorder="0" applyAlignment="0" applyProtection="0">
      <alignment vertical="center"/>
    </xf>
    <xf numFmtId="0" fontId="95" fillId="31" borderId="0" applyNumberFormat="0" applyBorder="0" applyAlignment="0" applyProtection="0">
      <alignment vertical="center"/>
    </xf>
    <xf numFmtId="0" fontId="96" fillId="31" borderId="0" applyNumberFormat="0" applyBorder="0" applyAlignment="0" applyProtection="0">
      <alignment vertical="center"/>
    </xf>
    <xf numFmtId="185" fontId="95" fillId="31" borderId="0" applyNumberFormat="0" applyBorder="0" applyAlignment="0" applyProtection="0">
      <alignment vertical="center"/>
    </xf>
    <xf numFmtId="185" fontId="95" fillId="31" borderId="0" applyNumberFormat="0" applyBorder="0" applyAlignment="0" applyProtection="0">
      <alignment vertical="center"/>
    </xf>
    <xf numFmtId="185" fontId="95" fillId="31" borderId="0" applyNumberFormat="0" applyBorder="0" applyAlignment="0" applyProtection="0">
      <alignment vertical="center"/>
    </xf>
    <xf numFmtId="0" fontId="95" fillId="38" borderId="0" applyNumberFormat="0" applyBorder="0" applyAlignment="0" applyProtection="0">
      <alignment vertical="center"/>
    </xf>
    <xf numFmtId="0" fontId="96" fillId="38" borderId="0" applyNumberFormat="0" applyBorder="0" applyAlignment="0" applyProtection="0">
      <alignment vertical="center"/>
    </xf>
    <xf numFmtId="185" fontId="95" fillId="38" borderId="0" applyNumberFormat="0" applyBorder="0" applyAlignment="0" applyProtection="0">
      <alignment vertical="center"/>
    </xf>
    <xf numFmtId="185" fontId="95" fillId="38" borderId="0" applyNumberFormat="0" applyBorder="0" applyAlignment="0" applyProtection="0">
      <alignment vertical="center"/>
    </xf>
    <xf numFmtId="185" fontId="95" fillId="38" borderId="0" applyNumberFormat="0" applyBorder="0" applyAlignment="0" applyProtection="0">
      <alignment vertical="center"/>
    </xf>
    <xf numFmtId="0" fontId="198" fillId="18" borderId="54" applyNumberFormat="0" applyAlignment="0" applyProtection="0">
      <alignment vertical="center"/>
    </xf>
    <xf numFmtId="0" fontId="198" fillId="18" borderId="54" applyNumberFormat="0" applyAlignment="0" applyProtection="0">
      <alignment vertical="center"/>
    </xf>
    <xf numFmtId="0" fontId="198" fillId="18" borderId="54" applyNumberFormat="0" applyAlignment="0" applyProtection="0">
      <alignment vertical="center"/>
    </xf>
    <xf numFmtId="185" fontId="198" fillId="18" borderId="54" applyNumberFormat="0" applyAlignment="0" applyProtection="0">
      <alignment vertical="center"/>
    </xf>
    <xf numFmtId="0" fontId="198" fillId="18" borderId="54" applyNumberFormat="0" applyAlignment="0" applyProtection="0">
      <alignment vertical="center"/>
    </xf>
    <xf numFmtId="185" fontId="198" fillId="18" borderId="54" applyNumberFormat="0" applyAlignment="0" applyProtection="0">
      <alignment vertical="center"/>
    </xf>
    <xf numFmtId="0" fontId="198" fillId="18" borderId="54" applyNumberFormat="0" applyAlignment="0" applyProtection="0">
      <alignment vertical="center"/>
    </xf>
    <xf numFmtId="185" fontId="198" fillId="18" borderId="54" applyNumberFormat="0" applyAlignment="0" applyProtection="0">
      <alignment vertical="center"/>
    </xf>
    <xf numFmtId="0" fontId="199" fillId="18" borderId="54" applyNumberFormat="0" applyAlignment="0" applyProtection="0">
      <alignment vertical="center"/>
    </xf>
    <xf numFmtId="0" fontId="200" fillId="25" borderId="21" applyNumberFormat="0" applyAlignment="0" applyProtection="0">
      <alignment vertical="center"/>
    </xf>
    <xf numFmtId="0" fontId="200" fillId="25" borderId="21" applyNumberFormat="0" applyAlignment="0" applyProtection="0">
      <alignment vertical="center"/>
    </xf>
    <xf numFmtId="0" fontId="200" fillId="25" borderId="21" applyNumberFormat="0" applyAlignment="0" applyProtection="0">
      <alignment vertical="center"/>
    </xf>
    <xf numFmtId="185" fontId="200" fillId="25" borderId="21" applyNumberFormat="0" applyAlignment="0" applyProtection="0">
      <alignment vertical="center"/>
    </xf>
    <xf numFmtId="0" fontId="200" fillId="25" borderId="21" applyNumberFormat="0" applyAlignment="0" applyProtection="0">
      <alignment vertical="center"/>
    </xf>
    <xf numFmtId="185" fontId="200" fillId="25" borderId="21" applyNumberFormat="0" applyAlignment="0" applyProtection="0">
      <alignment vertical="center"/>
    </xf>
    <xf numFmtId="0" fontId="201" fillId="25" borderId="21" applyNumberFormat="0" applyAlignment="0" applyProtection="0">
      <alignment vertical="center"/>
    </xf>
    <xf numFmtId="185" fontId="200" fillId="25" borderId="21" applyNumberFormat="0" applyAlignment="0" applyProtection="0">
      <alignment vertical="center"/>
    </xf>
    <xf numFmtId="0" fontId="202" fillId="0" borderId="55" applyNumberFormat="0" applyFill="0" applyAlignment="0" applyProtection="0">
      <alignment vertical="center"/>
    </xf>
    <xf numFmtId="0" fontId="203" fillId="0" borderId="55" applyNumberFormat="0" applyFill="0" applyAlignment="0" applyProtection="0">
      <alignment vertical="center"/>
    </xf>
    <xf numFmtId="185" fontId="202" fillId="0" borderId="55" applyNumberFormat="0" applyFill="0" applyAlignment="0" applyProtection="0">
      <alignment vertical="center"/>
    </xf>
    <xf numFmtId="185" fontId="202" fillId="0" borderId="55" applyNumberFormat="0" applyFill="0" applyAlignment="0" applyProtection="0">
      <alignment vertical="center"/>
    </xf>
    <xf numFmtId="185" fontId="202" fillId="0" borderId="55" applyNumberFormat="0" applyFill="0" applyAlignment="0" applyProtection="0">
      <alignment vertical="center"/>
    </xf>
    <xf numFmtId="0" fontId="13" fillId="0" borderId="0"/>
    <xf numFmtId="41" fontId="89" fillId="0" borderId="0" applyFont="0" applyFill="0" applyBorder="0" applyAlignment="0" applyProtection="0"/>
    <xf numFmtId="185" fontId="1" fillId="0" borderId="0"/>
    <xf numFmtId="43" fontId="1" fillId="0" borderId="0" applyFont="0" applyFill="0" applyBorder="0" applyAlignment="0" applyProtection="0"/>
    <xf numFmtId="0" fontId="10" fillId="0" borderId="0"/>
    <xf numFmtId="0" fontId="222" fillId="0" borderId="0"/>
    <xf numFmtId="0" fontId="225" fillId="0" borderId="0"/>
    <xf numFmtId="0" fontId="222" fillId="0" borderId="0"/>
    <xf numFmtId="0" fontId="222" fillId="0" borderId="0"/>
  </cellStyleXfs>
  <cellXfs count="403">
    <xf numFmtId="0" fontId="0" fillId="0" borderId="0" xfId="0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19" fillId="4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25" fillId="4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5" fillId="2" borderId="1" xfId="0" applyFont="1" applyFill="1" applyBorder="1" applyAlignment="1" applyProtection="1">
      <alignment vertical="center"/>
      <protection hidden="1"/>
    </xf>
    <xf numFmtId="0" fontId="26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164" fontId="25" fillId="2" borderId="1" xfId="0" quotePrefix="1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5" fillId="4" borderId="0" xfId="0" applyFont="1" applyFill="1" applyAlignment="1">
      <alignment horizontal="left" vertical="center"/>
    </xf>
    <xf numFmtId="0" fontId="30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1" fontId="37" fillId="0" borderId="14" xfId="1" applyNumberFormat="1" applyFont="1" applyBorder="1" applyAlignment="1">
      <alignment horizontal="center" vertical="center" wrapText="1"/>
    </xf>
    <xf numFmtId="1" fontId="38" fillId="0" borderId="14" xfId="1" applyNumberFormat="1" applyFont="1" applyBorder="1" applyAlignment="1">
      <alignment horizontal="center" vertical="center" wrapText="1"/>
    </xf>
    <xf numFmtId="1" fontId="28" fillId="2" borderId="14" xfId="0" applyNumberFormat="1" applyFont="1" applyFill="1" applyBorder="1" applyAlignment="1">
      <alignment horizontal="left" vertical="center"/>
    </xf>
    <xf numFmtId="2" fontId="28" fillId="2" borderId="14" xfId="0" applyNumberFormat="1" applyFont="1" applyFill="1" applyBorder="1" applyAlignment="1">
      <alignment horizontal="center" vertical="center"/>
    </xf>
    <xf numFmtId="1" fontId="34" fillId="2" borderId="14" xfId="0" applyNumberFormat="1" applyFont="1" applyFill="1" applyBorder="1" applyAlignment="1">
      <alignment horizontal="center" vertical="center"/>
    </xf>
    <xf numFmtId="165" fontId="28" fillId="2" borderId="14" xfId="0" applyNumberFormat="1" applyFont="1" applyFill="1" applyBorder="1" applyAlignment="1">
      <alignment horizontal="center" vertical="center"/>
    </xf>
    <xf numFmtId="1" fontId="25" fillId="2" borderId="14" xfId="0" applyNumberFormat="1" applyFont="1" applyFill="1" applyBorder="1" applyAlignment="1">
      <alignment horizontal="center" vertical="center"/>
    </xf>
    <xf numFmtId="1" fontId="35" fillId="2" borderId="14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27" fillId="0" borderId="14" xfId="0" applyFont="1" applyBorder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25" fillId="2" borderId="14" xfId="0" applyFont="1" applyFill="1" applyBorder="1" applyAlignment="1">
      <alignment horizontal="center" vertical="center"/>
    </xf>
    <xf numFmtId="0" fontId="22" fillId="2" borderId="48" xfId="0" applyFont="1" applyFill="1" applyBorder="1" applyAlignment="1">
      <alignment vertical="center"/>
    </xf>
    <xf numFmtId="0" fontId="19" fillId="2" borderId="48" xfId="0" applyFont="1" applyFill="1" applyBorder="1" applyAlignment="1">
      <alignment vertical="center" wrapText="1"/>
    </xf>
    <xf numFmtId="0" fontId="22" fillId="2" borderId="49" xfId="0" applyFont="1" applyFill="1" applyBorder="1" applyAlignment="1">
      <alignment vertical="center"/>
    </xf>
    <xf numFmtId="0" fontId="43" fillId="4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horizontal="right" vertical="center"/>
    </xf>
    <xf numFmtId="3" fontId="46" fillId="2" borderId="4" xfId="0" applyNumberFormat="1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right" vertical="center"/>
    </xf>
    <xf numFmtId="3" fontId="46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 wrapText="1"/>
    </xf>
    <xf numFmtId="0" fontId="50" fillId="2" borderId="0" xfId="0" applyFont="1" applyFill="1" applyAlignment="1">
      <alignment vertical="center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50" fillId="2" borderId="0" xfId="0" applyFont="1" applyFill="1" applyAlignment="1">
      <alignment horizontal="center" vertical="center"/>
    </xf>
    <xf numFmtId="0" fontId="20" fillId="6" borderId="20" xfId="0" applyFont="1" applyFill="1" applyBorder="1" applyAlignment="1">
      <alignment horizontal="center" vertical="center" wrapText="1"/>
    </xf>
    <xf numFmtId="0" fontId="20" fillId="6" borderId="20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50" fillId="2" borderId="4" xfId="0" applyFont="1" applyFill="1" applyBorder="1" applyAlignment="1">
      <alignment vertical="center"/>
    </xf>
    <xf numFmtId="0" fontId="50" fillId="2" borderId="4" xfId="0" applyFont="1" applyFill="1" applyBorder="1" applyAlignment="1">
      <alignment vertical="center" wrapText="1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vertical="center" wrapText="1"/>
    </xf>
    <xf numFmtId="2" fontId="52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53" fillId="0" borderId="0" xfId="0" applyFont="1" applyAlignment="1">
      <alignment vertical="center"/>
    </xf>
    <xf numFmtId="0" fontId="53" fillId="0" borderId="0" xfId="0" applyFont="1" applyAlignment="1">
      <alignment vertical="center" wrapText="1"/>
    </xf>
    <xf numFmtId="1" fontId="32" fillId="6" borderId="14" xfId="2" applyNumberFormat="1" applyFont="1" applyFill="1" applyBorder="1" applyAlignment="1">
      <alignment horizontal="center" vertical="center" wrapText="1"/>
    </xf>
    <xf numFmtId="1" fontId="32" fillId="0" borderId="14" xfId="2" applyNumberFormat="1" applyFont="1" applyBorder="1" applyAlignment="1">
      <alignment horizontal="center" vertical="center" wrapText="1"/>
    </xf>
    <xf numFmtId="0" fontId="49" fillId="0" borderId="0" xfId="54" applyFont="1" applyAlignment="1">
      <alignment vertical="center"/>
    </xf>
    <xf numFmtId="0" fontId="39" fillId="0" borderId="0" xfId="54" applyFont="1" applyAlignment="1">
      <alignment vertical="center"/>
    </xf>
    <xf numFmtId="0" fontId="49" fillId="0" borderId="0" xfId="54" applyFont="1"/>
    <xf numFmtId="0" fontId="39" fillId="6" borderId="28" xfId="54" applyFont="1" applyFill="1" applyBorder="1" applyAlignment="1">
      <alignment horizontal="left" vertical="center"/>
    </xf>
    <xf numFmtId="0" fontId="39" fillId="0" borderId="0" xfId="54" applyFont="1" applyAlignment="1">
      <alignment horizontal="left" vertical="center"/>
    </xf>
    <xf numFmtId="0" fontId="39" fillId="0" borderId="0" xfId="54" applyFont="1" applyAlignment="1">
      <alignment horizontal="left" vertical="center" wrapText="1"/>
    </xf>
    <xf numFmtId="0" fontId="49" fillId="0" borderId="24" xfId="54" applyFont="1" applyBorder="1"/>
    <xf numFmtId="0" fontId="39" fillId="0" borderId="0" xfId="54" applyFont="1" applyAlignment="1">
      <alignment horizontal="center" vertical="center"/>
    </xf>
    <xf numFmtId="0" fontId="39" fillId="0" borderId="30" xfId="54" applyFont="1" applyBorder="1" applyAlignment="1">
      <alignment horizontal="center" vertical="center"/>
    </xf>
    <xf numFmtId="0" fontId="39" fillId="0" borderId="30" xfId="54" applyFont="1" applyBorder="1" applyAlignment="1">
      <alignment horizontal="center" vertical="center" wrapText="1"/>
    </xf>
    <xf numFmtId="0" fontId="39" fillId="0" borderId="34" xfId="54" applyFont="1" applyBorder="1" applyAlignment="1">
      <alignment horizontal="center" vertical="center"/>
    </xf>
    <xf numFmtId="0" fontId="39" fillId="0" borderId="35" xfId="54" applyFont="1" applyBorder="1" applyAlignment="1">
      <alignment horizontal="center" vertical="center" wrapText="1"/>
    </xf>
    <xf numFmtId="0" fontId="39" fillId="0" borderId="40" xfId="54" applyFont="1" applyBorder="1" applyAlignment="1">
      <alignment horizontal="center" vertical="center"/>
    </xf>
    <xf numFmtId="0" fontId="39" fillId="0" borderId="41" xfId="54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1" fontId="56" fillId="0" borderId="14" xfId="0" applyNumberFormat="1" applyFont="1" applyBorder="1" applyAlignment="1">
      <alignment horizontal="center" vertical="center" wrapText="1"/>
    </xf>
    <xf numFmtId="1" fontId="58" fillId="0" borderId="14" xfId="1" applyNumberFormat="1" applyFont="1" applyBorder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 wrapText="1"/>
    </xf>
    <xf numFmtId="1" fontId="55" fillId="0" borderId="14" xfId="2" applyNumberFormat="1" applyFont="1" applyBorder="1" applyAlignment="1">
      <alignment horizontal="center" vertical="top" wrapText="1"/>
    </xf>
    <xf numFmtId="165" fontId="28" fillId="2" borderId="14" xfId="0" applyNumberFormat="1" applyFont="1" applyFill="1" applyBorder="1" applyAlignment="1">
      <alignment horizontal="center" vertical="center" wrapText="1"/>
    </xf>
    <xf numFmtId="0" fontId="20" fillId="6" borderId="18" xfId="0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left" vertical="center" wrapText="1"/>
    </xf>
    <xf numFmtId="15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19" fillId="4" borderId="0" xfId="0" applyFont="1" applyFill="1" applyAlignment="1">
      <alignment vertical="center" wrapText="1"/>
    </xf>
    <xf numFmtId="0" fontId="3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166" fontId="35" fillId="2" borderId="0" xfId="0" applyNumberFormat="1" applyFont="1" applyFill="1" applyAlignment="1">
      <alignment horizontal="center" vertical="center"/>
    </xf>
    <xf numFmtId="0" fontId="25" fillId="2" borderId="14" xfId="0" quotePrefix="1" applyFont="1" applyFill="1" applyBorder="1" applyAlignment="1">
      <alignment horizontal="left" vertical="center"/>
    </xf>
    <xf numFmtId="0" fontId="25" fillId="2" borderId="14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/>
    </xf>
    <xf numFmtId="1" fontId="35" fillId="2" borderId="15" xfId="0" applyNumberFormat="1" applyFont="1" applyFill="1" applyBorder="1" applyAlignment="1">
      <alignment horizontal="center" vertical="center" wrapText="1"/>
    </xf>
    <xf numFmtId="0" fontId="28" fillId="2" borderId="0" xfId="0" quotePrefix="1" applyFont="1" applyFill="1" applyAlignment="1">
      <alignment horizontal="left" vertical="center"/>
    </xf>
    <xf numFmtId="0" fontId="31" fillId="4" borderId="0" xfId="2" applyFont="1" applyFill="1" applyAlignment="1">
      <alignment horizontal="left" vertical="center"/>
    </xf>
    <xf numFmtId="0" fontId="31" fillId="4" borderId="0" xfId="2" applyFont="1" applyFill="1" applyAlignment="1">
      <alignment vertical="center"/>
    </xf>
    <xf numFmtId="0" fontId="53" fillId="4" borderId="0" xfId="0" applyFont="1" applyFill="1" applyAlignment="1">
      <alignment vertical="center" wrapText="1"/>
    </xf>
    <xf numFmtId="0" fontId="53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4" fillId="0" borderId="0" xfId="2" applyFont="1" applyAlignment="1">
      <alignment vertical="center"/>
    </xf>
    <xf numFmtId="0" fontId="31" fillId="0" borderId="0" xfId="2" applyFont="1" applyAlignment="1">
      <alignment horizontal="center" vertical="center"/>
    </xf>
    <xf numFmtId="0" fontId="32" fillId="6" borderId="14" xfId="2" applyFont="1" applyFill="1" applyBorder="1" applyAlignment="1">
      <alignment horizontal="center" vertical="center" wrapText="1"/>
    </xf>
    <xf numFmtId="0" fontId="33" fillId="0" borderId="0" xfId="2" applyFont="1" applyAlignment="1">
      <alignment vertical="center"/>
    </xf>
    <xf numFmtId="0" fontId="32" fillId="6" borderId="14" xfId="2" applyFont="1" applyFill="1" applyBorder="1" applyAlignment="1">
      <alignment horizontal="center" vertical="center"/>
    </xf>
    <xf numFmtId="0" fontId="33" fillId="0" borderId="14" xfId="2" applyFont="1" applyBorder="1" applyAlignment="1">
      <alignment horizontal="center" vertical="center" wrapText="1"/>
    </xf>
    <xf numFmtId="0" fontId="32" fillId="0" borderId="0" xfId="2" applyFont="1" applyAlignment="1">
      <alignment vertic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55" fillId="15" borderId="14" xfId="2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/>
    </xf>
    <xf numFmtId="0" fontId="39" fillId="0" borderId="6" xfId="54" applyFont="1" applyBorder="1" applyAlignment="1">
      <alignment horizontal="center" vertical="center"/>
    </xf>
    <xf numFmtId="0" fontId="214" fillId="2" borderId="0" xfId="0" applyFont="1" applyFill="1" applyAlignment="1">
      <alignment vertical="center"/>
    </xf>
    <xf numFmtId="0" fontId="215" fillId="2" borderId="0" xfId="0" applyFont="1" applyFill="1" applyAlignment="1">
      <alignment vertical="center"/>
    </xf>
    <xf numFmtId="0" fontId="28" fillId="2" borderId="14" xfId="0" applyFont="1" applyFill="1" applyBorder="1" applyAlignment="1">
      <alignment horizontal="center" vertical="center" wrapText="1"/>
    </xf>
    <xf numFmtId="1" fontId="28" fillId="2" borderId="14" xfId="0" applyNumberFormat="1" applyFont="1" applyFill="1" applyBorder="1" applyAlignment="1">
      <alignment horizontal="center" vertical="center" wrapText="1"/>
    </xf>
    <xf numFmtId="1" fontId="25" fillId="2" borderId="13" xfId="0" applyNumberFormat="1" applyFont="1" applyFill="1" applyBorder="1" applyAlignment="1">
      <alignment vertical="center" wrapText="1"/>
    </xf>
    <xf numFmtId="0" fontId="216" fillId="11" borderId="14" xfId="0" applyFont="1" applyFill="1" applyBorder="1" applyAlignment="1">
      <alignment vertical="center"/>
    </xf>
    <xf numFmtId="0" fontId="53" fillId="0" borderId="14" xfId="0" applyFont="1" applyBorder="1" applyAlignment="1">
      <alignment horizontal="center"/>
    </xf>
    <xf numFmtId="0" fontId="53" fillId="0" borderId="14" xfId="0" quotePrefix="1" applyFont="1" applyBorder="1" applyAlignment="1">
      <alignment horizontal="center"/>
    </xf>
    <xf numFmtId="16" fontId="53" fillId="0" borderId="14" xfId="0" quotePrefix="1" applyNumberFormat="1" applyFont="1" applyBorder="1" applyAlignment="1">
      <alignment horizontal="center"/>
    </xf>
    <xf numFmtId="14" fontId="39" fillId="41" borderId="28" xfId="54" applyNumberFormat="1" applyFont="1" applyFill="1" applyBorder="1" applyAlignment="1">
      <alignment horizontal="center" vertical="center"/>
    </xf>
    <xf numFmtId="0" fontId="39" fillId="41" borderId="28" xfId="54" applyFont="1" applyFill="1" applyBorder="1" applyAlignment="1">
      <alignment horizontal="center" vertical="center"/>
    </xf>
    <xf numFmtId="0" fontId="39" fillId="41" borderId="28" xfId="54" applyFont="1" applyFill="1" applyBorder="1" applyAlignment="1">
      <alignment horizontal="left" vertical="center"/>
    </xf>
    <xf numFmtId="0" fontId="0" fillId="0" borderId="26" xfId="0" applyBorder="1"/>
    <xf numFmtId="0" fontId="49" fillId="0" borderId="29" xfId="54" applyFont="1" applyBorder="1"/>
    <xf numFmtId="0" fontId="50" fillId="6" borderId="28" xfId="54" applyFont="1" applyFill="1" applyBorder="1" applyAlignment="1">
      <alignment horizontal="center" vertical="center"/>
    </xf>
    <xf numFmtId="0" fontId="50" fillId="6" borderId="5" xfId="54" applyFont="1" applyFill="1" applyBorder="1" applyAlignment="1">
      <alignment horizontal="center" vertical="center"/>
    </xf>
    <xf numFmtId="0" fontId="50" fillId="6" borderId="28" xfId="54" applyFont="1" applyFill="1" applyBorder="1" applyAlignment="1">
      <alignment horizontal="center" vertical="center" wrapText="1"/>
    </xf>
    <xf numFmtId="0" fontId="50" fillId="6" borderId="7" xfId="54" applyFont="1" applyFill="1" applyBorder="1" applyAlignment="1">
      <alignment horizontal="center" vertical="center" wrapText="1"/>
    </xf>
    <xf numFmtId="0" fontId="39" fillId="0" borderId="39" xfId="54" applyFont="1" applyBorder="1" applyAlignment="1">
      <alignment horizontal="center" vertical="center"/>
    </xf>
    <xf numFmtId="0" fontId="39" fillId="0" borderId="41" xfId="54" applyFont="1" applyBorder="1" applyAlignment="1">
      <alignment horizontal="center" vertical="center" wrapText="1"/>
    </xf>
    <xf numFmtId="0" fontId="39" fillId="0" borderId="0" xfId="54" applyFont="1" applyAlignment="1">
      <alignment horizontal="center" vertical="top"/>
    </xf>
    <xf numFmtId="0" fontId="39" fillId="0" borderId="0" xfId="0" quotePrefix="1" applyFont="1" applyAlignment="1">
      <alignment vertical="center"/>
    </xf>
    <xf numFmtId="1" fontId="220" fillId="0" borderId="14" xfId="2" applyNumberFormat="1" applyFont="1" applyBorder="1" applyAlignment="1">
      <alignment horizontal="left" vertical="center" wrapText="1"/>
    </xf>
    <xf numFmtId="0" fontId="19" fillId="2" borderId="0" xfId="0" applyFont="1" applyFill="1" applyAlignment="1">
      <alignment horizontal="center"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1" fontId="55" fillId="12" borderId="3" xfId="0" applyNumberFormat="1" applyFont="1" applyFill="1" applyBorder="1" applyAlignment="1">
      <alignment horizontal="center" vertical="center"/>
    </xf>
    <xf numFmtId="0" fontId="55" fillId="2" borderId="0" xfId="0" applyFont="1" applyFill="1" applyAlignment="1">
      <alignment horizontal="right" vertical="center"/>
    </xf>
    <xf numFmtId="0" fontId="29" fillId="2" borderId="2" xfId="0" applyFont="1" applyFill="1" applyBorder="1" applyAlignment="1">
      <alignment horizontal="center" vertical="center"/>
    </xf>
    <xf numFmtId="0" fontId="19" fillId="5" borderId="2" xfId="0" quotePrefix="1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19" fillId="12" borderId="3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19" fillId="2" borderId="0" xfId="0" quotePrefix="1" applyFont="1" applyFill="1" applyAlignment="1">
      <alignment horizontal="left" vertical="center"/>
    </xf>
    <xf numFmtId="166" fontId="19" fillId="2" borderId="0" xfId="0" applyNumberFormat="1" applyFont="1" applyFill="1" applyAlignment="1">
      <alignment horizontal="center" vertical="center"/>
    </xf>
    <xf numFmtId="0" fontId="223" fillId="2" borderId="0" xfId="0" quotePrefix="1" applyFont="1" applyFill="1" applyAlignment="1">
      <alignment horizontal="left" vertical="center"/>
    </xf>
    <xf numFmtId="0" fontId="31" fillId="0" borderId="14" xfId="0" applyFont="1" applyBorder="1" applyAlignment="1">
      <alignment horizontal="center" vertical="center"/>
    </xf>
    <xf numFmtId="1" fontId="54" fillId="2" borderId="15" xfId="0" applyNumberFormat="1" applyFont="1" applyFill="1" applyBorder="1" applyAlignment="1">
      <alignment horizontal="center" vertical="center" wrapText="1"/>
    </xf>
    <xf numFmtId="1" fontId="221" fillId="0" borderId="14" xfId="0" quotePrefix="1" applyNumberFormat="1" applyFont="1" applyBorder="1" applyAlignment="1">
      <alignment horizontal="center" vertical="center" wrapText="1"/>
    </xf>
    <xf numFmtId="0" fontId="19" fillId="6" borderId="14" xfId="2" applyFont="1" applyFill="1" applyBorder="1" applyAlignment="1">
      <alignment horizontal="center" vertical="center" wrapText="1"/>
    </xf>
    <xf numFmtId="0" fontId="31" fillId="6" borderId="14" xfId="2" applyFont="1" applyFill="1" applyBorder="1" applyAlignment="1">
      <alignment horizontal="center" vertical="center" wrapText="1"/>
    </xf>
    <xf numFmtId="0" fontId="23" fillId="0" borderId="0" xfId="2" applyFont="1" applyAlignment="1">
      <alignment vertical="center"/>
    </xf>
    <xf numFmtId="0" fontId="55" fillId="2" borderId="0" xfId="0" applyFont="1" applyFill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14" fillId="2" borderId="0" xfId="0" applyFont="1" applyFill="1" applyAlignment="1">
      <alignment horizontal="center" vertical="center"/>
    </xf>
    <xf numFmtId="1" fontId="19" fillId="12" borderId="3" xfId="0" applyNumberFormat="1" applyFont="1" applyFill="1" applyBorder="1" applyAlignment="1">
      <alignment horizontal="center" vertical="center"/>
    </xf>
    <xf numFmtId="0" fontId="213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19" fillId="12" borderId="3" xfId="0" applyFont="1" applyFill="1" applyBorder="1" applyAlignment="1">
      <alignment horizontal="left" vertical="center"/>
    </xf>
    <xf numFmtId="0" fontId="28" fillId="2" borderId="26" xfId="0" applyFont="1" applyFill="1" applyBorder="1" applyAlignment="1">
      <alignment vertical="center" wrapText="1"/>
    </xf>
    <xf numFmtId="0" fontId="28" fillId="2" borderId="14" xfId="0" applyFont="1" applyFill="1" applyBorder="1" applyAlignment="1">
      <alignment vertical="center" wrapText="1"/>
    </xf>
    <xf numFmtId="1" fontId="27" fillId="2" borderId="14" xfId="0" applyNumberFormat="1" applyFont="1" applyFill="1" applyBorder="1" applyAlignment="1">
      <alignment vertical="center" wrapText="1"/>
    </xf>
    <xf numFmtId="0" fontId="33" fillId="0" borderId="0" xfId="2" applyFont="1" applyAlignment="1">
      <alignment vertical="center" wrapText="1"/>
    </xf>
    <xf numFmtId="1" fontId="32" fillId="6" borderId="14" xfId="2" applyNumberFormat="1" applyFont="1" applyFill="1" applyBorder="1" applyAlignment="1">
      <alignment horizontal="center" vertical="top" wrapText="1"/>
    </xf>
    <xf numFmtId="12" fontId="19" fillId="0" borderId="13" xfId="0" quotePrefix="1" applyNumberFormat="1" applyFont="1" applyBorder="1" applyAlignment="1">
      <alignment vertical="center" wrapText="1"/>
    </xf>
    <xf numFmtId="0" fontId="27" fillId="0" borderId="45" xfId="0" quotePrefix="1" applyFont="1" applyBorder="1" applyAlignment="1">
      <alignment horizontal="center" vertical="center"/>
    </xf>
    <xf numFmtId="12" fontId="23" fillId="0" borderId="12" xfId="0" quotePrefix="1" applyNumberFormat="1" applyFont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 wrapText="1"/>
    </xf>
    <xf numFmtId="12" fontId="41" fillId="0" borderId="15" xfId="0" quotePrefix="1" applyNumberFormat="1" applyFont="1" applyBorder="1" applyAlignment="1">
      <alignment vertical="center" wrapText="1"/>
    </xf>
    <xf numFmtId="0" fontId="227" fillId="4" borderId="0" xfId="0" applyFont="1" applyFill="1" applyAlignment="1">
      <alignment vertical="center"/>
    </xf>
    <xf numFmtId="0" fontId="227" fillId="4" borderId="0" xfId="0" applyFont="1" applyFill="1" applyAlignment="1">
      <alignment vertical="center" wrapText="1"/>
    </xf>
    <xf numFmtId="0" fontId="227" fillId="0" borderId="0" xfId="0" applyFont="1" applyAlignment="1">
      <alignment vertical="center"/>
    </xf>
    <xf numFmtId="1" fontId="32" fillId="6" borderId="14" xfId="2" applyNumberFormat="1" applyFont="1" applyFill="1" applyBorder="1" applyAlignment="1">
      <alignment horizontal="left" vertical="center" wrapText="1"/>
    </xf>
    <xf numFmtId="1" fontId="32" fillId="0" borderId="14" xfId="2" applyNumberFormat="1" applyFont="1" applyBorder="1" applyAlignment="1">
      <alignment horizontal="left" vertical="center" wrapText="1"/>
    </xf>
    <xf numFmtId="0" fontId="33" fillId="0" borderId="11" xfId="2" applyFont="1" applyBorder="1" applyAlignment="1">
      <alignment horizontal="center" vertical="center" wrapText="1"/>
    </xf>
    <xf numFmtId="2" fontId="28" fillId="4" borderId="14" xfId="0" applyNumberFormat="1" applyFont="1" applyFill="1" applyBorder="1" applyAlignment="1">
      <alignment horizontal="center" vertical="center"/>
    </xf>
    <xf numFmtId="1" fontId="34" fillId="4" borderId="14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left" vertical="center"/>
    </xf>
    <xf numFmtId="0" fontId="34" fillId="2" borderId="0" xfId="0" applyFont="1" applyFill="1" applyAlignment="1">
      <alignment vertical="center" wrapText="1"/>
    </xf>
    <xf numFmtId="0" fontId="41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left" vertical="center"/>
    </xf>
    <xf numFmtId="0" fontId="228" fillId="2" borderId="0" xfId="0" applyFont="1" applyFill="1" applyAlignment="1">
      <alignment horizontal="left" vertical="center"/>
    </xf>
    <xf numFmtId="0" fontId="54" fillId="2" borderId="0" xfId="0" applyFont="1" applyFill="1" applyAlignment="1">
      <alignment vertical="center" wrapText="1"/>
    </xf>
    <xf numFmtId="0" fontId="31" fillId="2" borderId="0" xfId="0" applyFont="1" applyFill="1" applyAlignment="1">
      <alignment vertical="center" wrapText="1"/>
    </xf>
    <xf numFmtId="0" fontId="19" fillId="0" borderId="11" xfId="2" applyFont="1" applyBorder="1" applyAlignment="1">
      <alignment horizontal="center" vertical="top" wrapText="1"/>
    </xf>
    <xf numFmtId="0" fontId="54" fillId="0" borderId="14" xfId="2" applyFont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23" fillId="0" borderId="14" xfId="2" applyFont="1" applyBorder="1" applyAlignment="1">
      <alignment horizontal="center" vertical="center" wrapText="1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vertical="center"/>
    </xf>
    <xf numFmtId="0" fontId="41" fillId="0" borderId="14" xfId="0" applyFont="1" applyBorder="1" applyAlignment="1">
      <alignment horizontal="center" vertical="center"/>
    </xf>
    <xf numFmtId="1" fontId="34" fillId="2" borderId="15" xfId="0" applyNumberFormat="1" applyFont="1" applyFill="1" applyBorder="1" applyAlignment="1">
      <alignment vertical="center" wrapText="1"/>
    </xf>
    <xf numFmtId="0" fontId="31" fillId="4" borderId="0" xfId="0" applyFont="1" applyFill="1" applyAlignment="1">
      <alignment vertical="center"/>
    </xf>
    <xf numFmtId="0" fontId="228" fillId="4" borderId="0" xfId="0" applyFont="1" applyFill="1" applyAlignment="1">
      <alignment horizontal="left" vertical="center"/>
    </xf>
    <xf numFmtId="0" fontId="54" fillId="4" borderId="0" xfId="0" applyFont="1" applyFill="1" applyAlignment="1">
      <alignment vertical="center" wrapText="1"/>
    </xf>
    <xf numFmtId="0" fontId="29" fillId="2" borderId="0" xfId="0" applyFont="1" applyFill="1" applyAlignment="1">
      <alignment horizontal="center" vertical="center"/>
    </xf>
    <xf numFmtId="3" fontId="55" fillId="2" borderId="2" xfId="0" applyNumberFormat="1" applyFont="1" applyFill="1" applyBorder="1" applyAlignment="1">
      <alignment horizontal="center" vertical="center"/>
    </xf>
    <xf numFmtId="1" fontId="55" fillId="15" borderId="14" xfId="2" applyNumberFormat="1" applyFont="1" applyFill="1" applyBorder="1" applyAlignment="1">
      <alignment horizontal="center" vertical="center" wrapText="1"/>
    </xf>
    <xf numFmtId="43" fontId="226" fillId="0" borderId="15" xfId="3550" applyFont="1" applyBorder="1" applyAlignment="1">
      <alignment horizontal="center" vertical="center" wrapText="1"/>
    </xf>
    <xf numFmtId="12" fontId="32" fillId="0" borderId="14" xfId="0" quotePrefix="1" applyNumberFormat="1" applyFont="1" applyBorder="1" applyAlignment="1">
      <alignment vertical="center" wrapText="1"/>
    </xf>
    <xf numFmtId="0" fontId="233" fillId="2" borderId="2" xfId="0" applyFont="1" applyFill="1" applyBorder="1" applyAlignment="1">
      <alignment horizontal="center" vertical="center"/>
    </xf>
    <xf numFmtId="0" fontId="234" fillId="4" borderId="0" xfId="0" applyFont="1" applyFill="1" applyAlignment="1">
      <alignment vertical="center"/>
    </xf>
    <xf numFmtId="0" fontId="213" fillId="5" borderId="2" xfId="0" quotePrefix="1" applyFont="1" applyFill="1" applyBorder="1" applyAlignment="1">
      <alignment horizontal="center" vertical="center"/>
    </xf>
    <xf numFmtId="0" fontId="234" fillId="2" borderId="2" xfId="0" applyFont="1" applyFill="1" applyBorder="1" applyAlignment="1">
      <alignment horizontal="center" vertical="center"/>
    </xf>
    <xf numFmtId="0" fontId="234" fillId="2" borderId="2" xfId="0" applyFont="1" applyFill="1" applyBorder="1" applyAlignment="1">
      <alignment horizontal="left" vertical="center"/>
    </xf>
    <xf numFmtId="0" fontId="213" fillId="2" borderId="3" xfId="0" applyFont="1" applyFill="1" applyBorder="1" applyAlignment="1">
      <alignment horizontal="center" vertical="center"/>
    </xf>
    <xf numFmtId="3" fontId="213" fillId="2" borderId="3" xfId="0" applyNumberFormat="1" applyFont="1" applyFill="1" applyBorder="1" applyAlignment="1">
      <alignment horizontal="center" vertical="center"/>
    </xf>
    <xf numFmtId="0" fontId="213" fillId="12" borderId="3" xfId="0" applyFont="1" applyFill="1" applyBorder="1" applyAlignment="1">
      <alignment horizontal="left" vertical="center"/>
    </xf>
    <xf numFmtId="0" fontId="213" fillId="12" borderId="3" xfId="0" applyFont="1" applyFill="1" applyBorder="1" applyAlignment="1">
      <alignment horizontal="center" vertical="center"/>
    </xf>
    <xf numFmtId="1" fontId="213" fillId="12" borderId="3" xfId="0" applyNumberFormat="1" applyFont="1" applyFill="1" applyBorder="1" applyAlignment="1">
      <alignment horizontal="center" vertical="center"/>
    </xf>
    <xf numFmtId="0" fontId="233" fillId="2" borderId="0" xfId="0" applyFont="1" applyFill="1" applyAlignment="1">
      <alignment horizontal="center" vertical="center"/>
    </xf>
    <xf numFmtId="3" fontId="213" fillId="2" borderId="2" xfId="0" applyNumberFormat="1" applyFont="1" applyFill="1" applyBorder="1" applyAlignment="1">
      <alignment horizontal="center" vertical="center"/>
    </xf>
    <xf numFmtId="0" fontId="213" fillId="2" borderId="3" xfId="0" applyFont="1" applyFill="1" applyBorder="1" applyAlignment="1">
      <alignment horizontal="left" vertical="center"/>
    </xf>
    <xf numFmtId="1" fontId="213" fillId="12" borderId="3" xfId="0" applyNumberFormat="1" applyFont="1" applyFill="1" applyBorder="1" applyAlignment="1">
      <alignment horizontal="left" vertical="center"/>
    </xf>
    <xf numFmtId="0" fontId="215" fillId="13" borderId="0" xfId="0" applyFont="1" applyFill="1" applyAlignment="1">
      <alignment horizontal="left" vertical="center"/>
    </xf>
    <xf numFmtId="0" fontId="215" fillId="13" borderId="0" xfId="0" applyFont="1" applyFill="1" applyAlignment="1">
      <alignment horizontal="center" vertical="center"/>
    </xf>
    <xf numFmtId="1" fontId="215" fillId="13" borderId="0" xfId="0" applyNumberFormat="1" applyFont="1" applyFill="1" applyAlignment="1">
      <alignment horizontal="right" vertical="center"/>
    </xf>
    <xf numFmtId="1" fontId="215" fillId="13" borderId="0" xfId="0" applyNumberFormat="1" applyFont="1" applyFill="1" applyAlignment="1">
      <alignment horizontal="center" vertical="center"/>
    </xf>
    <xf numFmtId="1" fontId="25" fillId="2" borderId="13" xfId="0" quotePrefix="1" applyNumberFormat="1" applyFont="1" applyFill="1" applyBorder="1" applyAlignment="1">
      <alignment vertical="center" wrapText="1"/>
    </xf>
    <xf numFmtId="0" fontId="63" fillId="0" borderId="0" xfId="3552" applyFont="1" applyAlignment="1">
      <alignment horizontal="left" vertical="center"/>
    </xf>
    <xf numFmtId="0" fontId="236" fillId="0" borderId="0" xfId="3552" applyFont="1" applyAlignment="1">
      <alignment horizontal="left" vertical="center"/>
    </xf>
    <xf numFmtId="0" fontId="236" fillId="0" borderId="0" xfId="3552" applyFont="1" applyAlignment="1">
      <alignment horizontal="center" vertical="center"/>
    </xf>
    <xf numFmtId="0" fontId="236" fillId="0" borderId="0" xfId="3555" applyFont="1" applyAlignment="1">
      <alignment horizontal="left" vertical="center"/>
    </xf>
    <xf numFmtId="0" fontId="63" fillId="0" borderId="74" xfId="3552" applyFont="1" applyBorder="1" applyAlignment="1">
      <alignment horizontal="left" vertical="center" wrapText="1"/>
    </xf>
    <xf numFmtId="0" fontId="63" fillId="0" borderId="69" xfId="3552" applyFont="1" applyBorder="1" applyAlignment="1">
      <alignment horizontal="center" vertical="center" wrapText="1"/>
    </xf>
    <xf numFmtId="0" fontId="63" fillId="42" borderId="69" xfId="3552" applyFont="1" applyFill="1" applyBorder="1" applyAlignment="1">
      <alignment horizontal="center" vertical="center" wrapText="1"/>
    </xf>
    <xf numFmtId="0" fontId="236" fillId="0" borderId="74" xfId="3552" applyFont="1" applyBorder="1" applyAlignment="1">
      <alignment horizontal="left" vertical="center" wrapText="1"/>
    </xf>
    <xf numFmtId="0" fontId="232" fillId="4" borderId="14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1" fontId="28" fillId="2" borderId="15" xfId="0" applyNumberFormat="1" applyFont="1" applyFill="1" applyBorder="1" applyAlignment="1">
      <alignment horizontal="center" vertical="center"/>
    </xf>
    <xf numFmtId="1" fontId="28" fillId="2" borderId="13" xfId="0" applyNumberFormat="1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/>
    </xf>
    <xf numFmtId="0" fontId="20" fillId="6" borderId="16" xfId="0" applyFont="1" applyFill="1" applyBorder="1" applyAlignment="1">
      <alignment horizontal="center" vertical="center"/>
    </xf>
    <xf numFmtId="0" fontId="20" fillId="6" borderId="19" xfId="0" applyFont="1" applyFill="1" applyBorder="1" applyAlignment="1">
      <alignment horizontal="center" vertical="center"/>
    </xf>
    <xf numFmtId="0" fontId="20" fillId="6" borderId="17" xfId="0" applyFont="1" applyFill="1" applyBorder="1" applyAlignment="1">
      <alignment horizontal="center" vertical="center"/>
    </xf>
    <xf numFmtId="0" fontId="20" fillId="6" borderId="18" xfId="0" applyFont="1" applyFill="1" applyBorder="1" applyAlignment="1">
      <alignment horizontal="center" vertical="center" wrapText="1"/>
    </xf>
    <xf numFmtId="0" fontId="20" fillId="6" borderId="17" xfId="0" applyFont="1" applyFill="1" applyBorder="1" applyAlignment="1">
      <alignment horizontal="center" vertical="center" wrapText="1"/>
    </xf>
    <xf numFmtId="1" fontId="55" fillId="14" borderId="71" xfId="0" applyNumberFormat="1" applyFont="1" applyFill="1" applyBorder="1" applyAlignment="1">
      <alignment horizontal="center" vertical="center" wrapText="1"/>
    </xf>
    <xf numFmtId="0" fontId="55" fillId="14" borderId="72" xfId="0" applyFont="1" applyFill="1" applyBorder="1" applyAlignment="1">
      <alignment horizontal="center" vertical="center" wrapText="1"/>
    </xf>
    <xf numFmtId="0" fontId="55" fillId="14" borderId="73" xfId="0" applyFont="1" applyFill="1" applyBorder="1" applyAlignment="1">
      <alignment horizontal="center" vertical="center" wrapText="1"/>
    </xf>
    <xf numFmtId="1" fontId="56" fillId="0" borderId="15" xfId="0" applyNumberFormat="1" applyFont="1" applyBorder="1" applyAlignment="1">
      <alignment horizontal="center" vertical="center" wrapText="1"/>
    </xf>
    <xf numFmtId="1" fontId="56" fillId="0" borderId="12" xfId="0" applyNumberFormat="1" applyFont="1" applyBorder="1" applyAlignment="1">
      <alignment horizontal="center" vertical="center" wrapText="1"/>
    </xf>
    <xf numFmtId="1" fontId="56" fillId="0" borderId="68" xfId="0" applyNumberFormat="1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0" fillId="11" borderId="14" xfId="0" applyFont="1" applyFill="1" applyBorder="1" applyAlignment="1">
      <alignment horizontal="center" vertical="center"/>
    </xf>
    <xf numFmtId="15" fontId="25" fillId="2" borderId="1" xfId="0" quotePrefix="1" applyNumberFormat="1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quotePrefix="1" applyFont="1" applyBorder="1" applyAlignment="1">
      <alignment horizontal="center" vertical="center"/>
    </xf>
    <xf numFmtId="16" fontId="21" fillId="0" borderId="14" xfId="0" quotePrefix="1" applyNumberFormat="1" applyFont="1" applyBorder="1" applyAlignment="1">
      <alignment horizontal="center" vertical="center"/>
    </xf>
    <xf numFmtId="0" fontId="230" fillId="4" borderId="23" xfId="0" applyFont="1" applyFill="1" applyBorder="1" applyAlignment="1">
      <alignment horizontal="center" vertical="center" wrapText="1"/>
    </xf>
    <xf numFmtId="0" fontId="230" fillId="4" borderId="24" xfId="0" applyFont="1" applyFill="1" applyBorder="1" applyAlignment="1">
      <alignment horizontal="center" vertical="center" wrapText="1"/>
    </xf>
    <xf numFmtId="0" fontId="230" fillId="4" borderId="25" xfId="0" applyFont="1" applyFill="1" applyBorder="1" applyAlignment="1">
      <alignment horizontal="center" vertical="center" wrapText="1"/>
    </xf>
    <xf numFmtId="0" fontId="230" fillId="4" borderId="26" xfId="0" applyFont="1" applyFill="1" applyBorder="1" applyAlignment="1">
      <alignment horizontal="center" vertical="center" wrapText="1"/>
    </xf>
    <xf numFmtId="0" fontId="230" fillId="4" borderId="0" xfId="0" applyFont="1" applyFill="1" applyAlignment="1">
      <alignment horizontal="center" vertical="center" wrapText="1"/>
    </xf>
    <xf numFmtId="0" fontId="230" fillId="4" borderId="27" xfId="0" applyFont="1" applyFill="1" applyBorder="1" applyAlignment="1">
      <alignment horizontal="center" vertical="center" wrapText="1"/>
    </xf>
    <xf numFmtId="0" fontId="230" fillId="4" borderId="46" xfId="0" applyFont="1" applyFill="1" applyBorder="1" applyAlignment="1">
      <alignment horizontal="center" vertical="center" wrapText="1"/>
    </xf>
    <xf numFmtId="0" fontId="230" fillId="4" borderId="29" xfId="0" applyFont="1" applyFill="1" applyBorder="1" applyAlignment="1">
      <alignment horizontal="center" vertical="center" wrapText="1"/>
    </xf>
    <xf numFmtId="0" fontId="230" fillId="4" borderId="47" xfId="0" applyFont="1" applyFill="1" applyBorder="1" applyAlignment="1">
      <alignment horizontal="center" vertical="center" wrapText="1"/>
    </xf>
    <xf numFmtId="0" fontId="20" fillId="6" borderId="18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left" vertical="center"/>
    </xf>
    <xf numFmtId="0" fontId="20" fillId="6" borderId="9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0" fontId="20" fillId="6" borderId="67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8" fillId="0" borderId="75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3" xfId="0" applyFont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1" fontId="28" fillId="2" borderId="11" xfId="0" applyNumberFormat="1" applyFont="1" applyFill="1" applyBorder="1" applyAlignment="1">
      <alignment horizontal="center" vertical="center" wrapText="1"/>
    </xf>
    <xf numFmtId="1" fontId="28" fillId="2" borderId="10" xfId="0" applyNumberFormat="1" applyFont="1" applyFill="1" applyBorder="1" applyAlignment="1">
      <alignment horizontal="center" vertical="center" wrapText="1"/>
    </xf>
    <xf numFmtId="0" fontId="34" fillId="2" borderId="15" xfId="0" quotePrefix="1" applyFont="1" applyFill="1" applyBorder="1" applyAlignment="1">
      <alignment horizontal="center" vertical="center" wrapText="1"/>
    </xf>
    <xf numFmtId="0" fontId="34" fillId="2" borderId="12" xfId="0" quotePrefix="1" applyFont="1" applyFill="1" applyBorder="1" applyAlignment="1">
      <alignment horizontal="center" vertical="center" wrapText="1"/>
    </xf>
    <xf numFmtId="0" fontId="34" fillId="2" borderId="13" xfId="0" quotePrefix="1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42" fillId="4" borderId="15" xfId="0" applyFont="1" applyFill="1" applyBorder="1" applyAlignment="1">
      <alignment horizontal="center" vertical="center" wrapText="1"/>
    </xf>
    <xf numFmtId="0" fontId="42" fillId="4" borderId="12" xfId="0" applyFont="1" applyFill="1" applyBorder="1" applyAlignment="1">
      <alignment horizontal="center" vertical="center" wrapText="1"/>
    </xf>
    <xf numFmtId="0" fontId="42" fillId="4" borderId="44" xfId="0" applyFont="1" applyFill="1" applyBorder="1" applyAlignment="1">
      <alignment horizontal="center" vertical="center" wrapText="1"/>
    </xf>
    <xf numFmtId="0" fontId="42" fillId="4" borderId="45" xfId="0" applyFont="1" applyFill="1" applyBorder="1" applyAlignment="1">
      <alignment horizontal="center" vertical="center" wrapText="1"/>
    </xf>
    <xf numFmtId="0" fontId="35" fillId="2" borderId="15" xfId="0" applyFont="1" applyFill="1" applyBorder="1" applyAlignment="1">
      <alignment horizontal="center" vertical="center" wrapText="1"/>
    </xf>
    <xf numFmtId="0" fontId="35" fillId="2" borderId="13" xfId="0" applyFont="1" applyFill="1" applyBorder="1" applyAlignment="1">
      <alignment horizontal="center" vertical="center" wrapText="1"/>
    </xf>
    <xf numFmtId="0" fontId="28" fillId="10" borderId="75" xfId="0" applyFont="1" applyFill="1" applyBorder="1" applyAlignment="1">
      <alignment horizontal="center" vertical="center" wrapText="1"/>
    </xf>
    <xf numFmtId="0" fontId="28" fillId="10" borderId="45" xfId="0" applyFont="1" applyFill="1" applyBorder="1" applyAlignment="1">
      <alignment horizontal="center" vertical="center" wrapText="1"/>
    </xf>
    <xf numFmtId="0" fontId="28" fillId="10" borderId="76" xfId="0" applyFont="1" applyFill="1" applyBorder="1" applyAlignment="1">
      <alignment horizontal="center" vertical="center" wrapText="1"/>
    </xf>
    <xf numFmtId="0" fontId="28" fillId="10" borderId="73" xfId="0" applyFont="1" applyFill="1" applyBorder="1" applyAlignment="1">
      <alignment horizontal="center" vertical="center" wrapText="1"/>
    </xf>
    <xf numFmtId="0" fontId="27" fillId="0" borderId="15" xfId="0" quotePrefix="1" applyFont="1" applyBorder="1" applyAlignment="1">
      <alignment horizontal="center" vertical="center"/>
    </xf>
    <xf numFmtId="0" fontId="27" fillId="0" borderId="12" xfId="0" quotePrefix="1" applyFont="1" applyBorder="1" applyAlignment="1">
      <alignment horizontal="center" vertical="center"/>
    </xf>
    <xf numFmtId="0" fontId="27" fillId="0" borderId="13" xfId="0" quotePrefix="1" applyFont="1" applyBorder="1" applyAlignment="1">
      <alignment horizontal="center" vertical="center"/>
    </xf>
    <xf numFmtId="0" fontId="42" fillId="4" borderId="13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33" fillId="2" borderId="75" xfId="0" applyFont="1" applyFill="1" applyBorder="1" applyAlignment="1">
      <alignment horizontal="center" vertical="center"/>
    </xf>
    <xf numFmtId="0" fontId="33" fillId="2" borderId="44" xfId="0" applyFont="1" applyFill="1" applyBorder="1" applyAlignment="1">
      <alignment horizontal="center" vertical="center"/>
    </xf>
    <xf numFmtId="0" fontId="33" fillId="2" borderId="45" xfId="0" applyFont="1" applyFill="1" applyBorder="1" applyAlignment="1">
      <alignment horizontal="center" vertical="center"/>
    </xf>
    <xf numFmtId="0" fontId="33" fillId="2" borderId="76" xfId="0" applyFont="1" applyFill="1" applyBorder="1" applyAlignment="1">
      <alignment horizontal="center" vertical="center"/>
    </xf>
    <xf numFmtId="0" fontId="33" fillId="2" borderId="72" xfId="0" applyFont="1" applyFill="1" applyBorder="1" applyAlignment="1">
      <alignment horizontal="center" vertical="center"/>
    </xf>
    <xf numFmtId="0" fontId="33" fillId="2" borderId="73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13" xfId="0" applyFont="1" applyFill="1" applyBorder="1" applyAlignment="1">
      <alignment horizontal="center" vertical="center"/>
    </xf>
    <xf numFmtId="0" fontId="41" fillId="4" borderId="15" xfId="0" applyFont="1" applyFill="1" applyBorder="1" applyAlignment="1">
      <alignment horizontal="center" vertical="center" wrapText="1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3" xfId="0" applyFont="1" applyFill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4" borderId="44" xfId="0" applyFont="1" applyFill="1" applyBorder="1" applyAlignment="1">
      <alignment horizontal="center" vertical="center" wrapText="1"/>
    </xf>
    <xf numFmtId="0" fontId="41" fillId="4" borderId="45" xfId="0" applyFont="1" applyFill="1" applyBorder="1" applyAlignment="1">
      <alignment horizontal="center" vertical="center" wrapText="1"/>
    </xf>
    <xf numFmtId="0" fontId="33" fillId="10" borderId="15" xfId="0" applyFont="1" applyFill="1" applyBorder="1" applyAlignment="1">
      <alignment horizontal="center" vertical="center" wrapText="1"/>
    </xf>
    <xf numFmtId="0" fontId="33" fillId="10" borderId="13" xfId="0" applyFont="1" applyFill="1" applyBorder="1" applyAlignment="1">
      <alignment horizontal="center" vertical="center" wrapText="1"/>
    </xf>
    <xf numFmtId="0" fontId="229" fillId="3" borderId="15" xfId="0" applyFont="1" applyFill="1" applyBorder="1" applyAlignment="1">
      <alignment horizontal="center" vertical="center"/>
    </xf>
    <xf numFmtId="0" fontId="229" fillId="3" borderId="12" xfId="0" applyFont="1" applyFill="1" applyBorder="1" applyAlignment="1">
      <alignment horizontal="center" vertical="center"/>
    </xf>
    <xf numFmtId="0" fontId="229" fillId="3" borderId="13" xfId="0" applyFont="1" applyFill="1" applyBorder="1" applyAlignment="1">
      <alignment horizontal="center" vertical="center"/>
    </xf>
    <xf numFmtId="0" fontId="231" fillId="4" borderId="11" xfId="0" applyFont="1" applyFill="1" applyBorder="1" applyAlignment="1">
      <alignment horizontal="center" vertical="center" wrapText="1"/>
    </xf>
    <xf numFmtId="0" fontId="231" fillId="4" borderId="10" xfId="0" applyFont="1" applyFill="1" applyBorder="1" applyAlignment="1">
      <alignment horizontal="center" vertical="center" wrapText="1"/>
    </xf>
    <xf numFmtId="0" fontId="232" fillId="3" borderId="11" xfId="0" applyFont="1" applyFill="1" applyBorder="1" applyAlignment="1">
      <alignment horizontal="center" vertical="center" wrapText="1"/>
    </xf>
    <xf numFmtId="0" fontId="232" fillId="3" borderId="10" xfId="0" applyFont="1" applyFill="1" applyBorder="1" applyAlignment="1">
      <alignment horizontal="center" vertical="center" wrapText="1"/>
    </xf>
    <xf numFmtId="0" fontId="32" fillId="6" borderId="15" xfId="2" applyFont="1" applyFill="1" applyBorder="1" applyAlignment="1">
      <alignment horizontal="center" vertical="center" wrapText="1"/>
    </xf>
    <xf numFmtId="0" fontId="32" fillId="6" borderId="12" xfId="2" applyFont="1" applyFill="1" applyBorder="1" applyAlignment="1">
      <alignment horizontal="center" vertical="center" wrapText="1"/>
    </xf>
    <xf numFmtId="0" fontId="32" fillId="6" borderId="13" xfId="2" applyFont="1" applyFill="1" applyBorder="1" applyAlignment="1">
      <alignment horizontal="center" vertical="center" wrapText="1"/>
    </xf>
    <xf numFmtId="1" fontId="19" fillId="6" borderId="15" xfId="2" applyNumberFormat="1" applyFont="1" applyFill="1" applyBorder="1" applyAlignment="1">
      <alignment horizontal="center" vertical="center" wrapText="1"/>
    </xf>
    <xf numFmtId="1" fontId="19" fillId="6" borderId="12" xfId="2" applyNumberFormat="1" applyFont="1" applyFill="1" applyBorder="1" applyAlignment="1">
      <alignment horizontal="center" vertical="center" wrapText="1"/>
    </xf>
    <xf numFmtId="1" fontId="19" fillId="6" borderId="13" xfId="2" applyNumberFormat="1" applyFont="1" applyFill="1" applyBorder="1" applyAlignment="1">
      <alignment horizontal="center" vertical="center" wrapText="1"/>
    </xf>
    <xf numFmtId="0" fontId="33" fillId="0" borderId="15" xfId="2" applyFont="1" applyBorder="1" applyAlignment="1">
      <alignment horizontal="center" vertical="center"/>
    </xf>
    <xf numFmtId="0" fontId="33" fillId="0" borderId="12" xfId="2" applyFont="1" applyBorder="1" applyAlignment="1">
      <alignment horizontal="center" vertical="center"/>
    </xf>
    <xf numFmtId="0" fontId="33" fillId="0" borderId="13" xfId="2" applyFont="1" applyBorder="1" applyAlignment="1">
      <alignment horizontal="center" vertical="center"/>
    </xf>
    <xf numFmtId="0" fontId="63" fillId="0" borderId="69" xfId="3552" applyFont="1" applyBorder="1" applyAlignment="1">
      <alignment horizontal="left" vertical="center" wrapText="1"/>
    </xf>
    <xf numFmtId="0" fontId="63" fillId="0" borderId="74" xfId="3552" applyFont="1" applyBorder="1" applyAlignment="1">
      <alignment horizontal="left" vertical="center" wrapText="1"/>
    </xf>
    <xf numFmtId="0" fontId="63" fillId="0" borderId="70" xfId="3552" applyFont="1" applyBorder="1" applyAlignment="1">
      <alignment horizontal="left" vertical="center" wrapText="1"/>
    </xf>
    <xf numFmtId="0" fontId="236" fillId="0" borderId="69" xfId="3552" applyFont="1" applyBorder="1" applyAlignment="1">
      <alignment horizontal="left" vertical="center" wrapText="1"/>
    </xf>
    <xf numFmtId="0" fontId="236" fillId="0" borderId="70" xfId="3552" applyFont="1" applyBorder="1" applyAlignment="1">
      <alignment horizontal="left" vertical="center" wrapText="1"/>
    </xf>
    <xf numFmtId="0" fontId="50" fillId="6" borderId="5" xfId="54" applyFont="1" applyFill="1" applyBorder="1" applyAlignment="1">
      <alignment horizontal="center" vertical="center"/>
    </xf>
    <xf numFmtId="0" fontId="50" fillId="6" borderId="6" xfId="54" applyFont="1" applyFill="1" applyBorder="1" applyAlignment="1">
      <alignment horizontal="center" vertical="center"/>
    </xf>
    <xf numFmtId="0" fontId="39" fillId="6" borderId="28" xfId="54" applyFont="1" applyFill="1" applyBorder="1" applyAlignment="1">
      <alignment horizontal="left" vertical="center"/>
    </xf>
    <xf numFmtId="0" fontId="39" fillId="0" borderId="6" xfId="54" applyFont="1" applyBorder="1" applyAlignment="1">
      <alignment vertical="center"/>
    </xf>
    <xf numFmtId="0" fontId="39" fillId="0" borderId="6" xfId="54" applyFont="1" applyBorder="1" applyAlignment="1">
      <alignment horizontal="left" vertical="center"/>
    </xf>
    <xf numFmtId="0" fontId="39" fillId="0" borderId="0" xfId="54" applyFont="1" applyAlignment="1">
      <alignment horizontal="left" vertical="center" wrapText="1"/>
    </xf>
    <xf numFmtId="16" fontId="39" fillId="0" borderId="31" xfId="54" applyNumberFormat="1" applyFont="1" applyBorder="1" applyAlignment="1">
      <alignment vertical="center" wrapText="1"/>
    </xf>
    <xf numFmtId="0" fontId="39" fillId="0" borderId="32" xfId="54" applyFont="1" applyBorder="1" applyAlignment="1">
      <alignment vertical="center" wrapText="1"/>
    </xf>
    <xf numFmtId="0" fontId="39" fillId="0" borderId="33" xfId="54" applyFont="1" applyBorder="1" applyAlignment="1">
      <alignment vertical="center" wrapText="1"/>
    </xf>
    <xf numFmtId="0" fontId="39" fillId="0" borderId="36" xfId="54" applyFont="1" applyBorder="1" applyAlignment="1">
      <alignment horizontal="left" vertical="top" wrapText="1"/>
    </xf>
    <xf numFmtId="0" fontId="39" fillId="0" borderId="37" xfId="54" applyFont="1" applyBorder="1" applyAlignment="1">
      <alignment horizontal="left" vertical="top" wrapText="1"/>
    </xf>
    <xf numFmtId="0" fontId="39" fillId="0" borderId="38" xfId="54" applyFont="1" applyBorder="1" applyAlignment="1">
      <alignment horizontal="left" vertical="top" wrapText="1"/>
    </xf>
    <xf numFmtId="0" fontId="39" fillId="0" borderId="36" xfId="54" quotePrefix="1" applyFont="1" applyBorder="1" applyAlignment="1">
      <alignment horizontal="left" vertical="top" wrapText="1"/>
    </xf>
    <xf numFmtId="0" fontId="218" fillId="0" borderId="36" xfId="3551" quotePrefix="1" applyFont="1" applyBorder="1" applyAlignment="1">
      <alignment horizontal="left" vertical="center" wrapText="1"/>
    </xf>
    <xf numFmtId="0" fontId="218" fillId="0" borderId="37" xfId="3551" applyFont="1" applyBorder="1" applyAlignment="1">
      <alignment horizontal="left" vertical="center" wrapText="1"/>
    </xf>
    <xf numFmtId="0" fontId="218" fillId="0" borderId="38" xfId="3551" applyFont="1" applyBorder="1" applyAlignment="1">
      <alignment horizontal="left" vertical="center" wrapText="1"/>
    </xf>
    <xf numFmtId="0" fontId="218" fillId="0" borderId="36" xfId="3551" applyFont="1" applyBorder="1" applyAlignment="1">
      <alignment horizontal="left" vertical="center" wrapText="1"/>
    </xf>
    <xf numFmtId="0" fontId="39" fillId="0" borderId="34" xfId="54" applyFont="1" applyBorder="1" applyAlignment="1">
      <alignment horizontal="left" vertical="center" wrapText="1"/>
    </xf>
    <xf numFmtId="0" fontId="39" fillId="0" borderId="50" xfId="54" applyFont="1" applyBorder="1" applyAlignment="1">
      <alignment horizontal="left" vertical="center" wrapText="1"/>
    </xf>
    <xf numFmtId="0" fontId="39" fillId="0" borderId="51" xfId="54" applyFont="1" applyBorder="1" applyAlignment="1">
      <alignment horizontal="left" vertical="center" wrapText="1"/>
    </xf>
    <xf numFmtId="0" fontId="39" fillId="0" borderId="40" xfId="54" applyFont="1" applyBorder="1" applyAlignment="1">
      <alignment horizontal="left" vertical="top" wrapText="1"/>
    </xf>
    <xf numFmtId="0" fontId="39" fillId="0" borderId="42" xfId="54" applyFont="1" applyBorder="1" applyAlignment="1">
      <alignment horizontal="left" vertical="top" wrapText="1"/>
    </xf>
    <xf numFmtId="0" fontId="39" fillId="0" borderId="43" xfId="54" applyFont="1" applyBorder="1" applyAlignment="1">
      <alignment horizontal="left" vertical="top" wrapText="1"/>
    </xf>
    <xf numFmtId="0" fontId="28" fillId="3" borderId="14" xfId="0" applyFont="1" applyFill="1" applyBorder="1" applyAlignment="1">
      <alignment horizontal="center" vertical="center"/>
    </xf>
    <xf numFmtId="1" fontId="56" fillId="3" borderId="14" xfId="0" applyNumberFormat="1" applyFont="1" applyFill="1" applyBorder="1" applyAlignment="1">
      <alignment horizontal="center" vertical="center" wrapText="1"/>
    </xf>
  </cellXfs>
  <cellStyles count="3556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2" xr:uid="{E8ED992C-CC59-49B9-BDFF-2824EC62ACC0}"/>
    <cellStyle name="Normal 147" xfId="3553" xr:uid="{74DF864A-27A5-4A87-A36D-1220526E9220}"/>
    <cellStyle name="Normal 147 2" xfId="3554" xr:uid="{28124D20-EC00-4880-B6F9-49C2EAA20A16}"/>
    <cellStyle name="Normal 148" xfId="3555" xr:uid="{988A0BFF-E900-4F01-B28F-ADDC605DF806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image" Target="../media/image12.png"/><Relationship Id="rId7" Type="http://schemas.openxmlformats.org/officeDocument/2006/relationships/image" Target="../media/image16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png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image" Target="../media/image12.png"/><Relationship Id="rId7" Type="http://schemas.openxmlformats.org/officeDocument/2006/relationships/image" Target="../media/image16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png"/><Relationship Id="rId9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142875</xdr:colOff>
      <xdr:row>4</xdr:row>
      <xdr:rowOff>190500</xdr:rowOff>
    </xdr:from>
    <xdr:to>
      <xdr:col>15</xdr:col>
      <xdr:colOff>1555750</xdr:colOff>
      <xdr:row>7</xdr:row>
      <xdr:rowOff>194469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8B1DBC-EB58-B56B-1C4D-8DDEDA24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88125" y="2127250"/>
          <a:ext cx="3286125" cy="1369219"/>
        </a:xfrm>
        <a:prstGeom prst="rect">
          <a:avLst/>
        </a:prstGeom>
      </xdr:spPr>
    </xdr:pic>
    <xdr:clientData/>
  </xdr:twoCellAnchor>
  <xdr:twoCellAnchor editAs="oneCell">
    <xdr:from>
      <xdr:col>11</xdr:col>
      <xdr:colOff>636297</xdr:colOff>
      <xdr:row>88</xdr:row>
      <xdr:rowOff>115634</xdr:rowOff>
    </xdr:from>
    <xdr:to>
      <xdr:col>15</xdr:col>
      <xdr:colOff>666750</xdr:colOff>
      <xdr:row>98</xdr:row>
      <xdr:rowOff>446975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33EB0E6-F501-4148-9819-A686780C0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00297" y="64885634"/>
          <a:ext cx="4431003" cy="1779141"/>
        </a:xfrm>
        <a:prstGeom prst="rect">
          <a:avLst/>
        </a:prstGeom>
      </xdr:spPr>
    </xdr:pic>
    <xdr:clientData/>
  </xdr:twoCellAnchor>
  <xdr:twoCellAnchor editAs="oneCell">
    <xdr:from>
      <xdr:col>11</xdr:col>
      <xdr:colOff>1130301</xdr:colOff>
      <xdr:row>103</xdr:row>
      <xdr:rowOff>80858</xdr:rowOff>
    </xdr:from>
    <xdr:to>
      <xdr:col>13</xdr:col>
      <xdr:colOff>750570</xdr:colOff>
      <xdr:row>103</xdr:row>
      <xdr:rowOff>2327275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DE4B25A-E9C2-4FEE-8C91-FA6D56ECC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65701" y="50205218"/>
          <a:ext cx="2195829" cy="2246417"/>
        </a:xfrm>
        <a:prstGeom prst="rect">
          <a:avLst/>
        </a:prstGeom>
      </xdr:spPr>
    </xdr:pic>
    <xdr:clientData/>
  </xdr:twoCellAnchor>
  <xdr:twoCellAnchor editAs="oneCell">
    <xdr:from>
      <xdr:col>11</xdr:col>
      <xdr:colOff>31749</xdr:colOff>
      <xdr:row>99</xdr:row>
      <xdr:rowOff>344926</xdr:rowOff>
    </xdr:from>
    <xdr:to>
      <xdr:col>15</xdr:col>
      <xdr:colOff>1360244</xdr:colOff>
      <xdr:row>100</xdr:row>
      <xdr:rowOff>1082040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18D713D-0ED2-494C-B28F-23D8723C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67149" y="36265606"/>
          <a:ext cx="5748095" cy="3320294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101</xdr:row>
      <xdr:rowOff>190500</xdr:rowOff>
    </xdr:from>
    <xdr:to>
      <xdr:col>15</xdr:col>
      <xdr:colOff>1771650</xdr:colOff>
      <xdr:row>102</xdr:row>
      <xdr:rowOff>1395356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47E488-499B-41A7-BC16-18670E82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583400" y="72123300"/>
          <a:ext cx="3352800" cy="3795656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101</xdr:row>
      <xdr:rowOff>1676400</xdr:rowOff>
    </xdr:from>
    <xdr:to>
      <xdr:col>13</xdr:col>
      <xdr:colOff>192866</xdr:colOff>
      <xdr:row>102</xdr:row>
      <xdr:rowOff>723900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CE26BC-F5A3-D478-31B6-E5CE94F5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802100" y="67017900"/>
          <a:ext cx="2726516" cy="1638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5865819</xdr:colOff>
      <xdr:row>19</xdr:row>
      <xdr:rowOff>150816</xdr:rowOff>
    </xdr:from>
    <xdr:to>
      <xdr:col>1</xdr:col>
      <xdr:colOff>10133615</xdr:colOff>
      <xdr:row>19</xdr:row>
      <xdr:rowOff>960439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2B29FA-ECD9-4E69-8A32-D638C2925D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406" r="22681"/>
        <a:stretch/>
      </xdr:blipFill>
      <xdr:spPr>
        <a:xfrm rot="16200000">
          <a:off x="11428718" y="23258168"/>
          <a:ext cx="809623" cy="4267796"/>
        </a:xfrm>
        <a:prstGeom prst="rect">
          <a:avLst/>
        </a:prstGeom>
      </xdr:spPr>
    </xdr:pic>
    <xdr:clientData/>
  </xdr:twoCellAnchor>
  <xdr:twoCellAnchor editAs="oneCell">
    <xdr:from>
      <xdr:col>1</xdr:col>
      <xdr:colOff>6548437</xdr:colOff>
      <xdr:row>28</xdr:row>
      <xdr:rowOff>520008</xdr:rowOff>
    </xdr:from>
    <xdr:to>
      <xdr:col>1</xdr:col>
      <xdr:colOff>13158787</xdr:colOff>
      <xdr:row>29</xdr:row>
      <xdr:rowOff>1564829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B04C74F-8598-4CC4-AA69-1FF86CFA4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2250" y="37072196"/>
          <a:ext cx="6610350" cy="2521196"/>
        </a:xfrm>
        <a:prstGeom prst="rect">
          <a:avLst/>
        </a:prstGeom>
      </xdr:spPr>
    </xdr:pic>
    <xdr:clientData/>
  </xdr:twoCellAnchor>
  <xdr:twoCellAnchor editAs="oneCell">
    <xdr:from>
      <xdr:col>1</xdr:col>
      <xdr:colOff>6397629</xdr:colOff>
      <xdr:row>17</xdr:row>
      <xdr:rowOff>198439</xdr:rowOff>
    </xdr:from>
    <xdr:to>
      <xdr:col>1</xdr:col>
      <xdr:colOff>8193346</xdr:colOff>
      <xdr:row>17</xdr:row>
      <xdr:rowOff>2108441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A851B3E-A9AC-4A51-B82F-7364131A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0174300" y="21805894"/>
          <a:ext cx="1910002" cy="17957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4486274</xdr:colOff>
      <xdr:row>15</xdr:row>
      <xdr:rowOff>598577</xdr:rowOff>
    </xdr:from>
    <xdr:to>
      <xdr:col>1</xdr:col>
      <xdr:colOff>11160367</xdr:colOff>
      <xdr:row>15</xdr:row>
      <xdr:rowOff>2916244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3023952-FA60-43F4-A0B9-BC8669FDE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0607837" y="19432514"/>
          <a:ext cx="2317667" cy="6674093"/>
        </a:xfrm>
        <a:prstGeom prst="rect">
          <a:avLst/>
        </a:prstGeom>
      </xdr:spPr>
    </xdr:pic>
    <xdr:clientData/>
  </xdr:twoCellAnchor>
  <xdr:twoCellAnchor>
    <xdr:from>
      <xdr:col>1</xdr:col>
      <xdr:colOff>6115052</xdr:colOff>
      <xdr:row>23</xdr:row>
      <xdr:rowOff>253992</xdr:rowOff>
    </xdr:from>
    <xdr:to>
      <xdr:col>1</xdr:col>
      <xdr:colOff>10325100</xdr:colOff>
      <xdr:row>23</xdr:row>
      <xdr:rowOff>3467100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38951127-090D-496E-AA43-7DDC4EDB873D}"/>
            </a:ext>
          </a:extLst>
        </xdr:cNvPr>
        <xdr:cNvGrpSpPr/>
      </xdr:nvGrpSpPr>
      <xdr:grpSpPr>
        <a:xfrm>
          <a:off x="10058402" y="38963592"/>
          <a:ext cx="4210048" cy="3213108"/>
          <a:chOff x="28765499" y="2095501"/>
          <a:chExt cx="2457451" cy="2076450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62D26587-3B77-8CC8-3E3F-E91A1FC9E7E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A8B48D61-70A5-F649-2E85-7B43F5A629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7672389</xdr:colOff>
      <xdr:row>21</xdr:row>
      <xdr:rowOff>52386</xdr:rowOff>
    </xdr:from>
    <xdr:to>
      <xdr:col>1</xdr:col>
      <xdr:colOff>10835241</xdr:colOff>
      <xdr:row>21</xdr:row>
      <xdr:rowOff>1915903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A57B7F3-2B21-42CB-A6C1-5450A4F4C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5739" y="34875786"/>
          <a:ext cx="3162852" cy="1863517"/>
        </a:xfrm>
        <a:prstGeom prst="rect">
          <a:avLst/>
        </a:prstGeom>
      </xdr:spPr>
    </xdr:pic>
    <xdr:clientData/>
  </xdr:twoCellAnchor>
  <xdr:twoCellAnchor editAs="oneCell">
    <xdr:from>
      <xdr:col>1</xdr:col>
      <xdr:colOff>5492750</xdr:colOff>
      <xdr:row>13</xdr:row>
      <xdr:rowOff>127000</xdr:rowOff>
    </xdr:from>
    <xdr:to>
      <xdr:col>1</xdr:col>
      <xdr:colOff>10369550</xdr:colOff>
      <xdr:row>13</xdr:row>
      <xdr:rowOff>1999886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B5841DE-AC5E-4BBE-AFF5-65FF21E05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lum bright="-3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10" r="10240"/>
        <a:stretch/>
      </xdr:blipFill>
      <xdr:spPr bwMode="auto">
        <a:xfrm rot="5400000">
          <a:off x="11011082" y="14007918"/>
          <a:ext cx="1872886" cy="487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11271250</xdr:colOff>
      <xdr:row>0</xdr:row>
      <xdr:rowOff>174625</xdr:rowOff>
    </xdr:from>
    <xdr:to>
      <xdr:col>1</xdr:col>
      <xdr:colOff>14557375</xdr:colOff>
      <xdr:row>3</xdr:row>
      <xdr:rowOff>384969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899660-B822-4A70-9B01-9DBACEA2E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87625" y="174625"/>
          <a:ext cx="3286125" cy="1369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4114801</xdr:colOff>
      <xdr:row>19</xdr:row>
      <xdr:rowOff>646116</xdr:rowOff>
    </xdr:from>
    <xdr:to>
      <xdr:col>3</xdr:col>
      <xdr:colOff>8382597</xdr:colOff>
      <xdr:row>19</xdr:row>
      <xdr:rowOff>1455739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F00110-F6E8-4B3D-B060-CB80D50A7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406" r="22681"/>
        <a:stretch/>
      </xdr:blipFill>
      <xdr:spPr>
        <a:xfrm rot="16200000">
          <a:off x="9787237" y="30044730"/>
          <a:ext cx="809623" cy="4267796"/>
        </a:xfrm>
        <a:prstGeom prst="rect">
          <a:avLst/>
        </a:prstGeom>
      </xdr:spPr>
    </xdr:pic>
    <xdr:clientData/>
  </xdr:twoCellAnchor>
  <xdr:twoCellAnchor editAs="oneCell">
    <xdr:from>
      <xdr:col>3</xdr:col>
      <xdr:colOff>1962150</xdr:colOff>
      <xdr:row>29</xdr:row>
      <xdr:rowOff>215208</xdr:rowOff>
    </xdr:from>
    <xdr:to>
      <xdr:col>3</xdr:col>
      <xdr:colOff>8572500</xdr:colOff>
      <xdr:row>29</xdr:row>
      <xdr:rowOff>2726879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5A1A3A-D7B3-4988-9AE1-61AC71A5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0" y="51288258"/>
          <a:ext cx="6610350" cy="2511671"/>
        </a:xfrm>
        <a:prstGeom prst="rect">
          <a:avLst/>
        </a:prstGeom>
      </xdr:spPr>
    </xdr:pic>
    <xdr:clientData/>
  </xdr:twoCellAnchor>
  <xdr:twoCellAnchor editAs="oneCell">
    <xdr:from>
      <xdr:col>3</xdr:col>
      <xdr:colOff>5162551</xdr:colOff>
      <xdr:row>17</xdr:row>
      <xdr:rowOff>522289</xdr:rowOff>
    </xdr:from>
    <xdr:to>
      <xdr:col>3</xdr:col>
      <xdr:colOff>6958268</xdr:colOff>
      <xdr:row>17</xdr:row>
      <xdr:rowOff>2432291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AB8582-7555-4644-B623-D7B600F15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9048759" y="27154181"/>
          <a:ext cx="1910002" cy="1795717"/>
        </a:xfrm>
        <a:prstGeom prst="rect">
          <a:avLst/>
        </a:prstGeom>
      </xdr:spPr>
    </xdr:pic>
    <xdr:clientData/>
  </xdr:twoCellAnchor>
  <xdr:twoCellAnchor editAs="oneCell">
    <xdr:from>
      <xdr:col>3</xdr:col>
      <xdr:colOff>2114550</xdr:colOff>
      <xdr:row>15</xdr:row>
      <xdr:rowOff>598577</xdr:rowOff>
    </xdr:from>
    <xdr:to>
      <xdr:col>3</xdr:col>
      <xdr:colOff>8788643</xdr:colOff>
      <xdr:row>15</xdr:row>
      <xdr:rowOff>2916244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DEFB45-E27A-4B98-A44C-5617B05A1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8236113" y="19432514"/>
          <a:ext cx="2317667" cy="6674093"/>
        </a:xfrm>
        <a:prstGeom prst="rect">
          <a:avLst/>
        </a:prstGeom>
      </xdr:spPr>
    </xdr:pic>
    <xdr:clientData/>
  </xdr:twoCellAnchor>
  <xdr:twoCellAnchor>
    <xdr:from>
      <xdr:col>1</xdr:col>
      <xdr:colOff>6115052</xdr:colOff>
      <xdr:row>23</xdr:row>
      <xdr:rowOff>253992</xdr:rowOff>
    </xdr:from>
    <xdr:to>
      <xdr:col>1</xdr:col>
      <xdr:colOff>10325100</xdr:colOff>
      <xdr:row>23</xdr:row>
      <xdr:rowOff>3467100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38D8A72-DE22-41A6-87BE-6A72BB2D2ABB}"/>
            </a:ext>
          </a:extLst>
        </xdr:cNvPr>
        <xdr:cNvGrpSpPr/>
      </xdr:nvGrpSpPr>
      <xdr:grpSpPr>
        <a:xfrm>
          <a:off x="3943350" y="43211742"/>
          <a:ext cx="0" cy="3213108"/>
          <a:chOff x="28765499" y="2095501"/>
          <a:chExt cx="2457451" cy="207645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0FEE650-B9FB-54DA-8576-419E9155BCC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C673B052-451B-CE06-25D0-5425FE6A118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7672389</xdr:colOff>
      <xdr:row>21</xdr:row>
      <xdr:rowOff>52386</xdr:rowOff>
    </xdr:from>
    <xdr:to>
      <xdr:col>1</xdr:col>
      <xdr:colOff>10835241</xdr:colOff>
      <xdr:row>21</xdr:row>
      <xdr:rowOff>1915903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1BDB2FB-7CC1-46B0-A39E-44729EF0E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1929" y="34875786"/>
          <a:ext cx="3162852" cy="1863517"/>
        </a:xfrm>
        <a:prstGeom prst="rect">
          <a:avLst/>
        </a:prstGeom>
      </xdr:spPr>
    </xdr:pic>
    <xdr:clientData/>
  </xdr:twoCellAnchor>
  <xdr:twoCellAnchor editAs="oneCell">
    <xdr:from>
      <xdr:col>3</xdr:col>
      <xdr:colOff>3371850</xdr:colOff>
      <xdr:row>13</xdr:row>
      <xdr:rowOff>508000</xdr:rowOff>
    </xdr:from>
    <xdr:to>
      <xdr:col>3</xdr:col>
      <xdr:colOff>8248650</xdr:colOff>
      <xdr:row>13</xdr:row>
      <xdr:rowOff>2380886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68100BE-F9BE-42BC-8E46-09FE4C7A78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lum bright="-3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10" r="10240"/>
        <a:stretch/>
      </xdr:blipFill>
      <xdr:spPr bwMode="auto">
        <a:xfrm rot="5400000">
          <a:off x="8817157" y="14512743"/>
          <a:ext cx="1872886" cy="487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9366250</xdr:colOff>
      <xdr:row>0</xdr:row>
      <xdr:rowOff>98425</xdr:rowOff>
    </xdr:from>
    <xdr:to>
      <xdr:col>3</xdr:col>
      <xdr:colOff>12652375</xdr:colOff>
      <xdr:row>3</xdr:row>
      <xdr:rowOff>308769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D16C116-8107-4F67-911C-0DC3BE73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09600" y="98425"/>
          <a:ext cx="3286125" cy="1372394"/>
        </a:xfrm>
        <a:prstGeom prst="rect">
          <a:avLst/>
        </a:prstGeom>
      </xdr:spPr>
    </xdr:pic>
    <xdr:clientData/>
  </xdr:twoCellAnchor>
  <xdr:twoCellAnchor>
    <xdr:from>
      <xdr:col>3</xdr:col>
      <xdr:colOff>3581400</xdr:colOff>
      <xdr:row>23</xdr:row>
      <xdr:rowOff>419100</xdr:rowOff>
    </xdr:from>
    <xdr:to>
      <xdr:col>3</xdr:col>
      <xdr:colOff>7791448</xdr:colOff>
      <xdr:row>23</xdr:row>
      <xdr:rowOff>3632208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99A0C4D3-4CB6-4F17-97B1-2291CA628381}"/>
            </a:ext>
          </a:extLst>
        </xdr:cNvPr>
        <xdr:cNvGrpSpPr/>
      </xdr:nvGrpSpPr>
      <xdr:grpSpPr>
        <a:xfrm>
          <a:off x="7524750" y="43376850"/>
          <a:ext cx="4210048" cy="3213108"/>
          <a:chOff x="28765499" y="2095501"/>
          <a:chExt cx="2457451" cy="2076450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47B31D26-D9F9-1CE4-E4F7-6C6E69A9345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8D1A60BB-0ACD-86F6-225A-06484F023B0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2933700</xdr:colOff>
      <xdr:row>21</xdr:row>
      <xdr:rowOff>114300</xdr:rowOff>
    </xdr:from>
    <xdr:to>
      <xdr:col>3</xdr:col>
      <xdr:colOff>7277100</xdr:colOff>
      <xdr:row>21</xdr:row>
      <xdr:rowOff>2673383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40D6176-3612-45CD-BC4B-AF5FF3C1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050" y="34937700"/>
          <a:ext cx="4343400" cy="2559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Z124"/>
  <sheetViews>
    <sheetView tabSelected="1" view="pageBreakPreview" zoomScale="40" zoomScaleNormal="55" zoomScaleSheetLayoutView="40" zoomScalePageLayoutView="40" workbookViewId="0">
      <selection activeCell="G8" sqref="G8"/>
    </sheetView>
  </sheetViews>
  <sheetFormatPr defaultColWidth="9.33203125" defaultRowHeight="16.8"/>
  <cols>
    <col min="1" max="1" width="6.44140625" style="76" customWidth="1"/>
    <col min="2" max="2" width="24.44140625" style="76" customWidth="1"/>
    <col min="3" max="3" width="26.109375" style="76" customWidth="1"/>
    <col min="4" max="4" width="42.44140625" style="76" customWidth="1"/>
    <col min="5" max="6" width="19.6640625" style="76" customWidth="1"/>
    <col min="7" max="7" width="19.6640625" style="77" customWidth="1"/>
    <col min="8" max="8" width="23.33203125" style="76" customWidth="1"/>
    <col min="9" max="9" width="23.77734375" style="76" customWidth="1"/>
    <col min="10" max="10" width="19.6640625" style="76" customWidth="1"/>
    <col min="11" max="11" width="19" style="76" customWidth="1"/>
    <col min="12" max="12" width="21.44140625" style="76" customWidth="1"/>
    <col min="13" max="13" width="16.109375" style="76" customWidth="1"/>
    <col min="14" max="15" width="13.44140625" style="76" customWidth="1"/>
    <col min="16" max="16" width="26.88671875" style="76" customWidth="1"/>
    <col min="17" max="17" width="12.44140625" style="76" customWidth="1"/>
    <col min="18" max="16384" width="9.33203125" style="76"/>
  </cols>
  <sheetData>
    <row r="1" spans="1:16" s="1" customFormat="1" ht="40.200000000000003" customHeight="1">
      <c r="A1" s="42"/>
      <c r="B1" s="42"/>
      <c r="C1" s="42"/>
      <c r="D1" s="43"/>
      <c r="E1" s="42"/>
      <c r="F1" s="42"/>
      <c r="G1" s="42"/>
      <c r="H1" s="42"/>
      <c r="I1" s="42"/>
      <c r="J1" s="42"/>
      <c r="K1" s="42"/>
      <c r="L1" s="44"/>
      <c r="M1" s="281" t="s">
        <v>82</v>
      </c>
      <c r="N1" s="281" t="s">
        <v>82</v>
      </c>
      <c r="O1" s="286" t="s">
        <v>83</v>
      </c>
      <c r="P1" s="286"/>
    </row>
    <row r="2" spans="1:16" s="1" customFormat="1" ht="40.200000000000003" customHeight="1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4"/>
      <c r="M2" s="281" t="s">
        <v>84</v>
      </c>
      <c r="N2" s="281" t="s">
        <v>84</v>
      </c>
      <c r="O2" s="287" t="s">
        <v>85</v>
      </c>
      <c r="P2" s="287"/>
    </row>
    <row r="3" spans="1:16" s="1" customFormat="1" ht="40.20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4"/>
      <c r="M3" s="281" t="s">
        <v>86</v>
      </c>
      <c r="N3" s="281" t="s">
        <v>86</v>
      </c>
      <c r="O3" s="288" t="s">
        <v>87</v>
      </c>
      <c r="P3" s="286"/>
    </row>
    <row r="4" spans="1:16" s="3" customFormat="1" ht="33" customHeight="1" thickBot="1">
      <c r="B4" s="2" t="s">
        <v>294</v>
      </c>
      <c r="G4" s="4"/>
    </row>
    <row r="5" spans="1:16" s="3" customFormat="1" ht="33" customHeight="1">
      <c r="B5" s="5" t="s">
        <v>0</v>
      </c>
      <c r="C5" s="5"/>
      <c r="D5" s="2"/>
      <c r="F5" s="6"/>
      <c r="G5" s="106"/>
      <c r="H5" s="289" t="s">
        <v>396</v>
      </c>
      <c r="I5" s="290"/>
      <c r="J5" s="290"/>
      <c r="K5" s="290"/>
      <c r="L5" s="290"/>
      <c r="M5" s="291"/>
    </row>
    <row r="6" spans="1:16" s="104" customFormat="1" ht="38.1" customHeight="1">
      <c r="B6" s="105" t="s">
        <v>38</v>
      </c>
      <c r="C6" s="105"/>
      <c r="D6" s="7" t="s">
        <v>295</v>
      </c>
      <c r="E6" s="101"/>
      <c r="F6" s="105"/>
      <c r="G6" s="106"/>
      <c r="H6" s="292"/>
      <c r="I6" s="293"/>
      <c r="J6" s="293"/>
      <c r="K6" s="293"/>
      <c r="L6" s="293"/>
      <c r="M6" s="294"/>
      <c r="N6" s="106"/>
      <c r="O6" s="106"/>
      <c r="P6" s="106"/>
    </row>
    <row r="7" spans="1:16" s="104" customFormat="1" ht="38.1" customHeight="1">
      <c r="B7" s="105" t="s">
        <v>39</v>
      </c>
      <c r="C7" s="105"/>
      <c r="D7" s="7" t="s">
        <v>291</v>
      </c>
      <c r="E7" s="7"/>
      <c r="F7" s="105"/>
      <c r="G7" s="106"/>
      <c r="H7" s="292"/>
      <c r="I7" s="293"/>
      <c r="J7" s="293"/>
      <c r="K7" s="293"/>
      <c r="L7" s="293"/>
      <c r="M7" s="294"/>
      <c r="N7"/>
      <c r="O7" s="106"/>
      <c r="P7" s="106"/>
    </row>
    <row r="8" spans="1:16" s="104" customFormat="1" ht="38.1" customHeight="1" thickBot="1">
      <c r="B8" s="105" t="s">
        <v>40</v>
      </c>
      <c r="C8" s="105"/>
      <c r="D8" s="105" t="s">
        <v>286</v>
      </c>
      <c r="E8" s="105"/>
      <c r="F8" s="105"/>
      <c r="G8" s="106"/>
      <c r="H8" s="295"/>
      <c r="I8" s="296"/>
      <c r="J8" s="296"/>
      <c r="K8" s="296"/>
      <c r="L8" s="296"/>
      <c r="M8" s="297"/>
      <c r="N8" s="106"/>
      <c r="O8" s="106"/>
      <c r="P8" s="106"/>
    </row>
    <row r="9" spans="1:16" s="18" customFormat="1" ht="31.35" customHeight="1">
      <c r="B9" s="8" t="s">
        <v>1</v>
      </c>
      <c r="C9" s="8"/>
      <c r="D9" s="45" t="s">
        <v>292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5.1" customHeight="1">
      <c r="B10" s="12" t="s">
        <v>2</v>
      </c>
      <c r="C10" s="12"/>
      <c r="D10" s="13" t="s">
        <v>121</v>
      </c>
      <c r="E10" s="13"/>
      <c r="F10" s="13"/>
      <c r="G10" s="14"/>
      <c r="H10" s="13"/>
      <c r="I10" s="15" t="s">
        <v>41</v>
      </c>
      <c r="J10" s="15"/>
      <c r="K10" s="15"/>
      <c r="L10" s="15" t="s">
        <v>296</v>
      </c>
      <c r="M10" s="16"/>
      <c r="N10" s="16"/>
      <c r="O10" s="16"/>
      <c r="P10" s="16"/>
    </row>
    <row r="11" spans="1:16" s="18" customFormat="1" ht="93" customHeight="1">
      <c r="B11" s="15" t="s">
        <v>3</v>
      </c>
      <c r="C11" s="15"/>
      <c r="D11" s="282">
        <v>45510</v>
      </c>
      <c r="E11" s="283"/>
      <c r="F11" s="283"/>
      <c r="G11" s="17"/>
      <c r="H11" s="102"/>
      <c r="I11" s="15" t="s">
        <v>4</v>
      </c>
      <c r="J11" s="15"/>
      <c r="K11" s="15"/>
      <c r="L11" s="284" t="s">
        <v>280</v>
      </c>
      <c r="M11" s="284"/>
      <c r="N11" s="284"/>
      <c r="O11" s="284"/>
      <c r="P11" s="284"/>
    </row>
    <row r="12" spans="1:16" s="18" customFormat="1" ht="35.1" customHeight="1">
      <c r="B12" s="15" t="s">
        <v>5</v>
      </c>
      <c r="C12" s="15"/>
      <c r="D12" s="19">
        <f>D11+7</f>
        <v>45517</v>
      </c>
      <c r="E12" s="15"/>
      <c r="F12" s="15"/>
      <c r="G12" s="20"/>
      <c r="H12" s="103"/>
      <c r="I12" s="15" t="s">
        <v>36</v>
      </c>
      <c r="J12" s="15"/>
      <c r="L12" s="15" t="s">
        <v>63</v>
      </c>
      <c r="M12" s="15"/>
      <c r="N12" s="103"/>
      <c r="O12" s="103"/>
      <c r="P12" s="16"/>
    </row>
    <row r="13" spans="1:16" s="18" customFormat="1" ht="35.1" customHeight="1">
      <c r="B13" s="285"/>
      <c r="C13" s="285"/>
      <c r="D13" s="285"/>
      <c r="E13" s="285"/>
      <c r="F13" s="285"/>
      <c r="G13" s="20"/>
      <c r="H13" s="103"/>
      <c r="I13" s="15" t="s">
        <v>6</v>
      </c>
      <c r="J13" s="15"/>
      <c r="K13" s="15"/>
      <c r="L13" s="15" t="s">
        <v>123</v>
      </c>
      <c r="M13" s="103"/>
      <c r="N13" s="16"/>
      <c r="O13" s="16"/>
      <c r="P13" s="103"/>
    </row>
    <row r="14" spans="1:16" s="18" customFormat="1" ht="35.1" customHeight="1">
      <c r="B14" s="15" t="s">
        <v>45</v>
      </c>
      <c r="C14" s="15"/>
      <c r="D14" s="15" t="s">
        <v>7</v>
      </c>
      <c r="E14" s="15"/>
      <c r="F14" s="15"/>
      <c r="G14" s="21"/>
      <c r="H14" s="15"/>
      <c r="I14" s="15" t="s">
        <v>8</v>
      </c>
      <c r="J14" s="15"/>
      <c r="K14" s="15"/>
      <c r="L14" s="16" t="s">
        <v>116</v>
      </c>
      <c r="M14" s="16"/>
      <c r="N14" s="16"/>
      <c r="O14" s="16"/>
      <c r="P14" s="16"/>
    </row>
    <row r="15" spans="1:16" s="18" customFormat="1" ht="21" customHeight="1">
      <c r="B15" s="22" t="s">
        <v>73</v>
      </c>
      <c r="C15" s="22"/>
      <c r="D15" s="22"/>
      <c r="E15" s="8"/>
      <c r="F15" s="8"/>
      <c r="G15" s="46"/>
      <c r="H15" s="8"/>
      <c r="I15" s="8"/>
      <c r="J15" s="8"/>
      <c r="K15" s="8"/>
      <c r="L15" s="8"/>
      <c r="M15" s="8"/>
      <c r="N15" s="8"/>
      <c r="O15" s="8"/>
      <c r="P15" s="8"/>
    </row>
    <row r="16" spans="1:16" s="47" customFormat="1" ht="24"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</row>
    <row r="17" spans="2:16" s="140" customFormat="1" ht="109.8" customHeight="1">
      <c r="B17" s="234"/>
      <c r="C17" s="235" t="s">
        <v>77</v>
      </c>
      <c r="D17" s="235" t="s">
        <v>9</v>
      </c>
      <c r="E17" s="236" t="s">
        <v>64</v>
      </c>
      <c r="F17" s="236" t="s">
        <v>76</v>
      </c>
      <c r="G17" s="236" t="s">
        <v>68</v>
      </c>
      <c r="H17" s="236" t="s">
        <v>10</v>
      </c>
      <c r="I17" s="236" t="s">
        <v>65</v>
      </c>
      <c r="J17" s="236" t="s">
        <v>66</v>
      </c>
      <c r="K17" s="236" t="s">
        <v>67</v>
      </c>
      <c r="L17" s="236"/>
      <c r="M17" s="236"/>
      <c r="N17" s="236"/>
      <c r="O17" s="236"/>
      <c r="P17" s="237" t="s">
        <v>11</v>
      </c>
    </row>
    <row r="18" spans="2:16" s="187" customFormat="1" ht="109.8" customHeight="1">
      <c r="B18" s="238" t="s">
        <v>12</v>
      </c>
      <c r="C18" s="234"/>
      <c r="D18" s="246" t="s">
        <v>293</v>
      </c>
      <c r="E18" s="239"/>
      <c r="F18" s="239">
        <v>23</v>
      </c>
      <c r="G18" s="239">
        <v>65</v>
      </c>
      <c r="H18" s="239">
        <v>150</v>
      </c>
      <c r="I18" s="239">
        <v>157</v>
      </c>
      <c r="J18" s="239">
        <v>82</v>
      </c>
      <c r="K18" s="239">
        <v>23</v>
      </c>
      <c r="L18" s="239"/>
      <c r="M18" s="239"/>
      <c r="N18" s="239"/>
      <c r="O18" s="239"/>
      <c r="P18" s="240">
        <f>SUM(E18:O18)</f>
        <v>500</v>
      </c>
    </row>
    <row r="19" spans="2:16" s="187" customFormat="1" ht="109.8" customHeight="1">
      <c r="B19" s="238" t="s">
        <v>72</v>
      </c>
      <c r="C19" s="234"/>
      <c r="D19" s="246" t="str">
        <f>+D18</f>
        <v>RAIN FOREST</v>
      </c>
      <c r="E19" s="239"/>
      <c r="F19" s="239">
        <f>ROUND(F18*5%,0)</f>
        <v>1</v>
      </c>
      <c r="G19" s="239">
        <f t="shared" ref="G19" si="0">ROUND(G18*5%,0)</f>
        <v>3</v>
      </c>
      <c r="H19" s="239">
        <f t="shared" ref="H19" si="1">ROUND(H18*5%,0)</f>
        <v>8</v>
      </c>
      <c r="I19" s="239">
        <f t="shared" ref="I19" si="2">ROUND(I18*5%,0)</f>
        <v>8</v>
      </c>
      <c r="J19" s="239">
        <f t="shared" ref="J19" si="3">ROUND(J18*5%,0)</f>
        <v>4</v>
      </c>
      <c r="K19" s="239">
        <f t="shared" ref="K19" si="4">ROUND(K18*5%,0)</f>
        <v>1</v>
      </c>
      <c r="L19" s="239"/>
      <c r="M19" s="239"/>
      <c r="N19" s="239"/>
      <c r="O19" s="239"/>
      <c r="P19" s="240">
        <f>SUM(E19:O19)</f>
        <v>25</v>
      </c>
    </row>
    <row r="20" spans="2:16" s="187" customFormat="1" ht="109.8" customHeight="1">
      <c r="B20" s="238" t="s">
        <v>218</v>
      </c>
      <c r="C20" s="234"/>
      <c r="D20" s="246" t="str">
        <f>+D19</f>
        <v>RAIN FOREST</v>
      </c>
      <c r="E20" s="239"/>
      <c r="F20" s="239">
        <v>1</v>
      </c>
      <c r="G20" s="239">
        <v>2</v>
      </c>
      <c r="H20" s="239">
        <v>2</v>
      </c>
      <c r="I20" s="239">
        <v>1</v>
      </c>
      <c r="J20" s="239">
        <v>1</v>
      </c>
      <c r="K20" s="239">
        <v>1</v>
      </c>
      <c r="L20" s="239"/>
      <c r="M20" s="239"/>
      <c r="N20" s="239"/>
      <c r="O20" s="239"/>
      <c r="P20" s="240">
        <f>SUM(E20:O20)</f>
        <v>8</v>
      </c>
    </row>
    <row r="21" spans="2:16" s="187" customFormat="1" ht="109.8" customHeight="1">
      <c r="B21" s="238" t="s">
        <v>219</v>
      </c>
      <c r="C21" s="234"/>
      <c r="D21" s="246" t="str">
        <f>+D22</f>
        <v>RAIN FOREST</v>
      </c>
      <c r="E21" s="189"/>
      <c r="F21" s="189"/>
      <c r="G21" s="189"/>
      <c r="H21" s="189">
        <v>2</v>
      </c>
      <c r="I21" s="189"/>
      <c r="J21" s="189"/>
      <c r="K21" s="189"/>
      <c r="L21" s="189"/>
      <c r="M21" s="189"/>
      <c r="N21" s="189"/>
      <c r="O21" s="189"/>
      <c r="P21" s="240">
        <f>SUM(E21:O21)</f>
        <v>2</v>
      </c>
    </row>
    <row r="22" spans="2:16" s="189" customFormat="1" ht="109.8" customHeight="1">
      <c r="B22" s="241" t="s">
        <v>13</v>
      </c>
      <c r="C22" s="242"/>
      <c r="D22" s="247" t="str">
        <f>+D19</f>
        <v>RAIN FOREST</v>
      </c>
      <c r="E22" s="243"/>
      <c r="F22" s="243">
        <f>SUM(F18:F21)</f>
        <v>25</v>
      </c>
      <c r="G22" s="243">
        <f t="shared" ref="G22:K22" si="5">SUM(G18:G21)</f>
        <v>70</v>
      </c>
      <c r="H22" s="243">
        <f t="shared" si="5"/>
        <v>162</v>
      </c>
      <c r="I22" s="243">
        <f t="shared" si="5"/>
        <v>166</v>
      </c>
      <c r="J22" s="243">
        <f t="shared" si="5"/>
        <v>87</v>
      </c>
      <c r="K22" s="243">
        <f t="shared" si="5"/>
        <v>25</v>
      </c>
      <c r="L22" s="243"/>
      <c r="M22" s="243"/>
      <c r="N22" s="243"/>
      <c r="O22" s="243"/>
      <c r="P22" s="243">
        <f>SUM(P18:P21)</f>
        <v>535</v>
      </c>
    </row>
    <row r="23" spans="2:16" s="190" customFormat="1" ht="54" hidden="1">
      <c r="B23" s="171"/>
      <c r="C23" s="229"/>
      <c r="D23" s="163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230"/>
    </row>
    <row r="24" spans="2:16" s="140" customFormat="1" ht="59.4" hidden="1">
      <c r="B24" s="168"/>
      <c r="C24" s="45" t="s">
        <v>77</v>
      </c>
      <c r="D24" s="45" t="s">
        <v>9</v>
      </c>
      <c r="E24" s="169" t="s">
        <v>64</v>
      </c>
      <c r="F24" s="169" t="s">
        <v>76</v>
      </c>
      <c r="G24" s="169" t="s">
        <v>68</v>
      </c>
      <c r="H24" s="169" t="s">
        <v>10</v>
      </c>
      <c r="I24" s="169" t="s">
        <v>65</v>
      </c>
      <c r="J24" s="169" t="s">
        <v>66</v>
      </c>
      <c r="K24" s="169" t="s">
        <v>67</v>
      </c>
      <c r="L24" s="169"/>
      <c r="M24" s="169"/>
      <c r="N24" s="169"/>
      <c r="O24" s="169"/>
      <c r="P24" s="170" t="s">
        <v>11</v>
      </c>
    </row>
    <row r="25" spans="2:16" s="187" customFormat="1" ht="59.4" hidden="1">
      <c r="B25" s="171" t="s">
        <v>12</v>
      </c>
      <c r="C25" s="168"/>
      <c r="D25" s="186" t="s">
        <v>260</v>
      </c>
      <c r="E25" s="186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5"/>
    </row>
    <row r="26" spans="2:16" s="187" customFormat="1" ht="59.4" hidden="1">
      <c r="B26" s="171" t="s">
        <v>72</v>
      </c>
      <c r="C26" s="168"/>
      <c r="D26" s="186" t="str">
        <f>+D25</f>
        <v>PINE GROVE</v>
      </c>
      <c r="E26" s="186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5"/>
    </row>
    <row r="27" spans="2:16" s="187" customFormat="1" ht="59.4" hidden="1">
      <c r="B27" s="171" t="s">
        <v>218</v>
      </c>
      <c r="C27" s="168"/>
      <c r="D27" s="186" t="str">
        <f>+D26</f>
        <v>PINE GROVE</v>
      </c>
      <c r="E27" s="186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5"/>
    </row>
    <row r="28" spans="2:16" s="190" customFormat="1" ht="54" hidden="1">
      <c r="B28" s="171" t="s">
        <v>219</v>
      </c>
      <c r="C28" s="168"/>
      <c r="D28" s="186" t="str">
        <f>+D29</f>
        <v>PINE GROVE</v>
      </c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65"/>
    </row>
    <row r="29" spans="2:16" s="189" customFormat="1" ht="59.4" hidden="1">
      <c r="B29" s="191" t="s">
        <v>13</v>
      </c>
      <c r="C29" s="174"/>
      <c r="D29" s="188" t="str">
        <f>+D26</f>
        <v>PINE GROVE</v>
      </c>
      <c r="E29" s="188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</row>
    <row r="30" spans="2:16" s="187" customFormat="1" ht="59.4">
      <c r="B30" s="238"/>
      <c r="C30" s="244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245"/>
    </row>
    <row r="31" spans="2:16" s="140" customFormat="1" ht="109.8" customHeight="1">
      <c r="B31" s="234"/>
      <c r="C31" s="235" t="s">
        <v>77</v>
      </c>
      <c r="D31" s="235" t="s">
        <v>9</v>
      </c>
      <c r="E31" s="236" t="s">
        <v>64</v>
      </c>
      <c r="F31" s="236" t="s">
        <v>76</v>
      </c>
      <c r="G31" s="236" t="s">
        <v>68</v>
      </c>
      <c r="H31" s="236" t="s">
        <v>10</v>
      </c>
      <c r="I31" s="236" t="s">
        <v>65</v>
      </c>
      <c r="J31" s="236" t="s">
        <v>66</v>
      </c>
      <c r="K31" s="236" t="s">
        <v>67</v>
      </c>
      <c r="L31" s="236"/>
      <c r="M31" s="236"/>
      <c r="N31" s="236"/>
      <c r="O31" s="236"/>
      <c r="P31" s="237" t="s">
        <v>11</v>
      </c>
    </row>
    <row r="32" spans="2:16" s="187" customFormat="1" ht="109.8" customHeight="1">
      <c r="B32" s="238" t="s">
        <v>12</v>
      </c>
      <c r="C32" s="234"/>
      <c r="D32" s="246" t="s">
        <v>261</v>
      </c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40">
        <f>SUM(E32:O32)</f>
        <v>0</v>
      </c>
    </row>
    <row r="33" spans="1:26" s="187" customFormat="1" ht="109.8" customHeight="1">
      <c r="B33" s="238" t="s">
        <v>72</v>
      </c>
      <c r="C33" s="234"/>
      <c r="D33" s="246" t="str">
        <f>+D32</f>
        <v>SILVER MIX</v>
      </c>
      <c r="E33" s="239"/>
      <c r="F33" s="239"/>
      <c r="G33" s="239"/>
      <c r="H33" s="239" t="s">
        <v>399</v>
      </c>
      <c r="I33" s="239"/>
      <c r="J33" s="239"/>
      <c r="K33" s="239"/>
      <c r="L33" s="239"/>
      <c r="M33" s="239"/>
      <c r="N33" s="239"/>
      <c r="O33" s="239"/>
      <c r="P33" s="240">
        <f>SUM(E33:O33)</f>
        <v>0</v>
      </c>
    </row>
    <row r="34" spans="1:26" s="187" customFormat="1" ht="109.8" customHeight="1">
      <c r="B34" s="238" t="s">
        <v>218</v>
      </c>
      <c r="C34" s="234"/>
      <c r="D34" s="246" t="str">
        <f>+D33</f>
        <v>SILVER MIX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40">
        <f>SUM(E34:O34)</f>
        <v>0</v>
      </c>
    </row>
    <row r="35" spans="1:26" s="187" customFormat="1" ht="109.8" customHeight="1">
      <c r="B35" s="238" t="s">
        <v>219</v>
      </c>
      <c r="C35" s="234"/>
      <c r="D35" s="246" t="str">
        <f>+D36</f>
        <v>SILVER MIX</v>
      </c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240">
        <f>SUM(E35:O35)</f>
        <v>0</v>
      </c>
    </row>
    <row r="36" spans="1:26" s="189" customFormat="1" ht="109.8" customHeight="1">
      <c r="B36" s="241" t="s">
        <v>13</v>
      </c>
      <c r="C36" s="242"/>
      <c r="D36" s="247" t="str">
        <f>+D33</f>
        <v>SILVER MIX</v>
      </c>
      <c r="E36" s="243"/>
      <c r="F36" s="243">
        <f>SUM(F32:F35)</f>
        <v>0</v>
      </c>
      <c r="G36" s="243">
        <f t="shared" ref="G36:K36" si="6">SUM(G32:G35)</f>
        <v>0</v>
      </c>
      <c r="H36" s="243">
        <f t="shared" si="6"/>
        <v>0</v>
      </c>
      <c r="I36" s="243">
        <f t="shared" si="6"/>
        <v>0</v>
      </c>
      <c r="J36" s="243">
        <f t="shared" si="6"/>
        <v>0</v>
      </c>
      <c r="K36" s="243">
        <f t="shared" si="6"/>
        <v>0</v>
      </c>
      <c r="L36" s="243"/>
      <c r="M36" s="243"/>
      <c r="N36" s="243"/>
      <c r="O36" s="243"/>
      <c r="P36" s="243">
        <f>SUM(P32:P35)</f>
        <v>0</v>
      </c>
    </row>
    <row r="37" spans="1:26" s="3" customFormat="1" ht="54">
      <c r="B37" s="171"/>
      <c r="C37" s="172"/>
      <c r="D37" s="17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</row>
    <row r="38" spans="1:26" s="141" customFormat="1" ht="139.80000000000001" customHeight="1">
      <c r="B38" s="248" t="s">
        <v>14</v>
      </c>
      <c r="C38" s="249"/>
      <c r="D38" s="248"/>
      <c r="E38" s="250"/>
      <c r="F38" s="251">
        <f>F22+F29+F36</f>
        <v>25</v>
      </c>
      <c r="G38" s="251">
        <f t="shared" ref="G38:K38" si="7">G22+G29+G36</f>
        <v>70</v>
      </c>
      <c r="H38" s="251">
        <f t="shared" si="7"/>
        <v>162</v>
      </c>
      <c r="I38" s="251">
        <f t="shared" si="7"/>
        <v>166</v>
      </c>
      <c r="J38" s="251">
        <f t="shared" si="7"/>
        <v>87</v>
      </c>
      <c r="K38" s="251">
        <f t="shared" si="7"/>
        <v>25</v>
      </c>
      <c r="L38" s="251"/>
      <c r="M38" s="251"/>
      <c r="N38" s="251"/>
      <c r="O38" s="251"/>
      <c r="P38" s="251">
        <f t="shared" ref="P38" si="8">P22+P29+P36</f>
        <v>535</v>
      </c>
    </row>
    <row r="39" spans="1:26" s="49" customFormat="1" ht="24">
      <c r="B39" s="50"/>
      <c r="C39" s="50"/>
      <c r="D39" s="51"/>
      <c r="E39" s="52"/>
      <c r="F39" s="53"/>
      <c r="G39" s="54"/>
      <c r="H39" s="55"/>
      <c r="I39" s="55"/>
      <c r="J39" s="55"/>
      <c r="K39" s="55"/>
      <c r="L39" s="56"/>
      <c r="M39" s="57"/>
      <c r="N39" s="53"/>
      <c r="O39" s="53"/>
      <c r="P39" s="53"/>
    </row>
    <row r="40" spans="1:26" s="61" customFormat="1" ht="39" thickBot="1">
      <c r="B40" s="58" t="s">
        <v>96</v>
      </c>
      <c r="C40" s="62"/>
      <c r="D40" s="299" t="s">
        <v>297</v>
      </c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</row>
    <row r="41" spans="1:26" s="24" customFormat="1" ht="144" customHeight="1" thickBot="1">
      <c r="A41" s="303" t="s">
        <v>15</v>
      </c>
      <c r="B41" s="304"/>
      <c r="C41" s="304"/>
      <c r="D41" s="59" t="s">
        <v>16</v>
      </c>
      <c r="E41" s="59" t="s">
        <v>17</v>
      </c>
      <c r="F41" s="59" t="s">
        <v>18</v>
      </c>
      <c r="G41" s="60" t="s">
        <v>19</v>
      </c>
      <c r="H41" s="60" t="s">
        <v>20</v>
      </c>
      <c r="I41" s="60" t="s">
        <v>34</v>
      </c>
      <c r="J41" s="60" t="s">
        <v>113</v>
      </c>
      <c r="K41" s="60" t="s">
        <v>114</v>
      </c>
      <c r="L41" s="60" t="s">
        <v>115</v>
      </c>
      <c r="M41" s="60" t="s">
        <v>35</v>
      </c>
      <c r="N41" s="300" t="s">
        <v>47</v>
      </c>
      <c r="O41" s="301"/>
      <c r="P41" s="302"/>
    </row>
    <row r="42" spans="1:26" s="47" customFormat="1" ht="45" customHeight="1">
      <c r="A42" s="274" t="str">
        <f>D22</f>
        <v>RAIN FOREST</v>
      </c>
      <c r="B42" s="275" t="str">
        <f>D22</f>
        <v>RAIN FOREST</v>
      </c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6"/>
    </row>
    <row r="43" spans="1:26" s="18" customFormat="1" ht="227.4" customHeight="1">
      <c r="A43" s="309">
        <v>1</v>
      </c>
      <c r="B43" s="305" t="str">
        <f>$L$11</f>
        <v>VTK5946-1B 100%COTTON 410GSM
40'S CM + 20'S CM + 10'S CD AA SIRO DK; 
1.31M/KG; CW: 185CM</v>
      </c>
      <c r="C43" s="306"/>
      <c r="D43" s="311" t="s">
        <v>46</v>
      </c>
      <c r="E43" s="313" t="s">
        <v>298</v>
      </c>
      <c r="F43" s="309" t="s">
        <v>10</v>
      </c>
      <c r="G43" s="143">
        <v>287</v>
      </c>
      <c r="H43" s="138">
        <v>0.81</v>
      </c>
      <c r="I43" s="31">
        <f>G43*H43</f>
        <v>232.47000000000003</v>
      </c>
      <c r="J43" s="31">
        <f>I43*7%+(I43/30)*0.5-2</f>
        <v>18.147400000000005</v>
      </c>
      <c r="K43" s="31">
        <v>2</v>
      </c>
      <c r="L43" s="181"/>
      <c r="M43" s="95">
        <f>SUM(I43:L43)</f>
        <v>252.61740000000003</v>
      </c>
      <c r="N43" s="277" t="s">
        <v>400</v>
      </c>
      <c r="O43" s="278"/>
      <c r="P43" s="279"/>
      <c r="Q43" s="192"/>
      <c r="R43" s="108"/>
      <c r="S43" s="108"/>
      <c r="T43" s="108"/>
      <c r="U43" s="108"/>
      <c r="V43" s="108"/>
      <c r="W43" s="108"/>
      <c r="X43" s="108"/>
      <c r="Y43" s="108"/>
      <c r="Z43" s="108"/>
    </row>
    <row r="44" spans="1:26" s="18" customFormat="1" ht="227.4" customHeight="1">
      <c r="A44" s="310"/>
      <c r="B44" s="307"/>
      <c r="C44" s="308"/>
      <c r="D44" s="312"/>
      <c r="E44" s="314"/>
      <c r="F44" s="310"/>
      <c r="G44" s="143">
        <f>P38-G43</f>
        <v>248</v>
      </c>
      <c r="H44" s="401">
        <v>0.88</v>
      </c>
      <c r="I44" s="31">
        <f>G44*H44</f>
        <v>218.24</v>
      </c>
      <c r="J44" s="31">
        <f>I44*4.3%+(I44/30)*0.5+4</f>
        <v>17.021653333333333</v>
      </c>
      <c r="K44" s="31"/>
      <c r="L44" s="181"/>
      <c r="M44" s="402">
        <f>SUM(I44:L44)</f>
        <v>235.26165333333336</v>
      </c>
      <c r="N44" s="277" t="s">
        <v>402</v>
      </c>
      <c r="O44" s="278"/>
      <c r="P44" s="279"/>
      <c r="Q44" s="192"/>
      <c r="R44" s="108"/>
      <c r="S44" s="108"/>
      <c r="T44" s="108"/>
      <c r="U44" s="108"/>
      <c r="V44" s="108"/>
      <c r="W44" s="108"/>
      <c r="X44" s="108"/>
      <c r="Y44" s="108"/>
      <c r="Z44" s="108"/>
    </row>
    <row r="45" spans="1:26" s="18" customFormat="1" ht="227.4" customHeight="1">
      <c r="A45" s="138">
        <v>2</v>
      </c>
      <c r="B45" s="267" t="s">
        <v>281</v>
      </c>
      <c r="C45" s="267"/>
      <c r="D45" s="142" t="s">
        <v>227</v>
      </c>
      <c r="E45" s="143" t="str">
        <f>E43</f>
        <v>RAIN FOREST-19-5232 TCX</v>
      </c>
      <c r="F45" s="138" t="s">
        <v>10</v>
      </c>
      <c r="G45" s="143">
        <f>$P$22</f>
        <v>535</v>
      </c>
      <c r="H45" s="138">
        <v>0.25</v>
      </c>
      <c r="I45" s="31">
        <f>G45*H45</f>
        <v>133.75</v>
      </c>
      <c r="J45" s="31">
        <f>I45*3.4%+(I45/30)*0.5-1</f>
        <v>5.7766666666666673</v>
      </c>
      <c r="K45" s="31"/>
      <c r="L45" s="181"/>
      <c r="M45" s="95">
        <f>SUM(I45:L45)+1</f>
        <v>140.52666666666667</v>
      </c>
      <c r="N45" s="277" t="s">
        <v>401</v>
      </c>
      <c r="O45" s="278"/>
      <c r="P45" s="279"/>
      <c r="Q45" s="192"/>
      <c r="R45" s="108"/>
      <c r="S45" s="108"/>
      <c r="T45" s="108"/>
      <c r="U45" s="108"/>
      <c r="V45" s="108"/>
      <c r="W45" s="108"/>
      <c r="X45" s="108"/>
      <c r="Y45" s="108"/>
      <c r="Z45" s="108"/>
    </row>
    <row r="46" spans="1:26" s="47" customFormat="1" ht="54" hidden="1">
      <c r="A46" s="274" t="str">
        <f>D28</f>
        <v>PINE GROVE</v>
      </c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6"/>
    </row>
    <row r="47" spans="1:26" s="18" customFormat="1" ht="64.8" hidden="1">
      <c r="A47" s="138">
        <v>1</v>
      </c>
      <c r="B47" s="280" t="str">
        <f>$L$11</f>
        <v>VTK5946-1B 100%COTTON 410GSM
40'S CM + 20'S CM + 10'S CD AA SIRO DK; 
1.31M/KG; CW: 185CM</v>
      </c>
      <c r="C47" s="280"/>
      <c r="D47" s="142" t="s">
        <v>46</v>
      </c>
      <c r="E47" s="142" t="str">
        <f>D18</f>
        <v>RAIN FOREST</v>
      </c>
      <c r="F47" s="138" t="s">
        <v>10</v>
      </c>
      <c r="G47" s="143">
        <f>$P$22</f>
        <v>535</v>
      </c>
      <c r="H47" s="138">
        <v>0.88</v>
      </c>
      <c r="I47" s="31">
        <f>G47*H47</f>
        <v>470.8</v>
      </c>
      <c r="J47" s="31">
        <f>I47*12.5%+(I47/30)*0.5</f>
        <v>66.696666666666673</v>
      </c>
      <c r="K47" s="31"/>
      <c r="L47" s="181"/>
      <c r="M47" s="95">
        <f>SUM(I47:L47)</f>
        <v>537.49666666666667</v>
      </c>
      <c r="N47" s="277"/>
      <c r="O47" s="278" t="s">
        <v>221</v>
      </c>
      <c r="P47" s="279" t="s">
        <v>221</v>
      </c>
      <c r="Q47" s="192"/>
      <c r="R47" s="108"/>
      <c r="S47" s="108"/>
      <c r="T47" s="108"/>
      <c r="U47" s="108"/>
      <c r="V47" s="108"/>
      <c r="W47" s="108"/>
      <c r="X47" s="108"/>
      <c r="Y47" s="108"/>
      <c r="Z47" s="108"/>
    </row>
    <row r="48" spans="1:26" s="18" customFormat="1" ht="64.8" hidden="1">
      <c r="A48" s="138">
        <v>2</v>
      </c>
      <c r="B48" s="280" t="str">
        <f>B45</f>
        <v>RIB1X1_ 100%COTTON 415GSM_VTK5947</v>
      </c>
      <c r="C48" s="280"/>
      <c r="D48" s="142" t="s">
        <v>227</v>
      </c>
      <c r="E48" s="142" t="str">
        <f>E47</f>
        <v>RAIN FOREST</v>
      </c>
      <c r="F48" s="138" t="s">
        <v>10</v>
      </c>
      <c r="G48" s="143">
        <f>G47</f>
        <v>535</v>
      </c>
      <c r="H48" s="138">
        <v>0.26</v>
      </c>
      <c r="I48" s="31">
        <f>G48*H48</f>
        <v>139.1</v>
      </c>
      <c r="J48" s="31">
        <f>I48*2.8%+(I48/30)*0.5</f>
        <v>6.2131333333333334</v>
      </c>
      <c r="K48" s="31"/>
      <c r="L48" s="181"/>
      <c r="M48" s="95">
        <f>SUM(I48:L48)+1</f>
        <v>146.31313333333333</v>
      </c>
      <c r="N48" s="277"/>
      <c r="O48" s="278" t="s">
        <v>222</v>
      </c>
      <c r="P48" s="279" t="s">
        <v>222</v>
      </c>
      <c r="Q48" s="192"/>
      <c r="R48" s="108"/>
      <c r="S48" s="108"/>
      <c r="T48" s="108"/>
      <c r="U48" s="108"/>
      <c r="V48" s="108"/>
      <c r="W48" s="108"/>
      <c r="X48" s="108"/>
      <c r="Y48" s="108"/>
      <c r="Z48" s="108"/>
    </row>
    <row r="49" spans="1:26" s="47" customFormat="1" ht="54" hidden="1">
      <c r="A49" s="274" t="str">
        <f>D35</f>
        <v>SILVER MIX</v>
      </c>
      <c r="B49" s="275" t="str">
        <f>D35</f>
        <v>SILVER MIX</v>
      </c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6"/>
    </row>
    <row r="50" spans="1:26" s="18" customFormat="1" ht="198.6" hidden="1" customHeight="1">
      <c r="A50" s="138">
        <v>1</v>
      </c>
      <c r="B50" s="280" t="str">
        <f>B47</f>
        <v>VTK5946-1B 100%COTTON 410GSM
40'S CM + 20'S CM + 10'S CD AA SIRO DK; 
1.31M/KG; CW: 185CM</v>
      </c>
      <c r="C50" s="280"/>
      <c r="D50" s="142" t="s">
        <v>46</v>
      </c>
      <c r="E50" s="142" t="s">
        <v>299</v>
      </c>
      <c r="F50" s="138" t="s">
        <v>10</v>
      </c>
      <c r="G50" s="143">
        <f>$P$36</f>
        <v>0</v>
      </c>
      <c r="H50" s="138">
        <v>0.81</v>
      </c>
      <c r="I50" s="31">
        <f>G50*H50</f>
        <v>0</v>
      </c>
      <c r="J50" s="31">
        <f>I50*6.6%+(I50/30)*0.5</f>
        <v>0</v>
      </c>
      <c r="K50" s="31">
        <v>3</v>
      </c>
      <c r="L50" s="181"/>
      <c r="M50" s="95">
        <f>SUM(I50:L50)</f>
        <v>3</v>
      </c>
      <c r="N50" s="277" t="s">
        <v>300</v>
      </c>
      <c r="O50" s="278"/>
      <c r="P50" s="279"/>
      <c r="Q50" s="192"/>
      <c r="R50" s="108"/>
      <c r="S50" s="108"/>
      <c r="T50" s="108"/>
      <c r="U50" s="108"/>
      <c r="V50" s="108"/>
      <c r="W50" s="108"/>
      <c r="X50" s="108"/>
      <c r="Y50" s="108"/>
      <c r="Z50" s="108"/>
    </row>
    <row r="51" spans="1:26" s="18" customFormat="1" ht="198.6" hidden="1" customHeight="1">
      <c r="A51" s="138">
        <v>2</v>
      </c>
      <c r="B51" s="280" t="str">
        <f>B48</f>
        <v>RIB1X1_ 100%COTTON 415GSM_VTK5947</v>
      </c>
      <c r="C51" s="280"/>
      <c r="D51" s="142" t="s">
        <v>227</v>
      </c>
      <c r="E51" s="142" t="str">
        <f>E50</f>
        <v>SILVER MIX (BROS BA08)</v>
      </c>
      <c r="F51" s="138" t="s">
        <v>10</v>
      </c>
      <c r="G51" s="143">
        <f>G50</f>
        <v>0</v>
      </c>
      <c r="H51" s="138">
        <v>0.25</v>
      </c>
      <c r="I51" s="31">
        <f>G51*H51</f>
        <v>0</v>
      </c>
      <c r="J51" s="31">
        <f>I51*4%+(I51/30)*0.5</f>
        <v>0</v>
      </c>
      <c r="K51" s="31"/>
      <c r="L51" s="181"/>
      <c r="M51" s="95">
        <f>SUM(I51:L51)+1</f>
        <v>1</v>
      </c>
      <c r="N51" s="277" t="s">
        <v>301</v>
      </c>
      <c r="O51" s="278"/>
      <c r="P51" s="279"/>
      <c r="Q51" s="192"/>
      <c r="R51" s="108"/>
      <c r="S51" s="108"/>
      <c r="T51" s="108"/>
      <c r="U51" s="108"/>
      <c r="V51" s="108"/>
      <c r="W51" s="108"/>
      <c r="X51" s="108"/>
      <c r="Y51" s="108"/>
      <c r="Z51" s="108"/>
    </row>
    <row r="52" spans="1:26" s="61" customFormat="1" ht="33" thickBot="1">
      <c r="B52" s="58" t="s">
        <v>21</v>
      </c>
      <c r="C52" s="62"/>
      <c r="D52" s="62"/>
      <c r="E52" s="62"/>
      <c r="G52" s="63"/>
      <c r="P52" s="64"/>
    </row>
    <row r="53" spans="1:26" s="67" customFormat="1" ht="72">
      <c r="A53" s="269" t="s">
        <v>118</v>
      </c>
      <c r="B53" s="270"/>
      <c r="C53" s="270"/>
      <c r="D53" s="270"/>
      <c r="E53" s="271"/>
      <c r="F53" s="65" t="s">
        <v>42</v>
      </c>
      <c r="G53" s="65" t="s">
        <v>23</v>
      </c>
      <c r="H53" s="298" t="s">
        <v>37</v>
      </c>
      <c r="I53" s="271"/>
      <c r="J53" s="66" t="s">
        <v>18</v>
      </c>
      <c r="K53" s="65" t="s">
        <v>43</v>
      </c>
      <c r="L53" s="65" t="s">
        <v>24</v>
      </c>
      <c r="M53" s="100" t="s">
        <v>25</v>
      </c>
      <c r="N53" s="100" t="s">
        <v>26</v>
      </c>
      <c r="O53" s="100" t="s">
        <v>27</v>
      </c>
      <c r="P53" s="100" t="s">
        <v>28</v>
      </c>
    </row>
    <row r="54" spans="1:26" s="67" customFormat="1" ht="55.2" customHeight="1">
      <c r="A54" s="25">
        <v>1</v>
      </c>
      <c r="B54" s="262" t="s">
        <v>228</v>
      </c>
      <c r="C54" s="263"/>
      <c r="D54" s="263"/>
      <c r="E54" s="264"/>
      <c r="F54" s="26" t="str">
        <f>H54</f>
        <v>RAIN FOREST</v>
      </c>
      <c r="G54" s="96" t="s">
        <v>302</v>
      </c>
      <c r="H54" s="265" t="str">
        <f>$D$22</f>
        <v>RAIN FOREST</v>
      </c>
      <c r="I54" s="266"/>
      <c r="J54" s="120" t="s">
        <v>29</v>
      </c>
      <c r="K54" s="120">
        <f>$P$22</f>
        <v>535</v>
      </c>
      <c r="L54" s="208">
        <v>6.0000000000000005E-2</v>
      </c>
      <c r="M54" s="209">
        <f t="shared" ref="M54:M65" si="9">K54*L54</f>
        <v>32.1</v>
      </c>
      <c r="N54" s="99"/>
      <c r="O54" s="32">
        <f>ROUNDUP(SUM(M54:N54),0)</f>
        <v>33</v>
      </c>
      <c r="P54" s="194"/>
      <c r="Q54" s="193"/>
      <c r="R54" s="193"/>
    </row>
    <row r="55" spans="1:26" s="67" customFormat="1" ht="55.2" hidden="1" customHeight="1">
      <c r="A55" s="25">
        <f>A54</f>
        <v>1</v>
      </c>
      <c r="B55" s="262" t="str">
        <f>B54</f>
        <v>CHỈ 40/2 MAY CHÍNH + VẮT SỔ</v>
      </c>
      <c r="C55" s="263"/>
      <c r="D55" s="263"/>
      <c r="E55" s="264"/>
      <c r="F55" s="26" t="str">
        <f>H55</f>
        <v>PINE GROVE</v>
      </c>
      <c r="G55" s="96"/>
      <c r="H55" s="265" t="str">
        <f>$D$29</f>
        <v>PINE GROVE</v>
      </c>
      <c r="I55" s="266"/>
      <c r="J55" s="120" t="s">
        <v>29</v>
      </c>
      <c r="K55" s="120">
        <f>$P$29</f>
        <v>0</v>
      </c>
      <c r="L55" s="208">
        <v>6.0000000000000005E-2</v>
      </c>
      <c r="M55" s="209">
        <f t="shared" si="9"/>
        <v>0</v>
      </c>
      <c r="N55" s="99"/>
      <c r="O55" s="32">
        <f>ROUNDUP(SUM(M55:N55),0)</f>
        <v>0</v>
      </c>
      <c r="P55" s="194"/>
      <c r="Q55" s="193"/>
      <c r="R55" s="193"/>
    </row>
    <row r="56" spans="1:26" s="67" customFormat="1" ht="55.2" hidden="1" customHeight="1">
      <c r="A56" s="25">
        <v>1</v>
      </c>
      <c r="B56" s="262" t="s">
        <v>228</v>
      </c>
      <c r="C56" s="263"/>
      <c r="D56" s="263"/>
      <c r="E56" s="264"/>
      <c r="F56" s="26" t="str">
        <f>H56</f>
        <v>SILVER MIX</v>
      </c>
      <c r="G56" s="96" t="s">
        <v>303</v>
      </c>
      <c r="H56" s="265" t="str">
        <f>$D$36</f>
        <v>SILVER MIX</v>
      </c>
      <c r="I56" s="266"/>
      <c r="J56" s="120" t="s">
        <v>29</v>
      </c>
      <c r="K56" s="120">
        <f>$P$36</f>
        <v>0</v>
      </c>
      <c r="L56" s="208">
        <v>6.0000000000000005E-2</v>
      </c>
      <c r="M56" s="209">
        <f t="shared" si="9"/>
        <v>0</v>
      </c>
      <c r="N56" s="99"/>
      <c r="O56" s="32">
        <f>ROUNDUP(SUM(M56:N56),0)</f>
        <v>0</v>
      </c>
      <c r="P56" s="194"/>
      <c r="Q56" s="193"/>
      <c r="R56" s="193"/>
    </row>
    <row r="57" spans="1:26" s="67" customFormat="1" ht="55.2" customHeight="1">
      <c r="A57" s="25">
        <v>2</v>
      </c>
      <c r="B57" s="262" t="s">
        <v>304</v>
      </c>
      <c r="C57" s="263"/>
      <c r="D57" s="263"/>
      <c r="E57" s="264"/>
      <c r="F57" s="26" t="s">
        <v>93</v>
      </c>
      <c r="G57" s="96"/>
      <c r="H57" s="265" t="str">
        <f>$D$22</f>
        <v>RAIN FOREST</v>
      </c>
      <c r="I57" s="266"/>
      <c r="J57" s="120" t="s">
        <v>92</v>
      </c>
      <c r="K57" s="120">
        <f>$P$22</f>
        <v>535</v>
      </c>
      <c r="L57" s="208">
        <v>1</v>
      </c>
      <c r="M57" s="209">
        <f t="shared" si="9"/>
        <v>535</v>
      </c>
      <c r="N57" s="99"/>
      <c r="O57" s="32">
        <f t="shared" ref="O57:O68" si="10">ROUNDUP(SUM(M57:N57),0)</f>
        <v>535</v>
      </c>
      <c r="P57" s="194" t="s">
        <v>305</v>
      </c>
      <c r="Q57" s="193"/>
      <c r="R57" s="193"/>
    </row>
    <row r="58" spans="1:26" s="67" customFormat="1" ht="55.2" hidden="1" customHeight="1">
      <c r="A58" s="25">
        <v>2</v>
      </c>
      <c r="B58" s="262" t="s">
        <v>304</v>
      </c>
      <c r="C58" s="263"/>
      <c r="D58" s="263"/>
      <c r="E58" s="264"/>
      <c r="F58" s="26" t="s">
        <v>93</v>
      </c>
      <c r="G58" s="96"/>
      <c r="H58" s="265" t="str">
        <f>$D$29</f>
        <v>PINE GROVE</v>
      </c>
      <c r="I58" s="266"/>
      <c r="J58" s="120" t="s">
        <v>92</v>
      </c>
      <c r="K58" s="120">
        <f>$P$29</f>
        <v>0</v>
      </c>
      <c r="L58" s="208">
        <v>1</v>
      </c>
      <c r="M58" s="209">
        <f t="shared" si="9"/>
        <v>0</v>
      </c>
      <c r="N58" s="99"/>
      <c r="O58" s="32">
        <f t="shared" ref="O58" si="11">ROUNDUP(SUM(M58:N58),0)</f>
        <v>0</v>
      </c>
      <c r="P58" s="194" t="s">
        <v>305</v>
      </c>
      <c r="Q58" s="193"/>
      <c r="R58" s="193"/>
    </row>
    <row r="59" spans="1:26" s="67" customFormat="1" ht="55.2" hidden="1" customHeight="1">
      <c r="A59" s="25">
        <v>2</v>
      </c>
      <c r="B59" s="262" t="s">
        <v>304</v>
      </c>
      <c r="C59" s="263"/>
      <c r="D59" s="263"/>
      <c r="E59" s="264"/>
      <c r="F59" s="26" t="s">
        <v>93</v>
      </c>
      <c r="G59" s="96"/>
      <c r="H59" s="265" t="str">
        <f>$D$36</f>
        <v>SILVER MIX</v>
      </c>
      <c r="I59" s="266"/>
      <c r="J59" s="120" t="s">
        <v>92</v>
      </c>
      <c r="K59" s="120">
        <f>$P$36</f>
        <v>0</v>
      </c>
      <c r="L59" s="208">
        <v>1</v>
      </c>
      <c r="M59" s="209">
        <f t="shared" si="9"/>
        <v>0</v>
      </c>
      <c r="N59" s="99"/>
      <c r="O59" s="32">
        <f t="shared" ref="O59" si="12">ROUNDUP(SUM(M59:N59),0)</f>
        <v>0</v>
      </c>
      <c r="P59" s="194" t="s">
        <v>305</v>
      </c>
      <c r="Q59" s="193"/>
      <c r="R59" s="193"/>
    </row>
    <row r="60" spans="1:26" s="67" customFormat="1" ht="55.2" customHeight="1">
      <c r="A60" s="25">
        <v>3</v>
      </c>
      <c r="B60" s="262" t="s">
        <v>306</v>
      </c>
      <c r="C60" s="263"/>
      <c r="D60" s="263"/>
      <c r="E60" s="264"/>
      <c r="F60" s="26" t="s">
        <v>93</v>
      </c>
      <c r="G60" s="96"/>
      <c r="H60" s="265" t="str">
        <f>$D$22</f>
        <v>RAIN FOREST</v>
      </c>
      <c r="I60" s="266"/>
      <c r="J60" s="120" t="s">
        <v>92</v>
      </c>
      <c r="K60" s="120">
        <f>$P$22</f>
        <v>535</v>
      </c>
      <c r="L60" s="208">
        <v>1</v>
      </c>
      <c r="M60" s="209">
        <f t="shared" si="9"/>
        <v>535</v>
      </c>
      <c r="N60" s="99"/>
      <c r="O60" s="32">
        <f t="shared" ref="O60" si="13">ROUNDUP(SUM(M60:N60),0)</f>
        <v>535</v>
      </c>
      <c r="P60" s="194" t="s">
        <v>307</v>
      </c>
      <c r="Q60" s="193"/>
      <c r="R60" s="193"/>
    </row>
    <row r="61" spans="1:26" s="67" customFormat="1" ht="55.2" hidden="1" customHeight="1">
      <c r="A61" s="25">
        <v>3</v>
      </c>
      <c r="B61" s="262" t="str">
        <f>B60</f>
        <v>NHÃN THÀNH PHẦN 100% COTTON ALD-COO-612</v>
      </c>
      <c r="C61" s="263"/>
      <c r="D61" s="263"/>
      <c r="E61" s="264"/>
      <c r="F61" s="26" t="s">
        <v>93</v>
      </c>
      <c r="G61" s="96"/>
      <c r="H61" s="265" t="str">
        <f>$D$29</f>
        <v>PINE GROVE</v>
      </c>
      <c r="I61" s="266"/>
      <c r="J61" s="120" t="s">
        <v>92</v>
      </c>
      <c r="K61" s="120">
        <f>$P$29</f>
        <v>0</v>
      </c>
      <c r="L61" s="208">
        <v>1</v>
      </c>
      <c r="M61" s="209">
        <f t="shared" si="9"/>
        <v>0</v>
      </c>
      <c r="N61" s="99"/>
      <c r="O61" s="32">
        <f t="shared" ref="O61" si="14">ROUNDUP(SUM(M61:N61),0)</f>
        <v>0</v>
      </c>
      <c r="P61" s="194" t="s">
        <v>307</v>
      </c>
      <c r="Q61" s="193"/>
      <c r="R61" s="193"/>
    </row>
    <row r="62" spans="1:26" s="67" customFormat="1" ht="55.2" hidden="1" customHeight="1">
      <c r="A62" s="25">
        <v>3</v>
      </c>
      <c r="B62" s="262" t="str">
        <f>B61</f>
        <v>NHÃN THÀNH PHẦN 100% COTTON ALD-COO-612</v>
      </c>
      <c r="C62" s="263"/>
      <c r="D62" s="263"/>
      <c r="E62" s="264"/>
      <c r="F62" s="26" t="s">
        <v>93</v>
      </c>
      <c r="G62" s="96"/>
      <c r="H62" s="265" t="str">
        <f>$D$36</f>
        <v>SILVER MIX</v>
      </c>
      <c r="I62" s="266"/>
      <c r="J62" s="120" t="s">
        <v>92</v>
      </c>
      <c r="K62" s="120">
        <f>$P$36</f>
        <v>0</v>
      </c>
      <c r="L62" s="208">
        <v>1</v>
      </c>
      <c r="M62" s="209">
        <f t="shared" si="9"/>
        <v>0</v>
      </c>
      <c r="N62" s="99"/>
      <c r="O62" s="32">
        <f t="shared" ref="O62" si="15">ROUNDUP(SUM(M62:N62),0)</f>
        <v>0</v>
      </c>
      <c r="P62" s="194" t="s">
        <v>307</v>
      </c>
      <c r="Q62" s="193"/>
      <c r="R62" s="193"/>
    </row>
    <row r="63" spans="1:26" s="67" customFormat="1" ht="55.2" customHeight="1">
      <c r="A63" s="25">
        <v>4</v>
      </c>
      <c r="B63" s="262" t="s">
        <v>229</v>
      </c>
      <c r="C63" s="263"/>
      <c r="D63" s="263"/>
      <c r="E63" s="264"/>
      <c r="F63" s="26" t="s">
        <v>93</v>
      </c>
      <c r="G63" s="96"/>
      <c r="H63" s="265" t="str">
        <f>$D$22</f>
        <v>RAIN FOREST</v>
      </c>
      <c r="I63" s="266"/>
      <c r="J63" s="120" t="s">
        <v>92</v>
      </c>
      <c r="K63" s="120">
        <f>$P$22</f>
        <v>535</v>
      </c>
      <c r="L63" s="208">
        <v>1</v>
      </c>
      <c r="M63" s="209">
        <f t="shared" si="9"/>
        <v>535</v>
      </c>
      <c r="N63" s="99"/>
      <c r="O63" s="32">
        <f t="shared" ref="O63" si="16">ROUNDUP(SUM(M63:N63),0)</f>
        <v>535</v>
      </c>
      <c r="P63" s="194"/>
      <c r="Q63" s="193"/>
      <c r="R63" s="193"/>
    </row>
    <row r="64" spans="1:26" s="67" customFormat="1" ht="55.2" hidden="1" customHeight="1">
      <c r="A64" s="25">
        <v>4</v>
      </c>
      <c r="B64" s="262" t="s">
        <v>229</v>
      </c>
      <c r="C64" s="263"/>
      <c r="D64" s="263"/>
      <c r="E64" s="264"/>
      <c r="F64" s="26" t="s">
        <v>93</v>
      </c>
      <c r="G64" s="96"/>
      <c r="H64" s="265" t="str">
        <f>$D$29</f>
        <v>PINE GROVE</v>
      </c>
      <c r="I64" s="266"/>
      <c r="J64" s="120" t="s">
        <v>92</v>
      </c>
      <c r="K64" s="120">
        <f>$P$29</f>
        <v>0</v>
      </c>
      <c r="L64" s="208">
        <v>1</v>
      </c>
      <c r="M64" s="209">
        <f t="shared" si="9"/>
        <v>0</v>
      </c>
      <c r="N64" s="99"/>
      <c r="O64" s="32">
        <f t="shared" ref="O64" si="17">ROUNDUP(SUM(M64:N64),0)</f>
        <v>0</v>
      </c>
      <c r="P64" s="194"/>
      <c r="Q64" s="193"/>
      <c r="R64" s="193"/>
    </row>
    <row r="65" spans="1:18" s="67" customFormat="1" ht="55.2" hidden="1" customHeight="1">
      <c r="A65" s="25">
        <v>4</v>
      </c>
      <c r="B65" s="262" t="s">
        <v>229</v>
      </c>
      <c r="C65" s="263"/>
      <c r="D65" s="263"/>
      <c r="E65" s="264"/>
      <c r="F65" s="26" t="s">
        <v>93</v>
      </c>
      <c r="G65" s="96"/>
      <c r="H65" s="265" t="str">
        <f>$D$36</f>
        <v>SILVER MIX</v>
      </c>
      <c r="I65" s="266"/>
      <c r="J65" s="120" t="s">
        <v>92</v>
      </c>
      <c r="K65" s="120">
        <f>$P$36</f>
        <v>0</v>
      </c>
      <c r="L65" s="208">
        <v>1</v>
      </c>
      <c r="M65" s="209">
        <f t="shared" si="9"/>
        <v>0</v>
      </c>
      <c r="N65" s="99"/>
      <c r="O65" s="32">
        <f t="shared" ref="O65:O67" si="18">ROUNDUP(SUM(M65:N65),0)</f>
        <v>0</v>
      </c>
      <c r="P65" s="194"/>
      <c r="Q65" s="193"/>
      <c r="R65" s="193"/>
    </row>
    <row r="66" spans="1:18" s="67" customFormat="1" ht="55.2" customHeight="1">
      <c r="A66" s="25">
        <v>6</v>
      </c>
      <c r="B66" s="262" t="s">
        <v>126</v>
      </c>
      <c r="C66" s="263"/>
      <c r="D66" s="263"/>
      <c r="E66" s="264"/>
      <c r="F66" s="26" t="str">
        <f>$A$42</f>
        <v>RAIN FOREST</v>
      </c>
      <c r="G66" s="96"/>
      <c r="H66" s="265" t="str">
        <f>$D$22</f>
        <v>RAIN FOREST</v>
      </c>
      <c r="I66" s="266"/>
      <c r="J66" s="120" t="s">
        <v>10</v>
      </c>
      <c r="K66" s="120">
        <f>$P$22</f>
        <v>535</v>
      </c>
      <c r="L66" s="208">
        <v>0.4</v>
      </c>
      <c r="M66" s="209">
        <f t="shared" ref="M66:M67" si="19">K66*L66</f>
        <v>214</v>
      </c>
      <c r="N66" s="99"/>
      <c r="O66" s="32">
        <f t="shared" si="18"/>
        <v>214</v>
      </c>
      <c r="P66" s="194" t="s">
        <v>308</v>
      </c>
      <c r="Q66" s="193"/>
      <c r="R66" s="193"/>
    </row>
    <row r="67" spans="1:18" s="67" customFormat="1" ht="55.2" hidden="1" customHeight="1">
      <c r="A67" s="25">
        <v>6</v>
      </c>
      <c r="B67" s="262" t="s">
        <v>126</v>
      </c>
      <c r="C67" s="263"/>
      <c r="D67" s="263"/>
      <c r="E67" s="264"/>
      <c r="F67" s="26" t="str">
        <f>$A$46</f>
        <v>PINE GROVE</v>
      </c>
      <c r="G67" s="96"/>
      <c r="H67" s="265" t="str">
        <f>$D$29</f>
        <v>PINE GROVE</v>
      </c>
      <c r="I67" s="266"/>
      <c r="J67" s="120" t="s">
        <v>10</v>
      </c>
      <c r="K67" s="120">
        <f>$P$29</f>
        <v>0</v>
      </c>
      <c r="L67" s="208">
        <v>0.4</v>
      </c>
      <c r="M67" s="209">
        <f t="shared" si="19"/>
        <v>0</v>
      </c>
      <c r="N67" s="99"/>
      <c r="O67" s="32">
        <f t="shared" si="18"/>
        <v>0</v>
      </c>
      <c r="P67" s="194" t="s">
        <v>308</v>
      </c>
      <c r="Q67" s="193"/>
      <c r="R67" s="193"/>
    </row>
    <row r="68" spans="1:18" s="67" customFormat="1" ht="55.2" hidden="1" customHeight="1">
      <c r="A68" s="25">
        <v>6</v>
      </c>
      <c r="B68" s="262" t="s">
        <v>126</v>
      </c>
      <c r="C68" s="263"/>
      <c r="D68" s="263"/>
      <c r="E68" s="264"/>
      <c r="F68" s="26" t="str">
        <f>$A$49</f>
        <v>SILVER MIX</v>
      </c>
      <c r="G68" s="96"/>
      <c r="H68" s="265" t="str">
        <f>$D$36</f>
        <v>SILVER MIX</v>
      </c>
      <c r="I68" s="266"/>
      <c r="J68" s="120" t="s">
        <v>10</v>
      </c>
      <c r="K68" s="120">
        <f>$P$36</f>
        <v>0</v>
      </c>
      <c r="L68" s="208">
        <v>0.4</v>
      </c>
      <c r="M68" s="209">
        <f t="shared" ref="M68" si="20">K68*L68</f>
        <v>0</v>
      </c>
      <c r="N68" s="99"/>
      <c r="O68" s="32">
        <f t="shared" si="10"/>
        <v>0</v>
      </c>
      <c r="P68" s="194" t="s">
        <v>308</v>
      </c>
      <c r="Q68" s="193"/>
      <c r="R68" s="193"/>
    </row>
    <row r="69" spans="1:18" s="61" customFormat="1" ht="33" thickBot="1">
      <c r="B69" s="68" t="s">
        <v>74</v>
      </c>
      <c r="C69" s="62"/>
      <c r="D69" s="62"/>
      <c r="E69" s="62"/>
      <c r="F69" s="69"/>
      <c r="G69" s="70"/>
      <c r="H69" s="69"/>
      <c r="I69" s="69"/>
      <c r="J69" s="69"/>
      <c r="K69" s="69"/>
      <c r="L69" s="69"/>
      <c r="M69" s="69"/>
      <c r="N69" s="69"/>
      <c r="O69" s="69"/>
      <c r="P69" s="64"/>
    </row>
    <row r="70" spans="1:18" s="67" customFormat="1" ht="72">
      <c r="A70" s="269" t="s">
        <v>22</v>
      </c>
      <c r="B70" s="270"/>
      <c r="C70" s="270"/>
      <c r="D70" s="270"/>
      <c r="E70" s="271"/>
      <c r="F70" s="65" t="s">
        <v>42</v>
      </c>
      <c r="G70" s="65" t="s">
        <v>23</v>
      </c>
      <c r="H70" s="272" t="s">
        <v>37</v>
      </c>
      <c r="I70" s="273"/>
      <c r="J70" s="66" t="s">
        <v>18</v>
      </c>
      <c r="K70" s="65" t="s">
        <v>43</v>
      </c>
      <c r="L70" s="65" t="s">
        <v>24</v>
      </c>
      <c r="M70" s="100" t="s">
        <v>25</v>
      </c>
      <c r="N70" s="100" t="s">
        <v>26</v>
      </c>
      <c r="O70" s="100" t="s">
        <v>27</v>
      </c>
      <c r="P70" s="100" t="s">
        <v>28</v>
      </c>
    </row>
    <row r="71" spans="1:18" s="107" customFormat="1" ht="32.4">
      <c r="A71" s="25">
        <v>1</v>
      </c>
      <c r="B71" s="267" t="s">
        <v>220</v>
      </c>
      <c r="C71" s="268"/>
      <c r="D71" s="268"/>
      <c r="E71" s="268"/>
      <c r="F71" s="26" t="s">
        <v>93</v>
      </c>
      <c r="G71" s="27"/>
      <c r="H71" s="265" t="str">
        <f>$D$22</f>
        <v>RAIN FOREST</v>
      </c>
      <c r="I71" s="266"/>
      <c r="J71" s="28" t="s">
        <v>30</v>
      </c>
      <c r="K71" s="120">
        <f t="shared" ref="K71:K86" si="21">$P$22</f>
        <v>535</v>
      </c>
      <c r="L71" s="29">
        <v>1</v>
      </c>
      <c r="M71" s="33">
        <f t="shared" ref="M71:M88" si="22">L71*K71</f>
        <v>535</v>
      </c>
      <c r="N71" s="31"/>
      <c r="O71" s="32">
        <f>ROUNDUP(N71+M71,0)</f>
        <v>535</v>
      </c>
      <c r="P71" s="144" t="s">
        <v>311</v>
      </c>
      <c r="Q71" s="40"/>
    </row>
    <row r="72" spans="1:18" s="107" customFormat="1" ht="32.4" hidden="1">
      <c r="A72" s="25">
        <f>A71</f>
        <v>1</v>
      </c>
      <c r="B72" s="267" t="str">
        <f>B71</f>
        <v>UPC STICKER 3" X 2"</v>
      </c>
      <c r="C72" s="268"/>
      <c r="D72" s="268"/>
      <c r="E72" s="268"/>
      <c r="F72" s="26" t="str">
        <f>F71</f>
        <v>WHITE</v>
      </c>
      <c r="G72" s="27"/>
      <c r="H72" s="265" t="str">
        <f>$D$29</f>
        <v>PINE GROVE</v>
      </c>
      <c r="I72" s="266"/>
      <c r="J72" s="28" t="str">
        <f t="shared" ref="J72:L73" si="23">J71</f>
        <v xml:space="preserve">PCS </v>
      </c>
      <c r="K72" s="120">
        <f>$P$29</f>
        <v>0</v>
      </c>
      <c r="L72" s="29">
        <f t="shared" si="23"/>
        <v>1</v>
      </c>
      <c r="M72" s="33">
        <f t="shared" si="22"/>
        <v>0</v>
      </c>
      <c r="N72" s="31"/>
      <c r="O72" s="32">
        <f t="shared" ref="O72:O88" si="24">ROUNDUP(N72+M72,0)</f>
        <v>0</v>
      </c>
      <c r="P72" s="144" t="s">
        <v>311</v>
      </c>
      <c r="Q72" s="40"/>
    </row>
    <row r="73" spans="1:18" s="107" customFormat="1" ht="32.4" hidden="1">
      <c r="A73" s="25">
        <f>A72</f>
        <v>1</v>
      </c>
      <c r="B73" s="267" t="str">
        <f>B72</f>
        <v>UPC STICKER 3" X 2"</v>
      </c>
      <c r="C73" s="268"/>
      <c r="D73" s="268"/>
      <c r="E73" s="268"/>
      <c r="F73" s="26" t="str">
        <f>F72</f>
        <v>WHITE</v>
      </c>
      <c r="G73" s="27"/>
      <c r="H73" s="265" t="str">
        <f>$D$36</f>
        <v>SILVER MIX</v>
      </c>
      <c r="I73" s="266"/>
      <c r="J73" s="28" t="str">
        <f t="shared" si="23"/>
        <v xml:space="preserve">PCS </v>
      </c>
      <c r="K73" s="120">
        <f>$P$36</f>
        <v>0</v>
      </c>
      <c r="L73" s="29">
        <f t="shared" si="23"/>
        <v>1</v>
      </c>
      <c r="M73" s="33">
        <f t="shared" si="22"/>
        <v>0</v>
      </c>
      <c r="N73" s="31"/>
      <c r="O73" s="32">
        <f t="shared" si="24"/>
        <v>0</v>
      </c>
      <c r="P73" s="144" t="s">
        <v>311</v>
      </c>
      <c r="Q73" s="40"/>
    </row>
    <row r="74" spans="1:18" s="107" customFormat="1" ht="32.4">
      <c r="A74" s="25">
        <v>3</v>
      </c>
      <c r="B74" s="267" t="s">
        <v>264</v>
      </c>
      <c r="C74" s="268"/>
      <c r="D74" s="268"/>
      <c r="E74" s="268"/>
      <c r="F74" s="26" t="s">
        <v>93</v>
      </c>
      <c r="G74" s="27"/>
      <c r="H74" s="265" t="str">
        <f>$D$22</f>
        <v>RAIN FOREST</v>
      </c>
      <c r="I74" s="266"/>
      <c r="J74" s="28" t="s">
        <v>30</v>
      </c>
      <c r="K74" s="120">
        <f t="shared" si="21"/>
        <v>535</v>
      </c>
      <c r="L74" s="29">
        <v>1</v>
      </c>
      <c r="M74" s="33">
        <f t="shared" si="22"/>
        <v>535</v>
      </c>
      <c r="N74" s="31"/>
      <c r="O74" s="32">
        <f t="shared" si="24"/>
        <v>535</v>
      </c>
      <c r="P74" s="144"/>
      <c r="Q74" s="40"/>
    </row>
    <row r="75" spans="1:18" s="107" customFormat="1" ht="32.4" hidden="1">
      <c r="A75" s="25">
        <f>A74</f>
        <v>3</v>
      </c>
      <c r="B75" s="267" t="str">
        <f>B74</f>
        <v>THẺ BÀI ALD ALD-T06P</v>
      </c>
      <c r="C75" s="268"/>
      <c r="D75" s="268"/>
      <c r="E75" s="268"/>
      <c r="F75" s="26" t="str">
        <f>F74</f>
        <v>WHITE</v>
      </c>
      <c r="G75" s="27"/>
      <c r="H75" s="265" t="str">
        <f>$D$29</f>
        <v>PINE GROVE</v>
      </c>
      <c r="I75" s="266"/>
      <c r="J75" s="28" t="str">
        <f t="shared" ref="J75:J76" si="25">J74</f>
        <v xml:space="preserve">PCS </v>
      </c>
      <c r="K75" s="120">
        <f>$P$29</f>
        <v>0</v>
      </c>
      <c r="L75" s="29">
        <f t="shared" ref="L75:L76" si="26">L74</f>
        <v>1</v>
      </c>
      <c r="M75" s="33">
        <f t="shared" si="22"/>
        <v>0</v>
      </c>
      <c r="N75" s="31"/>
      <c r="O75" s="32">
        <f t="shared" si="24"/>
        <v>0</v>
      </c>
      <c r="P75" s="144"/>
      <c r="Q75" s="40"/>
    </row>
    <row r="76" spans="1:18" s="107" customFormat="1" ht="32.4" hidden="1">
      <c r="A76" s="25">
        <f>A75</f>
        <v>3</v>
      </c>
      <c r="B76" s="267" t="str">
        <f>B75</f>
        <v>THẺ BÀI ALD ALD-T06P</v>
      </c>
      <c r="C76" s="268"/>
      <c r="D76" s="268"/>
      <c r="E76" s="268"/>
      <c r="F76" s="26" t="str">
        <f>F75</f>
        <v>WHITE</v>
      </c>
      <c r="G76" s="27"/>
      <c r="H76" s="265" t="str">
        <f>$D$36</f>
        <v>SILVER MIX</v>
      </c>
      <c r="I76" s="266"/>
      <c r="J76" s="28" t="str">
        <f t="shared" si="25"/>
        <v xml:space="preserve">PCS </v>
      </c>
      <c r="K76" s="120">
        <f>$P$36</f>
        <v>0</v>
      </c>
      <c r="L76" s="29">
        <f t="shared" si="26"/>
        <v>1</v>
      </c>
      <c r="M76" s="33">
        <f t="shared" si="22"/>
        <v>0</v>
      </c>
      <c r="N76" s="31"/>
      <c r="O76" s="32">
        <f t="shared" si="24"/>
        <v>0</v>
      </c>
      <c r="P76" s="144"/>
      <c r="Q76" s="40"/>
    </row>
    <row r="77" spans="1:18" s="107" customFormat="1" ht="102" customHeight="1">
      <c r="A77" s="25">
        <v>4</v>
      </c>
      <c r="B77" s="267" t="s">
        <v>309</v>
      </c>
      <c r="C77" s="268"/>
      <c r="D77" s="268"/>
      <c r="E77" s="268"/>
      <c r="F77" s="26" t="s">
        <v>78</v>
      </c>
      <c r="G77" s="27"/>
      <c r="H77" s="265" t="str">
        <f>$D$22</f>
        <v>RAIN FOREST</v>
      </c>
      <c r="I77" s="266"/>
      <c r="J77" s="28" t="s">
        <v>30</v>
      </c>
      <c r="K77" s="120">
        <f t="shared" si="21"/>
        <v>535</v>
      </c>
      <c r="L77" s="29">
        <v>1</v>
      </c>
      <c r="M77" s="33">
        <f t="shared" si="22"/>
        <v>535</v>
      </c>
      <c r="N77" s="31"/>
      <c r="O77" s="32">
        <f t="shared" si="24"/>
        <v>535</v>
      </c>
      <c r="P77" s="252" t="s">
        <v>310</v>
      </c>
      <c r="Q77" s="40"/>
    </row>
    <row r="78" spans="1:18" s="107" customFormat="1" ht="76.2" hidden="1" customHeight="1">
      <c r="A78" s="25">
        <f>A77</f>
        <v>4</v>
      </c>
      <c r="B78" s="267" t="s">
        <v>309</v>
      </c>
      <c r="C78" s="268"/>
      <c r="D78" s="268"/>
      <c r="E78" s="268"/>
      <c r="F78" s="26" t="str">
        <f>F77</f>
        <v>CLEAR</v>
      </c>
      <c r="G78" s="27"/>
      <c r="H78" s="265" t="str">
        <f>$D$29</f>
        <v>PINE GROVE</v>
      </c>
      <c r="I78" s="266"/>
      <c r="J78" s="28" t="str">
        <f t="shared" ref="J78:J79" si="27">J77</f>
        <v xml:space="preserve">PCS </v>
      </c>
      <c r="K78" s="120">
        <f>$P$29</f>
        <v>0</v>
      </c>
      <c r="L78" s="29">
        <f t="shared" ref="L78:L79" si="28">L77</f>
        <v>1</v>
      </c>
      <c r="M78" s="33">
        <f t="shared" si="22"/>
        <v>0</v>
      </c>
      <c r="N78" s="31"/>
      <c r="O78" s="32">
        <f t="shared" si="24"/>
        <v>0</v>
      </c>
      <c r="P78" s="252" t="s">
        <v>310</v>
      </c>
      <c r="Q78" s="40"/>
    </row>
    <row r="79" spans="1:18" s="107" customFormat="1" ht="76.2" hidden="1" customHeight="1">
      <c r="A79" s="25">
        <f>A78</f>
        <v>4</v>
      </c>
      <c r="B79" s="267" t="s">
        <v>309</v>
      </c>
      <c r="C79" s="268"/>
      <c r="D79" s="268"/>
      <c r="E79" s="268"/>
      <c r="F79" s="26" t="str">
        <f>F78</f>
        <v>CLEAR</v>
      </c>
      <c r="G79" s="27"/>
      <c r="H79" s="265" t="str">
        <f>$D$36</f>
        <v>SILVER MIX</v>
      </c>
      <c r="I79" s="266"/>
      <c r="J79" s="28" t="str">
        <f t="shared" si="27"/>
        <v xml:space="preserve">PCS </v>
      </c>
      <c r="K79" s="120">
        <f>$P$36</f>
        <v>0</v>
      </c>
      <c r="L79" s="29">
        <f t="shared" si="28"/>
        <v>1</v>
      </c>
      <c r="M79" s="33">
        <f t="shared" si="22"/>
        <v>0</v>
      </c>
      <c r="N79" s="31"/>
      <c r="O79" s="32">
        <f t="shared" si="24"/>
        <v>0</v>
      </c>
      <c r="P79" s="252" t="s">
        <v>310</v>
      </c>
      <c r="Q79" s="40"/>
    </row>
    <row r="80" spans="1:18" s="107" customFormat="1" ht="32.4">
      <c r="A80" s="25">
        <v>5</v>
      </c>
      <c r="B80" s="267" t="s">
        <v>223</v>
      </c>
      <c r="C80" s="268"/>
      <c r="D80" s="268"/>
      <c r="E80" s="268"/>
      <c r="F80" s="26" t="s">
        <v>78</v>
      </c>
      <c r="G80" s="27"/>
      <c r="H80" s="265" t="str">
        <f>$D$22</f>
        <v>RAIN FOREST</v>
      </c>
      <c r="I80" s="266"/>
      <c r="J80" s="28" t="s">
        <v>30</v>
      </c>
      <c r="K80" s="120">
        <f t="shared" si="21"/>
        <v>535</v>
      </c>
      <c r="L80" s="29">
        <f>1/12</f>
        <v>8.3333333333333329E-2</v>
      </c>
      <c r="M80" s="33">
        <f t="shared" si="22"/>
        <v>44.583333333333329</v>
      </c>
      <c r="N80" s="31"/>
      <c r="O80" s="32">
        <f t="shared" si="24"/>
        <v>45</v>
      </c>
      <c r="P80" s="144"/>
      <c r="Q80" s="40"/>
    </row>
    <row r="81" spans="1:17" s="107" customFormat="1" ht="32.4" hidden="1">
      <c r="A81" s="25">
        <f>A80</f>
        <v>5</v>
      </c>
      <c r="B81" s="267" t="str">
        <f>B80</f>
        <v>BAO BIG POLYBAG 100X120CM</v>
      </c>
      <c r="C81" s="268"/>
      <c r="D81" s="268"/>
      <c r="E81" s="268"/>
      <c r="F81" s="26" t="str">
        <f>F80</f>
        <v>CLEAR</v>
      </c>
      <c r="G81" s="27"/>
      <c r="H81" s="265" t="str">
        <f>$D$29</f>
        <v>PINE GROVE</v>
      </c>
      <c r="I81" s="266"/>
      <c r="J81" s="28" t="str">
        <f t="shared" ref="J81:J82" si="29">J80</f>
        <v xml:space="preserve">PCS </v>
      </c>
      <c r="K81" s="120">
        <f>$P$29</f>
        <v>0</v>
      </c>
      <c r="L81" s="29">
        <f t="shared" ref="L81:L82" si="30">L80</f>
        <v>8.3333333333333329E-2</v>
      </c>
      <c r="M81" s="33">
        <f t="shared" si="22"/>
        <v>0</v>
      </c>
      <c r="N81" s="31"/>
      <c r="O81" s="32">
        <f t="shared" si="24"/>
        <v>0</v>
      </c>
      <c r="P81" s="144"/>
      <c r="Q81" s="40"/>
    </row>
    <row r="82" spans="1:17" s="107" customFormat="1" ht="32.4" hidden="1">
      <c r="A82" s="25">
        <f>A81</f>
        <v>5</v>
      </c>
      <c r="B82" s="267" t="str">
        <f>B81</f>
        <v>BAO BIG POLYBAG 100X120CM</v>
      </c>
      <c r="C82" s="268"/>
      <c r="D82" s="268"/>
      <c r="E82" s="268"/>
      <c r="F82" s="26" t="str">
        <f>F81</f>
        <v>CLEAR</v>
      </c>
      <c r="G82" s="27"/>
      <c r="H82" s="265" t="str">
        <f>$D$36</f>
        <v>SILVER MIX</v>
      </c>
      <c r="I82" s="266"/>
      <c r="J82" s="28" t="str">
        <f t="shared" si="29"/>
        <v xml:space="preserve">PCS </v>
      </c>
      <c r="K82" s="120">
        <f>$P$36</f>
        <v>0</v>
      </c>
      <c r="L82" s="29">
        <f t="shared" si="30"/>
        <v>8.3333333333333329E-2</v>
      </c>
      <c r="M82" s="33">
        <f t="shared" si="22"/>
        <v>0</v>
      </c>
      <c r="N82" s="31"/>
      <c r="O82" s="32">
        <f t="shared" si="24"/>
        <v>0</v>
      </c>
      <c r="P82" s="144"/>
      <c r="Q82" s="40"/>
    </row>
    <row r="83" spans="1:17" s="107" customFormat="1" ht="32.4">
      <c r="A83" s="25">
        <v>6</v>
      </c>
      <c r="B83" s="267" t="s">
        <v>110</v>
      </c>
      <c r="C83" s="268"/>
      <c r="D83" s="268"/>
      <c r="E83" s="268"/>
      <c r="F83" s="26" t="s">
        <v>62</v>
      </c>
      <c r="G83" s="27"/>
      <c r="H83" s="265" t="str">
        <f>$D$22</f>
        <v>RAIN FOREST</v>
      </c>
      <c r="I83" s="266"/>
      <c r="J83" s="28" t="s">
        <v>30</v>
      </c>
      <c r="K83" s="120">
        <f t="shared" si="21"/>
        <v>535</v>
      </c>
      <c r="L83" s="29">
        <f>1/12</f>
        <v>8.3333333333333329E-2</v>
      </c>
      <c r="M83" s="33">
        <f t="shared" si="22"/>
        <v>44.583333333333329</v>
      </c>
      <c r="N83" s="31"/>
      <c r="O83" s="32">
        <f t="shared" si="24"/>
        <v>45</v>
      </c>
      <c r="P83" s="144"/>
      <c r="Q83" s="40"/>
    </row>
    <row r="84" spans="1:17" s="107" customFormat="1" ht="32.4" hidden="1">
      <c r="A84" s="25">
        <f>A83</f>
        <v>6</v>
      </c>
      <c r="B84" s="267" t="str">
        <f>B83</f>
        <v>THÙNG CARTON 60CM (L) *40CM (W)* 30CM (H)</v>
      </c>
      <c r="C84" s="268"/>
      <c r="D84" s="268"/>
      <c r="E84" s="268"/>
      <c r="F84" s="26" t="str">
        <f>F83</f>
        <v>NATURAL</v>
      </c>
      <c r="G84" s="27"/>
      <c r="H84" s="265" t="str">
        <f>$D$29</f>
        <v>PINE GROVE</v>
      </c>
      <c r="I84" s="266"/>
      <c r="J84" s="28" t="str">
        <f t="shared" ref="J84:J85" si="31">J83</f>
        <v xml:space="preserve">PCS </v>
      </c>
      <c r="K84" s="120">
        <f>$P$29</f>
        <v>0</v>
      </c>
      <c r="L84" s="29">
        <f t="shared" ref="L84:L85" si="32">L83</f>
        <v>8.3333333333333329E-2</v>
      </c>
      <c r="M84" s="33">
        <f t="shared" si="22"/>
        <v>0</v>
      </c>
      <c r="N84" s="31"/>
      <c r="O84" s="32">
        <f t="shared" si="24"/>
        <v>0</v>
      </c>
      <c r="P84" s="144"/>
      <c r="Q84" s="40"/>
    </row>
    <row r="85" spans="1:17" s="107" customFormat="1" ht="32.4" hidden="1">
      <c r="A85" s="25">
        <f>A84</f>
        <v>6</v>
      </c>
      <c r="B85" s="267" t="str">
        <f>B84</f>
        <v>THÙNG CARTON 60CM (L) *40CM (W)* 30CM (H)</v>
      </c>
      <c r="C85" s="268"/>
      <c r="D85" s="268"/>
      <c r="E85" s="268"/>
      <c r="F85" s="26" t="str">
        <f>F84</f>
        <v>NATURAL</v>
      </c>
      <c r="G85" s="27"/>
      <c r="H85" s="265" t="str">
        <f>$D$36</f>
        <v>SILVER MIX</v>
      </c>
      <c r="I85" s="266"/>
      <c r="J85" s="28" t="str">
        <f t="shared" si="31"/>
        <v xml:space="preserve">PCS </v>
      </c>
      <c r="K85" s="120">
        <f>$P$36</f>
        <v>0</v>
      </c>
      <c r="L85" s="29">
        <f t="shared" si="32"/>
        <v>8.3333333333333329E-2</v>
      </c>
      <c r="M85" s="33">
        <f t="shared" si="22"/>
        <v>0</v>
      </c>
      <c r="N85" s="31"/>
      <c r="O85" s="32">
        <f t="shared" si="24"/>
        <v>0</v>
      </c>
      <c r="P85" s="144"/>
      <c r="Q85" s="40"/>
    </row>
    <row r="86" spans="1:17" s="107" customFormat="1" ht="32.4">
      <c r="A86" s="25">
        <v>7</v>
      </c>
      <c r="B86" s="267" t="s">
        <v>61</v>
      </c>
      <c r="C86" s="268"/>
      <c r="D86" s="268"/>
      <c r="E86" s="268"/>
      <c r="F86" s="26" t="s">
        <v>62</v>
      </c>
      <c r="G86" s="27"/>
      <c r="H86" s="265" t="str">
        <f>$D$22</f>
        <v>RAIN FOREST</v>
      </c>
      <c r="I86" s="266"/>
      <c r="J86" s="28" t="s">
        <v>30</v>
      </c>
      <c r="K86" s="120">
        <f t="shared" si="21"/>
        <v>535</v>
      </c>
      <c r="L86" s="29">
        <f>2*L83</f>
        <v>0.16666666666666666</v>
      </c>
      <c r="M86" s="33">
        <f t="shared" si="22"/>
        <v>89.166666666666657</v>
      </c>
      <c r="N86" s="31"/>
      <c r="O86" s="32">
        <f t="shared" si="24"/>
        <v>90</v>
      </c>
      <c r="P86" s="144"/>
      <c r="Q86" s="40"/>
    </row>
    <row r="87" spans="1:17" s="107" customFormat="1" ht="32.4" hidden="1">
      <c r="A87" s="25">
        <f>A86</f>
        <v>7</v>
      </c>
      <c r="B87" s="267" t="str">
        <f>B86</f>
        <v>TẤM LÓT THÙNG</v>
      </c>
      <c r="C87" s="268"/>
      <c r="D87" s="268"/>
      <c r="E87" s="268"/>
      <c r="F87" s="26" t="str">
        <f>F86</f>
        <v>NATURAL</v>
      </c>
      <c r="G87" s="27"/>
      <c r="H87" s="265" t="str">
        <f>$D$29</f>
        <v>PINE GROVE</v>
      </c>
      <c r="I87" s="266"/>
      <c r="J87" s="28" t="str">
        <f t="shared" ref="J87:J88" si="33">J86</f>
        <v xml:space="preserve">PCS </v>
      </c>
      <c r="K87" s="120">
        <f>$P$29</f>
        <v>0</v>
      </c>
      <c r="L87" s="29">
        <f t="shared" ref="L87:L88" si="34">L86</f>
        <v>0.16666666666666666</v>
      </c>
      <c r="M87" s="33">
        <f t="shared" si="22"/>
        <v>0</v>
      </c>
      <c r="N87" s="31"/>
      <c r="O87" s="32">
        <f t="shared" si="24"/>
        <v>0</v>
      </c>
      <c r="P87" s="144"/>
      <c r="Q87" s="40"/>
    </row>
    <row r="88" spans="1:17" s="107" customFormat="1" ht="32.4" hidden="1">
      <c r="A88" s="25">
        <f>A87</f>
        <v>7</v>
      </c>
      <c r="B88" s="267" t="str">
        <f>B87</f>
        <v>TẤM LÓT THÙNG</v>
      </c>
      <c r="C88" s="268"/>
      <c r="D88" s="268"/>
      <c r="E88" s="268"/>
      <c r="F88" s="26" t="str">
        <f>F87</f>
        <v>NATURAL</v>
      </c>
      <c r="G88" s="27"/>
      <c r="H88" s="265" t="str">
        <f>$D$36</f>
        <v>SILVER MIX</v>
      </c>
      <c r="I88" s="266"/>
      <c r="J88" s="28" t="str">
        <f t="shared" si="33"/>
        <v xml:space="preserve">PCS </v>
      </c>
      <c r="K88" s="120">
        <f>$P$36</f>
        <v>0</v>
      </c>
      <c r="L88" s="29">
        <f t="shared" si="34"/>
        <v>0.16666666666666666</v>
      </c>
      <c r="M88" s="33">
        <f t="shared" si="22"/>
        <v>0</v>
      </c>
      <c r="N88" s="31"/>
      <c r="O88" s="32">
        <f t="shared" si="24"/>
        <v>0</v>
      </c>
      <c r="P88" s="144"/>
      <c r="Q88" s="40"/>
    </row>
    <row r="89" spans="1:17" s="71" customFormat="1">
      <c r="B89" s="72"/>
      <c r="C89" s="72"/>
      <c r="G89" s="73"/>
      <c r="N89" s="74"/>
      <c r="O89" s="74"/>
      <c r="P89" s="75"/>
    </row>
    <row r="90" spans="1:17" s="61" customFormat="1" ht="33" customHeight="1">
      <c r="B90" s="58" t="s">
        <v>75</v>
      </c>
      <c r="C90" s="62"/>
      <c r="D90" s="62"/>
      <c r="E90" s="62"/>
      <c r="G90" s="63"/>
      <c r="J90" s="58" t="s">
        <v>31</v>
      </c>
      <c r="P90" s="64"/>
    </row>
    <row r="91" spans="1:17" s="213" customFormat="1" ht="65.099999999999994" customHeight="1">
      <c r="A91" s="213">
        <v>1</v>
      </c>
      <c r="B91" s="214" t="s">
        <v>230</v>
      </c>
      <c r="C91" s="226" t="s">
        <v>289</v>
      </c>
      <c r="D91" s="227"/>
      <c r="E91" s="226"/>
      <c r="F91" s="227"/>
      <c r="G91" s="228"/>
      <c r="H91" s="228"/>
      <c r="I91" s="228"/>
      <c r="J91" s="228"/>
      <c r="K91" s="216"/>
      <c r="L91" s="215"/>
      <c r="M91" s="215"/>
      <c r="N91" s="215"/>
      <c r="O91" s="215"/>
      <c r="P91" s="215"/>
    </row>
    <row r="92" spans="1:17" s="221" customFormat="1" ht="60.75" hidden="1" customHeight="1">
      <c r="A92" s="210"/>
      <c r="B92" s="347" t="s">
        <v>44</v>
      </c>
      <c r="C92" s="348"/>
      <c r="D92" s="348"/>
      <c r="E92" s="348"/>
      <c r="F92" s="348"/>
      <c r="G92" s="348"/>
      <c r="H92" s="348"/>
      <c r="I92" s="349"/>
      <c r="J92" s="211"/>
      <c r="K92" s="212"/>
      <c r="L92" s="211"/>
      <c r="M92" s="211"/>
      <c r="N92" s="211"/>
      <c r="O92" s="211"/>
      <c r="P92" s="211"/>
    </row>
    <row r="93" spans="1:17" s="221" customFormat="1" ht="60.75" hidden="1" customHeight="1">
      <c r="A93" s="210"/>
      <c r="B93" s="224" t="s">
        <v>37</v>
      </c>
      <c r="C93" s="350" t="s">
        <v>79</v>
      </c>
      <c r="D93" s="351"/>
      <c r="E93" s="351"/>
      <c r="F93" s="351"/>
      <c r="G93" s="351"/>
      <c r="H93" s="351"/>
      <c r="I93" s="352"/>
      <c r="J93" s="211"/>
      <c r="K93" s="211"/>
      <c r="L93" s="211"/>
      <c r="M93" s="211"/>
      <c r="N93" s="211"/>
      <c r="O93" s="211"/>
      <c r="P93" s="211"/>
    </row>
    <row r="94" spans="1:17" s="221" customFormat="1" ht="60.75" hidden="1" customHeight="1">
      <c r="A94" s="210"/>
      <c r="B94" s="225" t="str">
        <f>A42</f>
        <v>RAIN FOREST</v>
      </c>
      <c r="C94" s="357" t="s">
        <v>279</v>
      </c>
      <c r="D94" s="358"/>
      <c r="E94" s="358"/>
      <c r="F94" s="358"/>
      <c r="G94" s="358"/>
      <c r="H94" s="358"/>
      <c r="I94" s="359"/>
      <c r="J94" s="211"/>
      <c r="K94" s="211"/>
      <c r="L94" s="211"/>
      <c r="M94" s="211"/>
      <c r="N94" s="211"/>
    </row>
    <row r="95" spans="1:17" s="221" customFormat="1" ht="60.75" hidden="1" customHeight="1">
      <c r="A95" s="210"/>
      <c r="B95" s="225" t="str">
        <f>A46</f>
        <v>PINE GROVE</v>
      </c>
      <c r="C95" s="350" t="s">
        <v>262</v>
      </c>
      <c r="D95" s="351"/>
      <c r="E95" s="351"/>
      <c r="F95" s="351"/>
      <c r="G95" s="351"/>
      <c r="H95" s="351"/>
      <c r="I95" s="352"/>
      <c r="J95" s="211"/>
      <c r="K95" s="211"/>
      <c r="L95" s="211"/>
      <c r="M95" s="211"/>
      <c r="N95" s="211"/>
    </row>
    <row r="96" spans="1:17" s="221" customFormat="1" ht="60.75" hidden="1" customHeight="1">
      <c r="A96" s="210"/>
      <c r="B96" s="225" t="str">
        <f>A49</f>
        <v>SILVER MIX</v>
      </c>
      <c r="C96" s="350" t="s">
        <v>262</v>
      </c>
      <c r="D96" s="351"/>
      <c r="E96" s="351"/>
      <c r="F96" s="351"/>
      <c r="G96" s="351"/>
      <c r="H96" s="351"/>
      <c r="I96" s="352"/>
      <c r="J96" s="211"/>
      <c r="K96" s="211"/>
      <c r="L96" s="211"/>
      <c r="M96" s="211"/>
      <c r="N96" s="211"/>
    </row>
    <row r="97" spans="1:16" hidden="1"/>
    <row r="98" spans="1:16" s="221" customFormat="1" ht="60.75" hidden="1" customHeight="1">
      <c r="A98" s="210"/>
      <c r="B98" s="347" t="s">
        <v>80</v>
      </c>
      <c r="C98" s="348"/>
      <c r="D98" s="353"/>
      <c r="E98" s="353"/>
      <c r="F98" s="353"/>
      <c r="G98" s="353"/>
      <c r="H98" s="353"/>
      <c r="I98" s="354"/>
      <c r="J98" s="211"/>
      <c r="K98" s="211"/>
    </row>
    <row r="99" spans="1:16" s="113" customFormat="1" ht="41.4">
      <c r="A99" s="112"/>
      <c r="B99" s="325"/>
      <c r="C99" s="326"/>
      <c r="D99" s="39" t="s">
        <v>64</v>
      </c>
      <c r="E99" s="200" t="s">
        <v>278</v>
      </c>
      <c r="F99" s="39" t="s">
        <v>76</v>
      </c>
      <c r="G99" s="39" t="s">
        <v>68</v>
      </c>
      <c r="H99" s="39" t="s">
        <v>10</v>
      </c>
      <c r="I99" s="39" t="s">
        <v>65</v>
      </c>
      <c r="J99" s="39" t="s">
        <v>66</v>
      </c>
      <c r="K99" s="39" t="s">
        <v>67</v>
      </c>
      <c r="L99" s="223"/>
    </row>
    <row r="100" spans="1:16" s="223" customFormat="1" ht="203.4" customHeight="1">
      <c r="A100" s="222"/>
      <c r="B100" s="355" t="str">
        <f>GRADING!E31</f>
        <v>ĐỊNH VỊ HÌNH IN NGỰC TRÁI NGƯỜI MẶC TỪ ĐỈNH VAI ĐẾN ĐỈNH HÌNH IN</v>
      </c>
      <c r="C100" s="356"/>
      <c r="D100" s="360" t="s">
        <v>287</v>
      </c>
      <c r="E100" s="233" t="str">
        <f>GRADING!M31</f>
        <v>1/8 in</v>
      </c>
      <c r="F100" s="233" t="str">
        <f>GRADING!O31</f>
        <v>7 1/4 in</v>
      </c>
      <c r="G100" s="233" t="str">
        <f>GRADING!P31</f>
        <v>7 1/2 in</v>
      </c>
      <c r="H100" s="233" t="str">
        <f>GRADING!Q31</f>
        <v>7 3/4 in</v>
      </c>
      <c r="I100" s="233" t="str">
        <f>GRADING!R31</f>
        <v>8 in</v>
      </c>
      <c r="J100" s="233" t="str">
        <f>GRADING!S31</f>
        <v>8 1/4 in</v>
      </c>
      <c r="K100" s="233" t="str">
        <f>GRADING!T31</f>
        <v>8 1/2 in</v>
      </c>
      <c r="L100" s="338"/>
      <c r="M100" s="339"/>
      <c r="N100" s="339"/>
      <c r="O100" s="339"/>
      <c r="P100" s="340"/>
    </row>
    <row r="101" spans="1:16" s="223" customFormat="1" ht="203.4" customHeight="1">
      <c r="A101" s="222"/>
      <c r="B101" s="355" t="str">
        <f>GRADING!E32</f>
        <v>ĐỊNH VỊ HÌNH IN NGỰC TRÁI NGƯỜI MẶC TỪ GIỮA TRƯỚC QUA</v>
      </c>
      <c r="C101" s="356"/>
      <c r="D101" s="361"/>
      <c r="E101" s="233" t="str">
        <f>GRADING!M32</f>
        <v>1/8 in</v>
      </c>
      <c r="F101" s="233" t="str">
        <f>GRADING!O32</f>
        <v>2 1/2 in</v>
      </c>
      <c r="G101" s="233" t="str">
        <f>GRADING!P32</f>
        <v>2 5/8 in</v>
      </c>
      <c r="H101" s="233" t="str">
        <f>GRADING!Q32</f>
        <v>2 3/4 in</v>
      </c>
      <c r="I101" s="233" t="str">
        <f>GRADING!R32</f>
        <v>2 7/8 in</v>
      </c>
      <c r="J101" s="233" t="str">
        <f>GRADING!S32</f>
        <v>3 in</v>
      </c>
      <c r="K101" s="233" t="str">
        <f>GRADING!T32</f>
        <v>3 1/8 in</v>
      </c>
      <c r="L101" s="341"/>
      <c r="M101" s="342"/>
      <c r="N101" s="342"/>
      <c r="O101" s="342"/>
      <c r="P101" s="343"/>
    </row>
    <row r="102" spans="1:16" s="223" customFormat="1" ht="203.4" customHeight="1">
      <c r="A102" s="222"/>
      <c r="B102" s="355" t="str">
        <f>GRADING!E33</f>
        <v>ĐỊNH VỊ HÌNH IN TAY TRÁI NGƯỜI MẶC TỪ ĐƯỜNG TRA BO LÊN MÉP DƯỚI HÌNH IN</v>
      </c>
      <c r="C102" s="356"/>
      <c r="D102" s="362" t="s">
        <v>397</v>
      </c>
      <c r="E102" s="233" t="str">
        <f>GRADING!M33</f>
        <v>1/8 in</v>
      </c>
      <c r="F102" s="233" t="str">
        <f>GRADING!O33</f>
        <v>1 1/8 in</v>
      </c>
      <c r="G102" s="233" t="str">
        <f>GRADING!P33</f>
        <v>1 1/8 in</v>
      </c>
      <c r="H102" s="233" t="str">
        <f>GRADING!Q33</f>
        <v>1 1/8 in</v>
      </c>
      <c r="I102" s="233" t="str">
        <f>GRADING!R33</f>
        <v>1 1/8 in</v>
      </c>
      <c r="J102" s="233" t="str">
        <f>GRADING!S33</f>
        <v>1 1/8 in</v>
      </c>
      <c r="K102" s="233" t="str">
        <f>GRADING!T33</f>
        <v>1 1/8 in</v>
      </c>
      <c r="L102" s="338"/>
      <c r="M102" s="339"/>
      <c r="N102" s="339"/>
      <c r="O102" s="339"/>
      <c r="P102" s="340"/>
    </row>
    <row r="103" spans="1:16" s="223" customFormat="1" ht="203.4" customHeight="1">
      <c r="A103" s="222"/>
      <c r="B103" s="355" t="str">
        <f>GRADING!E34</f>
        <v>ĐỊNH VỊ HÌNH IN TAY TRÁI NGƯỜI MẶC TỪ GIỮA NẾP GẤP TAY ĐẾN CẠNH NGOÀI HÌNH IN</v>
      </c>
      <c r="C103" s="356"/>
      <c r="D103" s="363"/>
      <c r="E103" s="233" t="str">
        <f>GRADING!M34</f>
        <v>0 in</v>
      </c>
      <c r="F103" s="233" t="str">
        <f>GRADING!O34</f>
        <v>3/4 in</v>
      </c>
      <c r="G103" s="233" t="str">
        <f>GRADING!P34</f>
        <v>3/4 in</v>
      </c>
      <c r="H103" s="233" t="str">
        <f>GRADING!Q34</f>
        <v>3/4 in</v>
      </c>
      <c r="I103" s="233" t="str">
        <f>GRADING!R34</f>
        <v>3/4 in</v>
      </c>
      <c r="J103" s="233" t="str">
        <f>GRADING!S34</f>
        <v>3/4 in</v>
      </c>
      <c r="K103" s="233" t="str">
        <f>GRADING!T34</f>
        <v>3/4 in</v>
      </c>
      <c r="L103" s="341"/>
      <c r="M103" s="342"/>
      <c r="N103" s="342"/>
      <c r="O103" s="342"/>
      <c r="P103" s="343"/>
    </row>
    <row r="104" spans="1:16" s="223" customFormat="1" ht="203.4" customHeight="1">
      <c r="A104" s="222"/>
      <c r="B104" s="355" t="str">
        <f>GRADING!E35</f>
        <v>ĐỊNH VỊ HÌNH IN TỪ ĐƯỜNG MAY CỔ TẠI GIỮA SAU ĐẾN ĐỈNH HÌNH IN</v>
      </c>
      <c r="C104" s="356"/>
      <c r="D104" s="261" t="s">
        <v>288</v>
      </c>
      <c r="E104" s="233" t="str">
        <f>GRADING!M35</f>
        <v>1/8 in</v>
      </c>
      <c r="F104" s="233" t="str">
        <f>GRADING!O35</f>
        <v>3 1/2 in</v>
      </c>
      <c r="G104" s="233" t="str">
        <f>GRADING!P35</f>
        <v>3 1/2 in</v>
      </c>
      <c r="H104" s="233" t="str">
        <f>GRADING!Q35</f>
        <v>3 1/2 in</v>
      </c>
      <c r="I104" s="233" t="str">
        <f>GRADING!R35</f>
        <v>3 1/2 in</v>
      </c>
      <c r="J104" s="233" t="str">
        <f>GRADING!S35</f>
        <v>3 1/2 in</v>
      </c>
      <c r="K104" s="233" t="str">
        <f>GRADING!T35</f>
        <v>3 1/2 in</v>
      </c>
      <c r="L104" s="344"/>
      <c r="M104" s="345"/>
      <c r="N104" s="345"/>
      <c r="O104" s="345"/>
      <c r="P104" s="346"/>
    </row>
    <row r="105" spans="1:16" s="40" customFormat="1" ht="67.5" customHeight="1">
      <c r="A105" s="40">
        <v>2</v>
      </c>
      <c r="B105" s="35" t="s">
        <v>94</v>
      </c>
      <c r="C105" s="36" t="s">
        <v>249</v>
      </c>
      <c r="D105" s="35"/>
      <c r="E105" s="36"/>
      <c r="F105" s="35"/>
      <c r="G105" s="38"/>
      <c r="H105" s="38"/>
      <c r="I105" s="38"/>
      <c r="J105" s="38"/>
      <c r="K105" s="111"/>
      <c r="L105" s="38"/>
      <c r="M105" s="38"/>
      <c r="N105" s="38"/>
      <c r="O105" s="38"/>
      <c r="P105" s="38"/>
    </row>
    <row r="106" spans="1:16" s="107" customFormat="1" ht="60.75" hidden="1" customHeight="1">
      <c r="A106" s="40"/>
      <c r="B106" s="321" t="s">
        <v>44</v>
      </c>
      <c r="C106" s="322"/>
      <c r="D106" s="322"/>
      <c r="E106" s="322"/>
      <c r="F106" s="322"/>
      <c r="G106" s="322"/>
      <c r="H106" s="322"/>
      <c r="I106" s="334"/>
      <c r="J106" s="38"/>
      <c r="K106" s="111"/>
      <c r="L106" s="38"/>
      <c r="M106" s="38"/>
      <c r="N106" s="38"/>
      <c r="O106" s="38"/>
      <c r="P106" s="38"/>
    </row>
    <row r="107" spans="1:16" s="107" customFormat="1" ht="60.75" hidden="1" customHeight="1">
      <c r="A107" s="40"/>
      <c r="B107" s="179" t="s">
        <v>37</v>
      </c>
      <c r="C107" s="335" t="s">
        <v>124</v>
      </c>
      <c r="D107" s="336"/>
      <c r="E107" s="336"/>
      <c r="F107" s="336"/>
      <c r="G107" s="336"/>
      <c r="H107" s="336"/>
      <c r="I107" s="337"/>
      <c r="J107" s="38"/>
      <c r="K107" s="38"/>
      <c r="L107" s="38"/>
      <c r="M107" s="38"/>
      <c r="N107" s="38"/>
      <c r="O107" s="38"/>
      <c r="P107" s="38"/>
    </row>
    <row r="108" spans="1:16" s="107" customFormat="1" ht="60.75" hidden="1" customHeight="1">
      <c r="A108" s="40"/>
      <c r="B108" s="180" t="str">
        <f>$D$19</f>
        <v>RAIN FOREST</v>
      </c>
      <c r="C108" s="335" t="s">
        <v>225</v>
      </c>
      <c r="D108" s="336"/>
      <c r="E108" s="336"/>
      <c r="F108" s="336"/>
      <c r="G108" s="336"/>
      <c r="H108" s="336"/>
      <c r="I108" s="337"/>
      <c r="J108" s="38"/>
      <c r="K108" s="38"/>
      <c r="L108" s="38"/>
      <c r="M108" s="38"/>
      <c r="N108" s="38"/>
    </row>
    <row r="109" spans="1:16" s="107" customFormat="1" ht="60.75" hidden="1" customHeight="1">
      <c r="A109" s="40"/>
      <c r="B109" s="321" t="s">
        <v>277</v>
      </c>
      <c r="C109" s="322"/>
      <c r="D109" s="323"/>
      <c r="E109" s="323"/>
      <c r="F109" s="323"/>
      <c r="G109" s="323"/>
      <c r="H109" s="323"/>
      <c r="I109" s="324"/>
      <c r="J109" s="38"/>
      <c r="K109" s="38"/>
    </row>
    <row r="110" spans="1:16" s="113" customFormat="1" ht="60.75" hidden="1" customHeight="1">
      <c r="A110" s="112"/>
      <c r="B110" s="325"/>
      <c r="C110" s="326"/>
      <c r="D110" s="39" t="s">
        <v>64</v>
      </c>
      <c r="E110" s="39" t="s">
        <v>76</v>
      </c>
      <c r="F110" s="39" t="s">
        <v>68</v>
      </c>
      <c r="G110" s="39" t="s">
        <v>10</v>
      </c>
      <c r="H110" s="39" t="s">
        <v>65</v>
      </c>
      <c r="I110" s="39" t="s">
        <v>66</v>
      </c>
      <c r="J110" s="39" t="s">
        <v>67</v>
      </c>
      <c r="K110" s="39"/>
      <c r="L110" s="200" t="s">
        <v>119</v>
      </c>
    </row>
    <row r="111" spans="1:16" s="113" customFormat="1" ht="78" hidden="1" customHeight="1">
      <c r="A111" s="112"/>
      <c r="B111" s="327" t="s">
        <v>125</v>
      </c>
      <c r="C111" s="328"/>
      <c r="D111" s="331" t="s">
        <v>226</v>
      </c>
      <c r="E111" s="332"/>
      <c r="F111" s="332"/>
      <c r="G111" s="332"/>
      <c r="H111" s="332"/>
      <c r="I111" s="332"/>
      <c r="J111" s="332"/>
      <c r="K111" s="333"/>
      <c r="L111" s="198"/>
    </row>
    <row r="112" spans="1:16" s="50" customFormat="1" ht="78" hidden="1" customHeight="1">
      <c r="A112" s="51"/>
      <c r="B112" s="329"/>
      <c r="C112" s="330"/>
      <c r="D112" s="201" t="e">
        <f>#REF!</f>
        <v>#REF!</v>
      </c>
      <c r="E112" s="199" t="e">
        <f>#REF!</f>
        <v>#REF!</v>
      </c>
      <c r="F112" s="199" t="e">
        <f>#REF!</f>
        <v>#REF!</v>
      </c>
      <c r="G112" s="199" t="e">
        <f>#REF!</f>
        <v>#REF!</v>
      </c>
      <c r="H112" s="199" t="e">
        <f>#REF!</f>
        <v>#REF!</v>
      </c>
      <c r="I112" s="199" t="e">
        <f>#REF!</f>
        <v>#REF!</v>
      </c>
      <c r="J112" s="199" t="e">
        <f>#REF!</f>
        <v>#REF!</v>
      </c>
      <c r="K112" s="197"/>
      <c r="L112" s="197" t="e">
        <f>#REF!</f>
        <v>#REF!</v>
      </c>
      <c r="M112" s="113"/>
      <c r="N112" s="113"/>
      <c r="O112" s="113"/>
      <c r="P112" s="113"/>
    </row>
    <row r="113" spans="1:17" s="40" customFormat="1" ht="34.5" customHeight="1">
      <c r="A113" s="40">
        <v>3</v>
      </c>
      <c r="B113" s="35" t="s">
        <v>95</v>
      </c>
      <c r="C113" s="36" t="s">
        <v>398</v>
      </c>
      <c r="D113" s="35"/>
      <c r="E113" s="36"/>
      <c r="F113" s="35"/>
      <c r="G113" s="38"/>
      <c r="H113" s="38"/>
      <c r="I113" s="38"/>
      <c r="J113" s="38"/>
      <c r="K113" s="111"/>
      <c r="L113" s="38"/>
      <c r="M113" s="38"/>
      <c r="N113" s="38"/>
      <c r="O113" s="38"/>
      <c r="P113" s="38"/>
      <c r="Q113" s="36"/>
    </row>
    <row r="114" spans="1:17" s="107" customFormat="1" ht="34.5" hidden="1" customHeight="1">
      <c r="A114" s="40"/>
      <c r="B114" s="37" t="s">
        <v>37</v>
      </c>
      <c r="C114" s="318" t="s">
        <v>81</v>
      </c>
      <c r="D114" s="319"/>
      <c r="E114" s="319"/>
      <c r="F114" s="319"/>
      <c r="G114" s="319"/>
      <c r="H114" s="319"/>
      <c r="I114" s="320"/>
      <c r="J114" s="38"/>
      <c r="K114" s="38"/>
      <c r="L114" s="38"/>
      <c r="M114" s="38"/>
      <c r="N114" s="38"/>
      <c r="O114" s="38"/>
      <c r="P114" s="38"/>
    </row>
    <row r="115" spans="1:17" s="107" customFormat="1" ht="62.25" hidden="1" customHeight="1">
      <c r="A115" s="40"/>
      <c r="B115" s="121" t="str">
        <f>D22</f>
        <v>RAIN FOREST</v>
      </c>
      <c r="C115" s="315" t="str">
        <f>"THEO SHADEBAND DUYỆT MÀU " &amp;B115&amp;" DỰ KIẾN CHUYỂN 10/4/23"</f>
        <v>THEO SHADEBAND DUYỆT MÀU RAIN FOREST DỰ KIẾN CHUYỂN 10/4/23</v>
      </c>
      <c r="D115" s="316"/>
      <c r="E115" s="316"/>
      <c r="F115" s="316"/>
      <c r="G115" s="316"/>
      <c r="H115" s="316"/>
      <c r="I115" s="317"/>
      <c r="J115" s="38"/>
      <c r="K115" s="38"/>
      <c r="L115" s="38"/>
      <c r="M115" s="38"/>
      <c r="N115" s="38"/>
    </row>
    <row r="116" spans="1:17" s="113" customFormat="1" ht="33.75" customHeight="1">
      <c r="A116" s="112"/>
      <c r="B116" s="112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</row>
    <row r="117" spans="1:17" s="18" customFormat="1" ht="29.25" customHeight="1">
      <c r="B117" s="58" t="s">
        <v>91</v>
      </c>
      <c r="C117" s="34"/>
      <c r="D117" s="23"/>
      <c r="E117" s="23"/>
      <c r="G117" s="108"/>
      <c r="M117" s="110"/>
      <c r="N117" s="109"/>
      <c r="O117" s="109"/>
      <c r="P117" s="110"/>
    </row>
    <row r="118" spans="1:17" s="2" customFormat="1" ht="35.25" customHeight="1">
      <c r="A118" s="175">
        <v>1</v>
      </c>
      <c r="B118" s="176" t="s">
        <v>117</v>
      </c>
      <c r="C118" s="175"/>
      <c r="D118" s="175"/>
      <c r="G118" s="6"/>
      <c r="M118" s="163"/>
      <c r="N118" s="177"/>
      <c r="O118" s="177"/>
      <c r="P118" s="163"/>
    </row>
    <row r="119" spans="1:17" s="18" customFormat="1" ht="35.25" customHeight="1">
      <c r="A119" s="8">
        <v>2</v>
      </c>
      <c r="B119" s="178" t="s">
        <v>120</v>
      </c>
      <c r="C119" s="34"/>
      <c r="D119" s="34"/>
      <c r="G119" s="108"/>
      <c r="M119" s="110"/>
      <c r="N119" s="109"/>
      <c r="O119" s="109"/>
      <c r="P119" s="110"/>
      <c r="Q119" s="110"/>
    </row>
    <row r="120" spans="1:17" s="107" customFormat="1" ht="35.25" hidden="1" customHeight="1">
      <c r="A120" s="40" t="s">
        <v>118</v>
      </c>
      <c r="B120" s="122"/>
      <c r="C120" s="40"/>
      <c r="D120" s="40"/>
      <c r="G120" s="38"/>
      <c r="M120" s="67"/>
      <c r="N120" s="115"/>
      <c r="O120" s="115"/>
      <c r="P120" s="67"/>
    </row>
    <row r="121" spans="1:17" s="10" customFormat="1" ht="41.25" customHeight="1">
      <c r="A121" s="8"/>
      <c r="B121" s="116" t="s">
        <v>69</v>
      </c>
      <c r="C121" s="41" t="s">
        <v>76</v>
      </c>
      <c r="D121" s="41" t="s">
        <v>68</v>
      </c>
      <c r="E121" s="41" t="s">
        <v>10</v>
      </c>
      <c r="F121" s="41" t="s">
        <v>65</v>
      </c>
      <c r="G121" s="41" t="s">
        <v>66</v>
      </c>
      <c r="H121" s="41" t="s">
        <v>67</v>
      </c>
      <c r="I121" s="97"/>
      <c r="J121" s="117" t="s">
        <v>11</v>
      </c>
      <c r="L121" s="118"/>
      <c r="M121" s="119"/>
      <c r="N121" s="119"/>
      <c r="O121" s="118"/>
    </row>
    <row r="122" spans="1:17" s="10" customFormat="1" ht="41.25" customHeight="1">
      <c r="A122" s="8"/>
      <c r="B122" s="116" t="s">
        <v>70</v>
      </c>
      <c r="C122" s="32">
        <f>F38</f>
        <v>25</v>
      </c>
      <c r="D122" s="32">
        <f t="shared" ref="D122:E122" si="35">G38</f>
        <v>70</v>
      </c>
      <c r="E122" s="32">
        <f t="shared" si="35"/>
        <v>162</v>
      </c>
      <c r="F122" s="32">
        <f>I38</f>
        <v>166</v>
      </c>
      <c r="G122" s="32">
        <f>J38</f>
        <v>87</v>
      </c>
      <c r="H122" s="32">
        <f>K38</f>
        <v>25</v>
      </c>
      <c r="I122" s="32"/>
      <c r="J122" s="32">
        <f>SUM(C122:I122)</f>
        <v>535</v>
      </c>
      <c r="L122" s="118"/>
      <c r="M122" s="119"/>
      <c r="N122" s="119"/>
      <c r="O122" s="118"/>
    </row>
    <row r="123" spans="1:17">
      <c r="A123" s="126"/>
      <c r="B123" s="126"/>
      <c r="C123" s="126"/>
      <c r="D123" s="126"/>
      <c r="E123" s="126"/>
      <c r="F123" s="126"/>
      <c r="G123" s="125"/>
      <c r="H123" s="126"/>
      <c r="I123" s="126"/>
      <c r="J123" s="126"/>
      <c r="K123" s="126"/>
      <c r="L123" s="126"/>
      <c r="M123" s="126"/>
      <c r="N123" s="126"/>
      <c r="O123" s="126"/>
      <c r="P123" s="126"/>
    </row>
    <row r="124" spans="1:17" s="204" customFormat="1" ht="44.7" customHeight="1">
      <c r="A124" s="202"/>
      <c r="B124" s="127"/>
      <c r="C124" s="127"/>
      <c r="D124" s="202"/>
      <c r="E124" s="202"/>
      <c r="F124" s="202"/>
      <c r="G124" s="203"/>
      <c r="H124" s="202"/>
      <c r="I124" s="202"/>
      <c r="J124" s="202"/>
      <c r="K124" s="202"/>
      <c r="L124" s="202"/>
      <c r="M124" s="202"/>
      <c r="N124" s="202"/>
      <c r="O124" s="202"/>
      <c r="P124" s="202"/>
    </row>
  </sheetData>
  <autoFilter ref="A53:Z88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MÀU VẢI"/>
        <filter val="RAIN FOREST"/>
      </filters>
    </filterColumn>
  </autoFilter>
  <mergeCells count="129">
    <mergeCell ref="L100:P101"/>
    <mergeCell ref="L102:P103"/>
    <mergeCell ref="L104:P104"/>
    <mergeCell ref="B92:I92"/>
    <mergeCell ref="C93:I93"/>
    <mergeCell ref="B81:E81"/>
    <mergeCell ref="H81:I81"/>
    <mergeCell ref="C95:I95"/>
    <mergeCell ref="C96:I96"/>
    <mergeCell ref="B98:I98"/>
    <mergeCell ref="B100:C100"/>
    <mergeCell ref="B101:C101"/>
    <mergeCell ref="C94:I94"/>
    <mergeCell ref="B99:C99"/>
    <mergeCell ref="B102:C102"/>
    <mergeCell ref="B103:C103"/>
    <mergeCell ref="B104:C104"/>
    <mergeCell ref="D100:D101"/>
    <mergeCell ref="D102:D103"/>
    <mergeCell ref="B75:E75"/>
    <mergeCell ref="H75:I75"/>
    <mergeCell ref="B87:E87"/>
    <mergeCell ref="H87:I87"/>
    <mergeCell ref="B88:E88"/>
    <mergeCell ref="H88:I88"/>
    <mergeCell ref="B82:E82"/>
    <mergeCell ref="H82:I82"/>
    <mergeCell ref="B84:E84"/>
    <mergeCell ref="H84:I84"/>
    <mergeCell ref="B85:E85"/>
    <mergeCell ref="H85:I85"/>
    <mergeCell ref="B78:E78"/>
    <mergeCell ref="H78:I78"/>
    <mergeCell ref="B79:E79"/>
    <mergeCell ref="H79:I79"/>
    <mergeCell ref="C115:I115"/>
    <mergeCell ref="C114:I114"/>
    <mergeCell ref="B109:I109"/>
    <mergeCell ref="B110:C110"/>
    <mergeCell ref="B111:C112"/>
    <mergeCell ref="D111:K111"/>
    <mergeCell ref="B106:I106"/>
    <mergeCell ref="C107:I107"/>
    <mergeCell ref="C108:I108"/>
    <mergeCell ref="D40:P40"/>
    <mergeCell ref="N47:P47"/>
    <mergeCell ref="N48:P48"/>
    <mergeCell ref="N41:P41"/>
    <mergeCell ref="A41:C41"/>
    <mergeCell ref="A46:P46"/>
    <mergeCell ref="B47:C47"/>
    <mergeCell ref="B45:C45"/>
    <mergeCell ref="B48:C48"/>
    <mergeCell ref="A42:P42"/>
    <mergeCell ref="N43:P43"/>
    <mergeCell ref="N45:P45"/>
    <mergeCell ref="B43:C44"/>
    <mergeCell ref="A43:A44"/>
    <mergeCell ref="D43:D44"/>
    <mergeCell ref="E43:E44"/>
    <mergeCell ref="F43:F44"/>
    <mergeCell ref="N44:P44"/>
    <mergeCell ref="B63:E63"/>
    <mergeCell ref="B60:E60"/>
    <mergeCell ref="B66:E66"/>
    <mergeCell ref="H53:I53"/>
    <mergeCell ref="H54:I54"/>
    <mergeCell ref="H66:I66"/>
    <mergeCell ref="H57:I57"/>
    <mergeCell ref="H60:I60"/>
    <mergeCell ref="H63:I63"/>
    <mergeCell ref="A53:E53"/>
    <mergeCell ref="B64:E64"/>
    <mergeCell ref="H64:I64"/>
    <mergeCell ref="B65:E65"/>
    <mergeCell ref="H65:I65"/>
    <mergeCell ref="B57:E57"/>
    <mergeCell ref="B61:E61"/>
    <mergeCell ref="H61:I61"/>
    <mergeCell ref="B62:E62"/>
    <mergeCell ref="H62:I62"/>
    <mergeCell ref="B59:E59"/>
    <mergeCell ref="H59:I59"/>
    <mergeCell ref="B58:E58"/>
    <mergeCell ref="H58:I58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5:M8"/>
    <mergeCell ref="A49:P49"/>
    <mergeCell ref="N50:P50"/>
    <mergeCell ref="N51:P51"/>
    <mergeCell ref="B55:E55"/>
    <mergeCell ref="H55:I55"/>
    <mergeCell ref="B51:C51"/>
    <mergeCell ref="B50:C50"/>
    <mergeCell ref="B56:E56"/>
    <mergeCell ref="H56:I56"/>
    <mergeCell ref="B54:E54"/>
    <mergeCell ref="B67:E67"/>
    <mergeCell ref="B68:E68"/>
    <mergeCell ref="H67:I67"/>
    <mergeCell ref="H68:I68"/>
    <mergeCell ref="B86:E86"/>
    <mergeCell ref="H86:I86"/>
    <mergeCell ref="A70:E70"/>
    <mergeCell ref="H70:I70"/>
    <mergeCell ref="B71:E71"/>
    <mergeCell ref="H71:I71"/>
    <mergeCell ref="B83:E83"/>
    <mergeCell ref="H83:I83"/>
    <mergeCell ref="B74:E74"/>
    <mergeCell ref="H74:I74"/>
    <mergeCell ref="B77:E77"/>
    <mergeCell ref="H77:I77"/>
    <mergeCell ref="B80:E80"/>
    <mergeCell ref="H80:I80"/>
    <mergeCell ref="B76:E76"/>
    <mergeCell ref="H76:I76"/>
    <mergeCell ref="B72:E72"/>
    <mergeCell ref="H72:I72"/>
    <mergeCell ref="B73:E73"/>
    <mergeCell ref="H73:I73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8" max="15" man="1"/>
    <brk id="86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0"/>
  <sheetViews>
    <sheetView view="pageBreakPreview" zoomScale="40" zoomScaleNormal="40" zoomScaleSheetLayoutView="40" zoomScalePageLayoutView="25" workbookViewId="0">
      <selection activeCell="B24" sqref="B24"/>
    </sheetView>
  </sheetViews>
  <sheetFormatPr defaultColWidth="9.33203125" defaultRowHeight="24"/>
  <cols>
    <col min="1" max="1" width="57.44140625" style="135" customWidth="1"/>
    <col min="2" max="2" width="219.33203125" style="136" customWidth="1"/>
    <col min="3" max="3" width="89.33203125" style="136" hidden="1" customWidth="1"/>
    <col min="4" max="4" width="41.44140625" style="136" hidden="1" customWidth="1"/>
    <col min="5" max="10" width="9.33203125" style="136"/>
    <col min="12" max="16384" width="9.33203125" style="136"/>
  </cols>
  <sheetData>
    <row r="1" spans="1:8" s="128" customFormat="1" ht="16.5" customHeight="1">
      <c r="A1" s="124"/>
      <c r="B1" s="124"/>
      <c r="C1" s="124"/>
      <c r="D1" s="124"/>
    </row>
    <row r="2" spans="1:8" s="128" customFormat="1" ht="37.5" customHeight="1">
      <c r="A2" s="124" t="str">
        <f>'1. CUTTING DOCKET'!$B$6</f>
        <v xml:space="preserve">JOB NUMBER:  </v>
      </c>
      <c r="B2" s="124" t="str">
        <f>'1. CUTTING DOCKET'!$D$6</f>
        <v>A15 FW24 G2719</v>
      </c>
      <c r="C2" s="124"/>
      <c r="D2" s="124"/>
    </row>
    <row r="3" spans="1:8" s="128" customFormat="1" ht="37.5" customHeight="1">
      <c r="A3" s="123" t="str">
        <f>'1. CUTTING DOCKET'!$B$7</f>
        <v xml:space="preserve">STYLE NUMBER: </v>
      </c>
      <c r="B3" s="123" t="str">
        <f>'1. CUTTING DOCKET'!$D$7</f>
        <v>MASCS000</v>
      </c>
      <c r="C3" s="123"/>
      <c r="D3" s="123"/>
    </row>
    <row r="4" spans="1:8" s="128" customFormat="1" ht="37.5" customHeight="1">
      <c r="A4" s="123" t="str">
        <f>'1. CUTTING DOCKET'!$B$8</f>
        <v xml:space="preserve">STYLE NAME : </v>
      </c>
      <c r="B4" s="123" t="str">
        <f>'1. CUTTING DOCKET'!$D$8</f>
        <v>Sonny Crewneck</v>
      </c>
      <c r="C4" s="123"/>
      <c r="D4" s="123"/>
    </row>
    <row r="5" spans="1:8" s="128" customFormat="1" ht="108">
      <c r="A5" s="129"/>
      <c r="B5" s="137" t="str">
        <f>'1. CUTTING DOCKET'!$D$19</f>
        <v>RAIN FOREST</v>
      </c>
      <c r="C5" s="231" t="str">
        <f>'1. CUTTING DOCKET'!A46</f>
        <v>PINE GROVE</v>
      </c>
      <c r="D5" s="231" t="str">
        <f>'1. CUTTING DOCKET'!A49</f>
        <v>SILVER MIX</v>
      </c>
    </row>
    <row r="6" spans="1:8" s="131" customFormat="1" ht="59.1" customHeight="1">
      <c r="A6" s="130" t="s">
        <v>32</v>
      </c>
      <c r="B6" s="78" t="str">
        <f>'1. CUTTING DOCKET'!E43</f>
        <v>RAIN FOREST-19-5232 TCX</v>
      </c>
      <c r="C6" s="78" t="str">
        <f>$C$5</f>
        <v>PINE GROVE</v>
      </c>
      <c r="D6" s="78" t="str">
        <f>$D$5</f>
        <v>SILVER MIX</v>
      </c>
    </row>
    <row r="7" spans="1:8" s="131" customFormat="1" ht="57" customHeight="1">
      <c r="A7" s="132" t="s">
        <v>33</v>
      </c>
      <c r="B7" s="364" t="s">
        <v>290</v>
      </c>
      <c r="C7" s="365"/>
      <c r="D7" s="366"/>
    </row>
    <row r="8" spans="1:8" s="131" customFormat="1" ht="273" customHeight="1">
      <c r="A8" s="207" t="str">
        <f>'1. CUTTING DOCKET'!D47</f>
        <v>VẢI CHÍNH</v>
      </c>
      <c r="B8" s="217"/>
      <c r="C8" s="217"/>
      <c r="D8" s="217"/>
      <c r="H8" s="134"/>
    </row>
    <row r="9" spans="1:8" s="131" customFormat="1" ht="69" customHeight="1">
      <c r="A9" s="183" t="str">
        <f>'1. CUTTING DOCKET'!B48</f>
        <v>RIB1X1_ 100%COTTON 415GSM_VTK5947</v>
      </c>
      <c r="B9" s="78" t="str">
        <f>B6</f>
        <v>RAIN FOREST-19-5232 TCX</v>
      </c>
      <c r="C9" s="78" t="str">
        <f>$C$5</f>
        <v>PINE GROVE</v>
      </c>
      <c r="D9" s="78" t="str">
        <f>$D$5</f>
        <v>SILVER MIX</v>
      </c>
    </row>
    <row r="10" spans="1:8" s="131" customFormat="1" ht="234" customHeight="1">
      <c r="A10" s="133" t="str">
        <f>'1. CUTTING DOCKET'!D48</f>
        <v>BO CỔ/TAY/ LAI</v>
      </c>
      <c r="B10" s="98"/>
      <c r="C10" s="98"/>
      <c r="D10" s="98"/>
    </row>
    <row r="11" spans="1:8" s="131" customFormat="1" ht="75" customHeight="1">
      <c r="A11" s="183" t="str">
        <f>'1. CUTTING DOCKET'!$B$54</f>
        <v>CHỈ 40/2 MAY CHÍNH + VẮT SỔ</v>
      </c>
      <c r="B11" s="130" t="str">
        <f>$B$5</f>
        <v>RAIN FOREST</v>
      </c>
      <c r="C11" s="78" t="str">
        <f>$C$5</f>
        <v>PINE GROVE</v>
      </c>
      <c r="D11" s="78" t="str">
        <f>$D$5</f>
        <v>SILVER MIX</v>
      </c>
    </row>
    <row r="12" spans="1:8" s="131" customFormat="1" ht="88.5" customHeight="1">
      <c r="A12" s="133" t="s">
        <v>231</v>
      </c>
      <c r="B12" s="232" t="str">
        <f>'1. CUTTING DOCKET'!G54</f>
        <v>GR10151</v>
      </c>
      <c r="C12" s="232">
        <f>'1. CUTTING DOCKET'!G55</f>
        <v>0</v>
      </c>
      <c r="D12" s="232" t="str">
        <f>'1. CUTTING DOCKET'!G56</f>
        <v>GY7097</v>
      </c>
    </row>
    <row r="13" spans="1:8" s="131" customFormat="1" ht="129.6" customHeight="1">
      <c r="A13" s="183" t="str">
        <f>'1. CUTTING DOCKET'!$B$57</f>
        <v>NHÃN CHÍNH ALD X NB Masaryk 100%COTTON</v>
      </c>
      <c r="B13" s="367" t="str">
        <f>'1. CUTTING DOCKET'!F57</f>
        <v>WHITE</v>
      </c>
      <c r="C13" s="368"/>
      <c r="D13" s="369"/>
    </row>
    <row r="14" spans="1:8" s="131" customFormat="1" ht="301.2" customHeight="1">
      <c r="A14" s="218" t="s">
        <v>395</v>
      </c>
      <c r="B14" s="370"/>
      <c r="C14" s="371"/>
      <c r="D14" s="372"/>
    </row>
    <row r="15" spans="1:8" s="131" customFormat="1" ht="131.4" customHeight="1">
      <c r="A15" s="130" t="str">
        <f>'1. CUTTING DOCKET'!B60</f>
        <v>NHÃN THÀNH PHẦN 100% COTTON ALD-COO-612</v>
      </c>
      <c r="B15" s="367" t="str">
        <f>'1. CUTTING DOCKET'!F63</f>
        <v>WHITE</v>
      </c>
      <c r="C15" s="368"/>
      <c r="D15" s="369"/>
    </row>
    <row r="16" spans="1:8" s="131" customFormat="1" ht="351" customHeight="1">
      <c r="A16" s="218" t="s">
        <v>232</v>
      </c>
      <c r="B16" s="370"/>
      <c r="C16" s="371"/>
      <c r="D16" s="372"/>
    </row>
    <row r="17" spans="1:4" s="184" customFormat="1" ht="87" customHeight="1">
      <c r="A17" s="182" t="str">
        <f>'1. CUTTING DOCKET'!B63</f>
        <v>NHÃN SƯỜN NGOÀI  ALD-ML02</v>
      </c>
      <c r="B17" s="367" t="str">
        <f>'1. CUTTING DOCKET'!F63</f>
        <v>WHITE</v>
      </c>
      <c r="C17" s="368"/>
      <c r="D17" s="369"/>
    </row>
    <row r="18" spans="1:4" s="131" customFormat="1" ht="276.60000000000002" customHeight="1">
      <c r="A18" s="219" t="s">
        <v>122</v>
      </c>
      <c r="B18" s="370"/>
      <c r="C18" s="371"/>
      <c r="D18" s="372"/>
    </row>
    <row r="19" spans="1:4" s="131" customFormat="1" ht="83.1" customHeight="1">
      <c r="A19" s="130" t="str">
        <f>'1. CUTTING DOCKET'!B68</f>
        <v>DÂY TAPE XƯƠNG CÁ 1CM</v>
      </c>
      <c r="B19" s="78" t="str">
        <f>'1. CUTTING DOCKET'!F66</f>
        <v>RAIN FOREST</v>
      </c>
      <c r="C19" s="78"/>
      <c r="D19" s="78"/>
    </row>
    <row r="20" spans="1:4" s="131" customFormat="1" ht="204.6" customHeight="1">
      <c r="A20" s="220" t="s">
        <v>233</v>
      </c>
      <c r="B20" s="162"/>
      <c r="C20" s="162"/>
      <c r="D20" s="162"/>
    </row>
    <row r="21" spans="1:4" s="131" customFormat="1" ht="87" customHeight="1">
      <c r="A21" s="130" t="str">
        <f>'1. CUTTING DOCKET'!B72</f>
        <v>UPC STICKER 3" X 2"</v>
      </c>
      <c r="B21" s="78" t="str">
        <f>'1. CUTTING DOCKET'!F72</f>
        <v>WHITE</v>
      </c>
      <c r="C21" s="205"/>
      <c r="D21" s="205"/>
    </row>
    <row r="22" spans="1:4" s="131" customFormat="1" ht="219" customHeight="1">
      <c r="A22" s="133" t="s">
        <v>224</v>
      </c>
      <c r="B22" s="79"/>
      <c r="C22" s="206"/>
      <c r="D22" s="206"/>
    </row>
    <row r="23" spans="1:4" s="131" customFormat="1" ht="87" customHeight="1">
      <c r="A23" s="130" t="str">
        <f>'1. CUTTING DOCKET'!B74</f>
        <v>THẺ BÀI ALD ALD-T06P</v>
      </c>
      <c r="B23" s="78" t="str">
        <f>'1. CUTTING DOCKET'!F74</f>
        <v>WHITE</v>
      </c>
      <c r="C23" s="205"/>
      <c r="D23" s="205"/>
    </row>
    <row r="24" spans="1:4" s="131" customFormat="1" ht="346.2" customHeight="1">
      <c r="A24" s="133" t="s">
        <v>224</v>
      </c>
      <c r="B24" s="79"/>
      <c r="C24" s="206"/>
      <c r="D24" s="206"/>
    </row>
    <row r="25" spans="1:4" s="195" customFormat="1" ht="213.6" customHeight="1">
      <c r="A25" s="130" t="str">
        <f>'1. CUTTING DOCKET'!B77</f>
        <v>BAO Masaryk Large Poly Bag (15 X 18) - Recycled MaterialCODE: ALD PB30-R</v>
      </c>
      <c r="B25" s="78" t="str">
        <f>'1. CUTTING DOCKET'!F77</f>
        <v>CLEAR</v>
      </c>
      <c r="C25" s="205"/>
      <c r="D25" s="205"/>
    </row>
    <row r="26" spans="1:4" s="131" customFormat="1" ht="153" customHeight="1">
      <c r="A26" s="133" t="s">
        <v>224</v>
      </c>
      <c r="B26" s="79"/>
      <c r="C26" s="206"/>
      <c r="D26" s="206"/>
    </row>
    <row r="27" spans="1:4" s="131" customFormat="1" ht="82.8">
      <c r="A27" s="130" t="str">
        <f>'1. CUTTING DOCKET'!B80</f>
        <v>BAO BIG POLYBAG 100X120CM</v>
      </c>
      <c r="B27" s="78" t="str">
        <f>'1. CUTTING DOCKET'!F80</f>
        <v>CLEAR</v>
      </c>
      <c r="C27" s="78"/>
      <c r="D27" s="78"/>
    </row>
    <row r="28" spans="1:4" s="131" customFormat="1" ht="63.75" customHeight="1">
      <c r="A28" s="133" t="s">
        <v>98</v>
      </c>
      <c r="B28" s="79"/>
      <c r="C28" s="79"/>
      <c r="D28" s="79"/>
    </row>
    <row r="29" spans="1:4" s="131" customFormat="1" ht="115.5" customHeight="1">
      <c r="A29" s="183" t="str">
        <f>'1. CUTTING DOCKET'!B86 &amp; '1. CUTTING DOCKET'!B83</f>
        <v>TẤM LÓT THÙNGTHÙNG CARTON 60CM (L) *40CM (W)* 30CM (H)</v>
      </c>
      <c r="B29" s="196" t="str">
        <f>'1. CUTTING DOCKET'!F86</f>
        <v>NATURAL</v>
      </c>
      <c r="C29" s="196"/>
      <c r="D29" s="196"/>
    </row>
    <row r="30" spans="1:4" s="131" customFormat="1" ht="133.5" customHeight="1">
      <c r="A30" s="133"/>
      <c r="B30" s="79"/>
      <c r="C30" s="79"/>
      <c r="D30" s="79"/>
    </row>
  </sheetData>
  <mergeCells count="7">
    <mergeCell ref="B7:D7"/>
    <mergeCell ref="B13:D13"/>
    <mergeCell ref="B15:D15"/>
    <mergeCell ref="B17:D17"/>
    <mergeCell ref="B18:D18"/>
    <mergeCell ref="B14:D14"/>
    <mergeCell ref="B16:D1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3" man="1"/>
    <brk id="26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92D71-A214-4160-B00F-3BF268063EEC}">
  <sheetPr>
    <pageSetUpPr fitToPage="1"/>
  </sheetPr>
  <dimension ref="A1:K30"/>
  <sheetViews>
    <sheetView view="pageBreakPreview" zoomScale="40" zoomScaleNormal="40" zoomScaleSheetLayoutView="40" zoomScalePageLayoutView="25" workbookViewId="0">
      <selection activeCell="G14" sqref="G14"/>
    </sheetView>
  </sheetViews>
  <sheetFormatPr defaultColWidth="9.33203125" defaultRowHeight="24"/>
  <cols>
    <col min="1" max="1" width="57.44140625" style="135" customWidth="1"/>
    <col min="2" max="2" width="75.44140625" style="136" hidden="1" customWidth="1"/>
    <col min="3" max="3" width="45.6640625" style="136" hidden="1" customWidth="1"/>
    <col min="4" max="4" width="194.21875" style="136" customWidth="1"/>
    <col min="5" max="10" width="9.33203125" style="136"/>
    <col min="12" max="16384" width="9.33203125" style="136"/>
  </cols>
  <sheetData>
    <row r="1" spans="1:8" s="128" customFormat="1" ht="16.5" customHeight="1">
      <c r="A1" s="124"/>
      <c r="B1" s="124"/>
      <c r="C1" s="124"/>
      <c r="D1" s="124"/>
    </row>
    <row r="2" spans="1:8" s="128" customFormat="1" ht="37.5" customHeight="1">
      <c r="A2" s="124" t="str">
        <f>'1. CUTTING DOCKET'!$B$6</f>
        <v xml:space="preserve">JOB NUMBER:  </v>
      </c>
      <c r="B2" s="124" t="str">
        <f>'1. CUTTING DOCKET'!$D$6</f>
        <v>A15 FW24 G2719</v>
      </c>
      <c r="C2" s="124"/>
      <c r="D2" s="124" t="s">
        <v>295</v>
      </c>
    </row>
    <row r="3" spans="1:8" s="128" customFormat="1" ht="37.5" customHeight="1">
      <c r="A3" s="123" t="str">
        <f>'1. CUTTING DOCKET'!$B$7</f>
        <v xml:space="preserve">STYLE NUMBER: </v>
      </c>
      <c r="B3" s="123" t="str">
        <f>'1. CUTTING DOCKET'!$D$7</f>
        <v>MASCS000</v>
      </c>
      <c r="C3" s="123"/>
      <c r="D3" s="123" t="s">
        <v>291</v>
      </c>
    </row>
    <row r="4" spans="1:8" s="128" customFormat="1" ht="37.5" customHeight="1">
      <c r="A4" s="123" t="str">
        <f>'1. CUTTING DOCKET'!$B$8</f>
        <v xml:space="preserve">STYLE NAME : </v>
      </c>
      <c r="B4" s="123" t="str">
        <f>'1. CUTTING DOCKET'!$D$8</f>
        <v>Sonny Crewneck</v>
      </c>
      <c r="C4" s="123"/>
      <c r="D4" s="123" t="s">
        <v>286</v>
      </c>
    </row>
    <row r="5" spans="1:8" s="128" customFormat="1" ht="54">
      <c r="A5" s="129"/>
      <c r="B5" s="137" t="str">
        <f>'1. CUTTING DOCKET'!$D$19</f>
        <v>RAIN FOREST</v>
      </c>
      <c r="C5" s="231" t="str">
        <f>'1. CUTTING DOCKET'!A46</f>
        <v>PINE GROVE</v>
      </c>
      <c r="D5" s="231" t="str">
        <f>'1. CUTTING DOCKET'!A49</f>
        <v>SILVER MIX</v>
      </c>
    </row>
    <row r="6" spans="1:8" s="131" customFormat="1" ht="59.1" customHeight="1">
      <c r="A6" s="130" t="s">
        <v>32</v>
      </c>
      <c r="B6" s="78" t="str">
        <f>'1. CUTTING DOCKET'!E43</f>
        <v>RAIN FOREST-19-5232 TCX</v>
      </c>
      <c r="C6" s="78" t="str">
        <f>$C$5</f>
        <v>PINE GROVE</v>
      </c>
      <c r="D6" s="78" t="str">
        <f>'1. CUTTING DOCKET'!E50</f>
        <v>SILVER MIX (BROS BA08)</v>
      </c>
    </row>
    <row r="7" spans="1:8" s="131" customFormat="1" ht="57" customHeight="1">
      <c r="A7" s="132" t="s">
        <v>33</v>
      </c>
      <c r="B7" s="364" t="s">
        <v>290</v>
      </c>
      <c r="C7" s="365"/>
      <c r="D7" s="366"/>
    </row>
    <row r="8" spans="1:8" s="131" customFormat="1" ht="409.6" customHeight="1">
      <c r="A8" s="207" t="str">
        <f>'1. CUTTING DOCKET'!D47</f>
        <v>VẢI CHÍNH</v>
      </c>
      <c r="B8" s="217"/>
      <c r="C8" s="217"/>
      <c r="D8" s="217"/>
      <c r="H8" s="134"/>
    </row>
    <row r="9" spans="1:8" s="131" customFormat="1" ht="69" customHeight="1">
      <c r="A9" s="183" t="str">
        <f>'1. CUTTING DOCKET'!B48</f>
        <v>RIB1X1_ 100%COTTON 415GSM_VTK5947</v>
      </c>
      <c r="B9" s="78" t="str">
        <f>B6</f>
        <v>RAIN FOREST-19-5232 TCX</v>
      </c>
      <c r="C9" s="78" t="str">
        <f>$C$5</f>
        <v>PINE GROVE</v>
      </c>
      <c r="D9" s="78" t="str">
        <f>D6</f>
        <v>SILVER MIX (BROS BA08)</v>
      </c>
    </row>
    <row r="10" spans="1:8" s="131" customFormat="1" ht="409.6" customHeight="1">
      <c r="A10" s="133" t="str">
        <f>'1. CUTTING DOCKET'!D48</f>
        <v>BO CỔ/TAY/ LAI</v>
      </c>
      <c r="B10" s="98"/>
      <c r="C10" s="98"/>
      <c r="D10" s="98"/>
    </row>
    <row r="11" spans="1:8" s="131" customFormat="1" ht="75" customHeight="1">
      <c r="A11" s="183" t="str">
        <f>'1. CUTTING DOCKET'!$B$54</f>
        <v>CHỈ 40/2 MAY CHÍNH + VẮT SỔ</v>
      </c>
      <c r="B11" s="130" t="str">
        <f>$B$5</f>
        <v>RAIN FOREST</v>
      </c>
      <c r="C11" s="78" t="str">
        <f>$C$5</f>
        <v>PINE GROVE</v>
      </c>
      <c r="D11" s="78" t="str">
        <f>$D$5</f>
        <v>SILVER MIX</v>
      </c>
    </row>
    <row r="12" spans="1:8" s="131" customFormat="1" ht="88.5" customHeight="1">
      <c r="A12" s="133" t="s">
        <v>231</v>
      </c>
      <c r="B12" s="232" t="str">
        <f>'1. CUTTING DOCKET'!G54</f>
        <v>GR10151</v>
      </c>
      <c r="C12" s="232">
        <f>'1. CUTTING DOCKET'!G55</f>
        <v>0</v>
      </c>
      <c r="D12" s="232" t="str">
        <f>'1. CUTTING DOCKET'!G56</f>
        <v>GY7097</v>
      </c>
    </row>
    <row r="13" spans="1:8" s="131" customFormat="1" ht="129.6" customHeight="1">
      <c r="A13" s="183" t="str">
        <f>'1. CUTTING DOCKET'!$B$57</f>
        <v>NHÃN CHÍNH ALD X NB Masaryk 100%COTTON</v>
      </c>
      <c r="B13" s="367" t="str">
        <f>'1. CUTTING DOCKET'!F57</f>
        <v>WHITE</v>
      </c>
      <c r="C13" s="368"/>
      <c r="D13" s="369"/>
    </row>
    <row r="14" spans="1:8" s="131" customFormat="1" ht="378" customHeight="1">
      <c r="A14" s="218" t="s">
        <v>395</v>
      </c>
      <c r="B14" s="370"/>
      <c r="C14" s="371"/>
      <c r="D14" s="372"/>
    </row>
    <row r="15" spans="1:8" s="131" customFormat="1" ht="131.4" customHeight="1">
      <c r="A15" s="130" t="str">
        <f>'1. CUTTING DOCKET'!B60</f>
        <v>NHÃN THÀNH PHẦN 100% COTTON ALD-COO-612</v>
      </c>
      <c r="B15" s="367" t="str">
        <f>'1. CUTTING DOCKET'!F63</f>
        <v>WHITE</v>
      </c>
      <c r="C15" s="368"/>
      <c r="D15" s="369"/>
    </row>
    <row r="16" spans="1:8" s="131" customFormat="1" ht="351" customHeight="1">
      <c r="A16" s="218" t="s">
        <v>232</v>
      </c>
      <c r="B16" s="370"/>
      <c r="C16" s="371"/>
      <c r="D16" s="372"/>
    </row>
    <row r="17" spans="1:4" s="184" customFormat="1" ht="87" customHeight="1">
      <c r="A17" s="182" t="str">
        <f>'1. CUTTING DOCKET'!B63</f>
        <v>NHÃN SƯỜN NGOÀI  ALD-ML02</v>
      </c>
      <c r="B17" s="367" t="str">
        <f>'1. CUTTING DOCKET'!F63</f>
        <v>WHITE</v>
      </c>
      <c r="C17" s="368"/>
      <c r="D17" s="369"/>
    </row>
    <row r="18" spans="1:4" s="131" customFormat="1" ht="276.60000000000002" customHeight="1">
      <c r="A18" s="219" t="s">
        <v>122</v>
      </c>
      <c r="B18" s="370"/>
      <c r="C18" s="371"/>
      <c r="D18" s="372"/>
    </row>
    <row r="19" spans="1:4" s="131" customFormat="1" ht="83.1" customHeight="1">
      <c r="A19" s="130" t="str">
        <f>'1. CUTTING DOCKET'!B68</f>
        <v>DÂY TAPE XƯƠNG CÁ 1CM</v>
      </c>
      <c r="B19" s="78" t="str">
        <f>'1. CUTTING DOCKET'!F66</f>
        <v>RAIN FOREST</v>
      </c>
      <c r="C19" s="78"/>
      <c r="D19" s="78"/>
    </row>
    <row r="20" spans="1:4" s="131" customFormat="1" ht="204.6" customHeight="1">
      <c r="A20" s="220" t="s">
        <v>233</v>
      </c>
      <c r="B20" s="162"/>
      <c r="C20" s="162"/>
      <c r="D20" s="162"/>
    </row>
    <row r="21" spans="1:4" s="131" customFormat="1" ht="87" customHeight="1">
      <c r="A21" s="130" t="str">
        <f>'1. CUTTING DOCKET'!B72</f>
        <v>UPC STICKER 3" X 2"</v>
      </c>
      <c r="B21" s="78" t="str">
        <f>'1. CUTTING DOCKET'!F72</f>
        <v>WHITE</v>
      </c>
      <c r="C21" s="205"/>
      <c r="D21" s="205" t="str">
        <f>'1. CUTTING DOCKET'!F71</f>
        <v>WHITE</v>
      </c>
    </row>
    <row r="22" spans="1:4" s="131" customFormat="1" ht="219" customHeight="1">
      <c r="A22" s="133" t="s">
        <v>224</v>
      </c>
      <c r="B22" s="79"/>
      <c r="C22" s="206"/>
      <c r="D22" s="206"/>
    </row>
    <row r="23" spans="1:4" s="131" customFormat="1" ht="87" customHeight="1">
      <c r="A23" s="130" t="str">
        <f>'1. CUTTING DOCKET'!B74</f>
        <v>THẺ BÀI ALD ALD-T06P</v>
      </c>
      <c r="B23" s="78" t="str">
        <f>'1. CUTTING DOCKET'!F74</f>
        <v>WHITE</v>
      </c>
      <c r="C23" s="205"/>
      <c r="D23" s="205" t="str">
        <f>'1. CUTTING DOCKET'!F76</f>
        <v>WHITE</v>
      </c>
    </row>
    <row r="24" spans="1:4" s="131" customFormat="1" ht="346.2" customHeight="1">
      <c r="A24" s="133" t="s">
        <v>224</v>
      </c>
      <c r="B24" s="79"/>
      <c r="C24" s="206"/>
      <c r="D24" s="206"/>
    </row>
    <row r="25" spans="1:4" s="195" customFormat="1" ht="213.6" customHeight="1">
      <c r="A25" s="130" t="str">
        <f>'1. CUTTING DOCKET'!B77</f>
        <v>BAO Masaryk Large Poly Bag (15 X 18) - Recycled MaterialCODE: ALD PB30-R</v>
      </c>
      <c r="B25" s="78" t="str">
        <f>'1. CUTTING DOCKET'!F77</f>
        <v>CLEAR</v>
      </c>
      <c r="C25" s="205"/>
      <c r="D25" s="205"/>
    </row>
    <row r="26" spans="1:4" s="131" customFormat="1" ht="153" customHeight="1">
      <c r="A26" s="133" t="s">
        <v>224</v>
      </c>
      <c r="B26" s="79"/>
      <c r="C26" s="206"/>
      <c r="D26" s="206"/>
    </row>
    <row r="27" spans="1:4" s="131" customFormat="1" ht="82.8">
      <c r="A27" s="130" t="str">
        <f>'1. CUTTING DOCKET'!B80</f>
        <v>BAO BIG POLYBAG 100X120CM</v>
      </c>
      <c r="B27" s="78" t="str">
        <f>'1. CUTTING DOCKET'!F80</f>
        <v>CLEAR</v>
      </c>
      <c r="C27" s="78"/>
      <c r="D27" s="78"/>
    </row>
    <row r="28" spans="1:4" s="131" customFormat="1" ht="63.75" customHeight="1">
      <c r="A28" s="133" t="s">
        <v>98</v>
      </c>
      <c r="B28" s="79"/>
      <c r="C28" s="79"/>
      <c r="D28" s="79"/>
    </row>
    <row r="29" spans="1:4" s="131" customFormat="1" ht="115.5" customHeight="1">
      <c r="A29" s="183" t="str">
        <f>'1. CUTTING DOCKET'!B86 &amp; '1. CUTTING DOCKET'!B83</f>
        <v>TẤM LÓT THÙNGTHÙNG CARTON 60CM (L) *40CM (W)* 30CM (H)</v>
      </c>
      <c r="B29" s="196" t="str">
        <f>'1. CUTTING DOCKET'!F86</f>
        <v>NATURAL</v>
      </c>
      <c r="C29" s="196"/>
      <c r="D29" s="196"/>
    </row>
    <row r="30" spans="1:4" s="131" customFormat="1" ht="279" customHeight="1">
      <c r="A30" s="133"/>
      <c r="B30" s="79"/>
      <c r="C30" s="79"/>
      <c r="D30" s="79"/>
    </row>
  </sheetData>
  <mergeCells count="7">
    <mergeCell ref="B18:D18"/>
    <mergeCell ref="B7:D7"/>
    <mergeCell ref="B13:D13"/>
    <mergeCell ref="B14:D14"/>
    <mergeCell ref="B15:D15"/>
    <mergeCell ref="B16:D16"/>
    <mergeCell ref="B17:D17"/>
  </mergeCells>
  <printOptions horizontalCentered="1"/>
  <pageMargins left="0.25" right="0" top="0.60416666666666696" bottom="0.75" header="0" footer="0"/>
  <pageSetup paperSize="9" scale="4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2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8034B-FFB5-42C2-A94F-D725169E833C}">
  <sheetPr>
    <pageSetUpPr fitToPage="1"/>
  </sheetPr>
  <dimension ref="A1:T38"/>
  <sheetViews>
    <sheetView view="pageBreakPreview" zoomScaleNormal="100" zoomScaleSheetLayoutView="100" workbookViewId="0">
      <selection activeCell="A8" sqref="A8:XFD8"/>
    </sheetView>
  </sheetViews>
  <sheetFormatPr defaultRowHeight="15.6"/>
  <cols>
    <col min="1" max="1" width="1.109375" style="254" customWidth="1"/>
    <col min="2" max="2" width="2.21875" style="254" customWidth="1"/>
    <col min="3" max="3" width="4.6640625" style="254" customWidth="1"/>
    <col min="4" max="4" width="18.6640625" style="254" customWidth="1"/>
    <col min="5" max="5" width="32.5546875" style="254" customWidth="1"/>
    <col min="6" max="6" width="3.33203125" style="254" customWidth="1"/>
    <col min="7" max="7" width="20.21875" style="254" customWidth="1"/>
    <col min="8" max="8" width="30.21875" style="254" customWidth="1"/>
    <col min="9" max="9" width="4.6640625" style="254" customWidth="1"/>
    <col min="10" max="10" width="6.88671875" style="254" customWidth="1"/>
    <col min="11" max="11" width="4.6640625" style="254" customWidth="1"/>
    <col min="12" max="12" width="2.21875" style="254" customWidth="1"/>
    <col min="13" max="13" width="5.77734375" style="254" customWidth="1"/>
    <col min="14" max="14" width="4.21875" style="254" customWidth="1"/>
    <col min="15" max="20" width="9.44140625" style="255" customWidth="1"/>
    <col min="21" max="21" width="2.21875" style="254" customWidth="1"/>
    <col min="22" max="16384" width="8.88671875" style="254"/>
  </cols>
  <sheetData>
    <row r="1" spans="1:20">
      <c r="A1" s="253" t="s">
        <v>312</v>
      </c>
    </row>
    <row r="2" spans="1:20">
      <c r="A2" s="253" t="s">
        <v>313</v>
      </c>
    </row>
    <row r="3" spans="1:20">
      <c r="A3" s="253" t="s">
        <v>314</v>
      </c>
    </row>
    <row r="4" spans="1:20">
      <c r="A4" s="253" t="s">
        <v>315</v>
      </c>
    </row>
    <row r="5" spans="1:20">
      <c r="A5" s="253" t="s">
        <v>316</v>
      </c>
    </row>
    <row r="6" spans="1:20">
      <c r="A6" s="253" t="s">
        <v>317</v>
      </c>
    </row>
    <row r="7" spans="1:20">
      <c r="A7" s="256" t="s">
        <v>318</v>
      </c>
      <c r="B7" s="256"/>
      <c r="C7" s="256"/>
      <c r="D7" s="256"/>
      <c r="E7" s="256"/>
      <c r="F7" s="256"/>
      <c r="G7" s="256" t="s">
        <v>319</v>
      </c>
      <c r="H7" s="256"/>
      <c r="I7" s="256" t="s">
        <v>320</v>
      </c>
      <c r="K7" s="256" t="s">
        <v>321</v>
      </c>
      <c r="L7" s="256" t="s">
        <v>234</v>
      </c>
      <c r="O7" s="255" t="s">
        <v>76</v>
      </c>
      <c r="P7" s="255" t="s">
        <v>68</v>
      </c>
      <c r="Q7" s="255" t="s">
        <v>10</v>
      </c>
      <c r="R7" s="255" t="s">
        <v>65</v>
      </c>
      <c r="S7" s="255" t="s">
        <v>66</v>
      </c>
      <c r="T7" s="255" t="s">
        <v>67</v>
      </c>
    </row>
    <row r="8" spans="1:20" ht="25.8" customHeight="1">
      <c r="A8" s="373" t="s">
        <v>127</v>
      </c>
      <c r="B8" s="374"/>
      <c r="C8" s="374"/>
      <c r="D8" s="375"/>
      <c r="E8" s="257" t="s">
        <v>242</v>
      </c>
      <c r="F8" s="373" t="s">
        <v>128</v>
      </c>
      <c r="G8" s="375"/>
      <c r="H8" s="257" t="s">
        <v>246</v>
      </c>
      <c r="I8" s="373" t="s">
        <v>129</v>
      </c>
      <c r="J8" s="375"/>
      <c r="K8" s="373" t="s">
        <v>199</v>
      </c>
      <c r="L8" s="375"/>
      <c r="M8" s="373" t="s">
        <v>147</v>
      </c>
      <c r="N8" s="375"/>
      <c r="O8" s="258" t="s">
        <v>200</v>
      </c>
      <c r="P8" s="258" t="s">
        <v>201</v>
      </c>
      <c r="Q8" s="259" t="s">
        <v>132</v>
      </c>
      <c r="R8" s="258" t="s">
        <v>322</v>
      </c>
      <c r="S8" s="258" t="s">
        <v>323</v>
      </c>
      <c r="T8" s="258" t="s">
        <v>324</v>
      </c>
    </row>
    <row r="9" spans="1:20" ht="30">
      <c r="A9" s="373" t="s">
        <v>133</v>
      </c>
      <c r="B9" s="374"/>
      <c r="C9" s="374"/>
      <c r="D9" s="375"/>
      <c r="E9" s="257" t="s">
        <v>235</v>
      </c>
      <c r="F9" s="373" t="s">
        <v>134</v>
      </c>
      <c r="G9" s="375"/>
      <c r="H9" s="257" t="s">
        <v>236</v>
      </c>
      <c r="I9" s="373" t="s">
        <v>129</v>
      </c>
      <c r="J9" s="375"/>
      <c r="K9" s="373" t="s">
        <v>199</v>
      </c>
      <c r="L9" s="375"/>
      <c r="M9" s="373" t="s">
        <v>147</v>
      </c>
      <c r="N9" s="375"/>
      <c r="O9" s="258" t="s">
        <v>202</v>
      </c>
      <c r="P9" s="258" t="s">
        <v>203</v>
      </c>
      <c r="Q9" s="259" t="s">
        <v>135</v>
      </c>
      <c r="R9" s="258" t="s">
        <v>325</v>
      </c>
      <c r="S9" s="258" t="s">
        <v>326</v>
      </c>
      <c r="T9" s="258" t="s">
        <v>327</v>
      </c>
    </row>
    <row r="10" spans="1:20" ht="30">
      <c r="A10" s="373" t="s">
        <v>149</v>
      </c>
      <c r="B10" s="374"/>
      <c r="C10" s="374"/>
      <c r="D10" s="375"/>
      <c r="E10" s="257" t="s">
        <v>243</v>
      </c>
      <c r="F10" s="373" t="s">
        <v>150</v>
      </c>
      <c r="G10" s="375"/>
      <c r="H10" s="257" t="s">
        <v>238</v>
      </c>
      <c r="I10" s="373" t="s">
        <v>138</v>
      </c>
      <c r="J10" s="375"/>
      <c r="K10" s="373" t="s">
        <v>199</v>
      </c>
      <c r="L10" s="375"/>
      <c r="M10" s="373" t="s">
        <v>139</v>
      </c>
      <c r="N10" s="375"/>
      <c r="O10" s="258" t="s">
        <v>130</v>
      </c>
      <c r="P10" s="258" t="s">
        <v>130</v>
      </c>
      <c r="Q10" s="259" t="s">
        <v>130</v>
      </c>
      <c r="R10" s="258" t="s">
        <v>130</v>
      </c>
      <c r="S10" s="258" t="s">
        <v>130</v>
      </c>
      <c r="T10" s="258" t="s">
        <v>130</v>
      </c>
    </row>
    <row r="11" spans="1:20" ht="30">
      <c r="A11" s="373" t="s">
        <v>151</v>
      </c>
      <c r="B11" s="374"/>
      <c r="C11" s="374"/>
      <c r="D11" s="375"/>
      <c r="E11" s="257" t="s">
        <v>244</v>
      </c>
      <c r="F11" s="373" t="s">
        <v>152</v>
      </c>
      <c r="G11" s="375"/>
      <c r="H11" s="257" t="s">
        <v>269</v>
      </c>
      <c r="I11" s="373" t="s">
        <v>138</v>
      </c>
      <c r="J11" s="375"/>
      <c r="K11" s="373" t="s">
        <v>199</v>
      </c>
      <c r="L11" s="375"/>
      <c r="M11" s="373" t="s">
        <v>147</v>
      </c>
      <c r="N11" s="375"/>
      <c r="O11" s="258" t="s">
        <v>153</v>
      </c>
      <c r="P11" s="258" t="s">
        <v>153</v>
      </c>
      <c r="Q11" s="259" t="s">
        <v>153</v>
      </c>
      <c r="R11" s="258" t="s">
        <v>153</v>
      </c>
      <c r="S11" s="258" t="s">
        <v>153</v>
      </c>
      <c r="T11" s="258" t="s">
        <v>153</v>
      </c>
    </row>
    <row r="12" spans="1:20" ht="30">
      <c r="A12" s="373" t="s">
        <v>136</v>
      </c>
      <c r="B12" s="374"/>
      <c r="C12" s="374"/>
      <c r="D12" s="375"/>
      <c r="E12" s="257" t="s">
        <v>237</v>
      </c>
      <c r="F12" s="373" t="s">
        <v>137</v>
      </c>
      <c r="G12" s="375"/>
      <c r="H12" s="257" t="s">
        <v>238</v>
      </c>
      <c r="I12" s="373" t="s">
        <v>138</v>
      </c>
      <c r="J12" s="375"/>
      <c r="K12" s="373" t="s">
        <v>199</v>
      </c>
      <c r="L12" s="375"/>
      <c r="M12" s="373" t="s">
        <v>139</v>
      </c>
      <c r="N12" s="375"/>
      <c r="O12" s="258" t="s">
        <v>140</v>
      </c>
      <c r="P12" s="258" t="s">
        <v>204</v>
      </c>
      <c r="Q12" s="259" t="s">
        <v>142</v>
      </c>
      <c r="R12" s="258" t="s">
        <v>328</v>
      </c>
      <c r="S12" s="258" t="s">
        <v>216</v>
      </c>
      <c r="T12" s="258" t="s">
        <v>329</v>
      </c>
    </row>
    <row r="13" spans="1:20" ht="30">
      <c r="A13" s="373" t="s">
        <v>143</v>
      </c>
      <c r="B13" s="374"/>
      <c r="C13" s="374"/>
      <c r="D13" s="375"/>
      <c r="E13" s="257" t="s">
        <v>239</v>
      </c>
      <c r="F13" s="373" t="s">
        <v>137</v>
      </c>
      <c r="G13" s="375"/>
      <c r="H13" s="257" t="s">
        <v>238</v>
      </c>
      <c r="I13" s="373" t="s">
        <v>138</v>
      </c>
      <c r="J13" s="375"/>
      <c r="K13" s="373" t="s">
        <v>199</v>
      </c>
      <c r="L13" s="375"/>
      <c r="M13" s="373" t="s">
        <v>139</v>
      </c>
      <c r="N13" s="375"/>
      <c r="O13" s="258" t="s">
        <v>144</v>
      </c>
      <c r="P13" s="258" t="s">
        <v>144</v>
      </c>
      <c r="Q13" s="259" t="s">
        <v>144</v>
      </c>
      <c r="R13" s="258" t="s">
        <v>144</v>
      </c>
      <c r="S13" s="258" t="s">
        <v>144</v>
      </c>
      <c r="T13" s="258" t="s">
        <v>144</v>
      </c>
    </row>
    <row r="14" spans="1:20" ht="45">
      <c r="A14" s="373" t="s">
        <v>145</v>
      </c>
      <c r="B14" s="374"/>
      <c r="C14" s="374"/>
      <c r="D14" s="375"/>
      <c r="E14" s="257" t="s">
        <v>240</v>
      </c>
      <c r="F14" s="373" t="s">
        <v>146</v>
      </c>
      <c r="G14" s="375"/>
      <c r="H14" s="257" t="s">
        <v>247</v>
      </c>
      <c r="I14" s="373" t="s">
        <v>138</v>
      </c>
      <c r="J14" s="375"/>
      <c r="K14" s="373" t="s">
        <v>199</v>
      </c>
      <c r="L14" s="375"/>
      <c r="M14" s="373" t="s">
        <v>147</v>
      </c>
      <c r="N14" s="375"/>
      <c r="O14" s="258" t="s">
        <v>189</v>
      </c>
      <c r="P14" s="258" t="s">
        <v>205</v>
      </c>
      <c r="Q14" s="259" t="s">
        <v>148</v>
      </c>
      <c r="R14" s="258" t="s">
        <v>330</v>
      </c>
      <c r="S14" s="258" t="s">
        <v>331</v>
      </c>
      <c r="T14" s="258" t="s">
        <v>215</v>
      </c>
    </row>
    <row r="15" spans="1:20" ht="30" customHeight="1">
      <c r="A15" s="373" t="s">
        <v>195</v>
      </c>
      <c r="B15" s="374"/>
      <c r="C15" s="374"/>
      <c r="D15" s="375"/>
      <c r="E15" s="257" t="s">
        <v>257</v>
      </c>
      <c r="F15" s="373" t="s">
        <v>196</v>
      </c>
      <c r="G15" s="375"/>
      <c r="H15" s="257" t="s">
        <v>285</v>
      </c>
      <c r="I15" s="373" t="s">
        <v>138</v>
      </c>
      <c r="J15" s="375"/>
      <c r="K15" s="373" t="s">
        <v>199</v>
      </c>
      <c r="L15" s="375"/>
      <c r="M15" s="373" t="s">
        <v>139</v>
      </c>
      <c r="N15" s="375"/>
      <c r="O15" s="258" t="s">
        <v>197</v>
      </c>
      <c r="P15" s="258" t="s">
        <v>197</v>
      </c>
      <c r="Q15" s="259" t="s">
        <v>197</v>
      </c>
      <c r="R15" s="258" t="s">
        <v>197</v>
      </c>
      <c r="S15" s="258" t="s">
        <v>197</v>
      </c>
      <c r="T15" s="258" t="s">
        <v>197</v>
      </c>
    </row>
    <row r="16" spans="1:20" ht="33" customHeight="1">
      <c r="A16" s="373" t="s">
        <v>332</v>
      </c>
      <c r="B16" s="374"/>
      <c r="C16" s="374"/>
      <c r="D16" s="375"/>
      <c r="E16" s="257" t="s">
        <v>265</v>
      </c>
      <c r="F16" s="376"/>
      <c r="G16" s="377"/>
      <c r="H16" s="260"/>
      <c r="I16" s="373" t="s">
        <v>129</v>
      </c>
      <c r="J16" s="375"/>
      <c r="K16" s="373" t="s">
        <v>206</v>
      </c>
      <c r="L16" s="375"/>
      <c r="M16" s="373" t="s">
        <v>141</v>
      </c>
      <c r="N16" s="375"/>
      <c r="O16" s="258" t="s">
        <v>333</v>
      </c>
      <c r="P16" s="258" t="s">
        <v>333</v>
      </c>
      <c r="Q16" s="259" t="s">
        <v>333</v>
      </c>
      <c r="R16" s="258" t="s">
        <v>333</v>
      </c>
      <c r="S16" s="258" t="s">
        <v>333</v>
      </c>
      <c r="T16" s="258" t="s">
        <v>333</v>
      </c>
    </row>
    <row r="17" spans="1:20" ht="30">
      <c r="A17" s="373" t="s">
        <v>154</v>
      </c>
      <c r="B17" s="374"/>
      <c r="C17" s="374"/>
      <c r="D17" s="375"/>
      <c r="E17" s="257" t="s">
        <v>245</v>
      </c>
      <c r="F17" s="373" t="s">
        <v>155</v>
      </c>
      <c r="G17" s="375"/>
      <c r="H17" s="257" t="s">
        <v>252</v>
      </c>
      <c r="I17" s="373" t="s">
        <v>138</v>
      </c>
      <c r="J17" s="375"/>
      <c r="K17" s="373" t="s">
        <v>206</v>
      </c>
      <c r="L17" s="375"/>
      <c r="M17" s="373" t="s">
        <v>147</v>
      </c>
      <c r="N17" s="375"/>
      <c r="O17" s="258" t="s">
        <v>171</v>
      </c>
      <c r="P17" s="258" t="s">
        <v>163</v>
      </c>
      <c r="Q17" s="259" t="s">
        <v>157</v>
      </c>
      <c r="R17" s="258" t="s">
        <v>334</v>
      </c>
      <c r="S17" s="258" t="s">
        <v>335</v>
      </c>
      <c r="T17" s="258" t="s">
        <v>336</v>
      </c>
    </row>
    <row r="18" spans="1:20" ht="45">
      <c r="A18" s="373" t="s">
        <v>158</v>
      </c>
      <c r="B18" s="374"/>
      <c r="C18" s="374"/>
      <c r="D18" s="375"/>
      <c r="E18" s="257" t="s">
        <v>266</v>
      </c>
      <c r="F18" s="373" t="s">
        <v>159</v>
      </c>
      <c r="G18" s="375"/>
      <c r="H18" s="257" t="s">
        <v>258</v>
      </c>
      <c r="I18" s="373" t="s">
        <v>138</v>
      </c>
      <c r="J18" s="375"/>
      <c r="K18" s="373" t="s">
        <v>206</v>
      </c>
      <c r="L18" s="375"/>
      <c r="M18" s="373" t="s">
        <v>147</v>
      </c>
      <c r="N18" s="375"/>
      <c r="O18" s="258" t="s">
        <v>207</v>
      </c>
      <c r="P18" s="258" t="s">
        <v>208</v>
      </c>
      <c r="Q18" s="259" t="s">
        <v>160</v>
      </c>
      <c r="R18" s="258" t="s">
        <v>156</v>
      </c>
      <c r="S18" s="258" t="s">
        <v>167</v>
      </c>
      <c r="T18" s="258" t="s">
        <v>337</v>
      </c>
    </row>
    <row r="19" spans="1:20" ht="45">
      <c r="A19" s="373" t="s">
        <v>161</v>
      </c>
      <c r="B19" s="374"/>
      <c r="C19" s="374"/>
      <c r="D19" s="375"/>
      <c r="E19" s="257" t="s">
        <v>267</v>
      </c>
      <c r="F19" s="373" t="s">
        <v>162</v>
      </c>
      <c r="G19" s="375"/>
      <c r="H19" s="257" t="s">
        <v>258</v>
      </c>
      <c r="I19" s="373" t="s">
        <v>138</v>
      </c>
      <c r="J19" s="375"/>
      <c r="K19" s="373" t="s">
        <v>206</v>
      </c>
      <c r="L19" s="375"/>
      <c r="M19" s="373" t="s">
        <v>147</v>
      </c>
      <c r="N19" s="375"/>
      <c r="O19" s="258" t="s">
        <v>209</v>
      </c>
      <c r="P19" s="258" t="s">
        <v>171</v>
      </c>
      <c r="Q19" s="259" t="s">
        <v>163</v>
      </c>
      <c r="R19" s="258" t="s">
        <v>157</v>
      </c>
      <c r="S19" s="258" t="s">
        <v>168</v>
      </c>
      <c r="T19" s="258" t="s">
        <v>338</v>
      </c>
    </row>
    <row r="20" spans="1:20" ht="30">
      <c r="A20" s="373" t="s">
        <v>164</v>
      </c>
      <c r="B20" s="374"/>
      <c r="C20" s="374"/>
      <c r="D20" s="375"/>
      <c r="E20" s="257" t="s">
        <v>268</v>
      </c>
      <c r="F20" s="373" t="s">
        <v>165</v>
      </c>
      <c r="G20" s="375"/>
      <c r="H20" s="257" t="s">
        <v>259</v>
      </c>
      <c r="I20" s="373" t="s">
        <v>129</v>
      </c>
      <c r="J20" s="375"/>
      <c r="K20" s="373" t="s">
        <v>206</v>
      </c>
      <c r="L20" s="375"/>
      <c r="M20" s="373" t="s">
        <v>147</v>
      </c>
      <c r="N20" s="375"/>
      <c r="O20" s="258" t="s">
        <v>339</v>
      </c>
      <c r="P20" s="258" t="s">
        <v>340</v>
      </c>
      <c r="Q20" s="259" t="s">
        <v>166</v>
      </c>
      <c r="R20" s="258" t="s">
        <v>341</v>
      </c>
      <c r="S20" s="258" t="s">
        <v>200</v>
      </c>
      <c r="T20" s="258" t="s">
        <v>131</v>
      </c>
    </row>
    <row r="21" spans="1:20" ht="30">
      <c r="A21" s="373" t="s">
        <v>342</v>
      </c>
      <c r="B21" s="374"/>
      <c r="C21" s="374"/>
      <c r="D21" s="375"/>
      <c r="E21" s="257" t="s">
        <v>271</v>
      </c>
      <c r="F21" s="376"/>
      <c r="G21" s="377"/>
      <c r="H21" s="260"/>
      <c r="I21" s="373" t="s">
        <v>129</v>
      </c>
      <c r="J21" s="375"/>
      <c r="K21" s="373" t="s">
        <v>206</v>
      </c>
      <c r="L21" s="375"/>
      <c r="M21" s="373" t="s">
        <v>147</v>
      </c>
      <c r="N21" s="375"/>
      <c r="O21" s="258" t="s">
        <v>343</v>
      </c>
      <c r="P21" s="258" t="s">
        <v>339</v>
      </c>
      <c r="Q21" s="259" t="s">
        <v>340</v>
      </c>
      <c r="R21" s="258" t="s">
        <v>166</v>
      </c>
      <c r="S21" s="258" t="s">
        <v>344</v>
      </c>
      <c r="T21" s="258" t="s">
        <v>135</v>
      </c>
    </row>
    <row r="22" spans="1:20" ht="30" customHeight="1">
      <c r="A22" s="373" t="s">
        <v>169</v>
      </c>
      <c r="B22" s="374"/>
      <c r="C22" s="374"/>
      <c r="D22" s="375"/>
      <c r="E22" s="257" t="s">
        <v>270</v>
      </c>
      <c r="F22" s="373" t="s">
        <v>170</v>
      </c>
      <c r="G22" s="375"/>
      <c r="H22" s="257" t="s">
        <v>273</v>
      </c>
      <c r="I22" s="373" t="s">
        <v>129</v>
      </c>
      <c r="J22" s="375"/>
      <c r="K22" s="373" t="s">
        <v>206</v>
      </c>
      <c r="L22" s="375"/>
      <c r="M22" s="373" t="s">
        <v>147</v>
      </c>
      <c r="N22" s="375"/>
      <c r="O22" s="258" t="s">
        <v>211</v>
      </c>
      <c r="P22" s="258" t="s">
        <v>212</v>
      </c>
      <c r="Q22" s="259" t="s">
        <v>171</v>
      </c>
      <c r="R22" s="258" t="s">
        <v>156</v>
      </c>
      <c r="S22" s="258" t="s">
        <v>168</v>
      </c>
      <c r="T22" s="258" t="s">
        <v>210</v>
      </c>
    </row>
    <row r="23" spans="1:20" ht="30">
      <c r="A23" s="373" t="s">
        <v>172</v>
      </c>
      <c r="B23" s="374"/>
      <c r="C23" s="374"/>
      <c r="D23" s="375"/>
      <c r="E23" s="257" t="s">
        <v>272</v>
      </c>
      <c r="F23" s="373" t="s">
        <v>173</v>
      </c>
      <c r="G23" s="375"/>
      <c r="H23" s="257" t="s">
        <v>274</v>
      </c>
      <c r="I23" s="373" t="s">
        <v>138</v>
      </c>
      <c r="J23" s="375"/>
      <c r="K23" s="373" t="s">
        <v>199</v>
      </c>
      <c r="L23" s="375"/>
      <c r="M23" s="373" t="s">
        <v>139</v>
      </c>
      <c r="N23" s="375"/>
      <c r="O23" s="258" t="s">
        <v>345</v>
      </c>
      <c r="P23" s="258" t="s">
        <v>345</v>
      </c>
      <c r="Q23" s="259" t="s">
        <v>345</v>
      </c>
      <c r="R23" s="258" t="s">
        <v>345</v>
      </c>
      <c r="S23" s="258" t="s">
        <v>345</v>
      </c>
      <c r="T23" s="258" t="s">
        <v>345</v>
      </c>
    </row>
    <row r="24" spans="1:20" ht="45">
      <c r="A24" s="373" t="s">
        <v>175</v>
      </c>
      <c r="B24" s="374"/>
      <c r="C24" s="374"/>
      <c r="D24" s="375"/>
      <c r="E24" s="257" t="s">
        <v>282</v>
      </c>
      <c r="F24" s="373" t="s">
        <v>176</v>
      </c>
      <c r="G24" s="375"/>
      <c r="H24" s="257" t="s">
        <v>248</v>
      </c>
      <c r="I24" s="373" t="s">
        <v>129</v>
      </c>
      <c r="J24" s="375"/>
      <c r="K24" s="373" t="s">
        <v>199</v>
      </c>
      <c r="L24" s="375"/>
      <c r="M24" s="373" t="s">
        <v>130</v>
      </c>
      <c r="N24" s="375"/>
      <c r="O24" s="258" t="s">
        <v>213</v>
      </c>
      <c r="P24" s="258" t="s">
        <v>177</v>
      </c>
      <c r="Q24" s="259" t="s">
        <v>178</v>
      </c>
      <c r="R24" s="258" t="s">
        <v>346</v>
      </c>
      <c r="S24" s="258" t="s">
        <v>347</v>
      </c>
      <c r="T24" s="258" t="s">
        <v>348</v>
      </c>
    </row>
    <row r="25" spans="1:20" ht="30">
      <c r="A25" s="373" t="s">
        <v>179</v>
      </c>
      <c r="B25" s="374"/>
      <c r="C25" s="374"/>
      <c r="D25" s="375"/>
      <c r="E25" s="257" t="s">
        <v>241</v>
      </c>
      <c r="F25" s="373" t="s">
        <v>180</v>
      </c>
      <c r="G25" s="375"/>
      <c r="H25" s="257" t="s">
        <v>254</v>
      </c>
      <c r="I25" s="373" t="s">
        <v>138</v>
      </c>
      <c r="J25" s="375"/>
      <c r="K25" s="373" t="s">
        <v>199</v>
      </c>
      <c r="L25" s="375"/>
      <c r="M25" s="373" t="s">
        <v>147</v>
      </c>
      <c r="N25" s="375"/>
      <c r="O25" s="258" t="s">
        <v>181</v>
      </c>
      <c r="P25" s="258" t="s">
        <v>214</v>
      </c>
      <c r="Q25" s="259" t="s">
        <v>182</v>
      </c>
      <c r="R25" s="258" t="s">
        <v>349</v>
      </c>
      <c r="S25" s="258" t="s">
        <v>350</v>
      </c>
      <c r="T25" s="258" t="s">
        <v>351</v>
      </c>
    </row>
    <row r="26" spans="1:20" ht="30">
      <c r="A26" s="373" t="s">
        <v>183</v>
      </c>
      <c r="B26" s="374"/>
      <c r="C26" s="374"/>
      <c r="D26" s="375"/>
      <c r="E26" s="257" t="s">
        <v>263</v>
      </c>
      <c r="F26" s="373" t="s">
        <v>184</v>
      </c>
      <c r="G26" s="375"/>
      <c r="H26" s="257" t="s">
        <v>259</v>
      </c>
      <c r="I26" s="373" t="s">
        <v>138</v>
      </c>
      <c r="J26" s="375"/>
      <c r="K26" s="373" t="s">
        <v>206</v>
      </c>
      <c r="L26" s="375"/>
      <c r="M26" s="373" t="s">
        <v>147</v>
      </c>
      <c r="N26" s="375"/>
      <c r="O26" s="258" t="s">
        <v>331</v>
      </c>
      <c r="P26" s="258" t="s">
        <v>352</v>
      </c>
      <c r="Q26" s="259" t="s">
        <v>185</v>
      </c>
      <c r="R26" s="258" t="s">
        <v>353</v>
      </c>
      <c r="S26" s="258" t="s">
        <v>354</v>
      </c>
      <c r="T26" s="258" t="s">
        <v>355</v>
      </c>
    </row>
    <row r="27" spans="1:20">
      <c r="A27" s="373" t="s">
        <v>186</v>
      </c>
      <c r="B27" s="374"/>
      <c r="C27" s="374"/>
      <c r="D27" s="375"/>
      <c r="E27" s="257" t="s">
        <v>276</v>
      </c>
      <c r="F27" s="373" t="s">
        <v>187</v>
      </c>
      <c r="G27" s="375"/>
      <c r="H27" s="257" t="s">
        <v>255</v>
      </c>
      <c r="I27" s="373" t="s">
        <v>138</v>
      </c>
      <c r="J27" s="375"/>
      <c r="K27" s="373" t="s">
        <v>206</v>
      </c>
      <c r="L27" s="375"/>
      <c r="M27" s="373" t="s">
        <v>147</v>
      </c>
      <c r="N27" s="375"/>
      <c r="O27" s="258" t="s">
        <v>356</v>
      </c>
      <c r="P27" s="258" t="s">
        <v>357</v>
      </c>
      <c r="Q27" s="259" t="s">
        <v>358</v>
      </c>
      <c r="R27" s="258" t="s">
        <v>359</v>
      </c>
      <c r="S27" s="258" t="s">
        <v>148</v>
      </c>
      <c r="T27" s="258" t="s">
        <v>360</v>
      </c>
    </row>
    <row r="28" spans="1:20" ht="30">
      <c r="A28" s="373" t="s">
        <v>361</v>
      </c>
      <c r="B28" s="374"/>
      <c r="C28" s="374"/>
      <c r="D28" s="375"/>
      <c r="E28" s="257" t="s">
        <v>250</v>
      </c>
      <c r="F28" s="376"/>
      <c r="G28" s="377"/>
      <c r="H28" s="260"/>
      <c r="I28" s="373" t="s">
        <v>129</v>
      </c>
      <c r="J28" s="375"/>
      <c r="K28" s="373" t="s">
        <v>206</v>
      </c>
      <c r="L28" s="375"/>
      <c r="M28" s="373" t="s">
        <v>147</v>
      </c>
      <c r="N28" s="375"/>
      <c r="O28" s="258" t="s">
        <v>362</v>
      </c>
      <c r="P28" s="258" t="s">
        <v>363</v>
      </c>
      <c r="Q28" s="259" t="s">
        <v>364</v>
      </c>
      <c r="R28" s="258" t="s">
        <v>365</v>
      </c>
      <c r="S28" s="258" t="s">
        <v>366</v>
      </c>
      <c r="T28" s="258" t="s">
        <v>367</v>
      </c>
    </row>
    <row r="29" spans="1:20" ht="30.6" customHeight="1">
      <c r="A29" s="373" t="s">
        <v>191</v>
      </c>
      <c r="B29" s="374"/>
      <c r="C29" s="374"/>
      <c r="D29" s="375"/>
      <c r="E29" s="257" t="s">
        <v>251</v>
      </c>
      <c r="F29" s="373" t="s">
        <v>192</v>
      </c>
      <c r="G29" s="375"/>
      <c r="H29" s="257" t="s">
        <v>253</v>
      </c>
      <c r="I29" s="373" t="s">
        <v>138</v>
      </c>
      <c r="J29" s="375"/>
      <c r="K29" s="373" t="s">
        <v>206</v>
      </c>
      <c r="L29" s="375"/>
      <c r="M29" s="373" t="s">
        <v>147</v>
      </c>
      <c r="N29" s="375"/>
      <c r="O29" s="258" t="s">
        <v>217</v>
      </c>
      <c r="P29" s="258" t="s">
        <v>198</v>
      </c>
      <c r="Q29" s="259" t="s">
        <v>140</v>
      </c>
      <c r="R29" s="258" t="s">
        <v>142</v>
      </c>
      <c r="S29" s="258" t="s">
        <v>329</v>
      </c>
      <c r="T29" s="258" t="s">
        <v>190</v>
      </c>
    </row>
    <row r="30" spans="1:20" ht="24.6" customHeight="1">
      <c r="A30" s="373" t="s">
        <v>193</v>
      </c>
      <c r="B30" s="374"/>
      <c r="C30" s="374"/>
      <c r="D30" s="375"/>
      <c r="E30" s="257" t="s">
        <v>275</v>
      </c>
      <c r="F30" s="373" t="s">
        <v>194</v>
      </c>
      <c r="G30" s="375"/>
      <c r="H30" s="257" t="s">
        <v>256</v>
      </c>
      <c r="I30" s="373" t="s">
        <v>138</v>
      </c>
      <c r="J30" s="375"/>
      <c r="K30" s="373" t="s">
        <v>199</v>
      </c>
      <c r="L30" s="375"/>
      <c r="M30" s="373" t="s">
        <v>139</v>
      </c>
      <c r="N30" s="375"/>
      <c r="O30" s="258" t="s">
        <v>345</v>
      </c>
      <c r="P30" s="258" t="s">
        <v>345</v>
      </c>
      <c r="Q30" s="259" t="s">
        <v>345</v>
      </c>
      <c r="R30" s="258" t="s">
        <v>345</v>
      </c>
      <c r="S30" s="258" t="s">
        <v>345</v>
      </c>
      <c r="T30" s="258" t="s">
        <v>345</v>
      </c>
    </row>
    <row r="31" spans="1:20" ht="45">
      <c r="A31" s="373" t="s">
        <v>368</v>
      </c>
      <c r="B31" s="374"/>
      <c r="C31" s="374"/>
      <c r="D31" s="375"/>
      <c r="E31" s="257" t="s">
        <v>369</v>
      </c>
      <c r="F31" s="376"/>
      <c r="G31" s="377"/>
      <c r="H31" s="260"/>
      <c r="I31" s="373" t="s">
        <v>129</v>
      </c>
      <c r="J31" s="375"/>
      <c r="K31" s="373" t="s">
        <v>199</v>
      </c>
      <c r="L31" s="375"/>
      <c r="M31" s="373" t="s">
        <v>139</v>
      </c>
      <c r="N31" s="375"/>
      <c r="O31" s="258" t="s">
        <v>189</v>
      </c>
      <c r="P31" s="258" t="s">
        <v>205</v>
      </c>
      <c r="Q31" s="259" t="s">
        <v>148</v>
      </c>
      <c r="R31" s="258" t="s">
        <v>330</v>
      </c>
      <c r="S31" s="258" t="s">
        <v>331</v>
      </c>
      <c r="T31" s="258" t="s">
        <v>215</v>
      </c>
    </row>
    <row r="32" spans="1:20" ht="45">
      <c r="A32" s="373" t="s">
        <v>370</v>
      </c>
      <c r="B32" s="374"/>
      <c r="C32" s="374"/>
      <c r="D32" s="375"/>
      <c r="E32" s="257" t="s">
        <v>371</v>
      </c>
      <c r="F32" s="376"/>
      <c r="G32" s="377"/>
      <c r="H32" s="260"/>
      <c r="I32" s="373" t="s">
        <v>138</v>
      </c>
      <c r="J32" s="375"/>
      <c r="K32" s="373" t="s">
        <v>199</v>
      </c>
      <c r="L32" s="375"/>
      <c r="M32" s="373" t="s">
        <v>139</v>
      </c>
      <c r="N32" s="375"/>
      <c r="O32" s="258" t="s">
        <v>372</v>
      </c>
      <c r="P32" s="258" t="s">
        <v>373</v>
      </c>
      <c r="Q32" s="259" t="s">
        <v>345</v>
      </c>
      <c r="R32" s="258" t="s">
        <v>374</v>
      </c>
      <c r="S32" s="258" t="s">
        <v>174</v>
      </c>
      <c r="T32" s="258" t="s">
        <v>375</v>
      </c>
    </row>
    <row r="33" spans="1:20" ht="60">
      <c r="A33" s="373" t="s">
        <v>376</v>
      </c>
      <c r="B33" s="374"/>
      <c r="C33" s="374"/>
      <c r="D33" s="375"/>
      <c r="E33" s="257" t="s">
        <v>377</v>
      </c>
      <c r="F33" s="373" t="s">
        <v>378</v>
      </c>
      <c r="G33" s="375"/>
      <c r="H33" s="257"/>
      <c r="I33" s="373" t="s">
        <v>129</v>
      </c>
      <c r="J33" s="375"/>
      <c r="K33" s="373" t="s">
        <v>199</v>
      </c>
      <c r="L33" s="375"/>
      <c r="M33" s="373" t="s">
        <v>139</v>
      </c>
      <c r="N33" s="375"/>
      <c r="O33" s="258" t="s">
        <v>379</v>
      </c>
      <c r="P33" s="258" t="s">
        <v>379</v>
      </c>
      <c r="Q33" s="259" t="s">
        <v>379</v>
      </c>
      <c r="R33" s="258" t="s">
        <v>379</v>
      </c>
      <c r="S33" s="258" t="s">
        <v>379</v>
      </c>
      <c r="T33" s="258" t="s">
        <v>379</v>
      </c>
    </row>
    <row r="34" spans="1:20" ht="60">
      <c r="A34" s="373" t="s">
        <v>380</v>
      </c>
      <c r="B34" s="374"/>
      <c r="C34" s="374"/>
      <c r="D34" s="375"/>
      <c r="E34" s="257" t="s">
        <v>381</v>
      </c>
      <c r="F34" s="373" t="s">
        <v>382</v>
      </c>
      <c r="G34" s="375"/>
      <c r="H34" s="257"/>
      <c r="I34" s="373" t="s">
        <v>129</v>
      </c>
      <c r="J34" s="375"/>
      <c r="K34" s="373" t="s">
        <v>199</v>
      </c>
      <c r="L34" s="375"/>
      <c r="M34" s="373" t="s">
        <v>141</v>
      </c>
      <c r="N34" s="375"/>
      <c r="O34" s="258" t="s">
        <v>383</v>
      </c>
      <c r="P34" s="258" t="s">
        <v>383</v>
      </c>
      <c r="Q34" s="259" t="s">
        <v>383</v>
      </c>
      <c r="R34" s="258" t="s">
        <v>383</v>
      </c>
      <c r="S34" s="258" t="s">
        <v>383</v>
      </c>
      <c r="T34" s="258" t="s">
        <v>383</v>
      </c>
    </row>
    <row r="35" spans="1:20" ht="45">
      <c r="A35" s="373" t="s">
        <v>384</v>
      </c>
      <c r="B35" s="374"/>
      <c r="C35" s="374"/>
      <c r="D35" s="375"/>
      <c r="E35" s="257" t="s">
        <v>385</v>
      </c>
      <c r="F35" s="373" t="s">
        <v>386</v>
      </c>
      <c r="G35" s="375"/>
      <c r="H35" s="257" t="s">
        <v>284</v>
      </c>
      <c r="I35" s="373" t="s">
        <v>138</v>
      </c>
      <c r="J35" s="375"/>
      <c r="K35" s="373" t="s">
        <v>199</v>
      </c>
      <c r="L35" s="375"/>
      <c r="M35" s="373" t="s">
        <v>139</v>
      </c>
      <c r="N35" s="375"/>
      <c r="O35" s="258" t="s">
        <v>198</v>
      </c>
      <c r="P35" s="258" t="s">
        <v>198</v>
      </c>
      <c r="Q35" s="259" t="s">
        <v>198</v>
      </c>
      <c r="R35" s="258" t="s">
        <v>198</v>
      </c>
      <c r="S35" s="258" t="s">
        <v>198</v>
      </c>
      <c r="T35" s="258" t="s">
        <v>198</v>
      </c>
    </row>
    <row r="36" spans="1:20" ht="30">
      <c r="A36" s="373" t="s">
        <v>387</v>
      </c>
      <c r="B36" s="374"/>
      <c r="C36" s="374"/>
      <c r="D36" s="375"/>
      <c r="E36" s="257" t="s">
        <v>388</v>
      </c>
      <c r="F36" s="376"/>
      <c r="G36" s="377"/>
      <c r="H36" s="260"/>
      <c r="I36" s="373" t="s">
        <v>138</v>
      </c>
      <c r="J36" s="375"/>
      <c r="K36" s="373" t="s">
        <v>199</v>
      </c>
      <c r="L36" s="375"/>
      <c r="M36" s="373" t="s">
        <v>139</v>
      </c>
      <c r="N36" s="375"/>
      <c r="O36" s="258" t="s">
        <v>372</v>
      </c>
      <c r="P36" s="258" t="s">
        <v>372</v>
      </c>
      <c r="Q36" s="259" t="s">
        <v>372</v>
      </c>
      <c r="R36" s="258" t="s">
        <v>372</v>
      </c>
      <c r="S36" s="258" t="s">
        <v>372</v>
      </c>
      <c r="T36" s="258" t="s">
        <v>372</v>
      </c>
    </row>
    <row r="37" spans="1:20">
      <c r="A37" s="373" t="s">
        <v>389</v>
      </c>
      <c r="B37" s="374"/>
      <c r="C37" s="374"/>
      <c r="D37" s="375"/>
      <c r="E37" s="257" t="s">
        <v>390</v>
      </c>
      <c r="F37" s="376"/>
      <c r="G37" s="377"/>
      <c r="H37" s="260"/>
      <c r="I37" s="373" t="s">
        <v>138</v>
      </c>
      <c r="J37" s="375"/>
      <c r="K37" s="373" t="s">
        <v>199</v>
      </c>
      <c r="L37" s="375"/>
      <c r="M37" s="373" t="s">
        <v>139</v>
      </c>
      <c r="N37" s="375"/>
      <c r="O37" s="258" t="s">
        <v>391</v>
      </c>
      <c r="P37" s="258" t="s">
        <v>391</v>
      </c>
      <c r="Q37" s="259" t="s">
        <v>391</v>
      </c>
      <c r="R37" s="258" t="s">
        <v>391</v>
      </c>
      <c r="S37" s="258" t="s">
        <v>391</v>
      </c>
      <c r="T37" s="258" t="s">
        <v>391</v>
      </c>
    </row>
    <row r="38" spans="1:20" ht="45">
      <c r="A38" s="373" t="s">
        <v>392</v>
      </c>
      <c r="B38" s="374"/>
      <c r="C38" s="374"/>
      <c r="D38" s="375"/>
      <c r="E38" s="257" t="s">
        <v>283</v>
      </c>
      <c r="F38" s="373" t="s">
        <v>393</v>
      </c>
      <c r="G38" s="375"/>
      <c r="H38" s="257" t="s">
        <v>394</v>
      </c>
      <c r="I38" s="373" t="s">
        <v>138</v>
      </c>
      <c r="J38" s="375"/>
      <c r="K38" s="373" t="s">
        <v>199</v>
      </c>
      <c r="L38" s="375"/>
      <c r="M38" s="373" t="s">
        <v>139</v>
      </c>
      <c r="N38" s="375"/>
      <c r="O38" s="258" t="s">
        <v>188</v>
      </c>
      <c r="P38" s="258" t="s">
        <v>188</v>
      </c>
      <c r="Q38" s="259" t="s">
        <v>188</v>
      </c>
      <c r="R38" s="258" t="s">
        <v>188</v>
      </c>
      <c r="S38" s="258" t="s">
        <v>188</v>
      </c>
      <c r="T38" s="258" t="s">
        <v>188</v>
      </c>
    </row>
  </sheetData>
  <mergeCells count="155">
    <mergeCell ref="A38:D38"/>
    <mergeCell ref="F38:G38"/>
    <mergeCell ref="I38:J38"/>
    <mergeCell ref="K38:L38"/>
    <mergeCell ref="M38:N38"/>
    <mergeCell ref="A36:D36"/>
    <mergeCell ref="F36:G36"/>
    <mergeCell ref="I36:J36"/>
    <mergeCell ref="K36:L36"/>
    <mergeCell ref="M36:N36"/>
    <mergeCell ref="A37:D37"/>
    <mergeCell ref="F37:G37"/>
    <mergeCell ref="I37:J37"/>
    <mergeCell ref="K37:L37"/>
    <mergeCell ref="M37:N37"/>
    <mergeCell ref="A34:D34"/>
    <mergeCell ref="F34:G34"/>
    <mergeCell ref="I34:J34"/>
    <mergeCell ref="K34:L34"/>
    <mergeCell ref="M34:N34"/>
    <mergeCell ref="A35:D35"/>
    <mergeCell ref="F35:G35"/>
    <mergeCell ref="I35:J35"/>
    <mergeCell ref="K35:L35"/>
    <mergeCell ref="M35:N35"/>
    <mergeCell ref="A32:D32"/>
    <mergeCell ref="F32:G32"/>
    <mergeCell ref="I32:J32"/>
    <mergeCell ref="K32:L32"/>
    <mergeCell ref="M32:N32"/>
    <mergeCell ref="A33:D33"/>
    <mergeCell ref="F33:G33"/>
    <mergeCell ref="I33:J33"/>
    <mergeCell ref="K33:L33"/>
    <mergeCell ref="M33:N33"/>
    <mergeCell ref="A30:D30"/>
    <mergeCell ref="F30:G30"/>
    <mergeCell ref="I30:J30"/>
    <mergeCell ref="K30:L30"/>
    <mergeCell ref="M30:N30"/>
    <mergeCell ref="A31:D31"/>
    <mergeCell ref="F31:G31"/>
    <mergeCell ref="I31:J31"/>
    <mergeCell ref="K31:L31"/>
    <mergeCell ref="M31:N31"/>
    <mergeCell ref="A28:D28"/>
    <mergeCell ref="F28:G28"/>
    <mergeCell ref="I28:J28"/>
    <mergeCell ref="K28:L28"/>
    <mergeCell ref="M28:N28"/>
    <mergeCell ref="A29:D29"/>
    <mergeCell ref="F29:G29"/>
    <mergeCell ref="I29:J29"/>
    <mergeCell ref="K29:L29"/>
    <mergeCell ref="M29:N29"/>
    <mergeCell ref="A26:D26"/>
    <mergeCell ref="F26:G26"/>
    <mergeCell ref="I26:J26"/>
    <mergeCell ref="K26:L26"/>
    <mergeCell ref="M26:N26"/>
    <mergeCell ref="A27:D27"/>
    <mergeCell ref="F27:G27"/>
    <mergeCell ref="I27:J27"/>
    <mergeCell ref="K27:L27"/>
    <mergeCell ref="M27:N27"/>
    <mergeCell ref="A24:D24"/>
    <mergeCell ref="F24:G24"/>
    <mergeCell ref="I24:J24"/>
    <mergeCell ref="K24:L24"/>
    <mergeCell ref="M24:N24"/>
    <mergeCell ref="A25:D25"/>
    <mergeCell ref="F25:G25"/>
    <mergeCell ref="I25:J25"/>
    <mergeCell ref="K25:L25"/>
    <mergeCell ref="M25:N25"/>
    <mergeCell ref="A22:D22"/>
    <mergeCell ref="F22:G22"/>
    <mergeCell ref="I22:J22"/>
    <mergeCell ref="K22:L22"/>
    <mergeCell ref="M22:N22"/>
    <mergeCell ref="A23:D23"/>
    <mergeCell ref="F23:G23"/>
    <mergeCell ref="I23:J23"/>
    <mergeCell ref="K23:L23"/>
    <mergeCell ref="M23:N23"/>
    <mergeCell ref="A20:D20"/>
    <mergeCell ref="F20:G20"/>
    <mergeCell ref="I20:J20"/>
    <mergeCell ref="K20:L20"/>
    <mergeCell ref="M20:N20"/>
    <mergeCell ref="A21:D21"/>
    <mergeCell ref="F21:G21"/>
    <mergeCell ref="I21:J21"/>
    <mergeCell ref="K21:L21"/>
    <mergeCell ref="M21:N21"/>
    <mergeCell ref="A18:D18"/>
    <mergeCell ref="F18:G18"/>
    <mergeCell ref="I18:J18"/>
    <mergeCell ref="K18:L18"/>
    <mergeCell ref="M18:N18"/>
    <mergeCell ref="A19:D19"/>
    <mergeCell ref="F19:G19"/>
    <mergeCell ref="I19:J19"/>
    <mergeCell ref="K19:L19"/>
    <mergeCell ref="M19:N19"/>
    <mergeCell ref="A16:D16"/>
    <mergeCell ref="F16:G16"/>
    <mergeCell ref="I16:J16"/>
    <mergeCell ref="K16:L16"/>
    <mergeCell ref="M16:N16"/>
    <mergeCell ref="A17:D17"/>
    <mergeCell ref="F17:G17"/>
    <mergeCell ref="I17:J17"/>
    <mergeCell ref="K17:L17"/>
    <mergeCell ref="M17:N17"/>
    <mergeCell ref="A14:D14"/>
    <mergeCell ref="F14:G14"/>
    <mergeCell ref="I14:J14"/>
    <mergeCell ref="K14:L14"/>
    <mergeCell ref="M14:N14"/>
    <mergeCell ref="A15:D15"/>
    <mergeCell ref="F15:G15"/>
    <mergeCell ref="I15:J15"/>
    <mergeCell ref="K15:L15"/>
    <mergeCell ref="M15:N15"/>
    <mergeCell ref="A12:D12"/>
    <mergeCell ref="F12:G12"/>
    <mergeCell ref="I12:J12"/>
    <mergeCell ref="K12:L12"/>
    <mergeCell ref="M12:N12"/>
    <mergeCell ref="A13:D13"/>
    <mergeCell ref="F13:G13"/>
    <mergeCell ref="I13:J13"/>
    <mergeCell ref="K13:L13"/>
    <mergeCell ref="M13:N13"/>
    <mergeCell ref="A10:D10"/>
    <mergeCell ref="F10:G10"/>
    <mergeCell ref="I10:J10"/>
    <mergeCell ref="K10:L10"/>
    <mergeCell ref="M10:N10"/>
    <mergeCell ref="A11:D11"/>
    <mergeCell ref="F11:G11"/>
    <mergeCell ref="I11:J11"/>
    <mergeCell ref="K11:L11"/>
    <mergeCell ref="M11:N11"/>
    <mergeCell ref="A8:D8"/>
    <mergeCell ref="F8:G8"/>
    <mergeCell ref="I8:J8"/>
    <mergeCell ref="K8:L8"/>
    <mergeCell ref="M8:N8"/>
    <mergeCell ref="A9:D9"/>
    <mergeCell ref="F9:G9"/>
    <mergeCell ref="I9:J9"/>
    <mergeCell ref="K9:L9"/>
    <mergeCell ref="M9:N9"/>
  </mergeCells>
  <pageMargins left="0.25" right="0.25" top="0.75" bottom="0.75" header="0.3" footer="0.3"/>
  <pageSetup paperSize="9" scale="7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462F7-130F-4697-9F25-982C8300CAAC}">
  <sheetPr>
    <pageSetUpPr fitToPage="1"/>
  </sheetPr>
  <dimension ref="A1:P78"/>
  <sheetViews>
    <sheetView view="pageBreakPreview" topLeftCell="A3" zoomScaleNormal="100" zoomScaleSheetLayoutView="100" zoomScalePageLayoutView="70" workbookViewId="0">
      <selection activeCell="H11" sqref="H11"/>
    </sheetView>
  </sheetViews>
  <sheetFormatPr defaultColWidth="9.6640625" defaultRowHeight="18.600000000000001"/>
  <cols>
    <col min="1" max="1" width="5.44140625" style="94" bestFit="1" customWidth="1"/>
    <col min="2" max="2" width="17.6640625" style="94" customWidth="1"/>
    <col min="3" max="3" width="10.44140625" style="94" customWidth="1"/>
    <col min="4" max="4" width="20" style="94" customWidth="1"/>
    <col min="5" max="5" width="2.33203125" style="94" customWidth="1"/>
    <col min="6" max="6" width="15.6640625" style="94" customWidth="1"/>
    <col min="7" max="7" width="19.33203125" style="94" customWidth="1"/>
    <col min="8" max="8" width="45.44140625" style="94" customWidth="1"/>
    <col min="9" max="254" width="9.6640625" style="94"/>
    <col min="255" max="255" width="3.6640625" style="94" customWidth="1"/>
    <col min="256" max="257" width="9.44140625" style="94" customWidth="1"/>
    <col min="258" max="259" width="14.6640625" style="94" customWidth="1"/>
    <col min="260" max="260" width="0" style="94" hidden="1" customWidth="1"/>
    <col min="261" max="267" width="9.44140625" style="94" customWidth="1"/>
    <col min="268" max="510" width="9.6640625" style="94"/>
    <col min="511" max="511" width="3.6640625" style="94" customWidth="1"/>
    <col min="512" max="513" width="9.44140625" style="94" customWidth="1"/>
    <col min="514" max="515" width="14.6640625" style="94" customWidth="1"/>
    <col min="516" max="516" width="0" style="94" hidden="1" customWidth="1"/>
    <col min="517" max="523" width="9.44140625" style="94" customWidth="1"/>
    <col min="524" max="766" width="9.6640625" style="94"/>
    <col min="767" max="767" width="3.6640625" style="94" customWidth="1"/>
    <col min="768" max="769" width="9.44140625" style="94" customWidth="1"/>
    <col min="770" max="771" width="14.6640625" style="94" customWidth="1"/>
    <col min="772" max="772" width="0" style="94" hidden="1" customWidth="1"/>
    <col min="773" max="779" width="9.44140625" style="94" customWidth="1"/>
    <col min="780" max="1022" width="9.6640625" style="94"/>
    <col min="1023" max="1023" width="3.6640625" style="94" customWidth="1"/>
    <col min="1024" max="1025" width="9.44140625" style="94" customWidth="1"/>
    <col min="1026" max="1027" width="14.6640625" style="94" customWidth="1"/>
    <col min="1028" max="1028" width="0" style="94" hidden="1" customWidth="1"/>
    <col min="1029" max="1035" width="9.44140625" style="94" customWidth="1"/>
    <col min="1036" max="1278" width="9.6640625" style="94"/>
    <col min="1279" max="1279" width="3.6640625" style="94" customWidth="1"/>
    <col min="1280" max="1281" width="9.44140625" style="94" customWidth="1"/>
    <col min="1282" max="1283" width="14.6640625" style="94" customWidth="1"/>
    <col min="1284" max="1284" width="0" style="94" hidden="1" customWidth="1"/>
    <col min="1285" max="1291" width="9.44140625" style="94" customWidth="1"/>
    <col min="1292" max="1534" width="9.6640625" style="94"/>
    <col min="1535" max="1535" width="3.6640625" style="94" customWidth="1"/>
    <col min="1536" max="1537" width="9.44140625" style="94" customWidth="1"/>
    <col min="1538" max="1539" width="14.6640625" style="94" customWidth="1"/>
    <col min="1540" max="1540" width="0" style="94" hidden="1" customWidth="1"/>
    <col min="1541" max="1547" width="9.44140625" style="94" customWidth="1"/>
    <col min="1548" max="1790" width="9.6640625" style="94"/>
    <col min="1791" max="1791" width="3.6640625" style="94" customWidth="1"/>
    <col min="1792" max="1793" width="9.44140625" style="94" customWidth="1"/>
    <col min="1794" max="1795" width="14.6640625" style="94" customWidth="1"/>
    <col min="1796" max="1796" width="0" style="94" hidden="1" customWidth="1"/>
    <col min="1797" max="1803" width="9.44140625" style="94" customWidth="1"/>
    <col min="1804" max="2046" width="9.6640625" style="94"/>
    <col min="2047" max="2047" width="3.6640625" style="94" customWidth="1"/>
    <col min="2048" max="2049" width="9.44140625" style="94" customWidth="1"/>
    <col min="2050" max="2051" width="14.6640625" style="94" customWidth="1"/>
    <col min="2052" max="2052" width="0" style="94" hidden="1" customWidth="1"/>
    <col min="2053" max="2059" width="9.44140625" style="94" customWidth="1"/>
    <col min="2060" max="2302" width="9.6640625" style="94"/>
    <col min="2303" max="2303" width="3.6640625" style="94" customWidth="1"/>
    <col min="2304" max="2305" width="9.44140625" style="94" customWidth="1"/>
    <col min="2306" max="2307" width="14.6640625" style="94" customWidth="1"/>
    <col min="2308" max="2308" width="0" style="94" hidden="1" customWidth="1"/>
    <col min="2309" max="2315" width="9.44140625" style="94" customWidth="1"/>
    <col min="2316" max="2558" width="9.6640625" style="94"/>
    <col min="2559" max="2559" width="3.6640625" style="94" customWidth="1"/>
    <col min="2560" max="2561" width="9.44140625" style="94" customWidth="1"/>
    <col min="2562" max="2563" width="14.6640625" style="94" customWidth="1"/>
    <col min="2564" max="2564" width="0" style="94" hidden="1" customWidth="1"/>
    <col min="2565" max="2571" width="9.44140625" style="94" customWidth="1"/>
    <col min="2572" max="2814" width="9.6640625" style="94"/>
    <col min="2815" max="2815" width="3.6640625" style="94" customWidth="1"/>
    <col min="2816" max="2817" width="9.44140625" style="94" customWidth="1"/>
    <col min="2818" max="2819" width="14.6640625" style="94" customWidth="1"/>
    <col min="2820" max="2820" width="0" style="94" hidden="1" customWidth="1"/>
    <col min="2821" max="2827" width="9.44140625" style="94" customWidth="1"/>
    <col min="2828" max="3070" width="9.6640625" style="94"/>
    <col min="3071" max="3071" width="3.6640625" style="94" customWidth="1"/>
    <col min="3072" max="3073" width="9.44140625" style="94" customWidth="1"/>
    <col min="3074" max="3075" width="14.6640625" style="94" customWidth="1"/>
    <col min="3076" max="3076" width="0" style="94" hidden="1" customWidth="1"/>
    <col min="3077" max="3083" width="9.44140625" style="94" customWidth="1"/>
    <col min="3084" max="3326" width="9.6640625" style="94"/>
    <col min="3327" max="3327" width="3.6640625" style="94" customWidth="1"/>
    <col min="3328" max="3329" width="9.44140625" style="94" customWidth="1"/>
    <col min="3330" max="3331" width="14.6640625" style="94" customWidth="1"/>
    <col min="3332" max="3332" width="0" style="94" hidden="1" customWidth="1"/>
    <col min="3333" max="3339" width="9.44140625" style="94" customWidth="1"/>
    <col min="3340" max="3582" width="9.6640625" style="94"/>
    <col min="3583" max="3583" width="3.6640625" style="94" customWidth="1"/>
    <col min="3584" max="3585" width="9.44140625" style="94" customWidth="1"/>
    <col min="3586" max="3587" width="14.6640625" style="94" customWidth="1"/>
    <col min="3588" max="3588" width="0" style="94" hidden="1" customWidth="1"/>
    <col min="3589" max="3595" width="9.44140625" style="94" customWidth="1"/>
    <col min="3596" max="3838" width="9.6640625" style="94"/>
    <col min="3839" max="3839" width="3.6640625" style="94" customWidth="1"/>
    <col min="3840" max="3841" width="9.44140625" style="94" customWidth="1"/>
    <col min="3842" max="3843" width="14.6640625" style="94" customWidth="1"/>
    <col min="3844" max="3844" width="0" style="94" hidden="1" customWidth="1"/>
    <col min="3845" max="3851" width="9.44140625" style="94" customWidth="1"/>
    <col min="3852" max="4094" width="9.6640625" style="94"/>
    <col min="4095" max="4095" width="3.6640625" style="94" customWidth="1"/>
    <col min="4096" max="4097" width="9.44140625" style="94" customWidth="1"/>
    <col min="4098" max="4099" width="14.6640625" style="94" customWidth="1"/>
    <col min="4100" max="4100" width="0" style="94" hidden="1" customWidth="1"/>
    <col min="4101" max="4107" width="9.44140625" style="94" customWidth="1"/>
    <col min="4108" max="4350" width="9.6640625" style="94"/>
    <col min="4351" max="4351" width="3.6640625" style="94" customWidth="1"/>
    <col min="4352" max="4353" width="9.44140625" style="94" customWidth="1"/>
    <col min="4354" max="4355" width="14.6640625" style="94" customWidth="1"/>
    <col min="4356" max="4356" width="0" style="94" hidden="1" customWidth="1"/>
    <col min="4357" max="4363" width="9.44140625" style="94" customWidth="1"/>
    <col min="4364" max="4606" width="9.6640625" style="94"/>
    <col min="4607" max="4607" width="3.6640625" style="94" customWidth="1"/>
    <col min="4608" max="4609" width="9.44140625" style="94" customWidth="1"/>
    <col min="4610" max="4611" width="14.6640625" style="94" customWidth="1"/>
    <col min="4612" max="4612" width="0" style="94" hidden="1" customWidth="1"/>
    <col min="4613" max="4619" width="9.44140625" style="94" customWidth="1"/>
    <col min="4620" max="4862" width="9.6640625" style="94"/>
    <col min="4863" max="4863" width="3.6640625" style="94" customWidth="1"/>
    <col min="4864" max="4865" width="9.44140625" style="94" customWidth="1"/>
    <col min="4866" max="4867" width="14.6640625" style="94" customWidth="1"/>
    <col min="4868" max="4868" width="0" style="94" hidden="1" customWidth="1"/>
    <col min="4869" max="4875" width="9.44140625" style="94" customWidth="1"/>
    <col min="4876" max="5118" width="9.6640625" style="94"/>
    <col min="5119" max="5119" width="3.6640625" style="94" customWidth="1"/>
    <col min="5120" max="5121" width="9.44140625" style="94" customWidth="1"/>
    <col min="5122" max="5123" width="14.6640625" style="94" customWidth="1"/>
    <col min="5124" max="5124" width="0" style="94" hidden="1" customWidth="1"/>
    <col min="5125" max="5131" width="9.44140625" style="94" customWidth="1"/>
    <col min="5132" max="5374" width="9.6640625" style="94"/>
    <col min="5375" max="5375" width="3.6640625" style="94" customWidth="1"/>
    <col min="5376" max="5377" width="9.44140625" style="94" customWidth="1"/>
    <col min="5378" max="5379" width="14.6640625" style="94" customWidth="1"/>
    <col min="5380" max="5380" width="0" style="94" hidden="1" customWidth="1"/>
    <col min="5381" max="5387" width="9.44140625" style="94" customWidth="1"/>
    <col min="5388" max="5630" width="9.6640625" style="94"/>
    <col min="5631" max="5631" width="3.6640625" style="94" customWidth="1"/>
    <col min="5632" max="5633" width="9.44140625" style="94" customWidth="1"/>
    <col min="5634" max="5635" width="14.6640625" style="94" customWidth="1"/>
    <col min="5636" max="5636" width="0" style="94" hidden="1" customWidth="1"/>
    <col min="5637" max="5643" width="9.44140625" style="94" customWidth="1"/>
    <col min="5644" max="5886" width="9.6640625" style="94"/>
    <col min="5887" max="5887" width="3.6640625" style="94" customWidth="1"/>
    <col min="5888" max="5889" width="9.44140625" style="94" customWidth="1"/>
    <col min="5890" max="5891" width="14.6640625" style="94" customWidth="1"/>
    <col min="5892" max="5892" width="0" style="94" hidden="1" customWidth="1"/>
    <col min="5893" max="5899" width="9.44140625" style="94" customWidth="1"/>
    <col min="5900" max="6142" width="9.6640625" style="94"/>
    <col min="6143" max="6143" width="3.6640625" style="94" customWidth="1"/>
    <col min="6144" max="6145" width="9.44140625" style="94" customWidth="1"/>
    <col min="6146" max="6147" width="14.6640625" style="94" customWidth="1"/>
    <col min="6148" max="6148" width="0" style="94" hidden="1" customWidth="1"/>
    <col min="6149" max="6155" width="9.44140625" style="94" customWidth="1"/>
    <col min="6156" max="6398" width="9.6640625" style="94"/>
    <col min="6399" max="6399" width="3.6640625" style="94" customWidth="1"/>
    <col min="6400" max="6401" width="9.44140625" style="94" customWidth="1"/>
    <col min="6402" max="6403" width="14.6640625" style="94" customWidth="1"/>
    <col min="6404" max="6404" width="0" style="94" hidden="1" customWidth="1"/>
    <col min="6405" max="6411" width="9.44140625" style="94" customWidth="1"/>
    <col min="6412" max="6654" width="9.6640625" style="94"/>
    <col min="6655" max="6655" width="3.6640625" style="94" customWidth="1"/>
    <col min="6656" max="6657" width="9.44140625" style="94" customWidth="1"/>
    <col min="6658" max="6659" width="14.6640625" style="94" customWidth="1"/>
    <col min="6660" max="6660" width="0" style="94" hidden="1" customWidth="1"/>
    <col min="6661" max="6667" width="9.44140625" style="94" customWidth="1"/>
    <col min="6668" max="6910" width="9.6640625" style="94"/>
    <col min="6911" max="6911" width="3.6640625" style="94" customWidth="1"/>
    <col min="6912" max="6913" width="9.44140625" style="94" customWidth="1"/>
    <col min="6914" max="6915" width="14.6640625" style="94" customWidth="1"/>
    <col min="6916" max="6916" width="0" style="94" hidden="1" customWidth="1"/>
    <col min="6917" max="6923" width="9.44140625" style="94" customWidth="1"/>
    <col min="6924" max="7166" width="9.6640625" style="94"/>
    <col min="7167" max="7167" width="3.6640625" style="94" customWidth="1"/>
    <col min="7168" max="7169" width="9.44140625" style="94" customWidth="1"/>
    <col min="7170" max="7171" width="14.6640625" style="94" customWidth="1"/>
    <col min="7172" max="7172" width="0" style="94" hidden="1" customWidth="1"/>
    <col min="7173" max="7179" width="9.44140625" style="94" customWidth="1"/>
    <col min="7180" max="7422" width="9.6640625" style="94"/>
    <col min="7423" max="7423" width="3.6640625" style="94" customWidth="1"/>
    <col min="7424" max="7425" width="9.44140625" style="94" customWidth="1"/>
    <col min="7426" max="7427" width="14.6640625" style="94" customWidth="1"/>
    <col min="7428" max="7428" width="0" style="94" hidden="1" customWidth="1"/>
    <col min="7429" max="7435" width="9.44140625" style="94" customWidth="1"/>
    <col min="7436" max="7678" width="9.6640625" style="94"/>
    <col min="7679" max="7679" width="3.6640625" style="94" customWidth="1"/>
    <col min="7680" max="7681" width="9.44140625" style="94" customWidth="1"/>
    <col min="7682" max="7683" width="14.6640625" style="94" customWidth="1"/>
    <col min="7684" max="7684" width="0" style="94" hidden="1" customWidth="1"/>
    <col min="7685" max="7691" width="9.44140625" style="94" customWidth="1"/>
    <col min="7692" max="7934" width="9.6640625" style="94"/>
    <col min="7935" max="7935" width="3.6640625" style="94" customWidth="1"/>
    <col min="7936" max="7937" width="9.44140625" style="94" customWidth="1"/>
    <col min="7938" max="7939" width="14.6640625" style="94" customWidth="1"/>
    <col min="7940" max="7940" width="0" style="94" hidden="1" customWidth="1"/>
    <col min="7941" max="7947" width="9.44140625" style="94" customWidth="1"/>
    <col min="7948" max="8190" width="9.6640625" style="94"/>
    <col min="8191" max="8191" width="3.6640625" style="94" customWidth="1"/>
    <col min="8192" max="8193" width="9.44140625" style="94" customWidth="1"/>
    <col min="8194" max="8195" width="14.6640625" style="94" customWidth="1"/>
    <col min="8196" max="8196" width="0" style="94" hidden="1" customWidth="1"/>
    <col min="8197" max="8203" width="9.44140625" style="94" customWidth="1"/>
    <col min="8204" max="8446" width="9.6640625" style="94"/>
    <col min="8447" max="8447" width="3.6640625" style="94" customWidth="1"/>
    <col min="8448" max="8449" width="9.44140625" style="94" customWidth="1"/>
    <col min="8450" max="8451" width="14.6640625" style="94" customWidth="1"/>
    <col min="8452" max="8452" width="0" style="94" hidden="1" customWidth="1"/>
    <col min="8453" max="8459" width="9.44140625" style="94" customWidth="1"/>
    <col min="8460" max="8702" width="9.6640625" style="94"/>
    <col min="8703" max="8703" width="3.6640625" style="94" customWidth="1"/>
    <col min="8704" max="8705" width="9.44140625" style="94" customWidth="1"/>
    <col min="8706" max="8707" width="14.6640625" style="94" customWidth="1"/>
    <col min="8708" max="8708" width="0" style="94" hidden="1" customWidth="1"/>
    <col min="8709" max="8715" width="9.44140625" style="94" customWidth="1"/>
    <col min="8716" max="8958" width="9.6640625" style="94"/>
    <col min="8959" max="8959" width="3.6640625" style="94" customWidth="1"/>
    <col min="8960" max="8961" width="9.44140625" style="94" customWidth="1"/>
    <col min="8962" max="8963" width="14.6640625" style="94" customWidth="1"/>
    <col min="8964" max="8964" width="0" style="94" hidden="1" customWidth="1"/>
    <col min="8965" max="8971" width="9.44140625" style="94" customWidth="1"/>
    <col min="8972" max="9214" width="9.6640625" style="94"/>
    <col min="9215" max="9215" width="3.6640625" style="94" customWidth="1"/>
    <col min="9216" max="9217" width="9.44140625" style="94" customWidth="1"/>
    <col min="9218" max="9219" width="14.6640625" style="94" customWidth="1"/>
    <col min="9220" max="9220" width="0" style="94" hidden="1" customWidth="1"/>
    <col min="9221" max="9227" width="9.44140625" style="94" customWidth="1"/>
    <col min="9228" max="9470" width="9.6640625" style="94"/>
    <col min="9471" max="9471" width="3.6640625" style="94" customWidth="1"/>
    <col min="9472" max="9473" width="9.44140625" style="94" customWidth="1"/>
    <col min="9474" max="9475" width="14.6640625" style="94" customWidth="1"/>
    <col min="9476" max="9476" width="0" style="94" hidden="1" customWidth="1"/>
    <col min="9477" max="9483" width="9.44140625" style="94" customWidth="1"/>
    <col min="9484" max="9726" width="9.6640625" style="94"/>
    <col min="9727" max="9727" width="3.6640625" style="94" customWidth="1"/>
    <col min="9728" max="9729" width="9.44140625" style="94" customWidth="1"/>
    <col min="9730" max="9731" width="14.6640625" style="94" customWidth="1"/>
    <col min="9732" max="9732" width="0" style="94" hidden="1" customWidth="1"/>
    <col min="9733" max="9739" width="9.44140625" style="94" customWidth="1"/>
    <col min="9740" max="9982" width="9.6640625" style="94"/>
    <col min="9983" max="9983" width="3.6640625" style="94" customWidth="1"/>
    <col min="9984" max="9985" width="9.44140625" style="94" customWidth="1"/>
    <col min="9986" max="9987" width="14.6640625" style="94" customWidth="1"/>
    <col min="9988" max="9988" width="0" style="94" hidden="1" customWidth="1"/>
    <col min="9989" max="9995" width="9.44140625" style="94" customWidth="1"/>
    <col min="9996" max="10238" width="9.6640625" style="94"/>
    <col min="10239" max="10239" width="3.6640625" style="94" customWidth="1"/>
    <col min="10240" max="10241" width="9.44140625" style="94" customWidth="1"/>
    <col min="10242" max="10243" width="14.6640625" style="94" customWidth="1"/>
    <col min="10244" max="10244" width="0" style="94" hidden="1" customWidth="1"/>
    <col min="10245" max="10251" width="9.44140625" style="94" customWidth="1"/>
    <col min="10252" max="10494" width="9.6640625" style="94"/>
    <col min="10495" max="10495" width="3.6640625" style="94" customWidth="1"/>
    <col min="10496" max="10497" width="9.44140625" style="94" customWidth="1"/>
    <col min="10498" max="10499" width="14.6640625" style="94" customWidth="1"/>
    <col min="10500" max="10500" width="0" style="94" hidden="1" customWidth="1"/>
    <col min="10501" max="10507" width="9.44140625" style="94" customWidth="1"/>
    <col min="10508" max="10750" width="9.6640625" style="94"/>
    <col min="10751" max="10751" width="3.6640625" style="94" customWidth="1"/>
    <col min="10752" max="10753" width="9.44140625" style="94" customWidth="1"/>
    <col min="10754" max="10755" width="14.6640625" style="94" customWidth="1"/>
    <col min="10756" max="10756" width="0" style="94" hidden="1" customWidth="1"/>
    <col min="10757" max="10763" width="9.44140625" style="94" customWidth="1"/>
    <col min="10764" max="11006" width="9.6640625" style="94"/>
    <col min="11007" max="11007" width="3.6640625" style="94" customWidth="1"/>
    <col min="11008" max="11009" width="9.44140625" style="94" customWidth="1"/>
    <col min="11010" max="11011" width="14.6640625" style="94" customWidth="1"/>
    <col min="11012" max="11012" width="0" style="94" hidden="1" customWidth="1"/>
    <col min="11013" max="11019" width="9.44140625" style="94" customWidth="1"/>
    <col min="11020" max="11262" width="9.6640625" style="94"/>
    <col min="11263" max="11263" width="3.6640625" style="94" customWidth="1"/>
    <col min="11264" max="11265" width="9.44140625" style="94" customWidth="1"/>
    <col min="11266" max="11267" width="14.6640625" style="94" customWidth="1"/>
    <col min="11268" max="11268" width="0" style="94" hidden="1" customWidth="1"/>
    <col min="11269" max="11275" width="9.44140625" style="94" customWidth="1"/>
    <col min="11276" max="11518" width="9.6640625" style="94"/>
    <col min="11519" max="11519" width="3.6640625" style="94" customWidth="1"/>
    <col min="11520" max="11521" width="9.44140625" style="94" customWidth="1"/>
    <col min="11522" max="11523" width="14.6640625" style="94" customWidth="1"/>
    <col min="11524" max="11524" width="0" style="94" hidden="1" customWidth="1"/>
    <col min="11525" max="11531" width="9.44140625" style="94" customWidth="1"/>
    <col min="11532" max="11774" width="9.6640625" style="94"/>
    <col min="11775" max="11775" width="3.6640625" style="94" customWidth="1"/>
    <col min="11776" max="11777" width="9.44140625" style="94" customWidth="1"/>
    <col min="11778" max="11779" width="14.6640625" style="94" customWidth="1"/>
    <col min="11780" max="11780" width="0" style="94" hidden="1" customWidth="1"/>
    <col min="11781" max="11787" width="9.44140625" style="94" customWidth="1"/>
    <col min="11788" max="12030" width="9.6640625" style="94"/>
    <col min="12031" max="12031" width="3.6640625" style="94" customWidth="1"/>
    <col min="12032" max="12033" width="9.44140625" style="94" customWidth="1"/>
    <col min="12034" max="12035" width="14.6640625" style="94" customWidth="1"/>
    <col min="12036" max="12036" width="0" style="94" hidden="1" customWidth="1"/>
    <col min="12037" max="12043" width="9.44140625" style="94" customWidth="1"/>
    <col min="12044" max="12286" width="9.6640625" style="94"/>
    <col min="12287" max="12287" width="3.6640625" style="94" customWidth="1"/>
    <col min="12288" max="12289" width="9.44140625" style="94" customWidth="1"/>
    <col min="12290" max="12291" width="14.6640625" style="94" customWidth="1"/>
    <col min="12292" max="12292" width="0" style="94" hidden="1" customWidth="1"/>
    <col min="12293" max="12299" width="9.44140625" style="94" customWidth="1"/>
    <col min="12300" max="12542" width="9.6640625" style="94"/>
    <col min="12543" max="12543" width="3.6640625" style="94" customWidth="1"/>
    <col min="12544" max="12545" width="9.44140625" style="94" customWidth="1"/>
    <col min="12546" max="12547" width="14.6640625" style="94" customWidth="1"/>
    <col min="12548" max="12548" width="0" style="94" hidden="1" customWidth="1"/>
    <col min="12549" max="12555" width="9.44140625" style="94" customWidth="1"/>
    <col min="12556" max="12798" width="9.6640625" style="94"/>
    <col min="12799" max="12799" width="3.6640625" style="94" customWidth="1"/>
    <col min="12800" max="12801" width="9.44140625" style="94" customWidth="1"/>
    <col min="12802" max="12803" width="14.6640625" style="94" customWidth="1"/>
    <col min="12804" max="12804" width="0" style="94" hidden="1" customWidth="1"/>
    <col min="12805" max="12811" width="9.44140625" style="94" customWidth="1"/>
    <col min="12812" max="13054" width="9.6640625" style="94"/>
    <col min="13055" max="13055" width="3.6640625" style="94" customWidth="1"/>
    <col min="13056" max="13057" width="9.44140625" style="94" customWidth="1"/>
    <col min="13058" max="13059" width="14.6640625" style="94" customWidth="1"/>
    <col min="13060" max="13060" width="0" style="94" hidden="1" customWidth="1"/>
    <col min="13061" max="13067" width="9.44140625" style="94" customWidth="1"/>
    <col min="13068" max="13310" width="9.6640625" style="94"/>
    <col min="13311" max="13311" width="3.6640625" style="94" customWidth="1"/>
    <col min="13312" max="13313" width="9.44140625" style="94" customWidth="1"/>
    <col min="13314" max="13315" width="14.6640625" style="94" customWidth="1"/>
    <col min="13316" max="13316" width="0" style="94" hidden="1" customWidth="1"/>
    <col min="13317" max="13323" width="9.44140625" style="94" customWidth="1"/>
    <col min="13324" max="13566" width="9.6640625" style="94"/>
    <col min="13567" max="13567" width="3.6640625" style="94" customWidth="1"/>
    <col min="13568" max="13569" width="9.44140625" style="94" customWidth="1"/>
    <col min="13570" max="13571" width="14.6640625" style="94" customWidth="1"/>
    <col min="13572" max="13572" width="0" style="94" hidden="1" customWidth="1"/>
    <col min="13573" max="13579" width="9.44140625" style="94" customWidth="1"/>
    <col min="13580" max="13822" width="9.6640625" style="94"/>
    <col min="13823" max="13823" width="3.6640625" style="94" customWidth="1"/>
    <col min="13824" max="13825" width="9.44140625" style="94" customWidth="1"/>
    <col min="13826" max="13827" width="14.6640625" style="94" customWidth="1"/>
    <col min="13828" max="13828" width="0" style="94" hidden="1" customWidth="1"/>
    <col min="13829" max="13835" width="9.44140625" style="94" customWidth="1"/>
    <col min="13836" max="14078" width="9.6640625" style="94"/>
    <col min="14079" max="14079" width="3.6640625" style="94" customWidth="1"/>
    <col min="14080" max="14081" width="9.44140625" style="94" customWidth="1"/>
    <col min="14082" max="14083" width="14.6640625" style="94" customWidth="1"/>
    <col min="14084" max="14084" width="0" style="94" hidden="1" customWidth="1"/>
    <col min="14085" max="14091" width="9.44140625" style="94" customWidth="1"/>
    <col min="14092" max="14334" width="9.6640625" style="94"/>
    <col min="14335" max="14335" width="3.6640625" style="94" customWidth="1"/>
    <col min="14336" max="14337" width="9.44140625" style="94" customWidth="1"/>
    <col min="14338" max="14339" width="14.6640625" style="94" customWidth="1"/>
    <col min="14340" max="14340" width="0" style="94" hidden="1" customWidth="1"/>
    <col min="14341" max="14347" width="9.44140625" style="94" customWidth="1"/>
    <col min="14348" max="14590" width="9.6640625" style="94"/>
    <col min="14591" max="14591" width="3.6640625" style="94" customWidth="1"/>
    <col min="14592" max="14593" width="9.44140625" style="94" customWidth="1"/>
    <col min="14594" max="14595" width="14.6640625" style="94" customWidth="1"/>
    <col min="14596" max="14596" width="0" style="94" hidden="1" customWidth="1"/>
    <col min="14597" max="14603" width="9.44140625" style="94" customWidth="1"/>
    <col min="14604" max="14846" width="9.6640625" style="94"/>
    <col min="14847" max="14847" width="3.6640625" style="94" customWidth="1"/>
    <col min="14848" max="14849" width="9.44140625" style="94" customWidth="1"/>
    <col min="14850" max="14851" width="14.6640625" style="94" customWidth="1"/>
    <col min="14852" max="14852" width="0" style="94" hidden="1" customWidth="1"/>
    <col min="14853" max="14859" width="9.44140625" style="94" customWidth="1"/>
    <col min="14860" max="15102" width="9.6640625" style="94"/>
    <col min="15103" max="15103" width="3.6640625" style="94" customWidth="1"/>
    <col min="15104" max="15105" width="9.44140625" style="94" customWidth="1"/>
    <col min="15106" max="15107" width="14.6640625" style="94" customWidth="1"/>
    <col min="15108" max="15108" width="0" style="94" hidden="1" customWidth="1"/>
    <col min="15109" max="15115" width="9.44140625" style="94" customWidth="1"/>
    <col min="15116" max="15358" width="9.6640625" style="94"/>
    <col min="15359" max="15359" width="3.6640625" style="94" customWidth="1"/>
    <col min="15360" max="15361" width="9.44140625" style="94" customWidth="1"/>
    <col min="15362" max="15363" width="14.6640625" style="94" customWidth="1"/>
    <col min="15364" max="15364" width="0" style="94" hidden="1" customWidth="1"/>
    <col min="15365" max="15371" width="9.44140625" style="94" customWidth="1"/>
    <col min="15372" max="15614" width="9.6640625" style="94"/>
    <col min="15615" max="15615" width="3.6640625" style="94" customWidth="1"/>
    <col min="15616" max="15617" width="9.44140625" style="94" customWidth="1"/>
    <col min="15618" max="15619" width="14.6640625" style="94" customWidth="1"/>
    <col min="15620" max="15620" width="0" style="94" hidden="1" customWidth="1"/>
    <col min="15621" max="15627" width="9.44140625" style="94" customWidth="1"/>
    <col min="15628" max="15870" width="9.6640625" style="94"/>
    <col min="15871" max="15871" width="3.6640625" style="94" customWidth="1"/>
    <col min="15872" max="15873" width="9.44140625" style="94" customWidth="1"/>
    <col min="15874" max="15875" width="14.6640625" style="94" customWidth="1"/>
    <col min="15876" max="15876" width="0" style="94" hidden="1" customWidth="1"/>
    <col min="15877" max="15883" width="9.44140625" style="94" customWidth="1"/>
    <col min="15884" max="16126" width="9.6640625" style="94"/>
    <col min="16127" max="16127" width="3.6640625" style="94" customWidth="1"/>
    <col min="16128" max="16129" width="9.44140625" style="94" customWidth="1"/>
    <col min="16130" max="16131" width="14.6640625" style="94" customWidth="1"/>
    <col min="16132" max="16132" width="0" style="94" hidden="1" customWidth="1"/>
    <col min="16133" max="16139" width="9.44140625" style="94" customWidth="1"/>
    <col min="16140" max="16384" width="9.6640625" style="94"/>
  </cols>
  <sheetData>
    <row r="1" spans="1:8" s="82" customFormat="1" ht="18" customHeight="1">
      <c r="B1"/>
      <c r="C1"/>
      <c r="D1"/>
      <c r="E1"/>
      <c r="F1" s="145" t="s">
        <v>82</v>
      </c>
      <c r="G1" s="146" t="s">
        <v>88</v>
      </c>
      <c r="H1"/>
    </row>
    <row r="2" spans="1:8" s="82" customFormat="1" ht="14.7" customHeight="1">
      <c r="B2"/>
      <c r="C2"/>
      <c r="D2"/>
      <c r="E2"/>
      <c r="F2" s="145" t="s">
        <v>84</v>
      </c>
      <c r="G2" s="147" t="s">
        <v>99</v>
      </c>
      <c r="H2"/>
    </row>
    <row r="3" spans="1:8" s="82" customFormat="1" ht="14.7" customHeight="1" thickBot="1">
      <c r="B3"/>
      <c r="C3"/>
      <c r="D3"/>
      <c r="E3"/>
      <c r="F3" s="145" t="s">
        <v>86</v>
      </c>
      <c r="G3" s="148" t="s">
        <v>89</v>
      </c>
      <c r="H3"/>
    </row>
    <row r="4" spans="1:8" s="82" customFormat="1" ht="17.25" customHeight="1" thickBot="1">
      <c r="A4" s="81"/>
      <c r="B4" s="380" t="s">
        <v>48</v>
      </c>
      <c r="C4" s="380"/>
      <c r="D4" s="149">
        <v>44970</v>
      </c>
      <c r="E4"/>
      <c r="F4"/>
      <c r="G4"/>
      <c r="H4"/>
    </row>
    <row r="5" spans="1:8" s="82" customFormat="1" ht="4.2" customHeight="1" thickBot="1">
      <c r="A5" s="81"/>
      <c r="B5" s="381"/>
      <c r="C5" s="381"/>
      <c r="D5" s="139"/>
      <c r="E5"/>
      <c r="F5" s="81"/>
      <c r="G5" s="81"/>
      <c r="H5"/>
    </row>
    <row r="6" spans="1:8" s="82" customFormat="1" ht="17.25" customHeight="1" thickBot="1">
      <c r="A6" s="81"/>
      <c r="B6" s="380" t="s">
        <v>49</v>
      </c>
      <c r="C6" s="380"/>
      <c r="D6" s="150" t="str">
        <f>'1. CUTTING DOCKET'!L14</f>
        <v>ALD</v>
      </c>
      <c r="E6"/>
      <c r="F6" s="83" t="s">
        <v>50</v>
      </c>
      <c r="G6" s="151" t="str">
        <f>'1. CUTTING DOCKET'!D9</f>
        <v xml:space="preserve">FW24 </v>
      </c>
      <c r="H6"/>
    </row>
    <row r="7" spans="1:8" s="82" customFormat="1" ht="4.2" customHeight="1" thickBot="1">
      <c r="A7" s="81"/>
      <c r="B7" s="382"/>
      <c r="C7" s="382"/>
      <c r="D7" s="139"/>
      <c r="E7"/>
      <c r="F7" s="84"/>
      <c r="G7" s="87"/>
      <c r="H7"/>
    </row>
    <row r="8" spans="1:8" s="82" customFormat="1" ht="17.25" customHeight="1" thickBot="1">
      <c r="A8" s="81"/>
      <c r="B8" s="380" t="s">
        <v>100</v>
      </c>
      <c r="C8" s="380"/>
      <c r="D8" s="150" t="str">
        <f>'1. CUTTING DOCKET'!D7</f>
        <v>MASCS000</v>
      </c>
      <c r="E8" s="152"/>
      <c r="F8" s="83" t="s">
        <v>51</v>
      </c>
      <c r="G8" s="150" t="str">
        <f>'1. CUTTING DOCKET'!D10</f>
        <v>CREWNECK</v>
      </c>
      <c r="H8"/>
    </row>
    <row r="9" spans="1:8" s="82" customFormat="1" ht="9" customHeight="1" thickBot="1">
      <c r="A9" s="153"/>
      <c r="B9" s="86"/>
      <c r="C9" s="86"/>
      <c r="D9" s="86"/>
      <c r="F9" s="86"/>
      <c r="G9" s="86"/>
    </row>
    <row r="10" spans="1:8" s="87" customFormat="1" ht="33.75" customHeight="1" thickBot="1">
      <c r="A10" s="154" t="s">
        <v>101</v>
      </c>
      <c r="B10" s="155" t="s">
        <v>102</v>
      </c>
      <c r="C10" s="378" t="s">
        <v>103</v>
      </c>
      <c r="D10" s="379"/>
      <c r="E10" s="379"/>
      <c r="F10" s="379"/>
      <c r="G10" s="156" t="s">
        <v>104</v>
      </c>
      <c r="H10" s="157" t="s">
        <v>105</v>
      </c>
    </row>
    <row r="11" spans="1:8" s="82" customFormat="1" ht="76.5" customHeight="1">
      <c r="A11" s="88">
        <v>1</v>
      </c>
      <c r="B11" s="89" t="s">
        <v>52</v>
      </c>
      <c r="C11" s="384"/>
      <c r="D11" s="385"/>
      <c r="E11" s="385"/>
      <c r="F11" s="386"/>
      <c r="G11" s="88"/>
      <c r="H11" s="88"/>
    </row>
    <row r="12" spans="1:8" s="82" customFormat="1" ht="76.5" customHeight="1">
      <c r="A12" s="90">
        <v>2</v>
      </c>
      <c r="B12" s="91" t="s">
        <v>53</v>
      </c>
      <c r="C12" s="387"/>
      <c r="D12" s="388"/>
      <c r="E12" s="388"/>
      <c r="F12" s="389"/>
      <c r="G12" s="158"/>
      <c r="H12" s="158"/>
    </row>
    <row r="13" spans="1:8" s="82" customFormat="1" ht="76.5" customHeight="1">
      <c r="A13" s="90">
        <v>3</v>
      </c>
      <c r="B13" s="91" t="s">
        <v>54</v>
      </c>
      <c r="C13" s="390" t="s">
        <v>106</v>
      </c>
      <c r="D13" s="388"/>
      <c r="E13" s="388"/>
      <c r="F13" s="389"/>
      <c r="G13" s="158"/>
      <c r="H13" s="158"/>
    </row>
    <row r="14" spans="1:8" s="82" customFormat="1" ht="76.5" customHeight="1">
      <c r="A14" s="90">
        <v>4</v>
      </c>
      <c r="B14" s="91" t="s">
        <v>55</v>
      </c>
      <c r="C14" s="391" t="s">
        <v>71</v>
      </c>
      <c r="D14" s="392"/>
      <c r="E14" s="392"/>
      <c r="F14" s="393"/>
      <c r="G14" s="158"/>
      <c r="H14" s="158"/>
    </row>
    <row r="15" spans="1:8" s="82" customFormat="1" ht="102" customHeight="1">
      <c r="A15" s="90">
        <v>5</v>
      </c>
      <c r="B15" s="91" t="s">
        <v>56</v>
      </c>
      <c r="C15" s="391" t="s">
        <v>109</v>
      </c>
      <c r="D15" s="392"/>
      <c r="E15" s="392"/>
      <c r="F15" s="393"/>
      <c r="G15" s="158"/>
      <c r="H15" s="158"/>
    </row>
    <row r="16" spans="1:8" s="82" customFormat="1" ht="56.25" customHeight="1">
      <c r="A16" s="90">
        <v>6</v>
      </c>
      <c r="B16" s="91" t="s">
        <v>57</v>
      </c>
      <c r="C16" s="387"/>
      <c r="D16" s="388"/>
      <c r="E16" s="388"/>
      <c r="F16" s="389"/>
      <c r="G16" s="158"/>
      <c r="H16" s="158"/>
    </row>
    <row r="17" spans="1:8" s="82" customFormat="1" ht="76.5" customHeight="1">
      <c r="A17" s="90">
        <v>7</v>
      </c>
      <c r="B17" s="91" t="s">
        <v>90</v>
      </c>
      <c r="C17" s="394" t="str">
        <f>'1. CUTTING DOCKET'!C91</f>
        <v>IN TẠI THÂN TRƯỚC + THÂN SAU + TAY TRÁI - IN BTP TẠI UA</v>
      </c>
      <c r="D17" s="392"/>
      <c r="E17" s="392"/>
      <c r="F17" s="393"/>
      <c r="G17" s="158"/>
      <c r="H17" s="158"/>
    </row>
    <row r="18" spans="1:8" s="82" customFormat="1" ht="76.5" customHeight="1">
      <c r="A18" s="90">
        <v>8</v>
      </c>
      <c r="B18" s="91" t="s">
        <v>58</v>
      </c>
      <c r="C18" s="395">
        <f>'1. CUTTING DOCKET'!Q113</f>
        <v>0</v>
      </c>
      <c r="D18" s="396"/>
      <c r="E18" s="396"/>
      <c r="F18" s="397"/>
      <c r="G18" s="158"/>
      <c r="H18" s="158"/>
    </row>
    <row r="19" spans="1:8" s="82" customFormat="1" ht="76.5" customHeight="1">
      <c r="A19" s="90">
        <v>9</v>
      </c>
      <c r="B19" s="91" t="s">
        <v>59</v>
      </c>
      <c r="C19" s="394" t="str">
        <f>'1. CUTTING DOCKET'!C113</f>
        <v>WASH GIẢM CO RÚT</v>
      </c>
      <c r="D19" s="392"/>
      <c r="E19" s="392"/>
      <c r="F19" s="393"/>
      <c r="G19" s="158"/>
      <c r="H19" s="158"/>
    </row>
    <row r="20" spans="1:8" s="82" customFormat="1" ht="76.5" customHeight="1" thickBot="1">
      <c r="A20" s="92">
        <v>10</v>
      </c>
      <c r="B20" s="159" t="s">
        <v>60</v>
      </c>
      <c r="C20" s="398"/>
      <c r="D20" s="399"/>
      <c r="E20" s="399"/>
      <c r="F20" s="400"/>
      <c r="G20" s="93"/>
      <c r="H20" s="93"/>
    </row>
    <row r="21" spans="1:8" ht="12" customHeight="1">
      <c r="A21" s="87"/>
      <c r="B21" s="87"/>
      <c r="C21" s="85"/>
      <c r="D21" s="85"/>
      <c r="E21" s="85"/>
      <c r="F21" s="85"/>
      <c r="G21" s="87"/>
      <c r="H21" s="87"/>
    </row>
    <row r="22" spans="1:8" ht="34.5" customHeight="1">
      <c r="A22" s="87"/>
      <c r="B22" s="383" t="s">
        <v>107</v>
      </c>
      <c r="C22" s="383"/>
      <c r="D22" s="383"/>
      <c r="E22" s="85"/>
      <c r="F22" s="85"/>
      <c r="G22" s="383" t="s">
        <v>108</v>
      </c>
      <c r="H22" s="383"/>
    </row>
    <row r="23" spans="1:8" ht="40.200000000000003" customHeight="1">
      <c r="A23" s="87"/>
      <c r="B23" s="160"/>
      <c r="C23" s="160"/>
      <c r="D23" s="160"/>
      <c r="E23" s="160"/>
      <c r="F23" s="82"/>
      <c r="G23" s="160"/>
      <c r="H23" s="160"/>
    </row>
    <row r="24" spans="1:8" ht="40.200000000000003" customHeight="1">
      <c r="A24" s="81"/>
      <c r="B24" s="80"/>
      <c r="C24" s="80"/>
      <c r="D24" s="80"/>
      <c r="E24" s="80"/>
      <c r="F24" s="80"/>
      <c r="G24" s="80"/>
      <c r="H24" s="80"/>
    </row>
    <row r="25" spans="1:8" ht="40.200000000000003" customHeight="1">
      <c r="A25" s="81"/>
      <c r="B25" s="80"/>
      <c r="C25" s="80"/>
      <c r="D25" s="80"/>
      <c r="E25" s="80"/>
      <c r="F25" s="80"/>
      <c r="G25" s="80"/>
      <c r="H25" s="80"/>
    </row>
    <row r="26" spans="1:8" ht="40.200000000000003" customHeight="1">
      <c r="A26" s="81"/>
      <c r="B26" s="80"/>
      <c r="C26" s="80"/>
      <c r="D26" s="80"/>
      <c r="E26" s="80"/>
      <c r="F26" s="80"/>
      <c r="G26" s="80"/>
      <c r="H26" s="80"/>
    </row>
    <row r="27" spans="1:8" ht="40.200000000000003" customHeight="1">
      <c r="A27" s="81"/>
      <c r="B27" s="80"/>
      <c r="C27" s="80"/>
      <c r="D27" s="80"/>
      <c r="E27" s="80"/>
      <c r="F27" s="80"/>
      <c r="G27" s="80"/>
      <c r="H27" s="80"/>
    </row>
    <row r="28" spans="1:8" ht="40.200000000000003" customHeight="1">
      <c r="A28" s="81"/>
      <c r="B28" s="80"/>
      <c r="C28" s="80"/>
      <c r="D28" s="80"/>
      <c r="E28" s="80"/>
      <c r="F28" s="80"/>
      <c r="G28" s="80"/>
      <c r="H28" s="80"/>
    </row>
    <row r="29" spans="1:8" ht="40.200000000000003" customHeight="1">
      <c r="A29" s="81"/>
      <c r="B29" s="80"/>
      <c r="C29" s="80"/>
      <c r="D29" s="80"/>
      <c r="E29" s="80"/>
      <c r="F29" s="80"/>
      <c r="G29" s="80"/>
      <c r="H29" s="80"/>
    </row>
    <row r="30" spans="1:8" ht="40.200000000000003" customHeight="1">
      <c r="A30" s="81"/>
      <c r="B30" s="80"/>
      <c r="C30" s="80"/>
      <c r="D30" s="80"/>
      <c r="E30" s="80"/>
      <c r="F30" s="80"/>
      <c r="G30" s="80"/>
      <c r="H30" s="80"/>
    </row>
    <row r="31" spans="1:8" ht="40.200000000000003" customHeight="1">
      <c r="A31" s="81"/>
      <c r="B31" s="80"/>
      <c r="C31" s="80"/>
      <c r="D31" s="80"/>
      <c r="E31" s="80"/>
      <c r="F31" s="80"/>
      <c r="G31" s="80"/>
      <c r="H31" s="80"/>
    </row>
    <row r="32" spans="1:8" ht="40.200000000000003" customHeight="1">
      <c r="A32" s="81"/>
      <c r="B32" s="80"/>
      <c r="C32" s="80"/>
      <c r="D32" s="80"/>
      <c r="E32" s="80"/>
      <c r="F32" s="80"/>
      <c r="G32" s="80"/>
      <c r="H32" s="80"/>
    </row>
    <row r="33" spans="1:8" ht="40.200000000000003" customHeight="1">
      <c r="A33" s="81"/>
      <c r="B33" s="80"/>
      <c r="C33" s="80"/>
      <c r="D33" s="80"/>
      <c r="E33" s="80"/>
      <c r="F33" s="80"/>
      <c r="G33" s="80"/>
      <c r="H33" s="80"/>
    </row>
    <row r="34" spans="1:8" ht="40.200000000000003" customHeight="1">
      <c r="A34" s="81"/>
      <c r="B34" s="80"/>
      <c r="C34" s="80"/>
      <c r="D34" s="80"/>
      <c r="E34" s="80"/>
      <c r="F34" s="80"/>
      <c r="G34" s="80"/>
      <c r="H34" s="80"/>
    </row>
    <row r="35" spans="1:8" ht="40.200000000000003" customHeight="1">
      <c r="A35" s="81"/>
      <c r="B35" s="80"/>
      <c r="C35" s="80"/>
      <c r="D35" s="80"/>
      <c r="E35" s="80"/>
      <c r="F35" s="80"/>
      <c r="G35" s="80"/>
      <c r="H35" s="80"/>
    </row>
    <row r="36" spans="1:8" ht="40.200000000000003" customHeight="1">
      <c r="A36" s="81"/>
      <c r="B36" s="80"/>
      <c r="C36" s="80"/>
      <c r="D36" s="80"/>
      <c r="E36" s="80"/>
      <c r="F36" s="80"/>
      <c r="G36" s="80"/>
      <c r="H36" s="80"/>
    </row>
    <row r="37" spans="1:8" ht="40.200000000000003" customHeight="1">
      <c r="A37" s="81"/>
      <c r="B37" s="80"/>
      <c r="C37" s="80"/>
      <c r="D37" s="80"/>
      <c r="E37" s="80"/>
      <c r="F37" s="80"/>
      <c r="G37" s="80"/>
      <c r="H37" s="80"/>
    </row>
    <row r="38" spans="1:8" ht="40.200000000000003" customHeight="1">
      <c r="A38" s="81"/>
      <c r="B38" s="80"/>
      <c r="C38" s="80"/>
      <c r="D38" s="80"/>
      <c r="E38" s="80"/>
      <c r="F38" s="80"/>
      <c r="G38" s="80"/>
      <c r="H38" s="80"/>
    </row>
    <row r="39" spans="1:8" ht="40.200000000000003" customHeight="1">
      <c r="A39" s="81"/>
      <c r="B39" s="80"/>
      <c r="C39" s="80"/>
      <c r="D39" s="80"/>
      <c r="E39" s="80"/>
      <c r="F39" s="80"/>
      <c r="G39" s="80"/>
      <c r="H39" s="80"/>
    </row>
    <row r="40" spans="1:8" ht="40.200000000000003" customHeight="1">
      <c r="A40" s="81"/>
      <c r="B40" s="80"/>
      <c r="C40" s="80"/>
      <c r="D40" s="80"/>
      <c r="E40" s="80"/>
      <c r="F40" s="80"/>
      <c r="G40" s="80"/>
      <c r="H40" s="80"/>
    </row>
    <row r="41" spans="1:8" ht="40.200000000000003" customHeight="1">
      <c r="A41" s="81"/>
      <c r="B41" s="80"/>
      <c r="C41" s="80"/>
      <c r="D41" s="80"/>
      <c r="E41" s="80"/>
      <c r="F41" s="80"/>
      <c r="G41" s="80"/>
      <c r="H41" s="80"/>
    </row>
    <row r="42" spans="1:8" ht="40.200000000000003" customHeight="1">
      <c r="A42" s="81"/>
      <c r="B42" s="80"/>
      <c r="C42" s="80"/>
      <c r="D42" s="80"/>
      <c r="E42" s="80"/>
      <c r="F42" s="80"/>
      <c r="G42" s="80"/>
      <c r="H42" s="80"/>
    </row>
    <row r="43" spans="1:8" ht="40.200000000000003" customHeight="1">
      <c r="A43" s="81"/>
      <c r="B43" s="80"/>
      <c r="C43" s="80"/>
      <c r="D43" s="80"/>
      <c r="E43" s="80"/>
      <c r="F43" s="80"/>
      <c r="G43" s="80"/>
      <c r="H43" s="80"/>
    </row>
    <row r="44" spans="1:8" ht="40.200000000000003" customHeight="1">
      <c r="A44" s="81"/>
      <c r="B44" s="80"/>
      <c r="C44" s="80"/>
      <c r="D44" s="80"/>
      <c r="E44" s="80"/>
      <c r="F44" s="80"/>
      <c r="G44" s="80"/>
      <c r="H44" s="80"/>
    </row>
    <row r="45" spans="1:8" ht="40.200000000000003" customHeight="1">
      <c r="A45" s="81"/>
      <c r="B45" s="80"/>
      <c r="C45" s="80"/>
      <c r="D45" s="80"/>
      <c r="E45" s="80"/>
      <c r="F45" s="80"/>
      <c r="G45" s="80"/>
      <c r="H45" s="80"/>
    </row>
    <row r="46" spans="1:8" ht="40.200000000000003" customHeight="1">
      <c r="A46" s="81"/>
      <c r="B46" s="80"/>
      <c r="C46" s="80"/>
      <c r="D46" s="80"/>
      <c r="E46" s="80"/>
      <c r="F46" s="80"/>
      <c r="G46" s="80"/>
      <c r="H46" s="80"/>
    </row>
    <row r="47" spans="1:8" ht="40.200000000000003" customHeight="1">
      <c r="A47" s="81"/>
      <c r="B47" s="80"/>
      <c r="C47" s="80"/>
      <c r="D47" s="80"/>
      <c r="E47" s="80"/>
      <c r="F47" s="80"/>
      <c r="G47" s="80"/>
      <c r="H47" s="80"/>
    </row>
    <row r="48" spans="1:8" ht="40.200000000000003" customHeight="1">
      <c r="A48" s="81"/>
      <c r="B48" s="80"/>
      <c r="C48" s="80"/>
      <c r="D48" s="80"/>
      <c r="E48" s="80"/>
      <c r="F48" s="80"/>
      <c r="G48" s="80"/>
      <c r="H48" s="80"/>
    </row>
    <row r="49" spans="1:16" ht="40.200000000000003" customHeight="1">
      <c r="A49" s="81"/>
      <c r="B49" s="80"/>
      <c r="C49" s="80"/>
      <c r="D49" s="80"/>
      <c r="E49" s="80"/>
      <c r="F49" s="80"/>
      <c r="G49" s="80"/>
      <c r="H49" s="80"/>
    </row>
    <row r="50" spans="1:16" ht="40.200000000000003" customHeight="1">
      <c r="A50" s="81"/>
      <c r="B50" s="80"/>
      <c r="C50" s="80"/>
      <c r="D50" s="80"/>
      <c r="E50" s="80"/>
      <c r="F50" s="80"/>
      <c r="G50" s="80"/>
      <c r="H50" s="80"/>
    </row>
    <row r="51" spans="1:16" ht="40.200000000000003" customHeight="1">
      <c r="A51" s="81"/>
      <c r="B51" s="80"/>
      <c r="C51" s="80"/>
      <c r="D51" s="80"/>
      <c r="E51" s="80"/>
      <c r="F51" s="80"/>
      <c r="G51" s="80"/>
      <c r="H51" s="80"/>
    </row>
    <row r="52" spans="1:16" ht="40.200000000000003" customHeight="1">
      <c r="A52" s="81"/>
      <c r="B52" s="80"/>
      <c r="C52" s="80"/>
      <c r="D52" s="80"/>
      <c r="E52" s="80"/>
      <c r="F52" s="80"/>
      <c r="G52" s="80"/>
      <c r="H52" s="80"/>
    </row>
    <row r="53" spans="1:16" ht="40.200000000000003" customHeight="1">
      <c r="A53" s="81"/>
      <c r="B53" s="80"/>
      <c r="C53" s="80"/>
      <c r="D53" s="80"/>
      <c r="E53" s="80"/>
      <c r="F53" s="80"/>
      <c r="G53" s="80"/>
      <c r="H53" s="80"/>
    </row>
    <row r="54" spans="1:16" ht="40.200000000000003" customHeight="1">
      <c r="A54" s="81"/>
      <c r="B54" s="80"/>
      <c r="C54" s="80"/>
      <c r="D54" s="80"/>
      <c r="E54" s="80"/>
      <c r="F54" s="80"/>
      <c r="G54" s="80"/>
      <c r="H54" s="80"/>
    </row>
    <row r="55" spans="1:16" ht="40.200000000000003" customHeight="1">
      <c r="A55" s="81"/>
      <c r="B55" s="80"/>
      <c r="C55" s="80"/>
      <c r="D55" s="80"/>
      <c r="E55" s="80"/>
      <c r="F55" s="80"/>
      <c r="G55" s="80"/>
      <c r="H55" s="80"/>
    </row>
    <row r="56" spans="1:16" ht="40.200000000000003" customHeight="1">
      <c r="A56" s="81"/>
      <c r="B56" s="80"/>
      <c r="C56" s="80"/>
      <c r="D56" s="80"/>
      <c r="E56" s="80"/>
      <c r="F56" s="80"/>
      <c r="G56" s="80"/>
      <c r="H56" s="80"/>
    </row>
    <row r="57" spans="1:16" ht="40.200000000000003" customHeight="1">
      <c r="A57" s="81"/>
      <c r="B57" s="80"/>
      <c r="C57" s="80"/>
      <c r="D57" s="80"/>
      <c r="E57" s="80"/>
      <c r="F57" s="80"/>
      <c r="G57" s="80"/>
      <c r="H57" s="80"/>
    </row>
    <row r="58" spans="1:16" s="67" customFormat="1" ht="76.5" customHeight="1">
      <c r="A58" s="25">
        <v>5</v>
      </c>
      <c r="B58" s="268" t="s">
        <v>112</v>
      </c>
      <c r="C58" s="268"/>
      <c r="D58" s="268"/>
      <c r="E58" s="268"/>
      <c r="F58" s="26" t="s">
        <v>97</v>
      </c>
      <c r="G58" s="96"/>
      <c r="H58" s="80"/>
      <c r="I58" s="94"/>
      <c r="J58" s="120" t="s">
        <v>92</v>
      </c>
      <c r="K58" s="94"/>
      <c r="L58" s="29">
        <v>1</v>
      </c>
      <c r="M58" s="30">
        <f t="shared" ref="M58" si="0">K58*L58</f>
        <v>0</v>
      </c>
      <c r="N58" s="99"/>
      <c r="O58" s="32">
        <f t="shared" ref="O58" si="1">ROUNDUP(SUM(M58:N58),0)</f>
        <v>0</v>
      </c>
      <c r="P58" s="144"/>
    </row>
    <row r="59" spans="1:16" ht="40.200000000000003" customHeight="1">
      <c r="A59" s="81"/>
      <c r="B59" s="80"/>
      <c r="C59" s="80"/>
      <c r="D59" s="80"/>
      <c r="E59" s="80"/>
      <c r="F59" s="80"/>
      <c r="G59" s="80"/>
      <c r="H59" s="80"/>
    </row>
    <row r="60" spans="1:16" ht="40.200000000000003" customHeight="1">
      <c r="A60" s="81"/>
      <c r="B60" s="80"/>
      <c r="C60" s="80"/>
      <c r="D60" s="80"/>
      <c r="E60" s="80"/>
      <c r="F60" s="80"/>
      <c r="G60" s="80"/>
      <c r="H60" s="80"/>
    </row>
    <row r="61" spans="1:16" ht="40.200000000000003" customHeight="1">
      <c r="A61" s="81"/>
      <c r="B61" s="80"/>
      <c r="C61" s="80"/>
      <c r="D61" s="80"/>
      <c r="E61" s="80"/>
      <c r="F61" s="80"/>
      <c r="G61" s="80"/>
      <c r="H61" s="80"/>
      <c r="L61" s="94">
        <v>1</v>
      </c>
    </row>
    <row r="62" spans="1:16" ht="40.200000000000003" customHeight="1">
      <c r="A62" s="81"/>
      <c r="B62" s="80"/>
      <c r="C62" s="80"/>
      <c r="D62" s="80"/>
      <c r="E62" s="80"/>
      <c r="F62" s="80"/>
      <c r="G62" s="80"/>
      <c r="H62" s="80"/>
      <c r="L62" s="94">
        <v>1</v>
      </c>
    </row>
    <row r="63" spans="1:16" ht="40.200000000000003" customHeight="1">
      <c r="A63" s="81"/>
      <c r="B63" s="80"/>
      <c r="C63" s="80"/>
      <c r="D63" s="80"/>
      <c r="E63" s="80"/>
      <c r="F63" s="80"/>
      <c r="G63" s="80"/>
      <c r="H63" s="80"/>
      <c r="L63" s="94">
        <v>6.6666666666666666E-2</v>
      </c>
    </row>
    <row r="64" spans="1:16" ht="40.200000000000003" customHeight="1">
      <c r="A64" s="81"/>
      <c r="B64" s="80"/>
      <c r="C64" s="80"/>
      <c r="D64" s="80"/>
      <c r="E64" s="80"/>
      <c r="F64" s="80"/>
      <c r="G64" s="80"/>
      <c r="H64" s="80"/>
      <c r="L64" s="94">
        <v>0.13333333333333333</v>
      </c>
    </row>
    <row r="65" spans="1:8" ht="40.200000000000003" customHeight="1">
      <c r="A65" s="81"/>
      <c r="B65" s="80"/>
      <c r="C65" s="80"/>
      <c r="D65" s="80"/>
      <c r="E65" s="80"/>
      <c r="F65" s="80"/>
      <c r="G65" s="80"/>
      <c r="H65" s="80"/>
    </row>
    <row r="66" spans="1:8" ht="40.200000000000003" customHeight="1">
      <c r="A66" s="81"/>
      <c r="B66" s="80"/>
      <c r="C66" s="80"/>
      <c r="D66" s="80"/>
      <c r="E66" s="80"/>
      <c r="F66" s="80"/>
      <c r="G66" s="80"/>
      <c r="H66" s="80"/>
    </row>
    <row r="67" spans="1:8" ht="40.200000000000003" customHeight="1">
      <c r="A67" s="81"/>
      <c r="B67" s="80"/>
      <c r="C67" s="80"/>
      <c r="D67" s="80"/>
      <c r="E67" s="80"/>
      <c r="F67" s="80"/>
      <c r="G67" s="80"/>
      <c r="H67" s="80"/>
    </row>
    <row r="78" spans="1:8">
      <c r="B78" s="94">
        <f>D25</f>
        <v>0</v>
      </c>
      <c r="C78" s="161" t="s">
        <v>111</v>
      </c>
    </row>
  </sheetData>
  <mergeCells count="19">
    <mergeCell ref="B58:E5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3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6D2E87-7F2C-481A-9873-56A1208714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A310D4-7178-46D8-8586-37B7486E818A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CDBC76D3-A8E2-4CD3-9FC7-78F7D62B9E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1. CUTTING DOCKET</vt:lpstr>
      <vt:lpstr>2. TRIM CARD</vt:lpstr>
      <vt:lpstr>2. TRIM CARD (2)</vt:lpstr>
      <vt:lpstr>GRADING</vt:lpstr>
      <vt:lpstr>PP MEETING</vt:lpstr>
      <vt:lpstr>'1. CUTTING DOCKET'!Print_Area</vt:lpstr>
      <vt:lpstr>'2. TRIM CARD'!Print_Area</vt:lpstr>
      <vt:lpstr>'2. TRIM CARD (2)'!Print_Area</vt:lpstr>
      <vt:lpstr>GRADING!Print_Area</vt:lpstr>
      <vt:lpstr>'PP MEETING'!Print_Area</vt:lpstr>
      <vt:lpstr>'1. CUTTING DOCKET'!Print_Titles</vt:lpstr>
      <vt:lpstr>'2. TRIM CARD'!Print_Titles</vt:lpstr>
      <vt:lpstr>'2. TRIM CARD (2)'!Print_Titles</vt:lpstr>
      <vt:lpstr>GRADING!Print_Titles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Lam Nguyen Thi Phuong</cp:lastModifiedBy>
  <cp:lastPrinted>2024-08-06T08:32:17Z</cp:lastPrinted>
  <dcterms:created xsi:type="dcterms:W3CDTF">2016-05-06T01:47:29Z</dcterms:created>
  <dcterms:modified xsi:type="dcterms:W3CDTF">2024-08-09T07:28:33Z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